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comments4.xml" ContentType="application/vnd.openxmlformats-officedocument.spreadsheetml.comments+xml"/>
  <Override PartName="/xl/threadedComments/threadedComment4.xml" ContentType="application/vnd.ms-excel.threadedcomments+xml"/>
  <Override PartName="/xl/comments5.xml" ContentType="application/vnd.openxmlformats-officedocument.spreadsheetml.comments+xml"/>
  <Override PartName="/xl/threadedComments/threadedComment5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 codeName="DieseArbeitsmappe" defaultThemeVersion="124226"/>
  <mc:AlternateContent xmlns:mc="http://schemas.openxmlformats.org/markup-compatibility/2006">
    <mc:Choice Requires="x15">
      <x15ac:absPath xmlns:x15ac="http://schemas.microsoft.com/office/spreadsheetml/2010/11/ac" url="D:\myprojekts\TarifrechnerBlockBox\Tarifrechner\Tafeln\"/>
    </mc:Choice>
  </mc:AlternateContent>
  <xr:revisionPtr revIDLastSave="0" documentId="13_ncr:1_{84C777FC-F509-4B08-A111-A2EE5E3D5762}" xr6:coauthVersionLast="47" xr6:coauthVersionMax="47" xr10:uidLastSave="{00000000-0000-0000-0000-000000000000}"/>
  <bookViews>
    <workbookView xWindow="-108" yWindow="-108" windowWidth="23256" windowHeight="12456" tabRatio="893" firstSheet="4" activeTab="8" xr2:uid="{00000000-000D-0000-FFFF-FFFF00000000}"/>
  </bookViews>
  <sheets>
    <sheet name="Methodik" sheetId="3" state="hidden" r:id="rId1"/>
    <sheet name="Zins" sheetId="2" state="hidden" r:id="rId2"/>
    <sheet name="Frauen" sheetId="4" state="hidden" r:id="rId3"/>
    <sheet name="Männer" sheetId="1" state="hidden" r:id="rId4"/>
    <sheet name="Männer Rekursion" sheetId="7" r:id="rId5"/>
    <sheet name="Frauen Rekursion" sheetId="8" r:id="rId6"/>
    <sheet name="Unisex Rekursion" sheetId="5" r:id="rId7"/>
    <sheet name="1a)" sheetId="9" r:id="rId8"/>
    <sheet name="1b)" sheetId="10" r:id="rId9"/>
  </sheets>
  <externalReferences>
    <externalReference r:id="rId10"/>
  </externalReferences>
  <definedNames>
    <definedName name="Aggregattafel_2.O">[1]Basistafeln!$D$5:$E$126</definedName>
    <definedName name="f">[1]Selektionsfaktoren!$B$2:$C$3</definedName>
    <definedName name="F_1_2.O">[1]Trends!$B$5:$C$126</definedName>
    <definedName name="F_2_2.O">[1]Trends!$D$5:$E$126</definedName>
    <definedName name="G">[1]Gewichte!$B$4:$B$205</definedName>
    <definedName name="Geschlecht" localSheetId="5">#REF!</definedName>
    <definedName name="Geschlecht" localSheetId="4">#REF!</definedName>
    <definedName name="Geschlecht">#REF!</definedName>
    <definedName name="GS">#REF!</definedName>
    <definedName name="n" localSheetId="5">#REF!</definedName>
    <definedName name="n" localSheetId="4">#REF!</definedName>
    <definedName name="n">#REF!</definedName>
    <definedName name="Selektionstafel_2.O">[1]Basistafeln!$B$5:$C$126</definedName>
    <definedName name="x" localSheetId="5">#REF!</definedName>
    <definedName name="x" localSheetId="4">#REF!</definedName>
    <definedName name="x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A9" i="10" l="1"/>
  <c r="V1" i="10"/>
  <c r="V3" i="9"/>
  <c r="V3" i="10"/>
  <c r="AM12" i="10"/>
  <c r="AM11" i="10" s="1"/>
  <c r="AM10" i="10" s="1"/>
  <c r="AM9" i="10" s="1"/>
  <c r="AM8" i="10" s="1"/>
  <c r="L8" i="10" l="1"/>
  <c r="T8" i="10"/>
  <c r="AI129" i="10" l="1"/>
  <c r="S129" i="10"/>
  <c r="AI128" i="10"/>
  <c r="S128" i="10"/>
  <c r="A9" i="10"/>
  <c r="A10" i="10" s="1"/>
  <c r="A11" i="10" s="1"/>
  <c r="A12" i="10" s="1"/>
  <c r="A13" i="10" s="1"/>
  <c r="A14" i="10" s="1"/>
  <c r="A15" i="10" s="1"/>
  <c r="A16" i="10" s="1"/>
  <c r="A17" i="10" s="1"/>
  <c r="A18" i="10" s="1"/>
  <c r="A19" i="10" s="1"/>
  <c r="A20" i="10" s="1"/>
  <c r="A21" i="10" s="1"/>
  <c r="A22" i="10" s="1"/>
  <c r="A23" i="10" s="1"/>
  <c r="A24" i="10" s="1"/>
  <c r="A25" i="10" s="1"/>
  <c r="A26" i="10" s="1"/>
  <c r="A27" i="10" s="1"/>
  <c r="A28" i="10" s="1"/>
  <c r="A29" i="10" s="1"/>
  <c r="A30" i="10" s="1"/>
  <c r="A31" i="10" s="1"/>
  <c r="A32" i="10" s="1"/>
  <c r="A33" i="10" s="1"/>
  <c r="A34" i="10" s="1"/>
  <c r="A35" i="10" s="1"/>
  <c r="A36" i="10" s="1"/>
  <c r="A37" i="10" s="1"/>
  <c r="A38" i="10" s="1"/>
  <c r="A39" i="10" s="1"/>
  <c r="A40" i="10" s="1"/>
  <c r="A41" i="10" s="1"/>
  <c r="A42" i="10" s="1"/>
  <c r="A43" i="10" s="1"/>
  <c r="A44" i="10" s="1"/>
  <c r="A45" i="10" s="1"/>
  <c r="A46" i="10" s="1"/>
  <c r="A47" i="10" s="1"/>
  <c r="A48" i="10" s="1"/>
  <c r="A49" i="10" s="1"/>
  <c r="A50" i="10" s="1"/>
  <c r="A51" i="10" s="1"/>
  <c r="A52" i="10" s="1"/>
  <c r="A53" i="10" s="1"/>
  <c r="A54" i="10" s="1"/>
  <c r="A55" i="10" s="1"/>
  <c r="A56" i="10" s="1"/>
  <c r="A57" i="10" s="1"/>
  <c r="A58" i="10" s="1"/>
  <c r="A59" i="10" s="1"/>
  <c r="A60" i="10" s="1"/>
  <c r="A61" i="10" s="1"/>
  <c r="A62" i="10" s="1"/>
  <c r="A63" i="10" s="1"/>
  <c r="A64" i="10" s="1"/>
  <c r="A65" i="10" s="1"/>
  <c r="A66" i="10" s="1"/>
  <c r="A67" i="10" s="1"/>
  <c r="A68" i="10" s="1"/>
  <c r="A69" i="10" s="1"/>
  <c r="A70" i="10" s="1"/>
  <c r="A71" i="10" s="1"/>
  <c r="A72" i="10" s="1"/>
  <c r="A73" i="10" s="1"/>
  <c r="A74" i="10" s="1"/>
  <c r="A75" i="10" s="1"/>
  <c r="A76" i="10" s="1"/>
  <c r="A77" i="10" s="1"/>
  <c r="A78" i="10" s="1"/>
  <c r="A79" i="10" s="1"/>
  <c r="A80" i="10" s="1"/>
  <c r="A81" i="10" s="1"/>
  <c r="A82" i="10" s="1"/>
  <c r="A83" i="10" s="1"/>
  <c r="A84" i="10" s="1"/>
  <c r="A85" i="10" s="1"/>
  <c r="A86" i="10" s="1"/>
  <c r="A87" i="10" s="1"/>
  <c r="A88" i="10" s="1"/>
  <c r="A89" i="10" s="1"/>
  <c r="A90" i="10" s="1"/>
  <c r="A91" i="10" s="1"/>
  <c r="A92" i="10" s="1"/>
  <c r="A93" i="10" s="1"/>
  <c r="A94" i="10" s="1"/>
  <c r="A95" i="10" s="1"/>
  <c r="A96" i="10" s="1"/>
  <c r="A97" i="10" s="1"/>
  <c r="A98" i="10" s="1"/>
  <c r="A99" i="10" s="1"/>
  <c r="A100" i="10" s="1"/>
  <c r="A101" i="10" s="1"/>
  <c r="A102" i="10" s="1"/>
  <c r="A103" i="10" s="1"/>
  <c r="A104" i="10" s="1"/>
  <c r="A105" i="10" s="1"/>
  <c r="A106" i="10" s="1"/>
  <c r="A107" i="10" s="1"/>
  <c r="A108" i="10" s="1"/>
  <c r="A109" i="10" s="1"/>
  <c r="A110" i="10" s="1"/>
  <c r="A111" i="10" s="1"/>
  <c r="A112" i="10" s="1"/>
  <c r="A113" i="10" s="1"/>
  <c r="A114" i="10" s="1"/>
  <c r="A115" i="10" s="1"/>
  <c r="A116" i="10" s="1"/>
  <c r="A117" i="10" s="1"/>
  <c r="A118" i="10" s="1"/>
  <c r="A119" i="10" s="1"/>
  <c r="A120" i="10" s="1"/>
  <c r="A121" i="10" s="1"/>
  <c r="A122" i="10" s="1"/>
  <c r="A123" i="10" s="1"/>
  <c r="A124" i="10" s="1"/>
  <c r="A125" i="10" s="1"/>
  <c r="A126" i="10" s="1"/>
  <c r="A127" i="10" s="1"/>
  <c r="A128" i="10" s="1"/>
  <c r="A129" i="10" s="1"/>
  <c r="O8" i="10"/>
  <c r="J8" i="10"/>
  <c r="P8" i="10" s="1"/>
  <c r="C8" i="10" a="1"/>
  <c r="C8" i="10" s="1"/>
  <c r="D8" i="10" s="1"/>
  <c r="B8" i="10"/>
  <c r="B9" i="10" s="1"/>
  <c r="B10" i="10" l="1"/>
  <c r="F9" i="10"/>
  <c r="C9" i="10" a="1"/>
  <c r="C9" i="10" s="1"/>
  <c r="D9" i="10" s="1"/>
  <c r="E9" i="10" s="1"/>
  <c r="F8" i="10"/>
  <c r="E8" i="10"/>
  <c r="AI128" i="5"/>
  <c r="AI129" i="5"/>
  <c r="AI129" i="9"/>
  <c r="S129" i="9"/>
  <c r="AI128" i="9"/>
  <c r="S128" i="9"/>
  <c r="F9" i="9"/>
  <c r="A9" i="9"/>
  <c r="A10" i="9" s="1"/>
  <c r="A11" i="9" s="1"/>
  <c r="A12" i="9" s="1"/>
  <c r="A13" i="9" s="1"/>
  <c r="A14" i="9" s="1"/>
  <c r="A15" i="9" s="1"/>
  <c r="A16" i="9" s="1"/>
  <c r="A17" i="9" s="1"/>
  <c r="A18" i="9" s="1"/>
  <c r="A19" i="9" s="1"/>
  <c r="A20" i="9" s="1"/>
  <c r="A21" i="9" s="1"/>
  <c r="A22" i="9" s="1"/>
  <c r="A23" i="9" s="1"/>
  <c r="A24" i="9" s="1"/>
  <c r="A25" i="9" s="1"/>
  <c r="A26" i="9" s="1"/>
  <c r="A27" i="9" s="1"/>
  <c r="A28" i="9" s="1"/>
  <c r="A29" i="9" s="1"/>
  <c r="A30" i="9" s="1"/>
  <c r="A31" i="9" s="1"/>
  <c r="A32" i="9" s="1"/>
  <c r="A33" i="9" s="1"/>
  <c r="A34" i="9" s="1"/>
  <c r="A35" i="9" s="1"/>
  <c r="A36" i="9" s="1"/>
  <c r="A37" i="9" s="1"/>
  <c r="A38" i="9" s="1"/>
  <c r="A39" i="9" s="1"/>
  <c r="A40" i="9" s="1"/>
  <c r="A41" i="9" s="1"/>
  <c r="A42" i="9" s="1"/>
  <c r="A43" i="9" s="1"/>
  <c r="A44" i="9" s="1"/>
  <c r="A45" i="9" s="1"/>
  <c r="A46" i="9" s="1"/>
  <c r="A47" i="9" s="1"/>
  <c r="A48" i="9" s="1"/>
  <c r="A49" i="9" s="1"/>
  <c r="A50" i="9" s="1"/>
  <c r="A51" i="9" s="1"/>
  <c r="A52" i="9" s="1"/>
  <c r="A53" i="9" s="1"/>
  <c r="A54" i="9" s="1"/>
  <c r="A55" i="9" s="1"/>
  <c r="A56" i="9" s="1"/>
  <c r="A57" i="9" s="1"/>
  <c r="A58" i="9" s="1"/>
  <c r="A59" i="9" s="1"/>
  <c r="A60" i="9" s="1"/>
  <c r="A61" i="9" s="1"/>
  <c r="A62" i="9" s="1"/>
  <c r="A63" i="9" s="1"/>
  <c r="A64" i="9" s="1"/>
  <c r="A65" i="9" s="1"/>
  <c r="A66" i="9" s="1"/>
  <c r="A67" i="9" s="1"/>
  <c r="A68" i="9" s="1"/>
  <c r="A69" i="9" s="1"/>
  <c r="A70" i="9" s="1"/>
  <c r="A71" i="9" s="1"/>
  <c r="A72" i="9" s="1"/>
  <c r="A73" i="9" s="1"/>
  <c r="A74" i="9" s="1"/>
  <c r="A75" i="9" s="1"/>
  <c r="A76" i="9" s="1"/>
  <c r="A77" i="9" s="1"/>
  <c r="A78" i="9" s="1"/>
  <c r="A79" i="9" s="1"/>
  <c r="A80" i="9" s="1"/>
  <c r="A81" i="9" s="1"/>
  <c r="A82" i="9" s="1"/>
  <c r="A83" i="9" s="1"/>
  <c r="A84" i="9" s="1"/>
  <c r="A85" i="9" s="1"/>
  <c r="A86" i="9" s="1"/>
  <c r="A87" i="9" s="1"/>
  <c r="A88" i="9" s="1"/>
  <c r="A89" i="9" s="1"/>
  <c r="A90" i="9" s="1"/>
  <c r="A91" i="9" s="1"/>
  <c r="A92" i="9" s="1"/>
  <c r="A93" i="9" s="1"/>
  <c r="A94" i="9" s="1"/>
  <c r="A95" i="9" s="1"/>
  <c r="A96" i="9" s="1"/>
  <c r="A97" i="9" s="1"/>
  <c r="A98" i="9" s="1"/>
  <c r="A99" i="9" s="1"/>
  <c r="A100" i="9" s="1"/>
  <c r="A101" i="9" s="1"/>
  <c r="A102" i="9" s="1"/>
  <c r="A103" i="9" s="1"/>
  <c r="A104" i="9" s="1"/>
  <c r="A105" i="9" s="1"/>
  <c r="A106" i="9" s="1"/>
  <c r="A107" i="9" s="1"/>
  <c r="A108" i="9" s="1"/>
  <c r="A109" i="9" s="1"/>
  <c r="A110" i="9" s="1"/>
  <c r="A111" i="9" s="1"/>
  <c r="A112" i="9" s="1"/>
  <c r="A113" i="9" s="1"/>
  <c r="A114" i="9" s="1"/>
  <c r="A115" i="9" s="1"/>
  <c r="A116" i="9" s="1"/>
  <c r="A117" i="9" s="1"/>
  <c r="A118" i="9" s="1"/>
  <c r="A119" i="9" s="1"/>
  <c r="A120" i="9" s="1"/>
  <c r="A121" i="9" s="1"/>
  <c r="A122" i="9" s="1"/>
  <c r="A123" i="9" s="1"/>
  <c r="A124" i="9" s="1"/>
  <c r="A125" i="9" s="1"/>
  <c r="A126" i="9" s="1"/>
  <c r="A127" i="9" s="1"/>
  <c r="A128" i="9" s="1"/>
  <c r="A129" i="9" s="1"/>
  <c r="O8" i="9"/>
  <c r="J8" i="9"/>
  <c r="P8" i="9" s="1"/>
  <c r="F8" i="9"/>
  <c r="C8" i="9" a="1"/>
  <c r="C8" i="9" s="1"/>
  <c r="D8" i="9" s="1"/>
  <c r="B8" i="9"/>
  <c r="B9" i="9" s="1"/>
  <c r="V1" i="9"/>
  <c r="G9" i="10" l="1"/>
  <c r="N8" i="10" s="1"/>
  <c r="B11" i="10"/>
  <c r="F10" i="10"/>
  <c r="C10" i="10" a="1"/>
  <c r="C10" i="10" s="1"/>
  <c r="D10" i="10" s="1"/>
  <c r="E10" i="10" s="1"/>
  <c r="G8" i="10"/>
  <c r="C9" i="9" a="1"/>
  <c r="C9" i="9" s="1"/>
  <c r="D9" i="9" s="1"/>
  <c r="B10" i="9"/>
  <c r="G9" i="9"/>
  <c r="N8" i="9" s="1"/>
  <c r="Q9" i="9" s="1"/>
  <c r="G8" i="9"/>
  <c r="P9" i="9" s="1"/>
  <c r="E8" i="9"/>
  <c r="N9" i="10" l="1"/>
  <c r="Q9" i="10"/>
  <c r="P9" i="10"/>
  <c r="R9" i="10"/>
  <c r="O9" i="10"/>
  <c r="G10" i="10"/>
  <c r="B12" i="10"/>
  <c r="F11" i="10"/>
  <c r="C11" i="10" a="1"/>
  <c r="C11" i="10" s="1"/>
  <c r="D11" i="10" s="1"/>
  <c r="E11" i="10" s="1"/>
  <c r="E9" i="9"/>
  <c r="P10" i="9" s="1"/>
  <c r="O9" i="9"/>
  <c r="R9" i="9"/>
  <c r="N9" i="9"/>
  <c r="B11" i="9"/>
  <c r="F10" i="9"/>
  <c r="C10" i="9" a="1"/>
  <c r="C10" i="9" s="1"/>
  <c r="D10" i="9" s="1"/>
  <c r="E10" i="9" s="1"/>
  <c r="P10" i="10" l="1"/>
  <c r="R10" i="10"/>
  <c r="G11" i="10"/>
  <c r="B13" i="10"/>
  <c r="F12" i="10"/>
  <c r="C12" i="10" a="1"/>
  <c r="C12" i="10" s="1"/>
  <c r="D12" i="10" s="1"/>
  <c r="E12" i="10" s="1"/>
  <c r="O10" i="10"/>
  <c r="Q10" i="10"/>
  <c r="N10" i="10"/>
  <c r="N11" i="10" s="1"/>
  <c r="P11" i="9"/>
  <c r="N10" i="9"/>
  <c r="G10" i="9"/>
  <c r="R11" i="9" s="1"/>
  <c r="R10" i="9"/>
  <c r="F11" i="9"/>
  <c r="C11" i="9" a="1"/>
  <c r="C11" i="9" s="1"/>
  <c r="D11" i="9" s="1"/>
  <c r="E11" i="9" s="1"/>
  <c r="B12" i="9"/>
  <c r="O10" i="9"/>
  <c r="Q10" i="9"/>
  <c r="G12" i="10" l="1"/>
  <c r="O11" i="10"/>
  <c r="Q11" i="10"/>
  <c r="B14" i="10"/>
  <c r="F13" i="10"/>
  <c r="C13" i="10" a="1"/>
  <c r="C13" i="10" s="1"/>
  <c r="D13" i="10" s="1"/>
  <c r="E13" i="10" s="1"/>
  <c r="N12" i="10"/>
  <c r="R11" i="10"/>
  <c r="P11" i="10"/>
  <c r="B13" i="9"/>
  <c r="F12" i="9"/>
  <c r="C12" i="9" a="1"/>
  <c r="C12" i="9" s="1"/>
  <c r="D12" i="9" s="1"/>
  <c r="E12" i="9" s="1"/>
  <c r="O11" i="9"/>
  <c r="Q11" i="9"/>
  <c r="G11" i="9"/>
  <c r="N11" i="9" s="1"/>
  <c r="Q12" i="10" l="1"/>
  <c r="O12" i="10"/>
  <c r="N13" i="10"/>
  <c r="B15" i="10"/>
  <c r="F14" i="10"/>
  <c r="C14" i="10" a="1"/>
  <c r="C14" i="10" s="1"/>
  <c r="D14" i="10" s="1"/>
  <c r="E14" i="10" s="1"/>
  <c r="R12" i="10"/>
  <c r="P12" i="10"/>
  <c r="G13" i="10"/>
  <c r="Q12" i="9"/>
  <c r="O12" i="9"/>
  <c r="G12" i="9"/>
  <c r="N12" i="9" s="1"/>
  <c r="R12" i="9"/>
  <c r="F13" i="9"/>
  <c r="B14" i="9"/>
  <c r="C13" i="9" a="1"/>
  <c r="C13" i="9" s="1"/>
  <c r="D13" i="9" s="1"/>
  <c r="E13" i="9" s="1"/>
  <c r="P12" i="9"/>
  <c r="G14" i="10" l="1"/>
  <c r="N14" i="10" s="1"/>
  <c r="Q13" i="10"/>
  <c r="O13" i="10"/>
  <c r="P13" i="10"/>
  <c r="R13" i="10"/>
  <c r="B16" i="10"/>
  <c r="F15" i="10"/>
  <c r="C15" i="10" a="1"/>
  <c r="C15" i="10" s="1"/>
  <c r="D15" i="10" s="1"/>
  <c r="E15" i="10" s="1"/>
  <c r="Q13" i="9"/>
  <c r="O13" i="9"/>
  <c r="G13" i="9"/>
  <c r="N13" i="9" s="1"/>
  <c r="B15" i="9"/>
  <c r="F14" i="9"/>
  <c r="C14" i="9" a="1"/>
  <c r="C14" i="9" s="1"/>
  <c r="D14" i="9" s="1"/>
  <c r="E14" i="9" s="1"/>
  <c r="P13" i="9"/>
  <c r="R13" i="9"/>
  <c r="G15" i="10" l="1"/>
  <c r="N15" i="10" s="1"/>
  <c r="P14" i="10"/>
  <c r="R14" i="10"/>
  <c r="B17" i="10"/>
  <c r="F16" i="10"/>
  <c r="C16" i="10" a="1"/>
  <c r="C16" i="10" s="1"/>
  <c r="D16" i="10" s="1"/>
  <c r="E16" i="10" s="1"/>
  <c r="O14" i="10"/>
  <c r="Q14" i="10"/>
  <c r="G14" i="9"/>
  <c r="N14" i="9" s="1"/>
  <c r="O14" i="9"/>
  <c r="Q14" i="9"/>
  <c r="P14" i="9"/>
  <c r="R14" i="9"/>
  <c r="B16" i="9"/>
  <c r="F15" i="9"/>
  <c r="C15" i="9" a="1"/>
  <c r="C15" i="9" s="1"/>
  <c r="D15" i="9" s="1"/>
  <c r="E15" i="9" s="1"/>
  <c r="B18" i="10" l="1"/>
  <c r="C17" i="10" a="1"/>
  <c r="C17" i="10" s="1"/>
  <c r="D17" i="10" s="1"/>
  <c r="E17" i="10" s="1"/>
  <c r="F17" i="10"/>
  <c r="R15" i="10"/>
  <c r="P15" i="10"/>
  <c r="O15" i="10"/>
  <c r="Q15" i="10"/>
  <c r="G16" i="10"/>
  <c r="N16" i="10" s="1"/>
  <c r="G15" i="9"/>
  <c r="N15" i="9" s="1"/>
  <c r="B17" i="9"/>
  <c r="F16" i="9"/>
  <c r="C16" i="9" a="1"/>
  <c r="C16" i="9" s="1"/>
  <c r="D16" i="9" s="1"/>
  <c r="E16" i="9" s="1"/>
  <c r="O15" i="9"/>
  <c r="Q15" i="9"/>
  <c r="R15" i="9"/>
  <c r="P15" i="9"/>
  <c r="R16" i="10" l="1"/>
  <c r="P16" i="10"/>
  <c r="B19" i="10"/>
  <c r="F18" i="10"/>
  <c r="C18" i="10" a="1"/>
  <c r="C18" i="10" s="1"/>
  <c r="D18" i="10" s="1"/>
  <c r="E18" i="10" s="1"/>
  <c r="Q16" i="10"/>
  <c r="O16" i="10"/>
  <c r="G17" i="10"/>
  <c r="N17" i="10" s="1"/>
  <c r="Q16" i="9"/>
  <c r="O16" i="9"/>
  <c r="G16" i="9"/>
  <c r="N16" i="9" s="1"/>
  <c r="R16" i="9"/>
  <c r="P16" i="9"/>
  <c r="D17" i="9"/>
  <c r="E17" i="9" s="1"/>
  <c r="B18" i="9"/>
  <c r="C17" i="9" a="1"/>
  <c r="C17" i="9" s="1"/>
  <c r="F17" i="9"/>
  <c r="P17" i="10" l="1"/>
  <c r="R17" i="10"/>
  <c r="G18" i="10"/>
  <c r="N18" i="10" s="1"/>
  <c r="Q17" i="10"/>
  <c r="O17" i="10"/>
  <c r="B20" i="10"/>
  <c r="F19" i="10"/>
  <c r="C19" i="10" a="1"/>
  <c r="C19" i="10" s="1"/>
  <c r="D19" i="10" s="1"/>
  <c r="E19" i="10" s="1"/>
  <c r="Q17" i="9"/>
  <c r="O17" i="9"/>
  <c r="G17" i="9"/>
  <c r="N17" i="9" s="1"/>
  <c r="B19" i="9"/>
  <c r="F18" i="9"/>
  <c r="C18" i="9" a="1"/>
  <c r="C18" i="9" s="1"/>
  <c r="D18" i="9" s="1"/>
  <c r="E18" i="9" s="1"/>
  <c r="P17" i="9"/>
  <c r="R17" i="9"/>
  <c r="G19" i="10" l="1"/>
  <c r="N19" i="10" s="1"/>
  <c r="B21" i="10"/>
  <c r="F20" i="10"/>
  <c r="C20" i="10" a="1"/>
  <c r="C20" i="10" s="1"/>
  <c r="D20" i="10" s="1"/>
  <c r="E20" i="10" s="1"/>
  <c r="P18" i="10"/>
  <c r="R18" i="10"/>
  <c r="O18" i="10"/>
  <c r="Q18" i="10"/>
  <c r="O18" i="9"/>
  <c r="Q18" i="9"/>
  <c r="G18" i="9"/>
  <c r="N18" i="9" s="1"/>
  <c r="P18" i="9"/>
  <c r="R18" i="9"/>
  <c r="B20" i="9"/>
  <c r="F19" i="9"/>
  <c r="C19" i="9" a="1"/>
  <c r="C19" i="9" s="1"/>
  <c r="D19" i="9" s="1"/>
  <c r="E19" i="9" s="1"/>
  <c r="R19" i="10" l="1"/>
  <c r="P19" i="10"/>
  <c r="G20" i="10"/>
  <c r="N20" i="10" s="1"/>
  <c r="B22" i="10"/>
  <c r="F21" i="10"/>
  <c r="C21" i="10" a="1"/>
  <c r="C21" i="10" s="1"/>
  <c r="D21" i="10" s="1"/>
  <c r="E21" i="10" s="1"/>
  <c r="O19" i="10"/>
  <c r="Q19" i="10"/>
  <c r="N19" i="9"/>
  <c r="G19" i="9"/>
  <c r="O19" i="9"/>
  <c r="Q19" i="9"/>
  <c r="R19" i="9"/>
  <c r="P19" i="9"/>
  <c r="B21" i="9"/>
  <c r="F20" i="9"/>
  <c r="C20" i="9" a="1"/>
  <c r="C20" i="9" s="1"/>
  <c r="D20" i="9" s="1"/>
  <c r="E20" i="9" s="1"/>
  <c r="R20" i="10" l="1"/>
  <c r="P20" i="10"/>
  <c r="B23" i="10"/>
  <c r="F22" i="10"/>
  <c r="C22" i="10" a="1"/>
  <c r="C22" i="10" s="1"/>
  <c r="D22" i="10" s="1"/>
  <c r="E22" i="10" s="1"/>
  <c r="G21" i="10"/>
  <c r="N21" i="10" s="1"/>
  <c r="Q20" i="10"/>
  <c r="O20" i="10"/>
  <c r="R20" i="9"/>
  <c r="P20" i="9"/>
  <c r="G20" i="9"/>
  <c r="D21" i="9"/>
  <c r="E21" i="9" s="1"/>
  <c r="F21" i="9"/>
  <c r="B22" i="9"/>
  <c r="C21" i="9" a="1"/>
  <c r="C21" i="9" s="1"/>
  <c r="Q20" i="9"/>
  <c r="O20" i="9"/>
  <c r="N20" i="9"/>
  <c r="P21" i="10" l="1"/>
  <c r="R21" i="10"/>
  <c r="G22" i="10"/>
  <c r="N22" i="10" s="1"/>
  <c r="Q21" i="10"/>
  <c r="O21" i="10"/>
  <c r="B24" i="10"/>
  <c r="F23" i="10"/>
  <c r="C23" i="10" a="1"/>
  <c r="C23" i="10" s="1"/>
  <c r="D23" i="10" s="1"/>
  <c r="E23" i="10" s="1"/>
  <c r="P21" i="9"/>
  <c r="R21" i="9"/>
  <c r="N21" i="9"/>
  <c r="B23" i="9"/>
  <c r="F22" i="9"/>
  <c r="C22" i="9" a="1"/>
  <c r="C22" i="9" s="1"/>
  <c r="D22" i="9" s="1"/>
  <c r="E22" i="9" s="1"/>
  <c r="Q21" i="9"/>
  <c r="O21" i="9"/>
  <c r="G21" i="9"/>
  <c r="B25" i="10" l="1"/>
  <c r="F24" i="10"/>
  <c r="C24" i="10" a="1"/>
  <c r="C24" i="10" s="1"/>
  <c r="D24" i="10" s="1"/>
  <c r="E24" i="10" s="1"/>
  <c r="P22" i="10"/>
  <c r="R22" i="10"/>
  <c r="G23" i="10"/>
  <c r="N23" i="10" s="1"/>
  <c r="O22" i="10"/>
  <c r="Q22" i="10"/>
  <c r="G22" i="9"/>
  <c r="O22" i="9"/>
  <c r="Q22" i="9"/>
  <c r="N22" i="9"/>
  <c r="B24" i="9"/>
  <c r="F23" i="9"/>
  <c r="C23" i="9" a="1"/>
  <c r="C23" i="9" s="1"/>
  <c r="D23" i="9" s="1"/>
  <c r="E23" i="9" s="1"/>
  <c r="P22" i="9"/>
  <c r="R22" i="9"/>
  <c r="G24" i="10" l="1"/>
  <c r="N24" i="10" s="1"/>
  <c r="R23" i="10"/>
  <c r="P23" i="10"/>
  <c r="B26" i="10"/>
  <c r="F25" i="10"/>
  <c r="C25" i="10" a="1"/>
  <c r="C25" i="10" s="1"/>
  <c r="D25" i="10" s="1"/>
  <c r="E25" i="10" s="1"/>
  <c r="O23" i="10"/>
  <c r="Q23" i="10"/>
  <c r="B25" i="9"/>
  <c r="F24" i="9"/>
  <c r="C24" i="9" a="1"/>
  <c r="C24" i="9" s="1"/>
  <c r="D24" i="9" s="1"/>
  <c r="E24" i="9" s="1"/>
  <c r="R23" i="9"/>
  <c r="P23" i="9"/>
  <c r="G23" i="9"/>
  <c r="N23" i="9" s="1"/>
  <c r="O23" i="9"/>
  <c r="Q23" i="9"/>
  <c r="G25" i="10" l="1"/>
  <c r="N25" i="10" s="1"/>
  <c r="R24" i="10"/>
  <c r="P24" i="10"/>
  <c r="B27" i="10"/>
  <c r="F26" i="10"/>
  <c r="C26" i="10" a="1"/>
  <c r="C26" i="10" s="1"/>
  <c r="D26" i="10" s="1"/>
  <c r="E26" i="10" s="1"/>
  <c r="Q24" i="10"/>
  <c r="O24" i="10"/>
  <c r="G24" i="9"/>
  <c r="N24" i="9" s="1"/>
  <c r="Q24" i="9"/>
  <c r="O24" i="9"/>
  <c r="R24" i="9"/>
  <c r="P24" i="9"/>
  <c r="F25" i="9"/>
  <c r="B26" i="9"/>
  <c r="C25" i="9" a="1"/>
  <c r="C25" i="9" s="1"/>
  <c r="D25" i="9" s="1"/>
  <c r="E25" i="9" s="1"/>
  <c r="B28" i="10" l="1"/>
  <c r="F27" i="10"/>
  <c r="C27" i="10" a="1"/>
  <c r="C27" i="10" s="1"/>
  <c r="D27" i="10" s="1"/>
  <c r="E27" i="10" s="1"/>
  <c r="G26" i="10"/>
  <c r="N26" i="10" s="1"/>
  <c r="P25" i="10"/>
  <c r="R25" i="10"/>
  <c r="Q25" i="10"/>
  <c r="O25" i="10"/>
  <c r="G25" i="9"/>
  <c r="N25" i="9" s="1"/>
  <c r="Q25" i="9"/>
  <c r="O25" i="9"/>
  <c r="B27" i="9"/>
  <c r="F26" i="9"/>
  <c r="C26" i="9" a="1"/>
  <c r="C26" i="9" s="1"/>
  <c r="D26" i="9" s="1"/>
  <c r="E26" i="9" s="1"/>
  <c r="P25" i="9"/>
  <c r="R25" i="9"/>
  <c r="N27" i="10" l="1"/>
  <c r="G27" i="10"/>
  <c r="P26" i="10"/>
  <c r="R26" i="10"/>
  <c r="B29" i="10"/>
  <c r="F28" i="10"/>
  <c r="C28" i="10" a="1"/>
  <c r="C28" i="10" s="1"/>
  <c r="D28" i="10" s="1"/>
  <c r="E28" i="10" s="1"/>
  <c r="O26" i="10"/>
  <c r="Q26" i="10"/>
  <c r="O26" i="9"/>
  <c r="Q26" i="9"/>
  <c r="G26" i="9"/>
  <c r="N26" i="9" s="1"/>
  <c r="P26" i="9"/>
  <c r="R26" i="9"/>
  <c r="B28" i="9"/>
  <c r="F27" i="9"/>
  <c r="C27" i="9" a="1"/>
  <c r="C27" i="9" s="1"/>
  <c r="D27" i="9" s="1"/>
  <c r="E27" i="9" s="1"/>
  <c r="G28" i="10" l="1"/>
  <c r="B30" i="10"/>
  <c r="F29" i="10"/>
  <c r="C29" i="10" a="1"/>
  <c r="C29" i="10" s="1"/>
  <c r="D29" i="10" s="1"/>
  <c r="E29" i="10" s="1"/>
  <c r="R27" i="10"/>
  <c r="P27" i="10"/>
  <c r="O27" i="10"/>
  <c r="Q27" i="10"/>
  <c r="N28" i="10"/>
  <c r="R27" i="9"/>
  <c r="P27" i="9"/>
  <c r="G27" i="9"/>
  <c r="N27" i="9" s="1"/>
  <c r="B29" i="9"/>
  <c r="F28" i="9"/>
  <c r="C28" i="9" a="1"/>
  <c r="C28" i="9" s="1"/>
  <c r="D28" i="9" s="1"/>
  <c r="E28" i="9" s="1"/>
  <c r="O27" i="9"/>
  <c r="Q27" i="9"/>
  <c r="B31" i="10" l="1"/>
  <c r="F30" i="10"/>
  <c r="C30" i="10" a="1"/>
  <c r="C30" i="10" s="1"/>
  <c r="D30" i="10" s="1"/>
  <c r="E30" i="10" s="1"/>
  <c r="Q28" i="10"/>
  <c r="O28" i="10"/>
  <c r="Q29" i="10" s="1"/>
  <c r="R28" i="10"/>
  <c r="P28" i="10"/>
  <c r="G29" i="10"/>
  <c r="N29" i="10"/>
  <c r="Q28" i="9"/>
  <c r="O28" i="9"/>
  <c r="G28" i="9"/>
  <c r="N28" i="9" s="1"/>
  <c r="B30" i="9"/>
  <c r="F29" i="9"/>
  <c r="C29" i="9" a="1"/>
  <c r="C29" i="9" s="1"/>
  <c r="D29" i="9" s="1"/>
  <c r="E29" i="9" s="1"/>
  <c r="R28" i="9"/>
  <c r="P28" i="9"/>
  <c r="G30" i="10" l="1"/>
  <c r="AE30" i="10" s="1"/>
  <c r="Q30" i="10"/>
  <c r="R29" i="10"/>
  <c r="P29" i="10"/>
  <c r="B32" i="10"/>
  <c r="F31" i="10"/>
  <c r="C31" i="10" a="1"/>
  <c r="C31" i="10" s="1"/>
  <c r="D31" i="10" s="1"/>
  <c r="E31" i="10" s="1"/>
  <c r="G29" i="9"/>
  <c r="N29" i="9" s="1"/>
  <c r="B31" i="9"/>
  <c r="D30" i="9"/>
  <c r="E30" i="9" s="1"/>
  <c r="F30" i="9"/>
  <c r="C30" i="9" a="1"/>
  <c r="C30" i="9" s="1"/>
  <c r="Q29" i="9"/>
  <c r="R29" i="9"/>
  <c r="P29" i="9"/>
  <c r="R30" i="10" l="1"/>
  <c r="P30" i="10"/>
  <c r="G31" i="10"/>
  <c r="AE31" i="10" s="1"/>
  <c r="N30" i="10"/>
  <c r="B33" i="10"/>
  <c r="F32" i="10"/>
  <c r="C32" i="10" a="1"/>
  <c r="C32" i="10" s="1"/>
  <c r="D32" i="10" s="1"/>
  <c r="E32" i="10" s="1"/>
  <c r="Q30" i="9"/>
  <c r="B32" i="9"/>
  <c r="F31" i="9"/>
  <c r="C31" i="9" a="1"/>
  <c r="C31" i="9" s="1"/>
  <c r="D31" i="9" s="1"/>
  <c r="E31" i="9" s="1"/>
  <c r="R30" i="9"/>
  <c r="P30" i="9"/>
  <c r="G30" i="9"/>
  <c r="AE30" i="9" s="1"/>
  <c r="G32" i="10" l="1"/>
  <c r="AE32" i="10" s="1"/>
  <c r="Q31" i="10"/>
  <c r="N31" i="10"/>
  <c r="B34" i="10"/>
  <c r="F33" i="10"/>
  <c r="C33" i="10" a="1"/>
  <c r="C33" i="10" s="1"/>
  <c r="D33" i="10" s="1"/>
  <c r="E33" i="10" s="1"/>
  <c r="R31" i="10"/>
  <c r="P31" i="10"/>
  <c r="B33" i="9"/>
  <c r="D32" i="9"/>
  <c r="E32" i="9" s="1"/>
  <c r="F32" i="9"/>
  <c r="C32" i="9" a="1"/>
  <c r="C32" i="9" s="1"/>
  <c r="R31" i="9"/>
  <c r="P31" i="9"/>
  <c r="N30" i="9"/>
  <c r="G31" i="9"/>
  <c r="AE31" i="9" s="1"/>
  <c r="B35" i="10" l="1"/>
  <c r="F34" i="10"/>
  <c r="C34" i="10" a="1"/>
  <c r="C34" i="10" s="1"/>
  <c r="D34" i="10" s="1"/>
  <c r="E34" i="10" s="1"/>
  <c r="R32" i="10"/>
  <c r="P32" i="10"/>
  <c r="G33" i="10"/>
  <c r="AE33" i="10" s="1"/>
  <c r="Q32" i="10"/>
  <c r="N32" i="10"/>
  <c r="Q31" i="9"/>
  <c r="N31" i="9"/>
  <c r="R32" i="9"/>
  <c r="P32" i="9"/>
  <c r="G32" i="9"/>
  <c r="AE32" i="9" s="1"/>
  <c r="B34" i="9"/>
  <c r="C33" i="9" a="1"/>
  <c r="C33" i="9" s="1"/>
  <c r="D33" i="9" s="1"/>
  <c r="E33" i="9" s="1"/>
  <c r="F33" i="9"/>
  <c r="Q33" i="10" l="1"/>
  <c r="N33" i="10"/>
  <c r="G34" i="10"/>
  <c r="AE34" i="10" s="1"/>
  <c r="R33" i="10"/>
  <c r="P33" i="10"/>
  <c r="B36" i="10"/>
  <c r="F35" i="10"/>
  <c r="C35" i="10" a="1"/>
  <c r="C35" i="10" s="1"/>
  <c r="D35" i="10" s="1"/>
  <c r="E35" i="10" s="1"/>
  <c r="R33" i="9"/>
  <c r="P33" i="9"/>
  <c r="Q32" i="9"/>
  <c r="N32" i="9"/>
  <c r="G33" i="9"/>
  <c r="AE33" i="9" s="1"/>
  <c r="B35" i="9"/>
  <c r="F34" i="9"/>
  <c r="C34" i="9" a="1"/>
  <c r="C34" i="9" s="1"/>
  <c r="D34" i="9" s="1"/>
  <c r="E34" i="9" s="1"/>
  <c r="G35" i="10" l="1"/>
  <c r="AE35" i="10" s="1"/>
  <c r="R34" i="10"/>
  <c r="P34" i="10"/>
  <c r="Q34" i="10"/>
  <c r="N34" i="10"/>
  <c r="B37" i="10"/>
  <c r="F36" i="10"/>
  <c r="C36" i="10" a="1"/>
  <c r="C36" i="10" s="1"/>
  <c r="D36" i="10" s="1"/>
  <c r="E36" i="10" s="1"/>
  <c r="B36" i="9"/>
  <c r="F35" i="9"/>
  <c r="C35" i="9" a="1"/>
  <c r="C35" i="9" s="1"/>
  <c r="D35" i="9" s="1"/>
  <c r="E35" i="9" s="1"/>
  <c r="Q33" i="9"/>
  <c r="N33" i="9"/>
  <c r="G34" i="9"/>
  <c r="AE34" i="9" s="1"/>
  <c r="R34" i="9"/>
  <c r="P34" i="9"/>
  <c r="G36" i="10" l="1"/>
  <c r="AE36" i="10" s="1"/>
  <c r="Q35" i="10"/>
  <c r="N35" i="10"/>
  <c r="B38" i="10"/>
  <c r="F37" i="10"/>
  <c r="C37" i="10" a="1"/>
  <c r="C37" i="10" s="1"/>
  <c r="D37" i="10" s="1"/>
  <c r="E37" i="10" s="1"/>
  <c r="R35" i="10"/>
  <c r="P35" i="10"/>
  <c r="G35" i="9"/>
  <c r="AE35" i="9" s="1"/>
  <c r="Q34" i="9"/>
  <c r="N34" i="9"/>
  <c r="R35" i="9"/>
  <c r="P35" i="9"/>
  <c r="B37" i="9"/>
  <c r="F36" i="9"/>
  <c r="C36" i="9" a="1"/>
  <c r="C36" i="9" s="1"/>
  <c r="D36" i="9" s="1"/>
  <c r="E36" i="9" s="1"/>
  <c r="B39" i="10" l="1"/>
  <c r="F38" i="10"/>
  <c r="C38" i="10" a="1"/>
  <c r="C38" i="10" s="1"/>
  <c r="D38" i="10" s="1"/>
  <c r="E38" i="10" s="1"/>
  <c r="G37" i="10"/>
  <c r="AE37" i="10" s="1"/>
  <c r="R36" i="10"/>
  <c r="P36" i="10"/>
  <c r="Q36" i="10"/>
  <c r="N36" i="10"/>
  <c r="G36" i="9"/>
  <c r="AE36" i="9" s="1"/>
  <c r="R36" i="9"/>
  <c r="P36" i="9"/>
  <c r="Q35" i="9"/>
  <c r="N35" i="9"/>
  <c r="B38" i="9"/>
  <c r="C37" i="9" a="1"/>
  <c r="C37" i="9" s="1"/>
  <c r="D37" i="9" s="1"/>
  <c r="E37" i="9" s="1"/>
  <c r="F37" i="9"/>
  <c r="F39" i="10" l="1"/>
  <c r="C39" i="10" a="1"/>
  <c r="C39" i="10" s="1"/>
  <c r="D39" i="10" s="1"/>
  <c r="E39" i="10" s="1"/>
  <c r="B40" i="10"/>
  <c r="R37" i="10"/>
  <c r="P37" i="10"/>
  <c r="Q37" i="10"/>
  <c r="N37" i="10"/>
  <c r="G38" i="10"/>
  <c r="AE38" i="10" s="1"/>
  <c r="G37" i="9"/>
  <c r="AE37" i="9" s="1"/>
  <c r="Q36" i="9"/>
  <c r="N36" i="9"/>
  <c r="B39" i="9"/>
  <c r="F38" i="9"/>
  <c r="C38" i="9" a="1"/>
  <c r="C38" i="9" s="1"/>
  <c r="D38" i="9" s="1"/>
  <c r="E38" i="9" s="1"/>
  <c r="R37" i="9"/>
  <c r="P37" i="9"/>
  <c r="R38" i="10" l="1"/>
  <c r="P38" i="10"/>
  <c r="F40" i="10"/>
  <c r="C40" i="10" a="1"/>
  <c r="C40" i="10" s="1"/>
  <c r="D40" i="10" s="1"/>
  <c r="E40" i="10" s="1"/>
  <c r="B41" i="10"/>
  <c r="Q38" i="10"/>
  <c r="N38" i="10"/>
  <c r="G39" i="10"/>
  <c r="AE39" i="10" s="1"/>
  <c r="B40" i="9"/>
  <c r="F39" i="9"/>
  <c r="C39" i="9" a="1"/>
  <c r="C39" i="9" s="1"/>
  <c r="D39" i="9" s="1"/>
  <c r="E39" i="9" s="1"/>
  <c r="G38" i="9"/>
  <c r="AE38" i="9" s="1"/>
  <c r="R38" i="9"/>
  <c r="P38" i="9"/>
  <c r="Q37" i="9"/>
  <c r="N37" i="9"/>
  <c r="G40" i="10" l="1"/>
  <c r="AE40" i="10" s="1"/>
  <c r="R39" i="10"/>
  <c r="P39" i="10"/>
  <c r="N39" i="10"/>
  <c r="Q39" i="10"/>
  <c r="F41" i="10"/>
  <c r="C41" i="10" a="1"/>
  <c r="C41" i="10" s="1"/>
  <c r="B42" i="10"/>
  <c r="D41" i="10"/>
  <c r="E41" i="10" s="1"/>
  <c r="G39" i="9"/>
  <c r="AE39" i="9" s="1"/>
  <c r="R39" i="9"/>
  <c r="P39" i="9"/>
  <c r="Q38" i="9"/>
  <c r="N38" i="9"/>
  <c r="B41" i="9"/>
  <c r="F40" i="9"/>
  <c r="C40" i="9" a="1"/>
  <c r="C40" i="9" s="1"/>
  <c r="D40" i="9" s="1"/>
  <c r="E40" i="9" s="1"/>
  <c r="G41" i="10" l="1"/>
  <c r="AE41" i="10" s="1"/>
  <c r="F42" i="10"/>
  <c r="C42" i="10" a="1"/>
  <c r="C42" i="10" s="1"/>
  <c r="D42" i="10" s="1"/>
  <c r="E42" i="10" s="1"/>
  <c r="B43" i="10"/>
  <c r="N40" i="10"/>
  <c r="Q40" i="10"/>
  <c r="R40" i="10"/>
  <c r="P40" i="10"/>
  <c r="Q39" i="9"/>
  <c r="N39" i="9"/>
  <c r="G40" i="9"/>
  <c r="AE40" i="9" s="1"/>
  <c r="B42" i="9"/>
  <c r="C41" i="9" a="1"/>
  <c r="C41" i="9" s="1"/>
  <c r="D41" i="9" s="1"/>
  <c r="E41" i="9" s="1"/>
  <c r="F41" i="9"/>
  <c r="R40" i="9"/>
  <c r="P40" i="9"/>
  <c r="F43" i="10" l="1"/>
  <c r="C43" i="10" a="1"/>
  <c r="C43" i="10" s="1"/>
  <c r="D43" i="10" s="1"/>
  <c r="E43" i="10" s="1"/>
  <c r="B44" i="10"/>
  <c r="N41" i="10"/>
  <c r="Q41" i="10"/>
  <c r="R41" i="10"/>
  <c r="P41" i="10"/>
  <c r="G42" i="10"/>
  <c r="AE42" i="10" s="1"/>
  <c r="Q40" i="9"/>
  <c r="N40" i="9"/>
  <c r="G41" i="9"/>
  <c r="AE41" i="9" s="1"/>
  <c r="B43" i="9"/>
  <c r="C42" i="9" a="1"/>
  <c r="C42" i="9" s="1"/>
  <c r="D42" i="9" s="1"/>
  <c r="E42" i="9" s="1"/>
  <c r="F42" i="9"/>
  <c r="R41" i="9"/>
  <c r="P41" i="9"/>
  <c r="G43" i="10" l="1"/>
  <c r="AE43" i="10" s="1"/>
  <c r="F44" i="10"/>
  <c r="C44" i="10" a="1"/>
  <c r="C44" i="10" s="1"/>
  <c r="D44" i="10" s="1"/>
  <c r="E44" i="10" s="1"/>
  <c r="B45" i="10"/>
  <c r="N42" i="10"/>
  <c r="Q42" i="10"/>
  <c r="R42" i="10"/>
  <c r="P42" i="10"/>
  <c r="R42" i="9"/>
  <c r="P42" i="9"/>
  <c r="B44" i="9"/>
  <c r="F43" i="9"/>
  <c r="C43" i="9" a="1"/>
  <c r="C43" i="9" s="1"/>
  <c r="D43" i="9" s="1"/>
  <c r="E43" i="9" s="1"/>
  <c r="G42" i="9"/>
  <c r="AE42" i="9" s="1"/>
  <c r="Q41" i="9"/>
  <c r="N41" i="9"/>
  <c r="R43" i="10" l="1"/>
  <c r="P43" i="10"/>
  <c r="G44" i="10"/>
  <c r="AE44" i="10" s="1"/>
  <c r="N43" i="10"/>
  <c r="Q43" i="10"/>
  <c r="F45" i="10"/>
  <c r="C45" i="10" a="1"/>
  <c r="C45" i="10" s="1"/>
  <c r="D45" i="10" s="1"/>
  <c r="E45" i="10" s="1"/>
  <c r="B46" i="10"/>
  <c r="G43" i="9"/>
  <c r="AE43" i="9" s="1"/>
  <c r="R43" i="9"/>
  <c r="P43" i="9"/>
  <c r="B45" i="9"/>
  <c r="F44" i="9"/>
  <c r="C44" i="9" a="1"/>
  <c r="C44" i="9" s="1"/>
  <c r="D44" i="9" s="1"/>
  <c r="E44" i="9" s="1"/>
  <c r="Q42" i="9"/>
  <c r="N42" i="9"/>
  <c r="F46" i="10" l="1"/>
  <c r="C46" i="10" a="1"/>
  <c r="C46" i="10" s="1"/>
  <c r="D46" i="10" s="1"/>
  <c r="E46" i="10" s="1"/>
  <c r="B47" i="10"/>
  <c r="N44" i="10"/>
  <c r="Q44" i="10"/>
  <c r="R44" i="10"/>
  <c r="P44" i="10"/>
  <c r="G45" i="10"/>
  <c r="AE45" i="10" s="1"/>
  <c r="B46" i="9"/>
  <c r="F45" i="9"/>
  <c r="C45" i="9" a="1"/>
  <c r="C45" i="9" s="1"/>
  <c r="D45" i="9" s="1"/>
  <c r="E45" i="9" s="1"/>
  <c r="G44" i="9"/>
  <c r="AE44" i="9" s="1"/>
  <c r="Q43" i="9"/>
  <c r="N43" i="9"/>
  <c r="R44" i="9"/>
  <c r="P44" i="9"/>
  <c r="N45" i="10" l="1"/>
  <c r="Q45" i="10"/>
  <c r="F47" i="10"/>
  <c r="C47" i="10" a="1"/>
  <c r="C47" i="10" s="1"/>
  <c r="D47" i="10" s="1"/>
  <c r="E47" i="10" s="1"/>
  <c r="B48" i="10"/>
  <c r="R45" i="10"/>
  <c r="P45" i="10"/>
  <c r="G46" i="10"/>
  <c r="AE46" i="10" s="1"/>
  <c r="B47" i="9"/>
  <c r="C46" i="9" a="1"/>
  <c r="C46" i="9" s="1"/>
  <c r="D46" i="9" s="1"/>
  <c r="E46" i="9" s="1"/>
  <c r="F46" i="9"/>
  <c r="Q44" i="9"/>
  <c r="N44" i="9"/>
  <c r="R45" i="9"/>
  <c r="P45" i="9"/>
  <c r="G45" i="9"/>
  <c r="AE45" i="9" s="1"/>
  <c r="G47" i="10" l="1"/>
  <c r="AE47" i="10" s="1"/>
  <c r="R46" i="10"/>
  <c r="P46" i="10"/>
  <c r="F48" i="10"/>
  <c r="C48" i="10" a="1"/>
  <c r="C48" i="10" s="1"/>
  <c r="D48" i="10" s="1"/>
  <c r="E48" i="10" s="1"/>
  <c r="B49" i="10"/>
  <c r="N46" i="10"/>
  <c r="Q46" i="10"/>
  <c r="Q45" i="9"/>
  <c r="N45" i="9"/>
  <c r="R46" i="9"/>
  <c r="P46" i="9"/>
  <c r="G46" i="9"/>
  <c r="AE46" i="9" s="1"/>
  <c r="B48" i="9"/>
  <c r="F47" i="9"/>
  <c r="C47" i="9" a="1"/>
  <c r="C47" i="9" s="1"/>
  <c r="D47" i="9" s="1"/>
  <c r="E47" i="9" s="1"/>
  <c r="G48" i="10" l="1"/>
  <c r="AE48" i="10" s="1"/>
  <c r="R47" i="10"/>
  <c r="P47" i="10"/>
  <c r="N47" i="10"/>
  <c r="Q47" i="10"/>
  <c r="F49" i="10"/>
  <c r="C49" i="10" a="1"/>
  <c r="C49" i="10" s="1"/>
  <c r="D49" i="10" s="1"/>
  <c r="E49" i="10" s="1"/>
  <c r="B50" i="10"/>
  <c r="G47" i="9"/>
  <c r="AE47" i="9" s="1"/>
  <c r="R47" i="9"/>
  <c r="P47" i="9"/>
  <c r="Q46" i="9"/>
  <c r="N46" i="9"/>
  <c r="B49" i="9"/>
  <c r="F48" i="9"/>
  <c r="C48" i="9" a="1"/>
  <c r="C48" i="9" s="1"/>
  <c r="D48" i="9" s="1"/>
  <c r="E48" i="9" s="1"/>
  <c r="G49" i="10" l="1"/>
  <c r="AE49" i="10" s="1"/>
  <c r="F50" i="10"/>
  <c r="C50" i="10" a="1"/>
  <c r="C50" i="10" s="1"/>
  <c r="D50" i="10" s="1"/>
  <c r="E50" i="10" s="1"/>
  <c r="B51" i="10"/>
  <c r="N48" i="10"/>
  <c r="Q48" i="10"/>
  <c r="R48" i="10"/>
  <c r="P48" i="10"/>
  <c r="G48" i="9"/>
  <c r="AE48" i="9" s="1"/>
  <c r="Q47" i="9"/>
  <c r="N47" i="9"/>
  <c r="B50" i="9"/>
  <c r="F49" i="9"/>
  <c r="C49" i="9" a="1"/>
  <c r="C49" i="9" s="1"/>
  <c r="D49" i="9" s="1"/>
  <c r="E49" i="9" s="1"/>
  <c r="R48" i="9"/>
  <c r="P48" i="9"/>
  <c r="F51" i="10" l="1"/>
  <c r="C51" i="10" a="1"/>
  <c r="C51" i="10" s="1"/>
  <c r="D51" i="10" s="1"/>
  <c r="E51" i="10" s="1"/>
  <c r="B52" i="10"/>
  <c r="N49" i="10"/>
  <c r="Q49" i="10"/>
  <c r="R49" i="10"/>
  <c r="P49" i="10"/>
  <c r="G50" i="10"/>
  <c r="AE50" i="10" s="1"/>
  <c r="B51" i="9"/>
  <c r="C50" i="9" a="1"/>
  <c r="C50" i="9" s="1"/>
  <c r="D50" i="9" s="1"/>
  <c r="E50" i="9" s="1"/>
  <c r="F50" i="9"/>
  <c r="G49" i="9"/>
  <c r="AE49" i="9" s="1"/>
  <c r="R49" i="9"/>
  <c r="P49" i="9"/>
  <c r="Q48" i="9"/>
  <c r="N48" i="9"/>
  <c r="F52" i="10" l="1"/>
  <c r="C52" i="10" a="1"/>
  <c r="C52" i="10" s="1"/>
  <c r="D52" i="10" s="1"/>
  <c r="E52" i="10" s="1"/>
  <c r="B53" i="10"/>
  <c r="N50" i="10"/>
  <c r="Q50" i="10"/>
  <c r="R50" i="10"/>
  <c r="P50" i="10"/>
  <c r="G51" i="10"/>
  <c r="AE51" i="10" s="1"/>
  <c r="R50" i="9"/>
  <c r="P50" i="9"/>
  <c r="Q49" i="9"/>
  <c r="N49" i="9"/>
  <c r="G50" i="9"/>
  <c r="AE50" i="9" s="1"/>
  <c r="B52" i="9"/>
  <c r="F51" i="9"/>
  <c r="C51" i="9" a="1"/>
  <c r="C51" i="9" s="1"/>
  <c r="D51" i="9" s="1"/>
  <c r="E51" i="9" s="1"/>
  <c r="F53" i="10" l="1"/>
  <c r="C53" i="10" a="1"/>
  <c r="C53" i="10" s="1"/>
  <c r="D53" i="10" s="1"/>
  <c r="E53" i="10" s="1"/>
  <c r="B54" i="10"/>
  <c r="N51" i="10"/>
  <c r="Q51" i="10"/>
  <c r="R51" i="10"/>
  <c r="P51" i="10"/>
  <c r="G52" i="10"/>
  <c r="AE52" i="10" s="1"/>
  <c r="R51" i="9"/>
  <c r="P51" i="9"/>
  <c r="G51" i="9"/>
  <c r="AE51" i="9" s="1"/>
  <c r="B53" i="9"/>
  <c r="F52" i="9"/>
  <c r="C52" i="9" a="1"/>
  <c r="C52" i="9" s="1"/>
  <c r="D52" i="9" s="1"/>
  <c r="E52" i="9" s="1"/>
  <c r="Q50" i="9"/>
  <c r="N50" i="9"/>
  <c r="F54" i="10" l="1"/>
  <c r="C54" i="10" a="1"/>
  <c r="C54" i="10" s="1"/>
  <c r="D54" i="10" s="1"/>
  <c r="E54" i="10" s="1"/>
  <c r="B55" i="10"/>
  <c r="N52" i="10"/>
  <c r="Q52" i="10"/>
  <c r="R52" i="10"/>
  <c r="P52" i="10"/>
  <c r="G53" i="10"/>
  <c r="AE53" i="10" s="1"/>
  <c r="B54" i="9"/>
  <c r="F53" i="9"/>
  <c r="C53" i="9" a="1"/>
  <c r="C53" i="9" s="1"/>
  <c r="D53" i="9" s="1"/>
  <c r="E53" i="9" s="1"/>
  <c r="Q51" i="9"/>
  <c r="N51" i="9"/>
  <c r="G52" i="9"/>
  <c r="AE52" i="9" s="1"/>
  <c r="R52" i="9"/>
  <c r="P52" i="9"/>
  <c r="F55" i="10" l="1"/>
  <c r="C55" i="10" a="1"/>
  <c r="C55" i="10" s="1"/>
  <c r="D55" i="10" s="1"/>
  <c r="E55" i="10" s="1"/>
  <c r="B56" i="10"/>
  <c r="N53" i="10"/>
  <c r="Q53" i="10"/>
  <c r="R53" i="10"/>
  <c r="P53" i="10"/>
  <c r="G54" i="10"/>
  <c r="AE54" i="10" s="1"/>
  <c r="R53" i="9"/>
  <c r="P53" i="9"/>
  <c r="G53" i="9"/>
  <c r="AE53" i="9" s="1"/>
  <c r="Q52" i="9"/>
  <c r="N52" i="9"/>
  <c r="B55" i="9"/>
  <c r="C54" i="9" a="1"/>
  <c r="C54" i="9" s="1"/>
  <c r="D54" i="9" s="1"/>
  <c r="E54" i="9" s="1"/>
  <c r="F54" i="9"/>
  <c r="G55" i="10" l="1"/>
  <c r="AE55" i="10" s="1"/>
  <c r="F56" i="10"/>
  <c r="C56" i="10" a="1"/>
  <c r="C56" i="10" s="1"/>
  <c r="B57" i="10"/>
  <c r="D56" i="10"/>
  <c r="E56" i="10" s="1"/>
  <c r="N54" i="10"/>
  <c r="Q54" i="10"/>
  <c r="R54" i="10"/>
  <c r="P54" i="10"/>
  <c r="Q53" i="9"/>
  <c r="N53" i="9"/>
  <c r="R54" i="9"/>
  <c r="P54" i="9"/>
  <c r="G54" i="9"/>
  <c r="AE54" i="9" s="1"/>
  <c r="B56" i="9"/>
  <c r="F55" i="9"/>
  <c r="C55" i="9" a="1"/>
  <c r="C55" i="9" s="1"/>
  <c r="D55" i="9" s="1"/>
  <c r="E55" i="9" s="1"/>
  <c r="R55" i="10" l="1"/>
  <c r="P55" i="10"/>
  <c r="G56" i="10"/>
  <c r="AE56" i="10" s="1"/>
  <c r="F57" i="10"/>
  <c r="C57" i="10" a="1"/>
  <c r="C57" i="10" s="1"/>
  <c r="D57" i="10" s="1"/>
  <c r="E57" i="10" s="1"/>
  <c r="B58" i="10"/>
  <c r="N55" i="10"/>
  <c r="Q55" i="10"/>
  <c r="B57" i="9"/>
  <c r="F56" i="9"/>
  <c r="C56" i="9" a="1"/>
  <c r="C56" i="9" s="1"/>
  <c r="D56" i="9" s="1"/>
  <c r="E56" i="9" s="1"/>
  <c r="R55" i="9"/>
  <c r="P55" i="9"/>
  <c r="G55" i="9"/>
  <c r="AE55" i="9" s="1"/>
  <c r="Q54" i="9"/>
  <c r="N54" i="9"/>
  <c r="N56" i="10" l="1"/>
  <c r="Q56" i="10"/>
  <c r="G57" i="10"/>
  <c r="AE57" i="10" s="1"/>
  <c r="R56" i="10"/>
  <c r="P56" i="10"/>
  <c r="F58" i="10"/>
  <c r="C58" i="10" a="1"/>
  <c r="C58" i="10" s="1"/>
  <c r="B59" i="10"/>
  <c r="D58" i="10"/>
  <c r="E58" i="10" s="1"/>
  <c r="Q55" i="9"/>
  <c r="N55" i="9"/>
  <c r="G56" i="9"/>
  <c r="AE56" i="9" s="1"/>
  <c r="R56" i="9"/>
  <c r="P56" i="9"/>
  <c r="B58" i="9"/>
  <c r="F57" i="9"/>
  <c r="C57" i="9" a="1"/>
  <c r="C57" i="9" s="1"/>
  <c r="D57" i="9" s="1"/>
  <c r="E57" i="9" s="1"/>
  <c r="G58" i="10" l="1"/>
  <c r="AE58" i="10" s="1"/>
  <c r="F59" i="10"/>
  <c r="C59" i="10" a="1"/>
  <c r="C59" i="10" s="1"/>
  <c r="D59" i="10" s="1"/>
  <c r="E59" i="10" s="1"/>
  <c r="B60" i="10"/>
  <c r="R57" i="10"/>
  <c r="P57" i="10"/>
  <c r="N57" i="10"/>
  <c r="Q57" i="10"/>
  <c r="G57" i="9"/>
  <c r="AE57" i="9" s="1"/>
  <c r="R57" i="9"/>
  <c r="P57" i="9"/>
  <c r="Q56" i="9"/>
  <c r="N56" i="9"/>
  <c r="B59" i="9"/>
  <c r="C58" i="9" a="1"/>
  <c r="C58" i="9" s="1"/>
  <c r="D58" i="9" s="1"/>
  <c r="E58" i="9" s="1"/>
  <c r="F58" i="9"/>
  <c r="N58" i="10" l="1"/>
  <c r="Q58" i="10"/>
  <c r="G59" i="10"/>
  <c r="AE59" i="10" s="1"/>
  <c r="R58" i="10"/>
  <c r="P58" i="10"/>
  <c r="F60" i="10"/>
  <c r="C60" i="10" a="1"/>
  <c r="C60" i="10" s="1"/>
  <c r="D60" i="10" s="1"/>
  <c r="E60" i="10" s="1"/>
  <c r="B61" i="10"/>
  <c r="Q57" i="9"/>
  <c r="N57" i="9"/>
  <c r="G58" i="9"/>
  <c r="AE58" i="9" s="1"/>
  <c r="B60" i="9"/>
  <c r="F59" i="9"/>
  <c r="C59" i="9" a="1"/>
  <c r="C59" i="9" s="1"/>
  <c r="D59" i="9" s="1"/>
  <c r="E59" i="9" s="1"/>
  <c r="R58" i="9"/>
  <c r="P58" i="9"/>
  <c r="F61" i="10" l="1"/>
  <c r="C61" i="10" a="1"/>
  <c r="C61" i="10" s="1"/>
  <c r="D61" i="10" s="1"/>
  <c r="E61" i="10" s="1"/>
  <c r="B62" i="10"/>
  <c r="R59" i="10"/>
  <c r="P59" i="10"/>
  <c r="G60" i="10"/>
  <c r="AE60" i="10" s="1"/>
  <c r="N59" i="10"/>
  <c r="Q59" i="10"/>
  <c r="Q58" i="9"/>
  <c r="N58" i="9"/>
  <c r="G59" i="9"/>
  <c r="AE59" i="9" s="1"/>
  <c r="B61" i="9"/>
  <c r="F60" i="9"/>
  <c r="C60" i="9" a="1"/>
  <c r="C60" i="9" s="1"/>
  <c r="D60" i="9" s="1"/>
  <c r="E60" i="9" s="1"/>
  <c r="R59" i="9"/>
  <c r="P59" i="9"/>
  <c r="N60" i="10" l="1"/>
  <c r="Q60" i="10"/>
  <c r="R60" i="10"/>
  <c r="P60" i="10"/>
  <c r="F62" i="10"/>
  <c r="C62" i="10" a="1"/>
  <c r="C62" i="10" s="1"/>
  <c r="D62" i="10" s="1"/>
  <c r="E62" i="10" s="1"/>
  <c r="B63" i="10"/>
  <c r="G61" i="10"/>
  <c r="AE61" i="10" s="1"/>
  <c r="B62" i="9"/>
  <c r="F61" i="9"/>
  <c r="C61" i="9" a="1"/>
  <c r="C61" i="9" s="1"/>
  <c r="D61" i="9" s="1"/>
  <c r="E61" i="9" s="1"/>
  <c r="Q59" i="9"/>
  <c r="N59" i="9"/>
  <c r="R60" i="9"/>
  <c r="P60" i="9"/>
  <c r="G60" i="9"/>
  <c r="AE60" i="9" s="1"/>
  <c r="R61" i="10" l="1"/>
  <c r="P61" i="10"/>
  <c r="B64" i="10"/>
  <c r="C63" i="10" a="1"/>
  <c r="C63" i="10" s="1"/>
  <c r="D63" i="10" s="1"/>
  <c r="E63" i="10" s="1"/>
  <c r="F63" i="10"/>
  <c r="G62" i="10"/>
  <c r="AE62" i="10" s="1"/>
  <c r="N61" i="10"/>
  <c r="Q61" i="10"/>
  <c r="G61" i="9"/>
  <c r="AE61" i="9" s="1"/>
  <c r="B63" i="9"/>
  <c r="C62" i="9" a="1"/>
  <c r="C62" i="9" s="1"/>
  <c r="D62" i="9" s="1"/>
  <c r="E62" i="9" s="1"/>
  <c r="F62" i="9"/>
  <c r="Q60" i="9"/>
  <c r="N60" i="9"/>
  <c r="R61" i="9"/>
  <c r="P61" i="9"/>
  <c r="Q62" i="10" l="1"/>
  <c r="N62" i="10"/>
  <c r="F64" i="10"/>
  <c r="C64" i="10" a="1"/>
  <c r="C64" i="10" s="1"/>
  <c r="D64" i="10" s="1"/>
  <c r="E64" i="10" s="1"/>
  <c r="B65" i="10"/>
  <c r="G63" i="10"/>
  <c r="AE63" i="10" s="1"/>
  <c r="P62" i="10"/>
  <c r="R62" i="10"/>
  <c r="R62" i="9"/>
  <c r="P62" i="9"/>
  <c r="G62" i="9"/>
  <c r="AE62" i="9" s="1"/>
  <c r="B64" i="9"/>
  <c r="F63" i="9"/>
  <c r="C63" i="9" a="1"/>
  <c r="C63" i="9" s="1"/>
  <c r="D63" i="9" s="1"/>
  <c r="E63" i="9" s="1"/>
  <c r="Q61" i="9"/>
  <c r="N61" i="9"/>
  <c r="G64" i="10" l="1"/>
  <c r="AE64" i="10" s="1"/>
  <c r="P63" i="10"/>
  <c r="R63" i="10"/>
  <c r="F65" i="10"/>
  <c r="C65" i="10" a="1"/>
  <c r="C65" i="10" s="1"/>
  <c r="D65" i="10" s="1"/>
  <c r="E65" i="10" s="1"/>
  <c r="B66" i="10"/>
  <c r="Q63" i="10"/>
  <c r="N63" i="10"/>
  <c r="B65" i="9"/>
  <c r="C64" i="9" a="1"/>
  <c r="C64" i="9" s="1"/>
  <c r="D64" i="9" s="1"/>
  <c r="E64" i="9" s="1"/>
  <c r="F64" i="9"/>
  <c r="R63" i="9"/>
  <c r="P63" i="9"/>
  <c r="G63" i="9"/>
  <c r="AE63" i="9" s="1"/>
  <c r="Q62" i="9"/>
  <c r="N62" i="9"/>
  <c r="Q64" i="10" l="1"/>
  <c r="N64" i="10"/>
  <c r="P64" i="10"/>
  <c r="R64" i="10"/>
  <c r="G65" i="10"/>
  <c r="AE65" i="10" s="1"/>
  <c r="F66" i="10"/>
  <c r="C66" i="10" a="1"/>
  <c r="C66" i="10" s="1"/>
  <c r="D66" i="10" s="1"/>
  <c r="E66" i="10" s="1"/>
  <c r="B67" i="10"/>
  <c r="Q63" i="9"/>
  <c r="N63" i="9"/>
  <c r="R64" i="9"/>
  <c r="P64" i="9"/>
  <c r="G64" i="9"/>
  <c r="AE64" i="9" s="1"/>
  <c r="B66" i="9"/>
  <c r="F65" i="9"/>
  <c r="C65" i="9" a="1"/>
  <c r="C65" i="9" s="1"/>
  <c r="D65" i="9" s="1"/>
  <c r="E65" i="9" s="1"/>
  <c r="F67" i="10" l="1"/>
  <c r="C67" i="10" a="1"/>
  <c r="C67" i="10" s="1"/>
  <c r="D67" i="10" s="1"/>
  <c r="E67" i="10" s="1"/>
  <c r="B68" i="10"/>
  <c r="P65" i="10"/>
  <c r="R65" i="10"/>
  <c r="Q65" i="10"/>
  <c r="N65" i="10"/>
  <c r="G66" i="10"/>
  <c r="AE66" i="10" s="1"/>
  <c r="G65" i="9"/>
  <c r="AE65" i="9" s="1"/>
  <c r="R65" i="9"/>
  <c r="P65" i="9"/>
  <c r="Q64" i="9"/>
  <c r="N64" i="9"/>
  <c r="B67" i="9"/>
  <c r="C66" i="9" a="1"/>
  <c r="C66" i="9" s="1"/>
  <c r="D66" i="9" s="1"/>
  <c r="E66" i="9" s="1"/>
  <c r="F66" i="9"/>
  <c r="P66" i="10" l="1"/>
  <c r="R66" i="10"/>
  <c r="G67" i="10"/>
  <c r="AE67" i="10" s="1"/>
  <c r="Q66" i="10"/>
  <c r="N66" i="10"/>
  <c r="F68" i="10"/>
  <c r="C68" i="10" a="1"/>
  <c r="C68" i="10" s="1"/>
  <c r="D68" i="10" s="1"/>
  <c r="E68" i="10" s="1"/>
  <c r="B69" i="10"/>
  <c r="Q65" i="9"/>
  <c r="N65" i="9"/>
  <c r="G66" i="9"/>
  <c r="AE66" i="9" s="1"/>
  <c r="B68" i="9"/>
  <c r="F67" i="9"/>
  <c r="C67" i="9" a="1"/>
  <c r="C67" i="9" s="1"/>
  <c r="D67" i="9" s="1"/>
  <c r="E67" i="9" s="1"/>
  <c r="R66" i="9"/>
  <c r="P66" i="9"/>
  <c r="F69" i="10" l="1"/>
  <c r="C69" i="10" a="1"/>
  <c r="C69" i="10" s="1"/>
  <c r="D69" i="10" s="1"/>
  <c r="E69" i="10" s="1"/>
  <c r="B70" i="10"/>
  <c r="Q67" i="10"/>
  <c r="N67" i="10"/>
  <c r="G68" i="10"/>
  <c r="AE68" i="10" s="1"/>
  <c r="P67" i="10"/>
  <c r="R67" i="10"/>
  <c r="B69" i="9"/>
  <c r="F68" i="9"/>
  <c r="C68" i="9" a="1"/>
  <c r="C68" i="9" s="1"/>
  <c r="D68" i="9" s="1"/>
  <c r="E68" i="9" s="1"/>
  <c r="Q66" i="9"/>
  <c r="N66" i="9"/>
  <c r="G67" i="9"/>
  <c r="AE67" i="9" s="1"/>
  <c r="R67" i="9"/>
  <c r="P67" i="9"/>
  <c r="P68" i="10" l="1"/>
  <c r="R68" i="10"/>
  <c r="D70" i="10"/>
  <c r="E70" i="10" s="1"/>
  <c r="F70" i="10"/>
  <c r="C70" i="10" a="1"/>
  <c r="C70" i="10" s="1"/>
  <c r="B71" i="10"/>
  <c r="Q68" i="10"/>
  <c r="N68" i="10"/>
  <c r="G69" i="10"/>
  <c r="AE69" i="10" s="1"/>
  <c r="Q67" i="9"/>
  <c r="N67" i="9"/>
  <c r="G68" i="9"/>
  <c r="AE68" i="9" s="1"/>
  <c r="R68" i="9"/>
  <c r="P68" i="9"/>
  <c r="B70" i="9"/>
  <c r="F69" i="9"/>
  <c r="C69" i="9" a="1"/>
  <c r="C69" i="9" s="1"/>
  <c r="D69" i="9" s="1"/>
  <c r="E69" i="9" s="1"/>
  <c r="F71" i="10" l="1"/>
  <c r="C71" i="10" a="1"/>
  <c r="C71" i="10" s="1"/>
  <c r="D71" i="10" s="1"/>
  <c r="E71" i="10" s="1"/>
  <c r="B72" i="10"/>
  <c r="G70" i="10"/>
  <c r="AE70" i="10" s="1"/>
  <c r="Q69" i="10"/>
  <c r="N69" i="10"/>
  <c r="P69" i="10"/>
  <c r="R69" i="10"/>
  <c r="G69" i="9"/>
  <c r="AE69" i="9" s="1"/>
  <c r="R69" i="9"/>
  <c r="P69" i="9"/>
  <c r="Q68" i="9"/>
  <c r="N68" i="9"/>
  <c r="B71" i="9"/>
  <c r="C70" i="9" a="1"/>
  <c r="C70" i="9" s="1"/>
  <c r="D70" i="9" s="1"/>
  <c r="E70" i="9" s="1"/>
  <c r="F70" i="9"/>
  <c r="G71" i="10" l="1"/>
  <c r="AE71" i="10" s="1"/>
  <c r="P70" i="10"/>
  <c r="R70" i="10"/>
  <c r="F72" i="10"/>
  <c r="C72" i="10" a="1"/>
  <c r="C72" i="10" s="1"/>
  <c r="D72" i="10" s="1"/>
  <c r="E72" i="10" s="1"/>
  <c r="B73" i="10"/>
  <c r="Q70" i="10"/>
  <c r="N70" i="10"/>
  <c r="Q69" i="9"/>
  <c r="N69" i="9"/>
  <c r="G70" i="9"/>
  <c r="AE70" i="9" s="1"/>
  <c r="B72" i="9"/>
  <c r="F71" i="9"/>
  <c r="C71" i="9" a="1"/>
  <c r="C71" i="9" s="1"/>
  <c r="D71" i="9" s="1"/>
  <c r="E71" i="9" s="1"/>
  <c r="R70" i="9"/>
  <c r="P70" i="9"/>
  <c r="Q71" i="10" l="1"/>
  <c r="N71" i="10"/>
  <c r="P71" i="10"/>
  <c r="R71" i="10"/>
  <c r="G72" i="10"/>
  <c r="AE72" i="10" s="1"/>
  <c r="F73" i="10"/>
  <c r="C73" i="10" a="1"/>
  <c r="C73" i="10" s="1"/>
  <c r="D73" i="10" s="1"/>
  <c r="E73" i="10" s="1"/>
  <c r="B74" i="10"/>
  <c r="Q70" i="9"/>
  <c r="N70" i="9"/>
  <c r="B73" i="9"/>
  <c r="F72" i="9"/>
  <c r="C72" i="9" a="1"/>
  <c r="C72" i="9" s="1"/>
  <c r="D72" i="9" s="1"/>
  <c r="E72" i="9" s="1"/>
  <c r="G71" i="9"/>
  <c r="AE71" i="9" s="1"/>
  <c r="R71" i="9"/>
  <c r="P71" i="9"/>
  <c r="Q72" i="10" l="1"/>
  <c r="N72" i="10"/>
  <c r="F74" i="10"/>
  <c r="C74" i="10" a="1"/>
  <c r="C74" i="10" s="1"/>
  <c r="D74" i="10" s="1"/>
  <c r="E74" i="10" s="1"/>
  <c r="B75" i="10"/>
  <c r="P72" i="10"/>
  <c r="R72" i="10"/>
  <c r="G73" i="10"/>
  <c r="AE73" i="10" s="1"/>
  <c r="B74" i="9"/>
  <c r="F73" i="9"/>
  <c r="C73" i="9" a="1"/>
  <c r="C73" i="9" s="1"/>
  <c r="D73" i="9" s="1"/>
  <c r="E73" i="9" s="1"/>
  <c r="G72" i="9"/>
  <c r="AE72" i="9" s="1"/>
  <c r="Q71" i="9"/>
  <c r="N71" i="9"/>
  <c r="R72" i="9"/>
  <c r="P72" i="9"/>
  <c r="F75" i="10" l="1"/>
  <c r="C75" i="10" a="1"/>
  <c r="C75" i="10" s="1"/>
  <c r="D75" i="10" s="1"/>
  <c r="E75" i="10" s="1"/>
  <c r="B76" i="10"/>
  <c r="Q73" i="10"/>
  <c r="N73" i="10"/>
  <c r="P73" i="10"/>
  <c r="R73" i="10"/>
  <c r="G74" i="10"/>
  <c r="AE74" i="10" s="1"/>
  <c r="Q72" i="9"/>
  <c r="N72" i="9"/>
  <c r="B75" i="9"/>
  <c r="C74" i="9" a="1"/>
  <c r="C74" i="9" s="1"/>
  <c r="D74" i="9" s="1"/>
  <c r="E74" i="9" s="1"/>
  <c r="F74" i="9"/>
  <c r="R73" i="9"/>
  <c r="P73" i="9"/>
  <c r="G73" i="9"/>
  <c r="AE73" i="9" s="1"/>
  <c r="G75" i="10" l="1"/>
  <c r="AE75" i="10" s="1"/>
  <c r="Q74" i="10"/>
  <c r="N74" i="10"/>
  <c r="F76" i="10"/>
  <c r="C76" i="10" a="1"/>
  <c r="C76" i="10" s="1"/>
  <c r="D76" i="10" s="1"/>
  <c r="E76" i="10" s="1"/>
  <c r="B77" i="10"/>
  <c r="P74" i="10"/>
  <c r="R74" i="10"/>
  <c r="R74" i="9"/>
  <c r="P74" i="9"/>
  <c r="G74" i="9"/>
  <c r="AE74" i="9" s="1"/>
  <c r="B76" i="9"/>
  <c r="F75" i="9"/>
  <c r="C75" i="9" a="1"/>
  <c r="C75" i="9" s="1"/>
  <c r="D75" i="9" s="1"/>
  <c r="E75" i="9" s="1"/>
  <c r="Q73" i="9"/>
  <c r="N73" i="9"/>
  <c r="P75" i="10" l="1"/>
  <c r="R75" i="10"/>
  <c r="G76" i="10"/>
  <c r="AE76" i="10" s="1"/>
  <c r="F77" i="10"/>
  <c r="C77" i="10" a="1"/>
  <c r="C77" i="10" s="1"/>
  <c r="D77" i="10" s="1"/>
  <c r="E77" i="10" s="1"/>
  <c r="B78" i="10"/>
  <c r="Q75" i="10"/>
  <c r="N75" i="10"/>
  <c r="B77" i="9"/>
  <c r="F76" i="9"/>
  <c r="C76" i="9" a="1"/>
  <c r="C76" i="9" s="1"/>
  <c r="D76" i="9" s="1"/>
  <c r="E76" i="9" s="1"/>
  <c r="R75" i="9"/>
  <c r="P75" i="9"/>
  <c r="Q74" i="9"/>
  <c r="N74" i="9"/>
  <c r="G75" i="9"/>
  <c r="AE75" i="9" s="1"/>
  <c r="G77" i="10" l="1"/>
  <c r="AE77" i="10" s="1"/>
  <c r="Q76" i="10"/>
  <c r="N76" i="10"/>
  <c r="F78" i="10"/>
  <c r="C78" i="10" a="1"/>
  <c r="C78" i="10" s="1"/>
  <c r="D78" i="10" s="1"/>
  <c r="E78" i="10" s="1"/>
  <c r="B79" i="10"/>
  <c r="P76" i="10"/>
  <c r="R76" i="10"/>
  <c r="G76" i="9"/>
  <c r="AE76" i="9" s="1"/>
  <c r="R76" i="9"/>
  <c r="P76" i="9"/>
  <c r="Q75" i="9"/>
  <c r="N75" i="9"/>
  <c r="B78" i="9"/>
  <c r="F77" i="9"/>
  <c r="C77" i="9" a="1"/>
  <c r="C77" i="9" s="1"/>
  <c r="D77" i="9" s="1"/>
  <c r="E77" i="9" s="1"/>
  <c r="G78" i="10" l="1"/>
  <c r="AE78" i="10" s="1"/>
  <c r="P77" i="10"/>
  <c r="R77" i="10"/>
  <c r="F79" i="10"/>
  <c r="C79" i="10" a="1"/>
  <c r="C79" i="10" s="1"/>
  <c r="D79" i="10" s="1"/>
  <c r="E79" i="10" s="1"/>
  <c r="B80" i="10"/>
  <c r="Q77" i="10"/>
  <c r="N77" i="10"/>
  <c r="R77" i="9"/>
  <c r="P77" i="9"/>
  <c r="G77" i="9"/>
  <c r="AE77" i="9" s="1"/>
  <c r="Q76" i="9"/>
  <c r="N76" i="9"/>
  <c r="B79" i="9"/>
  <c r="C78" i="9" a="1"/>
  <c r="C78" i="9" s="1"/>
  <c r="D78" i="9" s="1"/>
  <c r="E78" i="9" s="1"/>
  <c r="F78" i="9"/>
  <c r="G79" i="10" l="1"/>
  <c r="AE79" i="10" s="1"/>
  <c r="Q78" i="10"/>
  <c r="N78" i="10"/>
  <c r="P78" i="10"/>
  <c r="R78" i="10"/>
  <c r="F80" i="10"/>
  <c r="C80" i="10" a="1"/>
  <c r="C80" i="10" s="1"/>
  <c r="D80" i="10" s="1"/>
  <c r="E80" i="10" s="1"/>
  <c r="B81" i="10"/>
  <c r="R78" i="9"/>
  <c r="P78" i="9"/>
  <c r="B80" i="9"/>
  <c r="F79" i="9"/>
  <c r="C79" i="9" a="1"/>
  <c r="C79" i="9" s="1"/>
  <c r="D79" i="9" s="1"/>
  <c r="E79" i="9" s="1"/>
  <c r="G78" i="9"/>
  <c r="AE78" i="9" s="1"/>
  <c r="Q77" i="9"/>
  <c r="N77" i="9"/>
  <c r="F81" i="10" l="1"/>
  <c r="C81" i="10" a="1"/>
  <c r="C81" i="10" s="1"/>
  <c r="D81" i="10" s="1"/>
  <c r="E81" i="10" s="1"/>
  <c r="B82" i="10"/>
  <c r="P79" i="10"/>
  <c r="R79" i="10"/>
  <c r="G80" i="10"/>
  <c r="AE80" i="10" s="1"/>
  <c r="Q79" i="10"/>
  <c r="N79" i="10"/>
  <c r="N78" i="9"/>
  <c r="Q78" i="9"/>
  <c r="B81" i="9"/>
  <c r="C80" i="9" a="1"/>
  <c r="C80" i="9" s="1"/>
  <c r="D80" i="9" s="1"/>
  <c r="E80" i="9" s="1"/>
  <c r="F80" i="9"/>
  <c r="R79" i="9"/>
  <c r="P79" i="9"/>
  <c r="G79" i="9"/>
  <c r="AE79" i="9" s="1"/>
  <c r="P80" i="10" l="1"/>
  <c r="R80" i="10"/>
  <c r="G81" i="10"/>
  <c r="AE81" i="10" s="1"/>
  <c r="F82" i="10"/>
  <c r="C82" i="10" a="1"/>
  <c r="C82" i="10" s="1"/>
  <c r="D82" i="10" s="1"/>
  <c r="E82" i="10" s="1"/>
  <c r="B83" i="10"/>
  <c r="Q80" i="10"/>
  <c r="N80" i="10"/>
  <c r="B82" i="9"/>
  <c r="F81" i="9"/>
  <c r="C81" i="9" a="1"/>
  <c r="C81" i="9" s="1"/>
  <c r="D81" i="9" s="1"/>
  <c r="E81" i="9" s="1"/>
  <c r="G80" i="9"/>
  <c r="AE80" i="9" s="1"/>
  <c r="R80" i="9"/>
  <c r="P80" i="9"/>
  <c r="Q79" i="9"/>
  <c r="N79" i="9"/>
  <c r="Q81" i="10" l="1"/>
  <c r="N81" i="10"/>
  <c r="G82" i="10"/>
  <c r="AE82" i="10" s="1"/>
  <c r="F83" i="10"/>
  <c r="C83" i="10" a="1"/>
  <c r="C83" i="10" s="1"/>
  <c r="D83" i="10" s="1"/>
  <c r="E83" i="10" s="1"/>
  <c r="B84" i="10"/>
  <c r="P81" i="10"/>
  <c r="R81" i="10"/>
  <c r="G81" i="9"/>
  <c r="AE81" i="9" s="1"/>
  <c r="R81" i="9"/>
  <c r="P81" i="9"/>
  <c r="B83" i="9"/>
  <c r="C82" i="9" a="1"/>
  <c r="C82" i="9" s="1"/>
  <c r="D82" i="9" s="1"/>
  <c r="E82" i="9" s="1"/>
  <c r="F82" i="9"/>
  <c r="N80" i="9"/>
  <c r="Q80" i="9"/>
  <c r="G83" i="10" l="1"/>
  <c r="AE83" i="10" s="1"/>
  <c r="P82" i="10"/>
  <c r="R82" i="10"/>
  <c r="Q82" i="10"/>
  <c r="N82" i="10"/>
  <c r="F84" i="10"/>
  <c r="C84" i="10" a="1"/>
  <c r="C84" i="10" s="1"/>
  <c r="D84" i="10" s="1"/>
  <c r="E84" i="10" s="1"/>
  <c r="B85" i="10"/>
  <c r="Q81" i="9"/>
  <c r="N81" i="9"/>
  <c r="G82" i="9"/>
  <c r="AE82" i="9" s="1"/>
  <c r="B84" i="9"/>
  <c r="F83" i="9"/>
  <c r="C83" i="9" a="1"/>
  <c r="C83" i="9" s="1"/>
  <c r="D83" i="9" s="1"/>
  <c r="E83" i="9" s="1"/>
  <c r="R82" i="9"/>
  <c r="P82" i="9"/>
  <c r="G84" i="10" l="1"/>
  <c r="AE84" i="10" s="1"/>
  <c r="D85" i="10"/>
  <c r="F85" i="10"/>
  <c r="C85" i="10" a="1"/>
  <c r="C85" i="10" s="1"/>
  <c r="B86" i="10"/>
  <c r="E85" i="10"/>
  <c r="P83" i="10"/>
  <c r="R83" i="10"/>
  <c r="Q83" i="10"/>
  <c r="N83" i="10"/>
  <c r="B85" i="9"/>
  <c r="F84" i="9"/>
  <c r="C84" i="9" a="1"/>
  <c r="C84" i="9" s="1"/>
  <c r="D84" i="9" s="1"/>
  <c r="E84" i="9" s="1"/>
  <c r="Q82" i="9"/>
  <c r="N82" i="9"/>
  <c r="G83" i="9"/>
  <c r="AE83" i="9" s="1"/>
  <c r="R83" i="9"/>
  <c r="P83" i="9"/>
  <c r="Q84" i="10" l="1"/>
  <c r="N84" i="10"/>
  <c r="B87" i="10"/>
  <c r="F86" i="10"/>
  <c r="C86" i="10" a="1"/>
  <c r="C86" i="10" s="1"/>
  <c r="D86" i="10" s="1"/>
  <c r="E86" i="10" s="1"/>
  <c r="P84" i="10"/>
  <c r="R84" i="10"/>
  <c r="G85" i="10"/>
  <c r="AE85" i="10" s="1"/>
  <c r="Q83" i="9"/>
  <c r="N83" i="9"/>
  <c r="G84" i="9"/>
  <c r="AE84" i="9" s="1"/>
  <c r="R84" i="9"/>
  <c r="P84" i="9"/>
  <c r="B86" i="9"/>
  <c r="F85" i="9"/>
  <c r="C85" i="9" a="1"/>
  <c r="C85" i="9" s="1"/>
  <c r="D85" i="9" s="1"/>
  <c r="E85" i="9" s="1"/>
  <c r="P85" i="10" l="1"/>
  <c r="R85" i="10"/>
  <c r="B88" i="10"/>
  <c r="F87" i="10"/>
  <c r="C87" i="10" a="1"/>
  <c r="C87" i="10" s="1"/>
  <c r="D87" i="10" s="1"/>
  <c r="E87" i="10" s="1"/>
  <c r="Q85" i="10"/>
  <c r="N85" i="10"/>
  <c r="G86" i="10"/>
  <c r="AE86" i="10" s="1"/>
  <c r="Q84" i="9"/>
  <c r="N84" i="9"/>
  <c r="G85" i="9"/>
  <c r="AE85" i="9" s="1"/>
  <c r="R85" i="9"/>
  <c r="P85" i="9"/>
  <c r="B87" i="9"/>
  <c r="C86" i="9" a="1"/>
  <c r="C86" i="9" s="1"/>
  <c r="D86" i="9" s="1"/>
  <c r="E86" i="9" s="1"/>
  <c r="F86" i="9"/>
  <c r="R86" i="10" l="1"/>
  <c r="P86" i="10"/>
  <c r="B89" i="10"/>
  <c r="F88" i="10"/>
  <c r="C88" i="10" a="1"/>
  <c r="C88" i="10" s="1"/>
  <c r="D88" i="10" s="1"/>
  <c r="E88" i="10" s="1"/>
  <c r="G87" i="10"/>
  <c r="AE87" i="10" s="1"/>
  <c r="Q86" i="10"/>
  <c r="N86" i="10"/>
  <c r="R86" i="9"/>
  <c r="P86" i="9"/>
  <c r="Q85" i="9"/>
  <c r="N85" i="9"/>
  <c r="G86" i="9"/>
  <c r="AE86" i="9" s="1"/>
  <c r="B88" i="9"/>
  <c r="F87" i="9"/>
  <c r="C87" i="9" a="1"/>
  <c r="C87" i="9" s="1"/>
  <c r="D87" i="9" s="1"/>
  <c r="E87" i="9" s="1"/>
  <c r="Q87" i="10" l="1"/>
  <c r="N87" i="10"/>
  <c r="B90" i="10"/>
  <c r="F89" i="10"/>
  <c r="C89" i="10" a="1"/>
  <c r="C89" i="10" s="1"/>
  <c r="D89" i="10" s="1"/>
  <c r="E89" i="10" s="1"/>
  <c r="G88" i="10"/>
  <c r="AE88" i="10" s="1"/>
  <c r="R87" i="10"/>
  <c r="P87" i="10"/>
  <c r="Q86" i="9"/>
  <c r="N86" i="9"/>
  <c r="G87" i="9"/>
  <c r="AE87" i="9" s="1"/>
  <c r="R87" i="9"/>
  <c r="P87" i="9"/>
  <c r="B89" i="9"/>
  <c r="F88" i="9"/>
  <c r="C88" i="9" a="1"/>
  <c r="C88" i="9" s="1"/>
  <c r="D88" i="9" s="1"/>
  <c r="E88" i="9" s="1"/>
  <c r="Q88" i="10" l="1"/>
  <c r="N88" i="10"/>
  <c r="R88" i="10"/>
  <c r="P88" i="10"/>
  <c r="B91" i="10"/>
  <c r="F90" i="10"/>
  <c r="C90" i="10" a="1"/>
  <c r="C90" i="10" s="1"/>
  <c r="D90" i="10" s="1"/>
  <c r="E90" i="10" s="1"/>
  <c r="G89" i="10"/>
  <c r="AE89" i="10" s="1"/>
  <c r="B90" i="9"/>
  <c r="F89" i="9"/>
  <c r="C89" i="9" a="1"/>
  <c r="C89" i="9" s="1"/>
  <c r="D89" i="9" s="1"/>
  <c r="E89" i="9" s="1"/>
  <c r="G88" i="9"/>
  <c r="AE88" i="9" s="1"/>
  <c r="R88" i="9"/>
  <c r="P88" i="9"/>
  <c r="Q87" i="9"/>
  <c r="N87" i="9"/>
  <c r="Q89" i="10" l="1"/>
  <c r="N89" i="10"/>
  <c r="B92" i="10"/>
  <c r="F91" i="10"/>
  <c r="C91" i="10" a="1"/>
  <c r="C91" i="10" s="1"/>
  <c r="D91" i="10" s="1"/>
  <c r="E91" i="10" s="1"/>
  <c r="G90" i="10"/>
  <c r="AE90" i="10" s="1"/>
  <c r="R89" i="10"/>
  <c r="P89" i="10"/>
  <c r="Q88" i="9"/>
  <c r="N88" i="9"/>
  <c r="G89" i="9"/>
  <c r="AE89" i="9" s="1"/>
  <c r="R89" i="9"/>
  <c r="P89" i="9"/>
  <c r="B91" i="9"/>
  <c r="C90" i="9" a="1"/>
  <c r="C90" i="9" s="1"/>
  <c r="D90" i="9" s="1"/>
  <c r="E90" i="9" s="1"/>
  <c r="F90" i="9"/>
  <c r="B93" i="10" l="1"/>
  <c r="F92" i="10"/>
  <c r="C92" i="10" a="1"/>
  <c r="C92" i="10" s="1"/>
  <c r="D92" i="10" s="1"/>
  <c r="E92" i="10" s="1"/>
  <c r="G91" i="10"/>
  <c r="AE91" i="10" s="1"/>
  <c r="Q90" i="10"/>
  <c r="N90" i="10"/>
  <c r="R90" i="10"/>
  <c r="P90" i="10"/>
  <c r="R90" i="9"/>
  <c r="P90" i="9"/>
  <c r="Q89" i="9"/>
  <c r="N89" i="9"/>
  <c r="G90" i="9"/>
  <c r="AE90" i="9" s="1"/>
  <c r="B92" i="9"/>
  <c r="F91" i="9"/>
  <c r="C91" i="9" a="1"/>
  <c r="C91" i="9" s="1"/>
  <c r="D91" i="9" s="1"/>
  <c r="E91" i="9" s="1"/>
  <c r="Q91" i="10" l="1"/>
  <c r="N91" i="10"/>
  <c r="B94" i="10"/>
  <c r="F93" i="10"/>
  <c r="C93" i="10" a="1"/>
  <c r="C93" i="10" s="1"/>
  <c r="D93" i="10" s="1"/>
  <c r="E93" i="10" s="1"/>
  <c r="R91" i="10"/>
  <c r="P91" i="10"/>
  <c r="G92" i="10"/>
  <c r="AE92" i="10" s="1"/>
  <c r="G91" i="9"/>
  <c r="AE91" i="9" s="1"/>
  <c r="Q90" i="9"/>
  <c r="N90" i="9"/>
  <c r="R91" i="9"/>
  <c r="P91" i="9"/>
  <c r="B93" i="9"/>
  <c r="F92" i="9"/>
  <c r="C92" i="9" a="1"/>
  <c r="C92" i="9" s="1"/>
  <c r="D92" i="9" s="1"/>
  <c r="E92" i="9" s="1"/>
  <c r="G93" i="10" l="1"/>
  <c r="AE93" i="10" s="1"/>
  <c r="Q92" i="10"/>
  <c r="N92" i="10"/>
  <c r="B95" i="10"/>
  <c r="F94" i="10"/>
  <c r="C94" i="10" a="1"/>
  <c r="C94" i="10" s="1"/>
  <c r="D94" i="10" s="1"/>
  <c r="E94" i="10" s="1"/>
  <c r="R92" i="10"/>
  <c r="P92" i="10"/>
  <c r="G92" i="9"/>
  <c r="AE92" i="9" s="1"/>
  <c r="R92" i="9"/>
  <c r="P92" i="9"/>
  <c r="B94" i="9"/>
  <c r="F93" i="9"/>
  <c r="C93" i="9" a="1"/>
  <c r="C93" i="9" s="1"/>
  <c r="D93" i="9" s="1"/>
  <c r="E93" i="9" s="1"/>
  <c r="Q91" i="9"/>
  <c r="N91" i="9"/>
  <c r="B96" i="10" l="1"/>
  <c r="F95" i="10"/>
  <c r="C95" i="10" a="1"/>
  <c r="C95" i="10" s="1"/>
  <c r="D95" i="10" s="1"/>
  <c r="E95" i="10" s="1"/>
  <c r="R93" i="10"/>
  <c r="P93" i="10"/>
  <c r="G94" i="10"/>
  <c r="AE94" i="10" s="1"/>
  <c r="Q93" i="10"/>
  <c r="N93" i="10"/>
  <c r="Q92" i="9"/>
  <c r="N92" i="9"/>
  <c r="B95" i="9"/>
  <c r="C94" i="9" a="1"/>
  <c r="C94" i="9" s="1"/>
  <c r="D94" i="9" s="1"/>
  <c r="E94" i="9" s="1"/>
  <c r="F94" i="9"/>
  <c r="G93" i="9"/>
  <c r="AE93" i="9" s="1"/>
  <c r="R93" i="9"/>
  <c r="P93" i="9"/>
  <c r="R94" i="10" l="1"/>
  <c r="P94" i="10"/>
  <c r="B97" i="10"/>
  <c r="F96" i="10"/>
  <c r="C96" i="10" a="1"/>
  <c r="C96" i="10" s="1"/>
  <c r="D96" i="10" s="1"/>
  <c r="E96" i="10" s="1"/>
  <c r="Q94" i="10"/>
  <c r="N94" i="10"/>
  <c r="G95" i="10"/>
  <c r="AE95" i="10" s="1"/>
  <c r="Q93" i="9"/>
  <c r="N93" i="9"/>
  <c r="G94" i="9"/>
  <c r="AE94" i="9" s="1"/>
  <c r="B96" i="9"/>
  <c r="F95" i="9"/>
  <c r="C95" i="9" a="1"/>
  <c r="C95" i="9" s="1"/>
  <c r="D95" i="9" s="1"/>
  <c r="E95" i="9" s="1"/>
  <c r="R94" i="9"/>
  <c r="P94" i="9"/>
  <c r="F97" i="10" l="1"/>
  <c r="C97" i="10" a="1"/>
  <c r="C97" i="10" s="1"/>
  <c r="D97" i="10" s="1"/>
  <c r="E97" i="10" s="1"/>
  <c r="B98" i="10"/>
  <c r="G96" i="10"/>
  <c r="AE96" i="10" s="1"/>
  <c r="Q95" i="10"/>
  <c r="N95" i="10"/>
  <c r="R95" i="10"/>
  <c r="P95" i="10"/>
  <c r="B97" i="9"/>
  <c r="F96" i="9"/>
  <c r="C96" i="9" a="1"/>
  <c r="C96" i="9" s="1"/>
  <c r="D96" i="9" s="1"/>
  <c r="E96" i="9" s="1"/>
  <c r="G95" i="9"/>
  <c r="AE95" i="9" s="1"/>
  <c r="Q94" i="9"/>
  <c r="N94" i="9"/>
  <c r="R95" i="9"/>
  <c r="P95" i="9"/>
  <c r="R96" i="10" l="1"/>
  <c r="P96" i="10"/>
  <c r="F98" i="10"/>
  <c r="C98" i="10" a="1"/>
  <c r="C98" i="10" s="1"/>
  <c r="D98" i="10" s="1"/>
  <c r="E98" i="10" s="1"/>
  <c r="B99" i="10"/>
  <c r="Q96" i="10"/>
  <c r="N96" i="10"/>
  <c r="G97" i="10"/>
  <c r="AE97" i="10" s="1"/>
  <c r="G96" i="9"/>
  <c r="AE96" i="9" s="1"/>
  <c r="Q95" i="9"/>
  <c r="N95" i="9"/>
  <c r="R96" i="9"/>
  <c r="P96" i="9"/>
  <c r="B98" i="9"/>
  <c r="F97" i="9"/>
  <c r="C97" i="9" a="1"/>
  <c r="C97" i="9" s="1"/>
  <c r="D97" i="9" s="1"/>
  <c r="E97" i="9" s="1"/>
  <c r="G98" i="10" l="1"/>
  <c r="AE98" i="10" s="1"/>
  <c r="N97" i="10"/>
  <c r="Q97" i="10"/>
  <c r="F99" i="10"/>
  <c r="C99" i="10" a="1"/>
  <c r="C99" i="10" s="1"/>
  <c r="B100" i="10"/>
  <c r="E99" i="10"/>
  <c r="D99" i="10"/>
  <c r="P97" i="10"/>
  <c r="R97" i="10"/>
  <c r="R97" i="9"/>
  <c r="P97" i="9"/>
  <c r="G97" i="9"/>
  <c r="AE97" i="9" s="1"/>
  <c r="B99" i="9"/>
  <c r="C98" i="9" a="1"/>
  <c r="C98" i="9" s="1"/>
  <c r="D98" i="9" s="1"/>
  <c r="E98" i="9" s="1"/>
  <c r="F98" i="9"/>
  <c r="Q96" i="9"/>
  <c r="N96" i="9"/>
  <c r="P98" i="10" l="1"/>
  <c r="R98" i="10"/>
  <c r="N98" i="10"/>
  <c r="Q98" i="10"/>
  <c r="G99" i="10"/>
  <c r="AE99" i="10" s="1"/>
  <c r="F100" i="10"/>
  <c r="C100" i="10" a="1"/>
  <c r="C100" i="10" s="1"/>
  <c r="B101" i="10"/>
  <c r="E100" i="10"/>
  <c r="D100" i="10"/>
  <c r="Q97" i="9"/>
  <c r="N97" i="9"/>
  <c r="B100" i="9"/>
  <c r="E99" i="9"/>
  <c r="F99" i="9"/>
  <c r="D99" i="9"/>
  <c r="C99" i="9" a="1"/>
  <c r="C99" i="9" s="1"/>
  <c r="G98" i="9"/>
  <c r="AE98" i="9" s="1"/>
  <c r="R98" i="9"/>
  <c r="P98" i="9"/>
  <c r="N99" i="10" l="1"/>
  <c r="Q99" i="10"/>
  <c r="P99" i="10"/>
  <c r="R99" i="10"/>
  <c r="F101" i="10"/>
  <c r="C101" i="10" a="1"/>
  <c r="C101" i="10" s="1"/>
  <c r="B102" i="10"/>
  <c r="E101" i="10"/>
  <c r="D101" i="10"/>
  <c r="G100" i="10"/>
  <c r="AE100" i="10" s="1"/>
  <c r="R99" i="9"/>
  <c r="P99" i="9"/>
  <c r="B101" i="9"/>
  <c r="E100" i="9"/>
  <c r="C100" i="9" a="1"/>
  <c r="C100" i="9" s="1"/>
  <c r="F100" i="9"/>
  <c r="D100" i="9"/>
  <c r="N98" i="9"/>
  <c r="Q98" i="9"/>
  <c r="G99" i="9"/>
  <c r="AE99" i="9" s="1"/>
  <c r="P100" i="10" l="1"/>
  <c r="R100" i="10"/>
  <c r="N100" i="10"/>
  <c r="Q100" i="10"/>
  <c r="F102" i="10"/>
  <c r="C102" i="10" a="1"/>
  <c r="C102" i="10" s="1"/>
  <c r="B103" i="10"/>
  <c r="E102" i="10"/>
  <c r="D102" i="10"/>
  <c r="G101" i="10"/>
  <c r="AE101" i="10" s="1"/>
  <c r="Q99" i="9"/>
  <c r="N99" i="9"/>
  <c r="B102" i="9"/>
  <c r="E101" i="9"/>
  <c r="D101" i="9"/>
  <c r="F101" i="9"/>
  <c r="C101" i="9" a="1"/>
  <c r="C101" i="9" s="1"/>
  <c r="G100" i="9"/>
  <c r="AE100" i="9" s="1"/>
  <c r="R100" i="9"/>
  <c r="P100" i="9"/>
  <c r="F103" i="10" l="1"/>
  <c r="C103" i="10" a="1"/>
  <c r="C103" i="10" s="1"/>
  <c r="B104" i="10"/>
  <c r="E103" i="10"/>
  <c r="D103" i="10"/>
  <c r="N101" i="10"/>
  <c r="Q101" i="10"/>
  <c r="G102" i="10"/>
  <c r="AE102" i="10" s="1"/>
  <c r="P101" i="10"/>
  <c r="R101" i="10"/>
  <c r="B103" i="9"/>
  <c r="E102" i="9"/>
  <c r="D102" i="9"/>
  <c r="F102" i="9"/>
  <c r="C102" i="9" a="1"/>
  <c r="C102" i="9" s="1"/>
  <c r="G101" i="9"/>
  <c r="AE101" i="9" s="1"/>
  <c r="N100" i="9"/>
  <c r="Q100" i="9"/>
  <c r="R101" i="9"/>
  <c r="P101" i="9"/>
  <c r="N102" i="10" l="1"/>
  <c r="Q102" i="10"/>
  <c r="P102" i="10"/>
  <c r="R102" i="10"/>
  <c r="F104" i="10"/>
  <c r="C104" i="10" a="1"/>
  <c r="C104" i="10" s="1"/>
  <c r="B105" i="10"/>
  <c r="E104" i="10"/>
  <c r="D104" i="10"/>
  <c r="G103" i="10"/>
  <c r="AE103" i="10" s="1"/>
  <c r="Q101" i="9"/>
  <c r="N101" i="9"/>
  <c r="B104" i="9"/>
  <c r="E103" i="9"/>
  <c r="D103" i="9"/>
  <c r="F103" i="9"/>
  <c r="C103" i="9" a="1"/>
  <c r="C103" i="9" s="1"/>
  <c r="R102" i="9"/>
  <c r="P102" i="9"/>
  <c r="G102" i="9"/>
  <c r="AE102" i="9" s="1"/>
  <c r="B106" i="10" l="1"/>
  <c r="F105" i="10"/>
  <c r="C105" i="10" a="1"/>
  <c r="C105" i="10" s="1"/>
  <c r="E105" i="10"/>
  <c r="D105" i="10"/>
  <c r="P103" i="10"/>
  <c r="R103" i="10"/>
  <c r="G104" i="10"/>
  <c r="AE104" i="10" s="1"/>
  <c r="N103" i="10"/>
  <c r="Q103" i="10"/>
  <c r="B105" i="9"/>
  <c r="E104" i="9"/>
  <c r="D104" i="9"/>
  <c r="C104" i="9" a="1"/>
  <c r="C104" i="9" s="1"/>
  <c r="F104" i="9"/>
  <c r="G103" i="9"/>
  <c r="AE103" i="9" s="1"/>
  <c r="Q102" i="9"/>
  <c r="N102" i="9"/>
  <c r="R103" i="9"/>
  <c r="P103" i="9"/>
  <c r="N104" i="10" l="1"/>
  <c r="Q104" i="10"/>
  <c r="P104" i="10"/>
  <c r="R104" i="10"/>
  <c r="G105" i="10"/>
  <c r="AE105" i="10" s="1"/>
  <c r="B107" i="10"/>
  <c r="E106" i="10"/>
  <c r="D106" i="10"/>
  <c r="C106" i="10" a="1"/>
  <c r="C106" i="10" s="1"/>
  <c r="F106" i="10"/>
  <c r="Q103" i="9"/>
  <c r="N103" i="9"/>
  <c r="R104" i="9"/>
  <c r="P104" i="9"/>
  <c r="G104" i="9"/>
  <c r="AE104" i="9" s="1"/>
  <c r="B106" i="9"/>
  <c r="E105" i="9"/>
  <c r="D105" i="9"/>
  <c r="F105" i="9"/>
  <c r="C105" i="9" a="1"/>
  <c r="C105" i="9" s="1"/>
  <c r="P105" i="10" l="1"/>
  <c r="R105" i="10"/>
  <c r="G106" i="10"/>
  <c r="AE106" i="10" s="1"/>
  <c r="B108" i="10"/>
  <c r="E107" i="10"/>
  <c r="D107" i="10"/>
  <c r="F107" i="10"/>
  <c r="C107" i="10" a="1"/>
  <c r="C107" i="10" s="1"/>
  <c r="N105" i="10"/>
  <c r="Q105" i="10"/>
  <c r="Q104" i="9"/>
  <c r="N104" i="9"/>
  <c r="G105" i="9"/>
  <c r="AE105" i="9" s="1"/>
  <c r="B107" i="9"/>
  <c r="E106" i="9"/>
  <c r="D106" i="9"/>
  <c r="F106" i="9"/>
  <c r="C106" i="9" a="1"/>
  <c r="C106" i="9" s="1"/>
  <c r="R105" i="9"/>
  <c r="P105" i="9"/>
  <c r="Q106" i="10" l="1"/>
  <c r="N106" i="10"/>
  <c r="B109" i="10"/>
  <c r="E108" i="10"/>
  <c r="D108" i="10"/>
  <c r="F108" i="10"/>
  <c r="C108" i="10" a="1"/>
  <c r="C108" i="10" s="1"/>
  <c r="G107" i="10"/>
  <c r="AE107" i="10" s="1"/>
  <c r="R106" i="10"/>
  <c r="P106" i="10"/>
  <c r="R106" i="9"/>
  <c r="P106" i="9"/>
  <c r="B108" i="9"/>
  <c r="E107" i="9"/>
  <c r="D107" i="9"/>
  <c r="F107" i="9"/>
  <c r="C107" i="9" a="1"/>
  <c r="C107" i="9" s="1"/>
  <c r="G106" i="9"/>
  <c r="AE106" i="9" s="1"/>
  <c r="Q105" i="9"/>
  <c r="N105" i="9"/>
  <c r="G108" i="10" l="1"/>
  <c r="AE108" i="10" s="1"/>
  <c r="Q107" i="10"/>
  <c r="N107" i="10"/>
  <c r="B110" i="10"/>
  <c r="E109" i="10"/>
  <c r="D109" i="10"/>
  <c r="F109" i="10"/>
  <c r="C109" i="10" a="1"/>
  <c r="C109" i="10" s="1"/>
  <c r="R107" i="10"/>
  <c r="P107" i="10"/>
  <c r="B109" i="9"/>
  <c r="E108" i="9"/>
  <c r="D108" i="9"/>
  <c r="C108" i="9" a="1"/>
  <c r="C108" i="9" s="1"/>
  <c r="F108" i="9"/>
  <c r="Q106" i="9"/>
  <c r="N106" i="9"/>
  <c r="G107" i="9"/>
  <c r="AE107" i="9" s="1"/>
  <c r="R107" i="9"/>
  <c r="P107" i="9"/>
  <c r="B111" i="10" l="1"/>
  <c r="E110" i="10"/>
  <c r="D110" i="10"/>
  <c r="C110" i="10" a="1"/>
  <c r="C110" i="10" s="1"/>
  <c r="F110" i="10"/>
  <c r="R108" i="10"/>
  <c r="P108" i="10"/>
  <c r="G109" i="10"/>
  <c r="AE109" i="10" s="1"/>
  <c r="Q108" i="10"/>
  <c r="N108" i="10"/>
  <c r="Q107" i="9"/>
  <c r="N107" i="9"/>
  <c r="R108" i="9"/>
  <c r="P108" i="9"/>
  <c r="G108" i="9"/>
  <c r="AE108" i="9" s="1"/>
  <c r="B110" i="9"/>
  <c r="E109" i="9"/>
  <c r="D109" i="9"/>
  <c r="C109" i="9" a="1"/>
  <c r="C109" i="9" s="1"/>
  <c r="F109" i="9"/>
  <c r="R109" i="10" l="1"/>
  <c r="P109" i="10"/>
  <c r="G110" i="10"/>
  <c r="AE110" i="10" s="1"/>
  <c r="B112" i="10"/>
  <c r="E111" i="10"/>
  <c r="D111" i="10"/>
  <c r="F111" i="10"/>
  <c r="C111" i="10" a="1"/>
  <c r="C111" i="10" s="1"/>
  <c r="Q109" i="10"/>
  <c r="N109" i="10"/>
  <c r="G109" i="9"/>
  <c r="AE109" i="9" s="1"/>
  <c r="Q108" i="9"/>
  <c r="N108" i="9"/>
  <c r="B111" i="9"/>
  <c r="E110" i="9"/>
  <c r="F110" i="9"/>
  <c r="D110" i="9"/>
  <c r="C110" i="9" a="1"/>
  <c r="C110" i="9" s="1"/>
  <c r="P109" i="9"/>
  <c r="R109" i="9"/>
  <c r="B113" i="10" l="1"/>
  <c r="E112" i="10"/>
  <c r="D112" i="10"/>
  <c r="F112" i="10"/>
  <c r="C112" i="10" a="1"/>
  <c r="C112" i="10" s="1"/>
  <c r="G111" i="10"/>
  <c r="AE111" i="10" s="1"/>
  <c r="R110" i="10"/>
  <c r="P110" i="10"/>
  <c r="Q110" i="10"/>
  <c r="N110" i="10"/>
  <c r="P110" i="9"/>
  <c r="R110" i="9"/>
  <c r="B112" i="9"/>
  <c r="E111" i="9"/>
  <c r="D111" i="9"/>
  <c r="C111" i="9" a="1"/>
  <c r="C111" i="9" s="1"/>
  <c r="F111" i="9"/>
  <c r="Q109" i="9"/>
  <c r="N109" i="9"/>
  <c r="G110" i="9"/>
  <c r="AE110" i="9" s="1"/>
  <c r="R111" i="10" l="1"/>
  <c r="P111" i="10"/>
  <c r="Q111" i="10"/>
  <c r="N111" i="10"/>
  <c r="G112" i="10"/>
  <c r="AE112" i="10" s="1"/>
  <c r="B114" i="10"/>
  <c r="E113" i="10"/>
  <c r="D113" i="10"/>
  <c r="F113" i="10"/>
  <c r="C113" i="10" a="1"/>
  <c r="C113" i="10" s="1"/>
  <c r="G111" i="9"/>
  <c r="AE111" i="9" s="1"/>
  <c r="B113" i="9"/>
  <c r="E112" i="9"/>
  <c r="F112" i="9"/>
  <c r="D112" i="9"/>
  <c r="C112" i="9" a="1"/>
  <c r="C112" i="9" s="1"/>
  <c r="Q110" i="9"/>
  <c r="N110" i="9"/>
  <c r="P111" i="9"/>
  <c r="R111" i="9"/>
  <c r="Q112" i="10" l="1"/>
  <c r="N112" i="10"/>
  <c r="R112" i="10"/>
  <c r="P112" i="10"/>
  <c r="G113" i="10"/>
  <c r="AE113" i="10" s="1"/>
  <c r="B115" i="10"/>
  <c r="E114" i="10"/>
  <c r="D114" i="10"/>
  <c r="C114" i="10" a="1"/>
  <c r="C114" i="10" s="1"/>
  <c r="F114" i="10"/>
  <c r="P112" i="9"/>
  <c r="R112" i="9"/>
  <c r="F113" i="9"/>
  <c r="C113" i="9" a="1"/>
  <c r="C113" i="9" s="1"/>
  <c r="B114" i="9"/>
  <c r="E113" i="9"/>
  <c r="D113" i="9"/>
  <c r="Q111" i="9"/>
  <c r="N111" i="9"/>
  <c r="G112" i="9"/>
  <c r="AE112" i="9" s="1"/>
  <c r="G114" i="10" l="1"/>
  <c r="AE114" i="10" s="1"/>
  <c r="B116" i="10"/>
  <c r="E115" i="10"/>
  <c r="D115" i="10"/>
  <c r="F115" i="10"/>
  <c r="C115" i="10" a="1"/>
  <c r="C115" i="10" s="1"/>
  <c r="R113" i="10"/>
  <c r="P113" i="10"/>
  <c r="Q113" i="10"/>
  <c r="N113" i="10"/>
  <c r="N112" i="9"/>
  <c r="Q112" i="9"/>
  <c r="G113" i="9"/>
  <c r="AE113" i="9" s="1"/>
  <c r="F114" i="9"/>
  <c r="C114" i="9" a="1"/>
  <c r="C114" i="9" s="1"/>
  <c r="B115" i="9"/>
  <c r="E114" i="9"/>
  <c r="D114" i="9"/>
  <c r="P113" i="9"/>
  <c r="R113" i="9"/>
  <c r="B117" i="10" l="1"/>
  <c r="E116" i="10"/>
  <c r="D116" i="10"/>
  <c r="F116" i="10"/>
  <c r="C116" i="10" a="1"/>
  <c r="C116" i="10" s="1"/>
  <c r="G115" i="10"/>
  <c r="AE115" i="10" s="1"/>
  <c r="R114" i="10"/>
  <c r="P114" i="10"/>
  <c r="Q114" i="10"/>
  <c r="N114" i="10"/>
  <c r="P114" i="9"/>
  <c r="R114" i="9"/>
  <c r="G114" i="9"/>
  <c r="AE114" i="9" s="1"/>
  <c r="F115" i="9"/>
  <c r="C115" i="9" a="1"/>
  <c r="C115" i="9" s="1"/>
  <c r="B116" i="9"/>
  <c r="E115" i="9"/>
  <c r="D115" i="9"/>
  <c r="N113" i="9"/>
  <c r="Q113" i="9"/>
  <c r="Q115" i="10" l="1"/>
  <c r="N115" i="10"/>
  <c r="G116" i="10"/>
  <c r="AE116" i="10" s="1"/>
  <c r="R115" i="10"/>
  <c r="P115" i="10"/>
  <c r="B118" i="10"/>
  <c r="E117" i="10"/>
  <c r="D117" i="10"/>
  <c r="F117" i="10"/>
  <c r="C117" i="10" a="1"/>
  <c r="C117" i="10" s="1"/>
  <c r="N114" i="9"/>
  <c r="Q114" i="9"/>
  <c r="G115" i="9"/>
  <c r="AE115" i="9" s="1"/>
  <c r="P115" i="9"/>
  <c r="R115" i="9"/>
  <c r="F116" i="9"/>
  <c r="C116" i="9" a="1"/>
  <c r="C116" i="9" s="1"/>
  <c r="B117" i="9"/>
  <c r="E116" i="9"/>
  <c r="D116" i="9"/>
  <c r="G117" i="10" l="1"/>
  <c r="AE117" i="10" s="1"/>
  <c r="Q116" i="10"/>
  <c r="N116" i="10"/>
  <c r="R116" i="10"/>
  <c r="P116" i="10"/>
  <c r="B119" i="10"/>
  <c r="E118" i="10"/>
  <c r="D118" i="10"/>
  <c r="F118" i="10"/>
  <c r="C118" i="10" a="1"/>
  <c r="C118" i="10" s="1"/>
  <c r="B118" i="9"/>
  <c r="F117" i="9"/>
  <c r="C117" i="9" a="1"/>
  <c r="C117" i="9" s="1"/>
  <c r="E117" i="9"/>
  <c r="D117" i="9"/>
  <c r="P116" i="9"/>
  <c r="R116" i="9"/>
  <c r="G116" i="9"/>
  <c r="AE116" i="9" s="1"/>
  <c r="N115" i="9"/>
  <c r="Q115" i="9"/>
  <c r="G118" i="10" l="1"/>
  <c r="AE118" i="10" s="1"/>
  <c r="Q117" i="10"/>
  <c r="N117" i="10"/>
  <c r="R117" i="10"/>
  <c r="P117" i="10"/>
  <c r="B120" i="10"/>
  <c r="E119" i="10"/>
  <c r="D119" i="10"/>
  <c r="F119" i="10"/>
  <c r="C119" i="10" a="1"/>
  <c r="C119" i="10" s="1"/>
  <c r="N116" i="9"/>
  <c r="Q116" i="9"/>
  <c r="R117" i="9"/>
  <c r="P117" i="9"/>
  <c r="G117" i="9"/>
  <c r="AE117" i="9" s="1"/>
  <c r="B119" i="9"/>
  <c r="E118" i="9"/>
  <c r="D118" i="9"/>
  <c r="C118" i="9" a="1"/>
  <c r="C118" i="9" s="1"/>
  <c r="F118" i="9"/>
  <c r="R118" i="10" l="1"/>
  <c r="P118" i="10"/>
  <c r="G119" i="10"/>
  <c r="AE119" i="10" s="1"/>
  <c r="Q118" i="10"/>
  <c r="N118" i="10"/>
  <c r="B121" i="10"/>
  <c r="E120" i="10"/>
  <c r="D120" i="10"/>
  <c r="F120" i="10"/>
  <c r="C120" i="10" a="1"/>
  <c r="C120" i="10" s="1"/>
  <c r="B120" i="9"/>
  <c r="E119" i="9"/>
  <c r="D119" i="9"/>
  <c r="F119" i="9"/>
  <c r="C119" i="9" a="1"/>
  <c r="C119" i="9" s="1"/>
  <c r="G118" i="9"/>
  <c r="AE118" i="9" s="1"/>
  <c r="R118" i="9"/>
  <c r="P118" i="9"/>
  <c r="N117" i="9"/>
  <c r="Q117" i="9"/>
  <c r="G120" i="10" l="1"/>
  <c r="AE120" i="10" s="1"/>
  <c r="R119" i="10"/>
  <c r="P119" i="10"/>
  <c r="Q119" i="10"/>
  <c r="N119" i="10"/>
  <c r="B122" i="10"/>
  <c r="E121" i="10"/>
  <c r="D121" i="10"/>
  <c r="F121" i="10"/>
  <c r="C121" i="10" a="1"/>
  <c r="C121" i="10" s="1"/>
  <c r="Q118" i="9"/>
  <c r="N118" i="9"/>
  <c r="R119" i="9"/>
  <c r="P119" i="9"/>
  <c r="B121" i="9"/>
  <c r="E120" i="9"/>
  <c r="D120" i="9"/>
  <c r="F120" i="9"/>
  <c r="C120" i="9" a="1"/>
  <c r="C120" i="9" s="1"/>
  <c r="G119" i="9"/>
  <c r="AE119" i="9" s="1"/>
  <c r="B123" i="10" l="1"/>
  <c r="E122" i="10"/>
  <c r="D122" i="10"/>
  <c r="F122" i="10"/>
  <c r="C122" i="10" a="1"/>
  <c r="C122" i="10" s="1"/>
  <c r="Q120" i="10"/>
  <c r="N120" i="10"/>
  <c r="G121" i="10"/>
  <c r="AE121" i="10" s="1"/>
  <c r="R120" i="10"/>
  <c r="P120" i="10"/>
  <c r="R120" i="9"/>
  <c r="P120" i="9"/>
  <c r="G120" i="9"/>
  <c r="AE120" i="9" s="1"/>
  <c r="B122" i="9"/>
  <c r="E121" i="9"/>
  <c r="D121" i="9"/>
  <c r="C121" i="9" a="1"/>
  <c r="C121" i="9" s="1"/>
  <c r="F121" i="9"/>
  <c r="Q119" i="9"/>
  <c r="N119" i="9"/>
  <c r="Q121" i="10" l="1"/>
  <c r="N121" i="10"/>
  <c r="G122" i="10"/>
  <c r="AE122" i="10" s="1"/>
  <c r="R121" i="10"/>
  <c r="P121" i="10"/>
  <c r="B124" i="10"/>
  <c r="E123" i="10"/>
  <c r="D123" i="10"/>
  <c r="F123" i="10"/>
  <c r="C123" i="10" a="1"/>
  <c r="C123" i="10" s="1"/>
  <c r="Q120" i="9"/>
  <c r="N120" i="9"/>
  <c r="G121" i="9"/>
  <c r="AE121" i="9" s="1"/>
  <c r="B123" i="9"/>
  <c r="E122" i="9"/>
  <c r="D122" i="9"/>
  <c r="F122" i="9"/>
  <c r="C122" i="9" a="1"/>
  <c r="C122" i="9" s="1"/>
  <c r="R121" i="9"/>
  <c r="P121" i="9"/>
  <c r="G123" i="10" l="1"/>
  <c r="AE123" i="10" s="1"/>
  <c r="R122" i="10"/>
  <c r="P122" i="10"/>
  <c r="Q122" i="10"/>
  <c r="N122" i="10"/>
  <c r="B125" i="10"/>
  <c r="E124" i="10"/>
  <c r="D124" i="10"/>
  <c r="F124" i="10"/>
  <c r="C124" i="10" a="1"/>
  <c r="C124" i="10" s="1"/>
  <c r="R122" i="9"/>
  <c r="P122" i="9"/>
  <c r="B124" i="9"/>
  <c r="E123" i="9"/>
  <c r="D123" i="9"/>
  <c r="F123" i="9"/>
  <c r="C123" i="9" a="1"/>
  <c r="C123" i="9" s="1"/>
  <c r="Q121" i="9"/>
  <c r="N121" i="9"/>
  <c r="G122" i="9"/>
  <c r="AE122" i="9" s="1"/>
  <c r="Q123" i="10" l="1"/>
  <c r="N123" i="10"/>
  <c r="R123" i="10"/>
  <c r="P123" i="10"/>
  <c r="G124" i="10"/>
  <c r="AE124" i="10" s="1"/>
  <c r="B126" i="10"/>
  <c r="E125" i="10"/>
  <c r="D125" i="10"/>
  <c r="F125" i="10"/>
  <c r="C125" i="10" a="1"/>
  <c r="C125" i="10" s="1"/>
  <c r="Q122" i="9"/>
  <c r="N122" i="9"/>
  <c r="B125" i="9"/>
  <c r="E124" i="9"/>
  <c r="D124" i="9"/>
  <c r="F124" i="9"/>
  <c r="C124" i="9" a="1"/>
  <c r="C124" i="9" s="1"/>
  <c r="G123" i="9"/>
  <c r="AE123" i="9" s="1"/>
  <c r="R123" i="9"/>
  <c r="P123" i="9"/>
  <c r="B127" i="10" l="1"/>
  <c r="E126" i="10"/>
  <c r="D126" i="10"/>
  <c r="F126" i="10"/>
  <c r="C126" i="10" a="1"/>
  <c r="C126" i="10" s="1"/>
  <c r="G125" i="10"/>
  <c r="AE125" i="10" s="1"/>
  <c r="R124" i="10"/>
  <c r="P124" i="10"/>
  <c r="Q124" i="10"/>
  <c r="N124" i="10"/>
  <c r="B126" i="9"/>
  <c r="E125" i="9"/>
  <c r="D125" i="9"/>
  <c r="C125" i="9" a="1"/>
  <c r="C125" i="9" s="1"/>
  <c r="F125" i="9"/>
  <c r="G124" i="9"/>
  <c r="AE124" i="9" s="1"/>
  <c r="Q123" i="9"/>
  <c r="N123" i="9"/>
  <c r="R124" i="9"/>
  <c r="P124" i="9"/>
  <c r="G126" i="10" l="1"/>
  <c r="AE126" i="10" s="1"/>
  <c r="R125" i="10"/>
  <c r="P125" i="10"/>
  <c r="Q125" i="10"/>
  <c r="N125" i="10"/>
  <c r="B128" i="10"/>
  <c r="E127" i="10"/>
  <c r="D127" i="10"/>
  <c r="F127" i="10"/>
  <c r="C127" i="10" a="1"/>
  <c r="C127" i="10" s="1"/>
  <c r="Q124" i="9"/>
  <c r="N124" i="9"/>
  <c r="G125" i="9"/>
  <c r="AE125" i="9" s="1"/>
  <c r="B127" i="9"/>
  <c r="E126" i="9"/>
  <c r="D126" i="9"/>
  <c r="F126" i="9"/>
  <c r="C126" i="9" a="1"/>
  <c r="C126" i="9" s="1"/>
  <c r="R125" i="9"/>
  <c r="P125" i="9"/>
  <c r="E128" i="10" l="1"/>
  <c r="D128" i="10"/>
  <c r="B129" i="10"/>
  <c r="F128" i="10"/>
  <c r="C128" i="10" a="1"/>
  <c r="C128" i="10" s="1"/>
  <c r="M127" i="10"/>
  <c r="T127" i="10"/>
  <c r="T126" i="10" s="1"/>
  <c r="T125" i="10" s="1"/>
  <c r="T124" i="10" s="1"/>
  <c r="T123" i="10" s="1"/>
  <c r="T122" i="10" s="1"/>
  <c r="T121" i="10" s="1"/>
  <c r="T120" i="10" s="1"/>
  <c r="T119" i="10" s="1"/>
  <c r="T118" i="10" s="1"/>
  <c r="T117" i="10" s="1"/>
  <c r="T116" i="10" s="1"/>
  <c r="T115" i="10" s="1"/>
  <c r="T114" i="10" s="1"/>
  <c r="T113" i="10" s="1"/>
  <c r="T112" i="10" s="1"/>
  <c r="T111" i="10" s="1"/>
  <c r="T110" i="10" s="1"/>
  <c r="T109" i="10" s="1"/>
  <c r="T108" i="10" s="1"/>
  <c r="T107" i="10" s="1"/>
  <c r="T106" i="10" s="1"/>
  <c r="T105" i="10" s="1"/>
  <c r="T104" i="10" s="1"/>
  <c r="T103" i="10" s="1"/>
  <c r="T102" i="10" s="1"/>
  <c r="T101" i="10" s="1"/>
  <c r="T100" i="10" s="1"/>
  <c r="T99" i="10" s="1"/>
  <c r="T98" i="10" s="1"/>
  <c r="T97" i="10" s="1"/>
  <c r="T96" i="10" s="1"/>
  <c r="T95" i="10" s="1"/>
  <c r="T94" i="10" s="1"/>
  <c r="T93" i="10" s="1"/>
  <c r="T92" i="10" s="1"/>
  <c r="T91" i="10" s="1"/>
  <c r="T90" i="10" s="1"/>
  <c r="T89" i="10" s="1"/>
  <c r="T88" i="10" s="1"/>
  <c r="T87" i="10" s="1"/>
  <c r="T86" i="10" s="1"/>
  <c r="T85" i="10" s="1"/>
  <c r="T84" i="10" s="1"/>
  <c r="T83" i="10" s="1"/>
  <c r="T82" i="10" s="1"/>
  <c r="T81" i="10" s="1"/>
  <c r="T80" i="10" s="1"/>
  <c r="T79" i="10" s="1"/>
  <c r="T78" i="10" s="1"/>
  <c r="T77" i="10" s="1"/>
  <c r="T76" i="10" s="1"/>
  <c r="T75" i="10" s="1"/>
  <c r="T74" i="10" s="1"/>
  <c r="T73" i="10" s="1"/>
  <c r="T72" i="10" s="1"/>
  <c r="T71" i="10" s="1"/>
  <c r="T70" i="10" s="1"/>
  <c r="T69" i="10" s="1"/>
  <c r="T68" i="10" s="1"/>
  <c r="T67" i="10" s="1"/>
  <c r="T66" i="10" s="1"/>
  <c r="T65" i="10" s="1"/>
  <c r="T64" i="10" s="1"/>
  <c r="T63" i="10" s="1"/>
  <c r="T62" i="10" s="1"/>
  <c r="T61" i="10" s="1"/>
  <c r="T60" i="10" s="1"/>
  <c r="T59" i="10" s="1"/>
  <c r="T58" i="10" s="1"/>
  <c r="T57" i="10" s="1"/>
  <c r="T56" i="10" s="1"/>
  <c r="T55" i="10" s="1"/>
  <c r="T54" i="10" s="1"/>
  <c r="T53" i="10" s="1"/>
  <c r="T52" i="10" s="1"/>
  <c r="T51" i="10" s="1"/>
  <c r="T50" i="10" s="1"/>
  <c r="T49" i="10" s="1"/>
  <c r="T48" i="10" s="1"/>
  <c r="T47" i="10" s="1"/>
  <c r="T46" i="10" s="1"/>
  <c r="T45" i="10" s="1"/>
  <c r="T44" i="10" s="1"/>
  <c r="T43" i="10" s="1"/>
  <c r="T42" i="10" s="1"/>
  <c r="T41" i="10" s="1"/>
  <c r="T40" i="10" s="1"/>
  <c r="T39" i="10" s="1"/>
  <c r="T38" i="10" s="1"/>
  <c r="T37" i="10" s="1"/>
  <c r="T36" i="10" s="1"/>
  <c r="T35" i="10" s="1"/>
  <c r="T34" i="10" s="1"/>
  <c r="T33" i="10" s="1"/>
  <c r="T32" i="10" s="1"/>
  <c r="T31" i="10" s="1"/>
  <c r="T30" i="10" s="1"/>
  <c r="T29" i="10" s="1"/>
  <c r="T28" i="10" s="1"/>
  <c r="T27" i="10" s="1"/>
  <c r="T26" i="10" s="1"/>
  <c r="T25" i="10" s="1"/>
  <c r="T24" i="10" s="1"/>
  <c r="T23" i="10" s="1"/>
  <c r="T22" i="10" s="1"/>
  <c r="T21" i="10" s="1"/>
  <c r="T20" i="10" s="1"/>
  <c r="T19" i="10" s="1"/>
  <c r="T18" i="10" s="1"/>
  <c r="T17" i="10" s="1"/>
  <c r="T16" i="10" s="1"/>
  <c r="T15" i="10" s="1"/>
  <c r="T14" i="10" s="1"/>
  <c r="T13" i="10" s="1"/>
  <c r="T12" i="10" s="1"/>
  <c r="T11" i="10" s="1"/>
  <c r="T10" i="10" s="1"/>
  <c r="T9" i="10" s="1"/>
  <c r="G127" i="10"/>
  <c r="AE127" i="10" s="1"/>
  <c r="Q126" i="10"/>
  <c r="N126" i="10"/>
  <c r="L127" i="10"/>
  <c r="R126" i="10"/>
  <c r="P126" i="10"/>
  <c r="B128" i="9"/>
  <c r="E127" i="9"/>
  <c r="D127" i="9"/>
  <c r="F127" i="9"/>
  <c r="C127" i="9" a="1"/>
  <c r="C127" i="9" s="1"/>
  <c r="Q125" i="9"/>
  <c r="N125" i="9"/>
  <c r="G126" i="9"/>
  <c r="AE126" i="9" s="1"/>
  <c r="R126" i="9"/>
  <c r="P126" i="9"/>
  <c r="L126" i="10" l="1"/>
  <c r="S127" i="10"/>
  <c r="R127" i="10"/>
  <c r="P127" i="10"/>
  <c r="Q127" i="10"/>
  <c r="N127" i="10"/>
  <c r="G128" i="10"/>
  <c r="AE128" i="10" s="1"/>
  <c r="D129" i="10"/>
  <c r="F129" i="10"/>
  <c r="C129" i="10" a="1"/>
  <c r="C129" i="10" s="1"/>
  <c r="E129" i="10"/>
  <c r="M126" i="10"/>
  <c r="AI127" i="10"/>
  <c r="L127" i="9"/>
  <c r="E128" i="9"/>
  <c r="D128" i="9"/>
  <c r="F128" i="9"/>
  <c r="C128" i="9" a="1"/>
  <c r="C128" i="9" s="1"/>
  <c r="B129" i="9"/>
  <c r="Q126" i="9"/>
  <c r="N126" i="9"/>
  <c r="R127" i="9"/>
  <c r="P127" i="9"/>
  <c r="M127" i="9"/>
  <c r="T127" i="9"/>
  <c r="T126" i="9" s="1"/>
  <c r="T125" i="9" s="1"/>
  <c r="T124" i="9" s="1"/>
  <c r="T123" i="9" s="1"/>
  <c r="T122" i="9" s="1"/>
  <c r="T121" i="9" s="1"/>
  <c r="T120" i="9" s="1"/>
  <c r="T119" i="9" s="1"/>
  <c r="T118" i="9" s="1"/>
  <c r="T117" i="9" s="1"/>
  <c r="T116" i="9" s="1"/>
  <c r="T115" i="9" s="1"/>
  <c r="T114" i="9" s="1"/>
  <c r="T113" i="9" s="1"/>
  <c r="T112" i="9" s="1"/>
  <c r="T111" i="9" s="1"/>
  <c r="T110" i="9" s="1"/>
  <c r="T109" i="9" s="1"/>
  <c r="T108" i="9" s="1"/>
  <c r="T107" i="9" s="1"/>
  <c r="T106" i="9" s="1"/>
  <c r="T105" i="9" s="1"/>
  <c r="T104" i="9" s="1"/>
  <c r="T103" i="9" s="1"/>
  <c r="T102" i="9" s="1"/>
  <c r="T101" i="9" s="1"/>
  <c r="T100" i="9" s="1"/>
  <c r="T99" i="9" s="1"/>
  <c r="T98" i="9" s="1"/>
  <c r="T97" i="9" s="1"/>
  <c r="T96" i="9" s="1"/>
  <c r="T95" i="9" s="1"/>
  <c r="T94" i="9" s="1"/>
  <c r="T93" i="9" s="1"/>
  <c r="T92" i="9" s="1"/>
  <c r="T91" i="9" s="1"/>
  <c r="T90" i="9" s="1"/>
  <c r="T89" i="9" s="1"/>
  <c r="T88" i="9" s="1"/>
  <c r="T87" i="9" s="1"/>
  <c r="T86" i="9" s="1"/>
  <c r="T85" i="9" s="1"/>
  <c r="T84" i="9" s="1"/>
  <c r="T83" i="9" s="1"/>
  <c r="T82" i="9" s="1"/>
  <c r="T81" i="9" s="1"/>
  <c r="T80" i="9" s="1"/>
  <c r="T79" i="9" s="1"/>
  <c r="T78" i="9" s="1"/>
  <c r="T77" i="9" s="1"/>
  <c r="T76" i="9" s="1"/>
  <c r="T75" i="9" s="1"/>
  <c r="T74" i="9" s="1"/>
  <c r="T73" i="9" s="1"/>
  <c r="T72" i="9" s="1"/>
  <c r="T71" i="9" s="1"/>
  <c r="T70" i="9" s="1"/>
  <c r="T69" i="9" s="1"/>
  <c r="T68" i="9" s="1"/>
  <c r="T67" i="9" s="1"/>
  <c r="T66" i="9" s="1"/>
  <c r="T65" i="9" s="1"/>
  <c r="T64" i="9" s="1"/>
  <c r="T63" i="9" s="1"/>
  <c r="T62" i="9" s="1"/>
  <c r="T61" i="9" s="1"/>
  <c r="T60" i="9" s="1"/>
  <c r="T59" i="9" s="1"/>
  <c r="T58" i="9" s="1"/>
  <c r="T57" i="9" s="1"/>
  <c r="T56" i="9" s="1"/>
  <c r="T55" i="9" s="1"/>
  <c r="T54" i="9" s="1"/>
  <c r="T53" i="9" s="1"/>
  <c r="T52" i="9" s="1"/>
  <c r="T51" i="9" s="1"/>
  <c r="T50" i="9" s="1"/>
  <c r="T49" i="9" s="1"/>
  <c r="T48" i="9" s="1"/>
  <c r="T47" i="9" s="1"/>
  <c r="T46" i="9" s="1"/>
  <c r="T45" i="9" s="1"/>
  <c r="T44" i="9" s="1"/>
  <c r="T43" i="9" s="1"/>
  <c r="T42" i="9" s="1"/>
  <c r="T41" i="9" s="1"/>
  <c r="T40" i="9" s="1"/>
  <c r="T39" i="9" s="1"/>
  <c r="T38" i="9" s="1"/>
  <c r="T37" i="9" s="1"/>
  <c r="T36" i="9" s="1"/>
  <c r="T35" i="9" s="1"/>
  <c r="T34" i="9" s="1"/>
  <c r="T33" i="9" s="1"/>
  <c r="T32" i="9" s="1"/>
  <c r="T31" i="9" s="1"/>
  <c r="T30" i="9" s="1"/>
  <c r="T29" i="9" s="1"/>
  <c r="T28" i="9" s="1"/>
  <c r="T27" i="9" s="1"/>
  <c r="T26" i="9" s="1"/>
  <c r="T25" i="9" s="1"/>
  <c r="T24" i="9" s="1"/>
  <c r="T23" i="9" s="1"/>
  <c r="T22" i="9" s="1"/>
  <c r="T21" i="9" s="1"/>
  <c r="T20" i="9" s="1"/>
  <c r="T19" i="9" s="1"/>
  <c r="T18" i="9" s="1"/>
  <c r="T17" i="9" s="1"/>
  <c r="T16" i="9" s="1"/>
  <c r="T15" i="9" s="1"/>
  <c r="T14" i="9" s="1"/>
  <c r="T13" i="9" s="1"/>
  <c r="T12" i="9" s="1"/>
  <c r="T11" i="9" s="1"/>
  <c r="T10" i="9" s="1"/>
  <c r="T9" i="9" s="1"/>
  <c r="T8" i="9" s="1"/>
  <c r="G127" i="9"/>
  <c r="AE127" i="9" s="1"/>
  <c r="N128" i="10" l="1"/>
  <c r="Q128" i="10"/>
  <c r="G129" i="10"/>
  <c r="AE129" i="10" s="1"/>
  <c r="AC129" i="10"/>
  <c r="U129" i="10"/>
  <c r="U128" i="10" s="1"/>
  <c r="U127" i="10" s="1"/>
  <c r="U126" i="10" s="1"/>
  <c r="U125" i="10" s="1"/>
  <c r="U124" i="10" s="1"/>
  <c r="U123" i="10" s="1"/>
  <c r="U122" i="10" s="1"/>
  <c r="U121" i="10" s="1"/>
  <c r="U120" i="10" s="1"/>
  <c r="U119" i="10" s="1"/>
  <c r="U118" i="10" s="1"/>
  <c r="U117" i="10" s="1"/>
  <c r="U116" i="10" s="1"/>
  <c r="U115" i="10" s="1"/>
  <c r="U114" i="10" s="1"/>
  <c r="U113" i="10" s="1"/>
  <c r="U112" i="10" s="1"/>
  <c r="U111" i="10" s="1"/>
  <c r="U110" i="10" s="1"/>
  <c r="U109" i="10" s="1"/>
  <c r="U108" i="10" s="1"/>
  <c r="U107" i="10" s="1"/>
  <c r="U106" i="10" s="1"/>
  <c r="U105" i="10" s="1"/>
  <c r="U104" i="10" s="1"/>
  <c r="U103" i="10" s="1"/>
  <c r="U102" i="10" s="1"/>
  <c r="U101" i="10" s="1"/>
  <c r="U100" i="10" s="1"/>
  <c r="U99" i="10" s="1"/>
  <c r="U98" i="10" s="1"/>
  <c r="U97" i="10" s="1"/>
  <c r="U96" i="10" s="1"/>
  <c r="U95" i="10" s="1"/>
  <c r="U94" i="10" s="1"/>
  <c r="U93" i="10" s="1"/>
  <c r="U92" i="10" s="1"/>
  <c r="U91" i="10" s="1"/>
  <c r="U90" i="10" s="1"/>
  <c r="U89" i="10" s="1"/>
  <c r="U88" i="10" s="1"/>
  <c r="U87" i="10" s="1"/>
  <c r="U86" i="10" s="1"/>
  <c r="U85" i="10" s="1"/>
  <c r="U84" i="10" s="1"/>
  <c r="U83" i="10" s="1"/>
  <c r="U82" i="10" s="1"/>
  <c r="U81" i="10" s="1"/>
  <c r="U80" i="10" s="1"/>
  <c r="U79" i="10" s="1"/>
  <c r="U78" i="10" s="1"/>
  <c r="U77" i="10" s="1"/>
  <c r="U76" i="10" s="1"/>
  <c r="U75" i="10" s="1"/>
  <c r="U74" i="10" s="1"/>
  <c r="U73" i="10" s="1"/>
  <c r="U72" i="10" s="1"/>
  <c r="U71" i="10" s="1"/>
  <c r="U70" i="10" s="1"/>
  <c r="U69" i="10" s="1"/>
  <c r="U68" i="10" s="1"/>
  <c r="U67" i="10" s="1"/>
  <c r="U66" i="10" s="1"/>
  <c r="U65" i="10" s="1"/>
  <c r="U64" i="10" s="1"/>
  <c r="U63" i="10" s="1"/>
  <c r="U62" i="10" s="1"/>
  <c r="U61" i="10" s="1"/>
  <c r="U60" i="10" s="1"/>
  <c r="U59" i="10" s="1"/>
  <c r="U58" i="10" s="1"/>
  <c r="U57" i="10" s="1"/>
  <c r="U56" i="10" s="1"/>
  <c r="U55" i="10" s="1"/>
  <c r="U54" i="10" s="1"/>
  <c r="U53" i="10" s="1"/>
  <c r="U52" i="10" s="1"/>
  <c r="U51" i="10" s="1"/>
  <c r="U50" i="10" s="1"/>
  <c r="U49" i="10" s="1"/>
  <c r="U48" i="10" s="1"/>
  <c r="U47" i="10" s="1"/>
  <c r="U46" i="10" s="1"/>
  <c r="U45" i="10" s="1"/>
  <c r="U44" i="10" s="1"/>
  <c r="U43" i="10" s="1"/>
  <c r="U42" i="10" s="1"/>
  <c r="U41" i="10" s="1"/>
  <c r="U40" i="10" s="1"/>
  <c r="U39" i="10" s="1"/>
  <c r="U38" i="10" s="1"/>
  <c r="U37" i="10" s="1"/>
  <c r="U36" i="10" s="1"/>
  <c r="U35" i="10" s="1"/>
  <c r="U34" i="10" s="1"/>
  <c r="U33" i="10" s="1"/>
  <c r="U32" i="10" s="1"/>
  <c r="U31" i="10" s="1"/>
  <c r="U30" i="10" s="1"/>
  <c r="U29" i="10" s="1"/>
  <c r="U28" i="10" s="1"/>
  <c r="U27" i="10" s="1"/>
  <c r="U26" i="10" s="1"/>
  <c r="U25" i="10" s="1"/>
  <c r="U24" i="10" s="1"/>
  <c r="U23" i="10" s="1"/>
  <c r="U22" i="10" s="1"/>
  <c r="U21" i="10" s="1"/>
  <c r="U20" i="10" s="1"/>
  <c r="U19" i="10" s="1"/>
  <c r="U18" i="10" s="1"/>
  <c r="U17" i="10" s="1"/>
  <c r="U16" i="10" s="1"/>
  <c r="U15" i="10" s="1"/>
  <c r="U14" i="10" s="1"/>
  <c r="U13" i="10" s="1"/>
  <c r="U12" i="10" s="1"/>
  <c r="U11" i="10" s="1"/>
  <c r="U10" i="10" s="1"/>
  <c r="U9" i="10" s="1"/>
  <c r="U8" i="10" s="1"/>
  <c r="P128" i="10"/>
  <c r="R128" i="10"/>
  <c r="M125" i="10"/>
  <c r="AI126" i="10"/>
  <c r="L125" i="10"/>
  <c r="S126" i="10"/>
  <c r="M126" i="9"/>
  <c r="AI127" i="9"/>
  <c r="P128" i="9"/>
  <c r="R128" i="9"/>
  <c r="D129" i="9"/>
  <c r="F129" i="9"/>
  <c r="C129" i="9" a="1"/>
  <c r="C129" i="9" s="1"/>
  <c r="E129" i="9"/>
  <c r="L126" i="9"/>
  <c r="S127" i="9"/>
  <c r="Q127" i="9"/>
  <c r="N127" i="9"/>
  <c r="G128" i="9"/>
  <c r="AE128" i="9" s="1"/>
  <c r="M124" i="10" l="1"/>
  <c r="AI125" i="10"/>
  <c r="N129" i="10"/>
  <c r="Q129" i="10"/>
  <c r="L124" i="10"/>
  <c r="S125" i="10"/>
  <c r="R129" i="10"/>
  <c r="P129" i="10"/>
  <c r="L125" i="9"/>
  <c r="S126" i="9"/>
  <c r="N128" i="9"/>
  <c r="Q128" i="9"/>
  <c r="G129" i="9"/>
  <c r="AE129" i="9" s="1"/>
  <c r="AC129" i="9"/>
  <c r="U129" i="9"/>
  <c r="U128" i="9" s="1"/>
  <c r="U127" i="9" s="1"/>
  <c r="U126" i="9" s="1"/>
  <c r="U125" i="9" s="1"/>
  <c r="U124" i="9" s="1"/>
  <c r="U123" i="9" s="1"/>
  <c r="U122" i="9" s="1"/>
  <c r="U121" i="9" s="1"/>
  <c r="U120" i="9" s="1"/>
  <c r="U119" i="9" s="1"/>
  <c r="U118" i="9" s="1"/>
  <c r="U117" i="9" s="1"/>
  <c r="U116" i="9" s="1"/>
  <c r="U115" i="9" s="1"/>
  <c r="U114" i="9" s="1"/>
  <c r="U113" i="9" s="1"/>
  <c r="U112" i="9" s="1"/>
  <c r="U111" i="9" s="1"/>
  <c r="U110" i="9" s="1"/>
  <c r="U109" i="9" s="1"/>
  <c r="U108" i="9" s="1"/>
  <c r="U107" i="9" s="1"/>
  <c r="U106" i="9" s="1"/>
  <c r="U105" i="9" s="1"/>
  <c r="U104" i="9" s="1"/>
  <c r="U103" i="9" s="1"/>
  <c r="U102" i="9" s="1"/>
  <c r="U101" i="9" s="1"/>
  <c r="U100" i="9" s="1"/>
  <c r="U99" i="9" s="1"/>
  <c r="U98" i="9" s="1"/>
  <c r="U97" i="9" s="1"/>
  <c r="U96" i="9" s="1"/>
  <c r="U95" i="9" s="1"/>
  <c r="U94" i="9" s="1"/>
  <c r="U93" i="9" s="1"/>
  <c r="U92" i="9" s="1"/>
  <c r="U91" i="9" s="1"/>
  <c r="U90" i="9" s="1"/>
  <c r="U89" i="9" s="1"/>
  <c r="U88" i="9" s="1"/>
  <c r="U87" i="9" s="1"/>
  <c r="U86" i="9" s="1"/>
  <c r="U85" i="9" s="1"/>
  <c r="U84" i="9" s="1"/>
  <c r="U83" i="9" s="1"/>
  <c r="U82" i="9" s="1"/>
  <c r="U81" i="9" s="1"/>
  <c r="U80" i="9" s="1"/>
  <c r="U79" i="9" s="1"/>
  <c r="U78" i="9" s="1"/>
  <c r="U77" i="9" s="1"/>
  <c r="U76" i="9" s="1"/>
  <c r="U75" i="9" s="1"/>
  <c r="U74" i="9" s="1"/>
  <c r="U73" i="9" s="1"/>
  <c r="U72" i="9" s="1"/>
  <c r="U71" i="9" s="1"/>
  <c r="U70" i="9" s="1"/>
  <c r="U69" i="9" s="1"/>
  <c r="U68" i="9" s="1"/>
  <c r="U67" i="9" s="1"/>
  <c r="U66" i="9" s="1"/>
  <c r="U65" i="9" s="1"/>
  <c r="U64" i="9" s="1"/>
  <c r="U63" i="9" s="1"/>
  <c r="U62" i="9" s="1"/>
  <c r="U61" i="9" s="1"/>
  <c r="U60" i="9" s="1"/>
  <c r="U59" i="9" s="1"/>
  <c r="U58" i="9" s="1"/>
  <c r="U57" i="9" s="1"/>
  <c r="U56" i="9" s="1"/>
  <c r="U55" i="9" s="1"/>
  <c r="U54" i="9" s="1"/>
  <c r="U53" i="9" s="1"/>
  <c r="U52" i="9" s="1"/>
  <c r="U51" i="9" s="1"/>
  <c r="U50" i="9" s="1"/>
  <c r="U49" i="9" s="1"/>
  <c r="U48" i="9" s="1"/>
  <c r="U47" i="9" s="1"/>
  <c r="U46" i="9" s="1"/>
  <c r="U45" i="9" s="1"/>
  <c r="U44" i="9" s="1"/>
  <c r="U43" i="9" s="1"/>
  <c r="U42" i="9" s="1"/>
  <c r="U41" i="9" s="1"/>
  <c r="U40" i="9" s="1"/>
  <c r="U39" i="9" s="1"/>
  <c r="U38" i="9" s="1"/>
  <c r="U37" i="9" s="1"/>
  <c r="U36" i="9" s="1"/>
  <c r="U35" i="9" s="1"/>
  <c r="U34" i="9" s="1"/>
  <c r="U33" i="9" s="1"/>
  <c r="U32" i="9" s="1"/>
  <c r="U31" i="9" s="1"/>
  <c r="U30" i="9" s="1"/>
  <c r="U29" i="9" s="1"/>
  <c r="U28" i="9" s="1"/>
  <c r="U27" i="9" s="1"/>
  <c r="U26" i="9" s="1"/>
  <c r="U25" i="9" s="1"/>
  <c r="U24" i="9" s="1"/>
  <c r="U23" i="9" s="1"/>
  <c r="U22" i="9" s="1"/>
  <c r="U21" i="9" s="1"/>
  <c r="U20" i="9" s="1"/>
  <c r="U19" i="9" s="1"/>
  <c r="U18" i="9" s="1"/>
  <c r="U17" i="9" s="1"/>
  <c r="U16" i="9" s="1"/>
  <c r="U15" i="9" s="1"/>
  <c r="U14" i="9" s="1"/>
  <c r="U13" i="9" s="1"/>
  <c r="U12" i="9" s="1"/>
  <c r="U11" i="9" s="1"/>
  <c r="U10" i="9" s="1"/>
  <c r="U9" i="9" s="1"/>
  <c r="U8" i="9" s="1"/>
  <c r="R129" i="9"/>
  <c r="P129" i="9"/>
  <c r="M125" i="9"/>
  <c r="AI126" i="9"/>
  <c r="L123" i="10" l="1"/>
  <c r="S124" i="10"/>
  <c r="M123" i="10"/>
  <c r="AI124" i="10"/>
  <c r="M124" i="9"/>
  <c r="AI125" i="9"/>
  <c r="N129" i="9"/>
  <c r="Q129" i="9"/>
  <c r="L124" i="9"/>
  <c r="S125" i="9"/>
  <c r="M122" i="10" l="1"/>
  <c r="AI123" i="10"/>
  <c r="L122" i="10"/>
  <c r="S123" i="10"/>
  <c r="L123" i="9"/>
  <c r="S124" i="9"/>
  <c r="M123" i="9"/>
  <c r="AI124" i="9"/>
  <c r="L121" i="10" l="1"/>
  <c r="S122" i="10"/>
  <c r="M121" i="10"/>
  <c r="AI122" i="10"/>
  <c r="M122" i="9"/>
  <c r="AI123" i="9"/>
  <c r="L122" i="9"/>
  <c r="S123" i="9"/>
  <c r="M120" i="10" l="1"/>
  <c r="AI121" i="10"/>
  <c r="L120" i="10"/>
  <c r="S121" i="10"/>
  <c r="L121" i="9"/>
  <c r="S122" i="9"/>
  <c r="M121" i="9"/>
  <c r="AI122" i="9"/>
  <c r="L119" i="10" l="1"/>
  <c r="S120" i="10"/>
  <c r="M119" i="10"/>
  <c r="AI120" i="10"/>
  <c r="M120" i="9"/>
  <c r="AI121" i="9"/>
  <c r="L120" i="9"/>
  <c r="S121" i="9"/>
  <c r="M118" i="10" l="1"/>
  <c r="AI119" i="10"/>
  <c r="L118" i="10"/>
  <c r="S119" i="10"/>
  <c r="L119" i="9"/>
  <c r="S120" i="9"/>
  <c r="M119" i="9"/>
  <c r="AI120" i="9"/>
  <c r="S118" i="10" l="1"/>
  <c r="L117" i="10"/>
  <c r="AI118" i="10"/>
  <c r="M117" i="10"/>
  <c r="M118" i="9"/>
  <c r="AI119" i="9"/>
  <c r="L118" i="9"/>
  <c r="S119" i="9"/>
  <c r="AI117" i="10" l="1"/>
  <c r="M116" i="10"/>
  <c r="S117" i="10"/>
  <c r="L116" i="10"/>
  <c r="S118" i="9"/>
  <c r="L117" i="9"/>
  <c r="AI118" i="9"/>
  <c r="M117" i="9"/>
  <c r="L115" i="10" l="1"/>
  <c r="S116" i="10"/>
  <c r="M115" i="10"/>
  <c r="AI116" i="10"/>
  <c r="AI117" i="9"/>
  <c r="M116" i="9"/>
  <c r="S117" i="9"/>
  <c r="L116" i="9"/>
  <c r="M114" i="10" l="1"/>
  <c r="AI115" i="10"/>
  <c r="L114" i="10"/>
  <c r="S115" i="10"/>
  <c r="S116" i="9"/>
  <c r="L115" i="9"/>
  <c r="AI116" i="9"/>
  <c r="M115" i="9"/>
  <c r="L113" i="10" l="1"/>
  <c r="S114" i="10"/>
  <c r="M113" i="10"/>
  <c r="AI114" i="10"/>
  <c r="AI115" i="9"/>
  <c r="M114" i="9"/>
  <c r="S115" i="9"/>
  <c r="L114" i="9"/>
  <c r="M112" i="10" l="1"/>
  <c r="AI113" i="10"/>
  <c r="L112" i="10"/>
  <c r="S113" i="10"/>
  <c r="S114" i="9"/>
  <c r="L113" i="9"/>
  <c r="AI114" i="9"/>
  <c r="M113" i="9"/>
  <c r="L111" i="10" l="1"/>
  <c r="S112" i="10"/>
  <c r="M111" i="10"/>
  <c r="AI112" i="10"/>
  <c r="AI113" i="9"/>
  <c r="M112" i="9"/>
  <c r="S113" i="9"/>
  <c r="L112" i="9"/>
  <c r="M110" i="10" l="1"/>
  <c r="AI111" i="10"/>
  <c r="L110" i="10"/>
  <c r="S111" i="10"/>
  <c r="S112" i="9"/>
  <c r="L111" i="9"/>
  <c r="AI112" i="9"/>
  <c r="M111" i="9"/>
  <c r="L109" i="10" l="1"/>
  <c r="S110" i="10"/>
  <c r="M109" i="10"/>
  <c r="AI110" i="10"/>
  <c r="L110" i="9"/>
  <c r="S111" i="9"/>
  <c r="AI111" i="9"/>
  <c r="M110" i="9"/>
  <c r="M108" i="10" l="1"/>
  <c r="AI109" i="10"/>
  <c r="L108" i="10"/>
  <c r="S109" i="10"/>
  <c r="AI110" i="9"/>
  <c r="M109" i="9"/>
  <c r="S110" i="9"/>
  <c r="L109" i="9"/>
  <c r="L107" i="10" l="1"/>
  <c r="S108" i="10"/>
  <c r="M107" i="10"/>
  <c r="AI108" i="10"/>
  <c r="AI109" i="9"/>
  <c r="M108" i="9"/>
  <c r="L108" i="9"/>
  <c r="S109" i="9"/>
  <c r="M106" i="10" l="1"/>
  <c r="AI107" i="10"/>
  <c r="L106" i="10"/>
  <c r="S107" i="10"/>
  <c r="AI108" i="9"/>
  <c r="M107" i="9"/>
  <c r="L107" i="9"/>
  <c r="S108" i="9"/>
  <c r="S106" i="10" l="1"/>
  <c r="L105" i="10"/>
  <c r="AI106" i="10"/>
  <c r="M105" i="10"/>
  <c r="L106" i="9"/>
  <c r="S107" i="9"/>
  <c r="M106" i="9"/>
  <c r="AI107" i="9"/>
  <c r="AI105" i="10" l="1"/>
  <c r="M104" i="10"/>
  <c r="S105" i="10"/>
  <c r="L104" i="10"/>
  <c r="L105" i="9"/>
  <c r="S106" i="9"/>
  <c r="M105" i="9"/>
  <c r="AI106" i="9"/>
  <c r="S104" i="10" l="1"/>
  <c r="L103" i="10"/>
  <c r="AI104" i="10"/>
  <c r="M103" i="10"/>
  <c r="M104" i="9"/>
  <c r="AI105" i="9"/>
  <c r="L104" i="9"/>
  <c r="S105" i="9"/>
  <c r="AI103" i="10" l="1"/>
  <c r="M102" i="10"/>
  <c r="S103" i="10"/>
  <c r="L102" i="10"/>
  <c r="L103" i="9"/>
  <c r="S104" i="9"/>
  <c r="M103" i="9"/>
  <c r="AI104" i="9"/>
  <c r="S102" i="10" l="1"/>
  <c r="L101" i="10"/>
  <c r="AI102" i="10"/>
  <c r="M101" i="10"/>
  <c r="M102" i="9"/>
  <c r="AI103" i="9"/>
  <c r="L102" i="9"/>
  <c r="S103" i="9"/>
  <c r="AI101" i="10" l="1"/>
  <c r="M100" i="10"/>
  <c r="S101" i="10"/>
  <c r="L100" i="10"/>
  <c r="L101" i="9"/>
  <c r="S102" i="9"/>
  <c r="M101" i="9"/>
  <c r="AI102" i="9"/>
  <c r="AI100" i="10" l="1"/>
  <c r="M99" i="10"/>
  <c r="S100" i="10"/>
  <c r="L99" i="10"/>
  <c r="M100" i="9"/>
  <c r="AI101" i="9"/>
  <c r="L100" i="9"/>
  <c r="S101" i="9"/>
  <c r="S99" i="10" l="1"/>
  <c r="L98" i="10"/>
  <c r="AI99" i="10"/>
  <c r="M98" i="10"/>
  <c r="S100" i="9"/>
  <c r="L99" i="9"/>
  <c r="M99" i="9"/>
  <c r="AI100" i="9"/>
  <c r="AI98" i="10" l="1"/>
  <c r="M97" i="10"/>
  <c r="S98" i="10"/>
  <c r="L97" i="10"/>
  <c r="M98" i="9"/>
  <c r="AI99" i="9"/>
  <c r="S99" i="9"/>
  <c r="L98" i="9"/>
  <c r="S97" i="10" l="1"/>
  <c r="L96" i="10"/>
  <c r="AI97" i="10"/>
  <c r="M96" i="10"/>
  <c r="S98" i="9"/>
  <c r="L97" i="9"/>
  <c r="M97" i="9"/>
  <c r="AI98" i="9"/>
  <c r="L95" i="10" l="1"/>
  <c r="S96" i="10"/>
  <c r="AI96" i="10"/>
  <c r="M95" i="10"/>
  <c r="AI97" i="9"/>
  <c r="M96" i="9"/>
  <c r="S97" i="9"/>
  <c r="L96" i="9"/>
  <c r="M94" i="10" l="1"/>
  <c r="AI95" i="10"/>
  <c r="L94" i="10"/>
  <c r="S95" i="10"/>
  <c r="L95" i="9"/>
  <c r="S96" i="9"/>
  <c r="AI96" i="9"/>
  <c r="M95" i="9"/>
  <c r="L93" i="10" l="1"/>
  <c r="S94" i="10"/>
  <c r="M93" i="10"/>
  <c r="AI94" i="10"/>
  <c r="M94" i="9"/>
  <c r="AI95" i="9"/>
  <c r="L94" i="9"/>
  <c r="S95" i="9"/>
  <c r="M92" i="10" l="1"/>
  <c r="AI93" i="10"/>
  <c r="L92" i="10"/>
  <c r="S93" i="10"/>
  <c r="L93" i="9"/>
  <c r="S94" i="9"/>
  <c r="M93" i="9"/>
  <c r="AI94" i="9"/>
  <c r="L91" i="10" l="1"/>
  <c r="S92" i="10"/>
  <c r="M91" i="10"/>
  <c r="AI92" i="10"/>
  <c r="M92" i="9"/>
  <c r="AI93" i="9"/>
  <c r="L92" i="9"/>
  <c r="S93" i="9"/>
  <c r="M90" i="10" l="1"/>
  <c r="AI91" i="10"/>
  <c r="L90" i="10"/>
  <c r="S91" i="10"/>
  <c r="L91" i="9"/>
  <c r="S92" i="9"/>
  <c r="M91" i="9"/>
  <c r="AI92" i="9"/>
  <c r="L89" i="10" l="1"/>
  <c r="S90" i="10"/>
  <c r="M89" i="10"/>
  <c r="AI90" i="10"/>
  <c r="M90" i="9"/>
  <c r="AI91" i="9"/>
  <c r="L90" i="9"/>
  <c r="S91" i="9"/>
  <c r="M88" i="10" l="1"/>
  <c r="AI89" i="10"/>
  <c r="L88" i="10"/>
  <c r="S89" i="10"/>
  <c r="L89" i="9"/>
  <c r="S90" i="9"/>
  <c r="M89" i="9"/>
  <c r="AI90" i="9"/>
  <c r="L87" i="10" l="1"/>
  <c r="S88" i="10"/>
  <c r="M87" i="10"/>
  <c r="AI88" i="10"/>
  <c r="M88" i="9"/>
  <c r="AI89" i="9"/>
  <c r="L88" i="9"/>
  <c r="S89" i="9"/>
  <c r="AI87" i="10" l="1"/>
  <c r="M86" i="10"/>
  <c r="S87" i="10"/>
  <c r="L86" i="10"/>
  <c r="L87" i="9"/>
  <c r="S88" i="9"/>
  <c r="M87" i="9"/>
  <c r="AI88" i="9"/>
  <c r="S86" i="10" l="1"/>
  <c r="L85" i="10"/>
  <c r="AI86" i="10"/>
  <c r="M85" i="10"/>
  <c r="M86" i="9"/>
  <c r="AI87" i="9"/>
  <c r="L86" i="9"/>
  <c r="S87" i="9"/>
  <c r="AI85" i="10" l="1"/>
  <c r="M84" i="10"/>
  <c r="L84" i="10"/>
  <c r="S85" i="10"/>
  <c r="L85" i="9"/>
  <c r="S86" i="9"/>
  <c r="M85" i="9"/>
  <c r="AI86" i="9"/>
  <c r="AI84" i="10" l="1"/>
  <c r="M83" i="10"/>
  <c r="L83" i="10"/>
  <c r="S84" i="10"/>
  <c r="M84" i="9"/>
  <c r="AI85" i="9"/>
  <c r="L84" i="9"/>
  <c r="S85" i="9"/>
  <c r="L82" i="10" l="1"/>
  <c r="S83" i="10"/>
  <c r="AI83" i="10"/>
  <c r="M82" i="10"/>
  <c r="L83" i="9"/>
  <c r="S84" i="9"/>
  <c r="M83" i="9"/>
  <c r="AI84" i="9"/>
  <c r="AI82" i="10" l="1"/>
  <c r="M81" i="10"/>
  <c r="L81" i="10"/>
  <c r="S82" i="10"/>
  <c r="M82" i="9"/>
  <c r="AI83" i="9"/>
  <c r="L82" i="9"/>
  <c r="S83" i="9"/>
  <c r="L80" i="10" l="1"/>
  <c r="S81" i="10"/>
  <c r="AI81" i="10"/>
  <c r="M80" i="10"/>
  <c r="M81" i="9"/>
  <c r="AI82" i="9"/>
  <c r="S82" i="9"/>
  <c r="L81" i="9"/>
  <c r="AI80" i="10" l="1"/>
  <c r="M79" i="10"/>
  <c r="L79" i="10"/>
  <c r="S80" i="10"/>
  <c r="S81" i="9"/>
  <c r="L80" i="9"/>
  <c r="M80" i="9"/>
  <c r="AI81" i="9"/>
  <c r="AI79" i="10" l="1"/>
  <c r="M78" i="10"/>
  <c r="L78" i="10"/>
  <c r="S79" i="10"/>
  <c r="M79" i="9"/>
  <c r="AI80" i="9"/>
  <c r="S80" i="9"/>
  <c r="L79" i="9"/>
  <c r="L77" i="10" l="1"/>
  <c r="S78" i="10"/>
  <c r="AI78" i="10"/>
  <c r="M77" i="10"/>
  <c r="S79" i="9"/>
  <c r="L78" i="9"/>
  <c r="M78" i="9"/>
  <c r="AI79" i="9"/>
  <c r="AI77" i="10" l="1"/>
  <c r="M76" i="10"/>
  <c r="L76" i="10"/>
  <c r="S77" i="10"/>
  <c r="AI78" i="9"/>
  <c r="M77" i="9"/>
  <c r="L77" i="9"/>
  <c r="S78" i="9"/>
  <c r="L75" i="10" l="1"/>
  <c r="S76" i="10"/>
  <c r="AI76" i="10"/>
  <c r="M75" i="10"/>
  <c r="S77" i="9"/>
  <c r="L76" i="9"/>
  <c r="AI77" i="9"/>
  <c r="M76" i="9"/>
  <c r="AI75" i="10" l="1"/>
  <c r="M74" i="10"/>
  <c r="L74" i="10"/>
  <c r="S75" i="10"/>
  <c r="L75" i="9"/>
  <c r="S76" i="9"/>
  <c r="M75" i="9"/>
  <c r="AI76" i="9"/>
  <c r="L73" i="10" l="1"/>
  <c r="S74" i="10"/>
  <c r="AI74" i="10"/>
  <c r="M73" i="10"/>
  <c r="M74" i="9"/>
  <c r="AI75" i="9"/>
  <c r="L74" i="9"/>
  <c r="S75" i="9"/>
  <c r="AI73" i="10" l="1"/>
  <c r="M72" i="10"/>
  <c r="L72" i="10"/>
  <c r="S73" i="10"/>
  <c r="L73" i="9"/>
  <c r="S74" i="9"/>
  <c r="M73" i="9"/>
  <c r="AI74" i="9"/>
  <c r="L71" i="10" l="1"/>
  <c r="S72" i="10"/>
  <c r="AI72" i="10"/>
  <c r="M71" i="10"/>
  <c r="M72" i="9"/>
  <c r="AI73" i="9"/>
  <c r="L72" i="9"/>
  <c r="S73" i="9"/>
  <c r="AI71" i="10" l="1"/>
  <c r="M70" i="10"/>
  <c r="L70" i="10"/>
  <c r="S71" i="10"/>
  <c r="L71" i="9"/>
  <c r="S72" i="9"/>
  <c r="M71" i="9"/>
  <c r="AI72" i="9"/>
  <c r="L69" i="10" l="1"/>
  <c r="S70" i="10"/>
  <c r="AI70" i="10"/>
  <c r="M69" i="10"/>
  <c r="M70" i="9"/>
  <c r="AI71" i="9"/>
  <c r="L70" i="9"/>
  <c r="S71" i="9"/>
  <c r="AI69" i="10" l="1"/>
  <c r="M68" i="10"/>
  <c r="L68" i="10"/>
  <c r="S69" i="10"/>
  <c r="L69" i="9"/>
  <c r="S70" i="9"/>
  <c r="M69" i="9"/>
  <c r="AI70" i="9"/>
  <c r="L67" i="10" l="1"/>
  <c r="S68" i="10"/>
  <c r="AI68" i="10"/>
  <c r="M67" i="10"/>
  <c r="M68" i="9"/>
  <c r="AI69" i="9"/>
  <c r="L68" i="9"/>
  <c r="S69" i="9"/>
  <c r="AI67" i="10" l="1"/>
  <c r="M66" i="10"/>
  <c r="L66" i="10"/>
  <c r="S67" i="10"/>
  <c r="L67" i="9"/>
  <c r="S68" i="9"/>
  <c r="M67" i="9"/>
  <c r="AI68" i="9"/>
  <c r="L65" i="10" l="1"/>
  <c r="S66" i="10"/>
  <c r="AI66" i="10"/>
  <c r="M65" i="10"/>
  <c r="M66" i="9"/>
  <c r="AI67" i="9"/>
  <c r="L66" i="9"/>
  <c r="S67" i="9"/>
  <c r="AI65" i="10" l="1"/>
  <c r="M64" i="10"/>
  <c r="L64" i="10"/>
  <c r="S65" i="10"/>
  <c r="L65" i="9"/>
  <c r="S66" i="9"/>
  <c r="M65" i="9"/>
  <c r="AI66" i="9"/>
  <c r="L63" i="10" l="1"/>
  <c r="S64" i="10"/>
  <c r="AI64" i="10"/>
  <c r="M63" i="10"/>
  <c r="M64" i="9"/>
  <c r="AI65" i="9"/>
  <c r="S65" i="9"/>
  <c r="L64" i="9"/>
  <c r="AI63" i="10" l="1"/>
  <c r="M62" i="10"/>
  <c r="L62" i="10"/>
  <c r="S63" i="10"/>
  <c r="L63" i="9"/>
  <c r="S64" i="9"/>
  <c r="M63" i="9"/>
  <c r="AI64" i="9"/>
  <c r="AI62" i="10" l="1"/>
  <c r="M61" i="10"/>
  <c r="S62" i="10"/>
  <c r="L61" i="10"/>
  <c r="M62" i="9"/>
  <c r="AI63" i="9"/>
  <c r="S63" i="9"/>
  <c r="L62" i="9"/>
  <c r="S61" i="10" l="1"/>
  <c r="L60" i="10"/>
  <c r="M60" i="10"/>
  <c r="AI61" i="10"/>
  <c r="L61" i="9"/>
  <c r="S62" i="9"/>
  <c r="M61" i="9"/>
  <c r="AI62" i="9"/>
  <c r="M59" i="10" l="1"/>
  <c r="AI60" i="10"/>
  <c r="S60" i="10"/>
  <c r="L59" i="10"/>
  <c r="M60" i="9"/>
  <c r="AI61" i="9"/>
  <c r="S61" i="9"/>
  <c r="L60" i="9"/>
  <c r="S59" i="10" l="1"/>
  <c r="L58" i="10"/>
  <c r="M58" i="10"/>
  <c r="AI59" i="10"/>
  <c r="L59" i="9"/>
  <c r="S60" i="9"/>
  <c r="AI60" i="9"/>
  <c r="M59" i="9"/>
  <c r="S58" i="10" l="1"/>
  <c r="L57" i="10"/>
  <c r="M57" i="10"/>
  <c r="AI58" i="10"/>
  <c r="M58" i="9"/>
  <c r="AI59" i="9"/>
  <c r="L58" i="9"/>
  <c r="S59" i="9"/>
  <c r="M56" i="10" l="1"/>
  <c r="AI57" i="10"/>
  <c r="S57" i="10"/>
  <c r="L56" i="10"/>
  <c r="L57" i="9"/>
  <c r="S58" i="9"/>
  <c r="M57" i="9"/>
  <c r="AI58" i="9"/>
  <c r="S56" i="10" l="1"/>
  <c r="L55" i="10"/>
  <c r="M55" i="10"/>
  <c r="AI56" i="10"/>
  <c r="M56" i="9"/>
  <c r="AI57" i="9"/>
  <c r="L56" i="9"/>
  <c r="S57" i="9"/>
  <c r="M54" i="10" l="1"/>
  <c r="AI55" i="10"/>
  <c r="S55" i="10"/>
  <c r="L54" i="10"/>
  <c r="L55" i="9"/>
  <c r="S56" i="9"/>
  <c r="M55" i="9"/>
  <c r="AI56" i="9"/>
  <c r="S54" i="10" l="1"/>
  <c r="L53" i="10"/>
  <c r="M53" i="10"/>
  <c r="AI54" i="10"/>
  <c r="M54" i="9"/>
  <c r="AI55" i="9"/>
  <c r="L54" i="9"/>
  <c r="S55" i="9"/>
  <c r="S53" i="10" l="1"/>
  <c r="L52" i="10"/>
  <c r="M52" i="10"/>
  <c r="AI53" i="10"/>
  <c r="L53" i="9"/>
  <c r="S54" i="9"/>
  <c r="M53" i="9"/>
  <c r="AI54" i="9"/>
  <c r="M51" i="10" l="1"/>
  <c r="AI52" i="10"/>
  <c r="S52" i="10"/>
  <c r="L51" i="10"/>
  <c r="M52" i="9"/>
  <c r="AI53" i="9"/>
  <c r="L52" i="9"/>
  <c r="S53" i="9"/>
  <c r="S51" i="10" l="1"/>
  <c r="L50" i="10"/>
  <c r="M50" i="10"/>
  <c r="AI51" i="10"/>
  <c r="L51" i="9"/>
  <c r="S52" i="9"/>
  <c r="M51" i="9"/>
  <c r="AI52" i="9"/>
  <c r="S50" i="10" l="1"/>
  <c r="L49" i="10"/>
  <c r="M49" i="10"/>
  <c r="AI50" i="10"/>
  <c r="M50" i="9"/>
  <c r="AI51" i="9"/>
  <c r="L50" i="9"/>
  <c r="S51" i="9"/>
  <c r="S49" i="10" l="1"/>
  <c r="L48" i="10"/>
  <c r="M48" i="10"/>
  <c r="AI49" i="10"/>
  <c r="L49" i="9"/>
  <c r="S50" i="9"/>
  <c r="M49" i="9"/>
  <c r="AI50" i="9"/>
  <c r="S48" i="10" l="1"/>
  <c r="L47" i="10"/>
  <c r="M47" i="10"/>
  <c r="AI48" i="10"/>
  <c r="M48" i="9"/>
  <c r="AI49" i="9"/>
  <c r="L48" i="9"/>
  <c r="S49" i="9"/>
  <c r="M46" i="10" l="1"/>
  <c r="AI47" i="10"/>
  <c r="S47" i="10"/>
  <c r="L46" i="10"/>
  <c r="L47" i="9"/>
  <c r="S48" i="9"/>
  <c r="M47" i="9"/>
  <c r="AI48" i="9"/>
  <c r="S46" i="10" l="1"/>
  <c r="L45" i="10"/>
  <c r="M45" i="10"/>
  <c r="AI46" i="10"/>
  <c r="M46" i="9"/>
  <c r="AI47" i="9"/>
  <c r="L46" i="9"/>
  <c r="S47" i="9"/>
  <c r="M44" i="10" l="1"/>
  <c r="AI45" i="10"/>
  <c r="S45" i="10"/>
  <c r="L44" i="10"/>
  <c r="L45" i="9"/>
  <c r="S46" i="9"/>
  <c r="M45" i="9"/>
  <c r="AI46" i="9"/>
  <c r="S44" i="10" l="1"/>
  <c r="L43" i="10"/>
  <c r="M43" i="10"/>
  <c r="AI44" i="10"/>
  <c r="M44" i="9"/>
  <c r="AI45" i="9"/>
  <c r="L44" i="9"/>
  <c r="S45" i="9"/>
  <c r="M42" i="10" l="1"/>
  <c r="AI43" i="10"/>
  <c r="S43" i="10"/>
  <c r="L42" i="10"/>
  <c r="L43" i="9"/>
  <c r="S44" i="9"/>
  <c r="M43" i="9"/>
  <c r="AI44" i="9"/>
  <c r="S42" i="10" l="1"/>
  <c r="L41" i="10"/>
  <c r="M41" i="10"/>
  <c r="AI42" i="10"/>
  <c r="M42" i="9"/>
  <c r="AI43" i="9"/>
  <c r="L42" i="9"/>
  <c r="S43" i="9"/>
  <c r="M40" i="10" l="1"/>
  <c r="AI41" i="10"/>
  <c r="S41" i="10"/>
  <c r="L40" i="10"/>
  <c r="S42" i="9"/>
  <c r="L41" i="9"/>
  <c r="M41" i="9"/>
  <c r="AI42" i="9"/>
  <c r="S40" i="10" l="1"/>
  <c r="L39" i="10"/>
  <c r="M39" i="10"/>
  <c r="AI40" i="10"/>
  <c r="M40" i="9"/>
  <c r="AI41" i="9"/>
  <c r="L40" i="9"/>
  <c r="S41" i="9"/>
  <c r="AI39" i="10" l="1"/>
  <c r="M38" i="10"/>
  <c r="S39" i="10"/>
  <c r="L38" i="10"/>
  <c r="S40" i="9"/>
  <c r="L39" i="9"/>
  <c r="M39" i="9"/>
  <c r="AI40" i="9"/>
  <c r="L37" i="10" l="1"/>
  <c r="S38" i="10"/>
  <c r="AI38" i="10"/>
  <c r="M37" i="10"/>
  <c r="AI39" i="9"/>
  <c r="M38" i="9"/>
  <c r="L38" i="9"/>
  <c r="S39" i="9"/>
  <c r="M36" i="10" l="1"/>
  <c r="AI37" i="10"/>
  <c r="L36" i="10"/>
  <c r="S37" i="10"/>
  <c r="M37" i="9"/>
  <c r="AI38" i="9"/>
  <c r="L37" i="9"/>
  <c r="S38" i="9"/>
  <c r="L35" i="10" l="1"/>
  <c r="S36" i="10"/>
  <c r="M35" i="10"/>
  <c r="AI36" i="10"/>
  <c r="L36" i="9"/>
  <c r="S37" i="9"/>
  <c r="M36" i="9"/>
  <c r="AI37" i="9"/>
  <c r="M34" i="10" l="1"/>
  <c r="AI35" i="10"/>
  <c r="L34" i="10"/>
  <c r="S35" i="10"/>
  <c r="M35" i="9"/>
  <c r="AI36" i="9"/>
  <c r="L35" i="9"/>
  <c r="S36" i="9"/>
  <c r="L33" i="10" l="1"/>
  <c r="S34" i="10"/>
  <c r="M33" i="10"/>
  <c r="AI34" i="10"/>
  <c r="L34" i="9"/>
  <c r="S35" i="9"/>
  <c r="M34" i="9"/>
  <c r="AI35" i="9"/>
  <c r="M32" i="10" l="1"/>
  <c r="AI33" i="10"/>
  <c r="L32" i="10"/>
  <c r="S33" i="10"/>
  <c r="M33" i="9"/>
  <c r="AI34" i="9"/>
  <c r="L33" i="9"/>
  <c r="S34" i="9"/>
  <c r="L31" i="10" l="1"/>
  <c r="S32" i="10"/>
  <c r="M31" i="10"/>
  <c r="AI32" i="10"/>
  <c r="L32" i="9"/>
  <c r="S33" i="9"/>
  <c r="M32" i="9"/>
  <c r="AI33" i="9"/>
  <c r="M30" i="10" l="1"/>
  <c r="AI31" i="10"/>
  <c r="L30" i="10"/>
  <c r="S31" i="10"/>
  <c r="M31" i="9"/>
  <c r="AI32" i="9"/>
  <c r="L31" i="9"/>
  <c r="S32" i="9"/>
  <c r="L29" i="10" l="1"/>
  <c r="S30" i="10"/>
  <c r="M29" i="10"/>
  <c r="AI30" i="10"/>
  <c r="L30" i="9"/>
  <c r="S31" i="9"/>
  <c r="M30" i="9"/>
  <c r="AI31" i="9"/>
  <c r="AI29" i="10" l="1"/>
  <c r="M28" i="10"/>
  <c r="L28" i="10"/>
  <c r="S29" i="10"/>
  <c r="M29" i="9"/>
  <c r="AI30" i="9"/>
  <c r="L29" i="9"/>
  <c r="S30" i="9"/>
  <c r="AI28" i="10" l="1"/>
  <c r="M27" i="10"/>
  <c r="S28" i="10"/>
  <c r="L27" i="10"/>
  <c r="L28" i="9"/>
  <c r="S29" i="9"/>
  <c r="AI29" i="9"/>
  <c r="M28" i="9"/>
  <c r="S27" i="10" l="1"/>
  <c r="L26" i="10"/>
  <c r="AI27" i="10"/>
  <c r="M26" i="10"/>
  <c r="AI28" i="9"/>
  <c r="M27" i="9"/>
  <c r="L27" i="9"/>
  <c r="S28" i="9"/>
  <c r="M25" i="10" l="1"/>
  <c r="AI26" i="10"/>
  <c r="S26" i="10"/>
  <c r="L25" i="10"/>
  <c r="S27" i="9"/>
  <c r="L26" i="9"/>
  <c r="AI27" i="9"/>
  <c r="M26" i="9"/>
  <c r="S25" i="10" l="1"/>
  <c r="L24" i="10"/>
  <c r="M24" i="10"/>
  <c r="AI25" i="10"/>
  <c r="S26" i="9"/>
  <c r="L25" i="9"/>
  <c r="M25" i="9"/>
  <c r="AI26" i="9"/>
  <c r="AI24" i="10" l="1"/>
  <c r="M23" i="10"/>
  <c r="S24" i="10"/>
  <c r="L23" i="10"/>
  <c r="M24" i="9"/>
  <c r="AI25" i="9"/>
  <c r="S25" i="9"/>
  <c r="L24" i="9"/>
  <c r="S23" i="10" l="1"/>
  <c r="L22" i="10"/>
  <c r="AI23" i="10"/>
  <c r="M22" i="10"/>
  <c r="L23" i="9"/>
  <c r="S24" i="9"/>
  <c r="AI24" i="9"/>
  <c r="M23" i="9"/>
  <c r="M21" i="10" l="1"/>
  <c r="AI22" i="10"/>
  <c r="S22" i="10"/>
  <c r="L21" i="10"/>
  <c r="AI23" i="9"/>
  <c r="M22" i="9"/>
  <c r="S23" i="9"/>
  <c r="L22" i="9"/>
  <c r="S21" i="10" l="1"/>
  <c r="L20" i="10"/>
  <c r="M20" i="10"/>
  <c r="AI21" i="10"/>
  <c r="S22" i="9"/>
  <c r="L21" i="9"/>
  <c r="M21" i="9"/>
  <c r="AI22" i="9"/>
  <c r="S20" i="10" l="1"/>
  <c r="L19" i="10"/>
  <c r="AI20" i="10"/>
  <c r="M19" i="10"/>
  <c r="M20" i="9"/>
  <c r="AI21" i="9"/>
  <c r="S21" i="9"/>
  <c r="L20" i="9"/>
  <c r="AI19" i="10" l="1"/>
  <c r="M18" i="10"/>
  <c r="S19" i="10"/>
  <c r="L18" i="10"/>
  <c r="S20" i="9"/>
  <c r="L19" i="9"/>
  <c r="AI20" i="9"/>
  <c r="M19" i="9"/>
  <c r="S18" i="10" l="1"/>
  <c r="L17" i="10"/>
  <c r="M17" i="10"/>
  <c r="AI18" i="10"/>
  <c r="AI19" i="9"/>
  <c r="M18" i="9"/>
  <c r="S19" i="9"/>
  <c r="L18" i="9"/>
  <c r="AI17" i="10" l="1"/>
  <c r="M16" i="10"/>
  <c r="S17" i="10"/>
  <c r="L16" i="10"/>
  <c r="S18" i="9"/>
  <c r="L17" i="9"/>
  <c r="M17" i="9"/>
  <c r="AI18" i="9"/>
  <c r="S16" i="10" l="1"/>
  <c r="L15" i="10"/>
  <c r="AI16" i="10"/>
  <c r="M15" i="10"/>
  <c r="M16" i="9"/>
  <c r="AI17" i="9"/>
  <c r="S17" i="9"/>
  <c r="L16" i="9"/>
  <c r="AI15" i="10" l="1"/>
  <c r="M14" i="10"/>
  <c r="S15" i="10"/>
  <c r="L14" i="10"/>
  <c r="S16" i="9"/>
  <c r="L15" i="9"/>
  <c r="AI16" i="9"/>
  <c r="M15" i="9"/>
  <c r="S14" i="10" l="1"/>
  <c r="L13" i="10"/>
  <c r="M13" i="10"/>
  <c r="AI14" i="10"/>
  <c r="AI15" i="9"/>
  <c r="M14" i="9"/>
  <c r="S15" i="9"/>
  <c r="L14" i="9"/>
  <c r="M12" i="10" l="1"/>
  <c r="AI13" i="10"/>
  <c r="S13" i="10"/>
  <c r="L12" i="10"/>
  <c r="S14" i="9"/>
  <c r="L13" i="9"/>
  <c r="M13" i="9"/>
  <c r="AI14" i="9"/>
  <c r="S12" i="10" l="1"/>
  <c r="L11" i="10"/>
  <c r="AI12" i="10"/>
  <c r="M11" i="10"/>
  <c r="S13" i="9"/>
  <c r="L12" i="9"/>
  <c r="M12" i="9"/>
  <c r="AI13" i="9"/>
  <c r="AI11" i="10" l="1"/>
  <c r="M10" i="10"/>
  <c r="S11" i="10"/>
  <c r="L10" i="10"/>
  <c r="AI12" i="9"/>
  <c r="M11" i="9"/>
  <c r="L11" i="9"/>
  <c r="S12" i="9"/>
  <c r="M9" i="10" l="1"/>
  <c r="M8" i="10" s="1"/>
  <c r="AI10" i="10"/>
  <c r="S10" i="10"/>
  <c r="L9" i="10"/>
  <c r="S11" i="9"/>
  <c r="L10" i="9"/>
  <c r="AI11" i="9"/>
  <c r="M10" i="9"/>
  <c r="S9" i="10" l="1"/>
  <c r="AI9" i="10"/>
  <c r="AI8" i="10"/>
  <c r="S10" i="9"/>
  <c r="L9" i="9"/>
  <c r="M9" i="9"/>
  <c r="AI10" i="9"/>
  <c r="M3" i="10" l="1"/>
  <c r="S8" i="10"/>
  <c r="L3" i="10" s="1"/>
  <c r="M8" i="9"/>
  <c r="AI8" i="9" s="1"/>
  <c r="AI9" i="9"/>
  <c r="L8" i="9"/>
  <c r="S9" i="9"/>
  <c r="AF8" i="10" l="1"/>
  <c r="AF11" i="10"/>
  <c r="S8" i="9"/>
  <c r="AG26" i="10"/>
  <c r="AG22" i="10"/>
  <c r="AG18" i="10"/>
  <c r="AG25" i="10"/>
  <c r="AG21" i="10"/>
  <c r="AG17" i="10"/>
  <c r="AG29" i="10"/>
  <c r="AG28" i="10"/>
  <c r="AG24" i="10"/>
  <c r="AG20" i="10"/>
  <c r="AG27" i="10"/>
  <c r="AG23" i="10"/>
  <c r="AG19" i="10"/>
  <c r="AG14" i="10"/>
  <c r="AG10" i="10"/>
  <c r="AG13" i="10"/>
  <c r="AG9" i="10"/>
  <c r="AG16" i="10"/>
  <c r="AG12" i="10"/>
  <c r="AG8" i="10"/>
  <c r="AG15" i="10"/>
  <c r="AG11" i="10"/>
  <c r="AA129" i="10"/>
  <c r="AA128" i="10"/>
  <c r="Z129" i="10"/>
  <c r="Y129" i="10"/>
  <c r="Z128" i="10"/>
  <c r="Y128" i="10"/>
  <c r="AD126" i="10"/>
  <c r="AD122" i="10"/>
  <c r="AD118" i="10"/>
  <c r="AD116" i="10"/>
  <c r="AD112" i="10"/>
  <c r="AD108" i="10"/>
  <c r="AD104" i="10"/>
  <c r="AD100" i="10"/>
  <c r="AD96" i="10"/>
  <c r="AD92" i="10"/>
  <c r="AD88" i="10"/>
  <c r="AD84" i="10"/>
  <c r="AD80" i="10"/>
  <c r="AD76" i="10"/>
  <c r="AD72" i="10"/>
  <c r="AD68" i="10"/>
  <c r="AD64" i="10"/>
  <c r="AD59" i="10"/>
  <c r="AD55" i="10"/>
  <c r="AD51" i="10"/>
  <c r="AD47" i="10"/>
  <c r="AD43" i="10"/>
  <c r="AD39" i="10"/>
  <c r="AD35" i="10"/>
  <c r="AD31" i="10"/>
  <c r="AH25" i="10"/>
  <c r="AH17" i="10"/>
  <c r="AD27" i="10"/>
  <c r="AD19" i="10"/>
  <c r="AD22" i="10"/>
  <c r="AD25" i="10"/>
  <c r="AD17" i="10"/>
  <c r="AH9" i="10"/>
  <c r="AD11" i="10"/>
  <c r="AD14" i="10"/>
  <c r="AD13" i="10"/>
  <c r="AD129" i="10"/>
  <c r="AD110" i="10"/>
  <c r="AD102" i="10"/>
  <c r="AD94" i="10"/>
  <c r="AD82" i="10"/>
  <c r="AD74" i="10"/>
  <c r="AD66" i="10"/>
  <c r="AD53" i="10"/>
  <c r="AD45" i="10"/>
  <c r="AD33" i="10"/>
  <c r="AD23" i="10"/>
  <c r="AD21" i="10"/>
  <c r="AD15" i="10"/>
  <c r="AD125" i="10"/>
  <c r="AD121" i="10"/>
  <c r="AD117" i="10"/>
  <c r="AD115" i="10"/>
  <c r="AD111" i="10"/>
  <c r="AD107" i="10"/>
  <c r="AD103" i="10"/>
  <c r="AD99" i="10"/>
  <c r="AD95" i="10"/>
  <c r="AD91" i="10"/>
  <c r="AD87" i="10"/>
  <c r="AD83" i="10"/>
  <c r="AD79" i="10"/>
  <c r="AD75" i="10"/>
  <c r="AD71" i="10"/>
  <c r="AD67" i="10"/>
  <c r="AD63" i="10"/>
  <c r="AD58" i="10"/>
  <c r="AD54" i="10"/>
  <c r="AD50" i="10"/>
  <c r="AD46" i="10"/>
  <c r="AD42" i="10"/>
  <c r="AD62" i="10"/>
  <c r="AD34" i="10"/>
  <c r="AD30" i="10"/>
  <c r="AD24" i="10"/>
  <c r="AD38" i="10"/>
  <c r="AH24" i="10"/>
  <c r="AH27" i="10"/>
  <c r="AH19" i="10"/>
  <c r="AH22" i="10"/>
  <c r="AD16" i="10"/>
  <c r="AH16" i="10"/>
  <c r="AH8" i="10"/>
  <c r="AH11" i="10"/>
  <c r="AH10" i="10"/>
  <c r="AD124" i="10"/>
  <c r="AD120" i="10"/>
  <c r="AD114" i="10"/>
  <c r="AD106" i="10"/>
  <c r="AD98" i="10"/>
  <c r="AD90" i="10"/>
  <c r="AD78" i="10"/>
  <c r="AD70" i="10"/>
  <c r="AD61" i="10"/>
  <c r="AD49" i="10"/>
  <c r="AD41" i="10"/>
  <c r="AD29" i="10"/>
  <c r="AH29" i="10"/>
  <c r="AE29" i="10" s="1"/>
  <c r="AD18" i="10"/>
  <c r="AD8" i="10"/>
  <c r="AD10" i="10"/>
  <c r="AD127" i="10"/>
  <c r="AD123" i="10"/>
  <c r="AD119" i="10"/>
  <c r="AD128" i="10"/>
  <c r="AD113" i="10"/>
  <c r="AD109" i="10"/>
  <c r="AD105" i="10"/>
  <c r="AD101" i="10"/>
  <c r="AD97" i="10"/>
  <c r="AD93" i="10"/>
  <c r="AD89" i="10"/>
  <c r="AD85" i="10"/>
  <c r="AD81" i="10"/>
  <c r="AD77" i="10"/>
  <c r="AD73" i="10"/>
  <c r="AD69" i="10"/>
  <c r="AD65" i="10"/>
  <c r="AD60" i="10"/>
  <c r="AD56" i="10"/>
  <c r="AD52" i="10"/>
  <c r="AD48" i="10"/>
  <c r="AD44" i="10"/>
  <c r="AD40" i="10"/>
  <c r="AD36" i="10"/>
  <c r="AD32" i="10"/>
  <c r="AD28" i="10"/>
  <c r="AD20" i="10"/>
  <c r="AH28" i="10"/>
  <c r="AH20" i="10"/>
  <c r="AH23" i="10"/>
  <c r="AH26" i="10"/>
  <c r="AH18" i="10"/>
  <c r="AD12" i="10"/>
  <c r="AH12" i="10"/>
  <c r="AH15" i="10"/>
  <c r="AH14" i="10"/>
  <c r="AD86" i="10"/>
  <c r="AD57" i="10"/>
  <c r="AD37" i="10"/>
  <c r="AH21" i="10"/>
  <c r="AD26" i="10"/>
  <c r="AH13" i="10"/>
  <c r="AD9" i="10"/>
  <c r="AK26" i="10"/>
  <c r="AK21" i="10"/>
  <c r="AK24" i="10"/>
  <c r="AK23" i="10"/>
  <c r="AK13" i="10"/>
  <c r="AK15" i="10"/>
  <c r="AK22" i="10"/>
  <c r="AK17" i="10"/>
  <c r="AK20" i="10"/>
  <c r="AK19" i="10"/>
  <c r="AK11" i="10"/>
  <c r="AK18" i="10"/>
  <c r="AK29" i="10"/>
  <c r="AK16" i="10"/>
  <c r="AK14" i="10"/>
  <c r="AK12" i="10"/>
  <c r="AK25" i="10"/>
  <c r="AK28" i="10"/>
  <c r="AK27" i="10"/>
  <c r="AK10" i="10"/>
  <c r="AK8" i="10"/>
  <c r="AK9" i="10"/>
  <c r="Z127" i="10"/>
  <c r="Y127" i="10"/>
  <c r="AA127" i="10"/>
  <c r="Z126" i="10"/>
  <c r="Y126" i="10"/>
  <c r="AA126" i="10"/>
  <c r="AA125" i="10"/>
  <c r="Z125" i="10"/>
  <c r="Y125" i="10"/>
  <c r="Y124" i="10"/>
  <c r="AA124" i="10"/>
  <c r="Z124" i="10"/>
  <c r="Z123" i="10"/>
  <c r="Y123" i="10"/>
  <c r="AA123" i="10"/>
  <c r="Y122" i="10"/>
  <c r="Z122" i="10"/>
  <c r="AA122" i="10"/>
  <c r="Z121" i="10"/>
  <c r="AA121" i="10"/>
  <c r="Y121" i="10"/>
  <c r="Y120" i="10"/>
  <c r="AA120" i="10"/>
  <c r="Z120" i="10"/>
  <c r="Z119" i="10"/>
  <c r="Y119" i="10"/>
  <c r="AA119" i="10"/>
  <c r="Y118" i="10"/>
  <c r="AA118" i="10"/>
  <c r="Z118" i="10"/>
  <c r="AA117" i="10"/>
  <c r="Y117" i="10"/>
  <c r="Z117" i="10"/>
  <c r="Z116" i="10"/>
  <c r="Y116" i="10"/>
  <c r="AA116" i="10"/>
  <c r="Y115" i="10"/>
  <c r="AA115" i="10"/>
  <c r="Z115" i="10"/>
  <c r="Y114" i="10"/>
  <c r="AA114" i="10"/>
  <c r="Z114" i="10"/>
  <c r="Z113" i="10"/>
  <c r="Y113" i="10"/>
  <c r="AA113" i="10"/>
  <c r="Y112" i="10"/>
  <c r="AA112" i="10"/>
  <c r="Z112" i="10"/>
  <c r="AA111" i="10"/>
  <c r="Z111" i="10"/>
  <c r="Y111" i="10"/>
  <c r="Y110" i="10"/>
  <c r="AA110" i="10"/>
  <c r="Z110" i="10"/>
  <c r="AA109" i="10"/>
  <c r="Z109" i="10"/>
  <c r="Y109" i="10"/>
  <c r="Y108" i="10"/>
  <c r="AA108" i="10"/>
  <c r="Z108" i="10"/>
  <c r="Z107" i="10"/>
  <c r="Y107" i="10"/>
  <c r="AA107" i="10"/>
  <c r="Z106" i="10"/>
  <c r="AA106" i="10"/>
  <c r="Y106" i="10"/>
  <c r="Y105" i="10"/>
  <c r="Z105" i="10"/>
  <c r="AA105" i="10"/>
  <c r="AA104" i="10"/>
  <c r="Z104" i="10"/>
  <c r="Y104" i="10"/>
  <c r="Y103" i="10"/>
  <c r="AA103" i="10"/>
  <c r="Z103" i="10"/>
  <c r="AA102" i="10"/>
  <c r="Z102" i="10"/>
  <c r="Y102" i="10"/>
  <c r="AA101" i="10"/>
  <c r="Z101" i="10"/>
  <c r="Y101" i="10"/>
  <c r="AA100" i="10"/>
  <c r="Y100" i="10"/>
  <c r="Z100" i="10"/>
  <c r="AA99" i="10"/>
  <c r="Y99" i="10"/>
  <c r="Z99" i="10"/>
  <c r="Y98" i="10"/>
  <c r="AA98" i="10"/>
  <c r="Z98" i="10"/>
  <c r="AA97" i="10"/>
  <c r="Z97" i="10"/>
  <c r="Y97" i="10"/>
  <c r="Z96" i="10"/>
  <c r="AA96" i="10"/>
  <c r="Y96" i="10"/>
  <c r="Z95" i="10"/>
  <c r="AA95" i="10"/>
  <c r="Y95" i="10"/>
  <c r="Y94" i="10"/>
  <c r="AA94" i="10"/>
  <c r="Z94" i="10"/>
  <c r="Z93" i="10"/>
  <c r="Y93" i="10"/>
  <c r="AA93" i="10"/>
  <c r="Y92" i="10"/>
  <c r="Z92" i="10"/>
  <c r="AA92" i="10"/>
  <c r="Y91" i="10"/>
  <c r="AA91" i="10"/>
  <c r="Z91" i="10"/>
  <c r="Y90" i="10"/>
  <c r="AA90" i="10"/>
  <c r="Z90" i="10"/>
  <c r="Z89" i="10"/>
  <c r="AA89" i="10"/>
  <c r="Y89" i="10"/>
  <c r="Y88" i="10"/>
  <c r="AA88" i="10"/>
  <c r="Z88" i="10"/>
  <c r="Y87" i="10"/>
  <c r="Z87" i="10"/>
  <c r="AA87" i="10"/>
  <c r="Z86" i="10"/>
  <c r="Y86" i="10"/>
  <c r="AA86" i="10"/>
  <c r="Y85" i="10"/>
  <c r="AA85" i="10"/>
  <c r="Z85" i="10"/>
  <c r="Y84" i="10"/>
  <c r="AA84" i="10"/>
  <c r="Z84" i="10"/>
  <c r="Z83" i="10"/>
  <c r="Y83" i="10"/>
  <c r="AA83" i="10"/>
  <c r="Y82" i="10"/>
  <c r="Z82" i="10"/>
  <c r="AA82" i="10"/>
  <c r="Y81" i="10"/>
  <c r="AA81" i="10"/>
  <c r="Z81" i="10"/>
  <c r="Y80" i="10"/>
  <c r="AA80" i="10"/>
  <c r="Z80" i="10"/>
  <c r="Y79" i="10"/>
  <c r="AA79" i="10"/>
  <c r="Z79" i="10"/>
  <c r="Y78" i="10"/>
  <c r="AA78" i="10"/>
  <c r="Z78" i="10"/>
  <c r="Y77" i="10"/>
  <c r="AA77" i="10"/>
  <c r="Z77" i="10"/>
  <c r="Z76" i="10"/>
  <c r="Y76" i="10"/>
  <c r="AA76" i="10"/>
  <c r="Y75" i="10"/>
  <c r="AA75" i="10"/>
  <c r="Z75" i="10"/>
  <c r="Z74" i="10"/>
  <c r="AA74" i="10"/>
  <c r="Y74" i="10"/>
  <c r="Z73" i="10"/>
  <c r="Y73" i="10"/>
  <c r="AA73" i="10"/>
  <c r="Z72" i="10"/>
  <c r="Y72" i="10"/>
  <c r="AA72" i="10"/>
  <c r="Y71" i="10"/>
  <c r="AA71" i="10"/>
  <c r="Z71" i="10"/>
  <c r="Z70" i="10"/>
  <c r="AA70" i="10"/>
  <c r="Y70" i="10"/>
  <c r="Z69" i="10"/>
  <c r="AA69" i="10"/>
  <c r="Y69" i="10"/>
  <c r="Y68" i="10"/>
  <c r="AA68" i="10"/>
  <c r="Z68" i="10"/>
  <c r="Z67" i="10"/>
  <c r="Y67" i="10"/>
  <c r="AA67" i="10"/>
  <c r="Y66" i="10"/>
  <c r="AA66" i="10"/>
  <c r="Z66" i="10"/>
  <c r="Y65" i="10"/>
  <c r="AA65" i="10"/>
  <c r="Z65" i="10"/>
  <c r="Z64" i="10"/>
  <c r="Y64" i="10"/>
  <c r="AA64" i="10"/>
  <c r="Y63" i="10"/>
  <c r="Z63" i="10"/>
  <c r="AA63" i="10"/>
  <c r="Z62" i="10"/>
  <c r="Y62" i="10"/>
  <c r="AA62" i="10"/>
  <c r="AA61" i="10"/>
  <c r="Z61" i="10"/>
  <c r="Y61" i="10"/>
  <c r="Y60" i="10"/>
  <c r="AA60" i="10"/>
  <c r="Z60" i="10"/>
  <c r="AA59" i="10"/>
  <c r="Y59" i="10"/>
  <c r="Z59" i="10"/>
  <c r="AA58" i="10"/>
  <c r="Y58" i="10"/>
  <c r="Z58" i="10"/>
  <c r="Y57" i="10"/>
  <c r="AA57" i="10"/>
  <c r="Z57" i="10"/>
  <c r="AA56" i="10"/>
  <c r="Y56" i="10"/>
  <c r="Z56" i="10"/>
  <c r="Y55" i="10"/>
  <c r="AA55" i="10"/>
  <c r="Z55" i="10"/>
  <c r="AA54" i="10"/>
  <c r="Z54" i="10"/>
  <c r="Y54" i="10"/>
  <c r="AA53" i="10"/>
  <c r="Y53" i="10"/>
  <c r="Z53" i="10"/>
  <c r="Y52" i="10"/>
  <c r="AA52" i="10"/>
  <c r="Z52" i="10"/>
  <c r="AA51" i="10"/>
  <c r="Z51" i="10"/>
  <c r="Y51" i="10"/>
  <c r="AA50" i="10"/>
  <c r="Z50" i="10"/>
  <c r="Y50" i="10"/>
  <c r="AA49" i="10"/>
  <c r="Y49" i="10"/>
  <c r="Z49" i="10"/>
  <c r="AA48" i="10"/>
  <c r="Z48" i="10"/>
  <c r="Y48" i="10"/>
  <c r="AA47" i="10"/>
  <c r="Z47" i="10"/>
  <c r="Y47" i="10"/>
  <c r="AA46" i="10"/>
  <c r="Z46" i="10"/>
  <c r="Y46" i="10"/>
  <c r="Y45" i="10"/>
  <c r="AA45" i="10"/>
  <c r="Z45" i="10"/>
  <c r="AA44" i="10"/>
  <c r="Z44" i="10"/>
  <c r="Y44" i="10"/>
  <c r="Y43" i="10"/>
  <c r="AA43" i="10"/>
  <c r="Z43" i="10"/>
  <c r="AA42" i="10"/>
  <c r="Z42" i="10"/>
  <c r="Y42" i="10"/>
  <c r="Y41" i="10"/>
  <c r="AA41" i="10"/>
  <c r="Z41" i="10"/>
  <c r="AA40" i="10"/>
  <c r="Z40" i="10"/>
  <c r="Y40" i="10"/>
  <c r="AA39" i="10"/>
  <c r="Y39" i="10"/>
  <c r="Z39" i="10"/>
  <c r="Y38" i="10"/>
  <c r="AA38" i="10"/>
  <c r="Z38" i="10"/>
  <c r="Z37" i="10"/>
  <c r="Y37" i="10"/>
  <c r="AA37" i="10"/>
  <c r="Y36" i="10"/>
  <c r="AA36" i="10"/>
  <c r="Z36" i="10"/>
  <c r="Z35" i="10"/>
  <c r="Y35" i="10"/>
  <c r="AA35" i="10"/>
  <c r="Y34" i="10"/>
  <c r="Z34" i="10"/>
  <c r="AA34" i="10"/>
  <c r="Y33" i="10"/>
  <c r="AA33" i="10"/>
  <c r="Z33" i="10"/>
  <c r="Y32" i="10"/>
  <c r="AA32" i="10"/>
  <c r="Z32" i="10"/>
  <c r="Z31" i="10"/>
  <c r="AA31" i="10"/>
  <c r="Y31" i="10"/>
  <c r="Z30" i="10"/>
  <c r="AA30" i="10"/>
  <c r="Y30" i="10"/>
  <c r="L3" i="9"/>
  <c r="V9" i="9" s="1"/>
  <c r="M3" i="9"/>
  <c r="AK8" i="9" s="1"/>
  <c r="AE21" i="10" l="1"/>
  <c r="AE16" i="10"/>
  <c r="AE18" i="10"/>
  <c r="AJ8" i="10"/>
  <c r="AE14" i="10"/>
  <c r="AE10" i="10"/>
  <c r="AJ15" i="10"/>
  <c r="Y15" i="10" s="1"/>
  <c r="AJ19" i="10"/>
  <c r="Y19" i="10" s="1"/>
  <c r="AJ26" i="10"/>
  <c r="Y26" i="10" s="1"/>
  <c r="AE12" i="10"/>
  <c r="AE27" i="10"/>
  <c r="AE25" i="10"/>
  <c r="AJ11" i="10"/>
  <c r="Y11" i="10" s="1"/>
  <c r="AJ14" i="10"/>
  <c r="Y14" i="10" s="1"/>
  <c r="AJ17" i="10"/>
  <c r="Y17" i="10" s="1"/>
  <c r="AJ22" i="10"/>
  <c r="Y22" i="10" s="1"/>
  <c r="AA26" i="10"/>
  <c r="AJ16" i="10"/>
  <c r="Y16" i="10" s="1"/>
  <c r="AJ20" i="10"/>
  <c r="Y20" i="10" s="1"/>
  <c r="AE28" i="10"/>
  <c r="AE24" i="10"/>
  <c r="AE9" i="10"/>
  <c r="AJ9" i="10"/>
  <c r="Y9" i="10" s="1"/>
  <c r="AJ24" i="10"/>
  <c r="Y24" i="10" s="1"/>
  <c r="AJ21" i="10"/>
  <c r="Y21" i="10" s="1"/>
  <c r="AA14" i="10"/>
  <c r="AA22" i="10"/>
  <c r="AE13" i="10"/>
  <c r="AE15" i="10"/>
  <c r="AE26" i="10"/>
  <c r="AE11" i="10"/>
  <c r="AE22" i="10"/>
  <c r="AJ13" i="10"/>
  <c r="Y13" i="10" s="1"/>
  <c r="AJ23" i="10"/>
  <c r="Y23" i="10" s="1"/>
  <c r="AJ28" i="10"/>
  <c r="Y28" i="10" s="1"/>
  <c r="AJ25" i="10"/>
  <c r="Y25" i="10" s="1"/>
  <c r="L5" i="10"/>
  <c r="V128" i="10"/>
  <c r="V129" i="10"/>
  <c r="W9" i="10"/>
  <c r="W10" i="10"/>
  <c r="W11" i="10"/>
  <c r="W12" i="10"/>
  <c r="W13" i="10"/>
  <c r="W14" i="10"/>
  <c r="W15" i="10"/>
  <c r="W16" i="10"/>
  <c r="W17" i="10"/>
  <c r="W18" i="10"/>
  <c r="W19" i="10"/>
  <c r="W20" i="10"/>
  <c r="W21" i="10"/>
  <c r="W22" i="10"/>
  <c r="W23" i="10"/>
  <c r="W24" i="10"/>
  <c r="W25" i="10"/>
  <c r="W26" i="10"/>
  <c r="W27" i="10"/>
  <c r="W28" i="10"/>
  <c r="W29" i="10"/>
  <c r="W30" i="10"/>
  <c r="W31" i="10"/>
  <c r="W32" i="10"/>
  <c r="W33" i="10"/>
  <c r="W34" i="10"/>
  <c r="W35" i="10"/>
  <c r="W36" i="10"/>
  <c r="W37" i="10"/>
  <c r="W38" i="10"/>
  <c r="W39" i="10"/>
  <c r="W40" i="10"/>
  <c r="W41" i="10"/>
  <c r="W42" i="10"/>
  <c r="W43" i="10"/>
  <c r="W44" i="10"/>
  <c r="W45" i="10"/>
  <c r="W46" i="10"/>
  <c r="W47" i="10"/>
  <c r="W48" i="10"/>
  <c r="W49" i="10"/>
  <c r="W50" i="10"/>
  <c r="W51" i="10"/>
  <c r="W52" i="10"/>
  <c r="W53" i="10"/>
  <c r="W54" i="10"/>
  <c r="W55" i="10"/>
  <c r="W56" i="10"/>
  <c r="W57" i="10"/>
  <c r="W58" i="10"/>
  <c r="W59" i="10"/>
  <c r="W60" i="10"/>
  <c r="W61" i="10"/>
  <c r="W62" i="10"/>
  <c r="W63" i="10"/>
  <c r="W64" i="10"/>
  <c r="W65" i="10"/>
  <c r="W66" i="10"/>
  <c r="W67" i="10"/>
  <c r="W68" i="10"/>
  <c r="W69" i="10"/>
  <c r="W70" i="10"/>
  <c r="W71" i="10"/>
  <c r="W72" i="10"/>
  <c r="W73" i="10"/>
  <c r="W74" i="10"/>
  <c r="W75" i="10"/>
  <c r="W76" i="10"/>
  <c r="W77" i="10"/>
  <c r="W78" i="10"/>
  <c r="W79" i="10"/>
  <c r="W80" i="10"/>
  <c r="W81" i="10"/>
  <c r="W82" i="10"/>
  <c r="W83" i="10"/>
  <c r="W84" i="10"/>
  <c r="W85" i="10"/>
  <c r="W86" i="10"/>
  <c r="W87" i="10"/>
  <c r="W88" i="10"/>
  <c r="W89" i="10"/>
  <c r="W90" i="10"/>
  <c r="W91" i="10"/>
  <c r="W92" i="10"/>
  <c r="W93" i="10"/>
  <c r="W94" i="10"/>
  <c r="W95" i="10"/>
  <c r="W96" i="10"/>
  <c r="W97" i="10"/>
  <c r="W98" i="10"/>
  <c r="W99" i="10"/>
  <c r="W100" i="10"/>
  <c r="W101" i="10"/>
  <c r="W102" i="10"/>
  <c r="W103" i="10"/>
  <c r="W104" i="10"/>
  <c r="W105" i="10"/>
  <c r="W106" i="10"/>
  <c r="W107" i="10"/>
  <c r="W108" i="10"/>
  <c r="W109" i="10"/>
  <c r="W110" i="10"/>
  <c r="W111" i="10"/>
  <c r="W112" i="10"/>
  <c r="W113" i="10"/>
  <c r="W114" i="10"/>
  <c r="W115" i="10"/>
  <c r="W116" i="10"/>
  <c r="W117" i="10"/>
  <c r="W118" i="10"/>
  <c r="W119" i="10"/>
  <c r="W120" i="10"/>
  <c r="W121" i="10"/>
  <c r="W122" i="10"/>
  <c r="W123" i="10"/>
  <c r="W124" i="10"/>
  <c r="W125" i="10"/>
  <c r="W126" i="10"/>
  <c r="W127" i="10"/>
  <c r="V127" i="10"/>
  <c r="W128" i="10"/>
  <c r="V126" i="10"/>
  <c r="W129" i="10"/>
  <c r="V125" i="10"/>
  <c r="V124" i="10"/>
  <c r="V123" i="10"/>
  <c r="V122" i="10"/>
  <c r="V121" i="10"/>
  <c r="V120" i="10"/>
  <c r="V119" i="10"/>
  <c r="V118" i="10"/>
  <c r="V117" i="10"/>
  <c r="V116" i="10"/>
  <c r="V115" i="10"/>
  <c r="V114" i="10"/>
  <c r="V113" i="10"/>
  <c r="V112" i="10"/>
  <c r="V111" i="10"/>
  <c r="V110" i="10"/>
  <c r="V109" i="10"/>
  <c r="V108" i="10"/>
  <c r="V107" i="10"/>
  <c r="V106" i="10"/>
  <c r="V105" i="10"/>
  <c r="V104" i="10"/>
  <c r="V103" i="10"/>
  <c r="V102" i="10"/>
  <c r="V101" i="10"/>
  <c r="V100" i="10"/>
  <c r="V99" i="10"/>
  <c r="V98" i="10"/>
  <c r="V97" i="10"/>
  <c r="V96" i="10"/>
  <c r="V95" i="10"/>
  <c r="V94" i="10"/>
  <c r="V93" i="10"/>
  <c r="V92" i="10"/>
  <c r="V91" i="10"/>
  <c r="V90" i="10"/>
  <c r="V89" i="10"/>
  <c r="V88" i="10"/>
  <c r="V87" i="10"/>
  <c r="V86" i="10"/>
  <c r="V85" i="10"/>
  <c r="V84" i="10"/>
  <c r="V83" i="10"/>
  <c r="V82" i="10"/>
  <c r="V81" i="10"/>
  <c r="V80" i="10"/>
  <c r="V79" i="10"/>
  <c r="V78" i="10"/>
  <c r="V77" i="10"/>
  <c r="V76" i="10"/>
  <c r="V75" i="10"/>
  <c r="V74" i="10"/>
  <c r="V73" i="10"/>
  <c r="V72" i="10"/>
  <c r="V71" i="10"/>
  <c r="V70" i="10"/>
  <c r="V69" i="10"/>
  <c r="V68" i="10"/>
  <c r="V67" i="10"/>
  <c r="V66" i="10"/>
  <c r="V65" i="10"/>
  <c r="V64" i="10"/>
  <c r="V63" i="10"/>
  <c r="V62" i="10"/>
  <c r="V61" i="10"/>
  <c r="V60" i="10"/>
  <c r="V59" i="10"/>
  <c r="V58" i="10"/>
  <c r="V57" i="10"/>
  <c r="V56" i="10"/>
  <c r="V55" i="10"/>
  <c r="V54" i="10"/>
  <c r="V53" i="10"/>
  <c r="V52" i="10"/>
  <c r="V51" i="10"/>
  <c r="V50" i="10"/>
  <c r="V49" i="10"/>
  <c r="V48" i="10"/>
  <c r="V47" i="10"/>
  <c r="V46" i="10"/>
  <c r="V45" i="10"/>
  <c r="V44" i="10"/>
  <c r="V43" i="10"/>
  <c r="V42" i="10"/>
  <c r="V41" i="10"/>
  <c r="V40" i="10"/>
  <c r="V39" i="10"/>
  <c r="V38" i="10"/>
  <c r="V37" i="10"/>
  <c r="V36" i="10"/>
  <c r="V35" i="10"/>
  <c r="V34" i="10"/>
  <c r="V33" i="10"/>
  <c r="V32" i="10"/>
  <c r="V31" i="10"/>
  <c r="V30" i="10"/>
  <c r="V29" i="10"/>
  <c r="V28" i="10"/>
  <c r="V27" i="10"/>
  <c r="V26" i="10"/>
  <c r="V25" i="10"/>
  <c r="V24" i="10"/>
  <c r="V23" i="10"/>
  <c r="V22" i="10"/>
  <c r="V21" i="10"/>
  <c r="V20" i="10"/>
  <c r="V19" i="10"/>
  <c r="V18" i="10"/>
  <c r="V17" i="10"/>
  <c r="V16" i="10"/>
  <c r="V15" i="10"/>
  <c r="V14" i="10"/>
  <c r="V13" i="10"/>
  <c r="V12" i="10"/>
  <c r="V11" i="10"/>
  <c r="V10" i="10"/>
  <c r="V9" i="10"/>
  <c r="AE20" i="10"/>
  <c r="AA17" i="10"/>
  <c r="Z17" i="10"/>
  <c r="Z28" i="10"/>
  <c r="AA28" i="10"/>
  <c r="Z16" i="10"/>
  <c r="AA15" i="10"/>
  <c r="AE23" i="10"/>
  <c r="AE8" i="10"/>
  <c r="AE19" i="10"/>
  <c r="AE17" i="10"/>
  <c r="AJ12" i="10"/>
  <c r="Y12" i="10" s="1"/>
  <c r="AJ10" i="10"/>
  <c r="Y10" i="10" s="1"/>
  <c r="AJ27" i="10"/>
  <c r="Y27" i="10" s="1"/>
  <c r="AJ29" i="10"/>
  <c r="Y29" i="10" s="1"/>
  <c r="AJ18" i="10"/>
  <c r="Y18" i="10" s="1"/>
  <c r="V8" i="10"/>
  <c r="X9" i="9"/>
  <c r="AC8" i="9"/>
  <c r="Y129" i="9"/>
  <c r="Z128" i="9"/>
  <c r="AG26" i="9"/>
  <c r="AG22" i="9"/>
  <c r="AG18" i="9"/>
  <c r="AG14" i="9"/>
  <c r="AG10" i="9"/>
  <c r="AG25" i="9"/>
  <c r="AG21" i="9"/>
  <c r="AG17" i="9"/>
  <c r="AG13" i="9"/>
  <c r="AG9" i="9"/>
  <c r="AG29" i="9"/>
  <c r="AG28" i="9"/>
  <c r="AG24" i="9"/>
  <c r="AG20" i="9"/>
  <c r="AG16" i="9"/>
  <c r="AG12" i="9"/>
  <c r="AG8" i="9"/>
  <c r="AD25" i="9"/>
  <c r="AG23" i="9"/>
  <c r="AH22" i="9"/>
  <c r="AD9" i="9"/>
  <c r="AF8" i="9"/>
  <c r="AD21" i="9"/>
  <c r="AG19" i="9"/>
  <c r="AH18" i="9"/>
  <c r="AD17" i="9"/>
  <c r="AG15" i="9"/>
  <c r="AH14" i="9"/>
  <c r="AG27" i="9"/>
  <c r="AH26" i="9"/>
  <c r="AE26" i="9" s="1"/>
  <c r="AD13" i="9"/>
  <c r="AG11" i="9"/>
  <c r="AH10" i="9"/>
  <c r="AH11" i="9"/>
  <c r="AH19" i="9"/>
  <c r="AH27" i="9"/>
  <c r="AH16" i="9"/>
  <c r="AH24" i="9"/>
  <c r="AD126" i="9"/>
  <c r="AD122" i="9"/>
  <c r="AD118" i="9"/>
  <c r="AD116" i="9"/>
  <c r="AD112" i="9"/>
  <c r="AD108" i="9"/>
  <c r="AD104" i="9"/>
  <c r="AD100" i="9"/>
  <c r="AD96" i="9"/>
  <c r="AD92" i="9"/>
  <c r="AD88" i="9"/>
  <c r="AD84" i="9"/>
  <c r="AD80" i="9"/>
  <c r="AD76" i="9"/>
  <c r="AD72" i="9"/>
  <c r="AD68" i="9"/>
  <c r="AD64" i="9"/>
  <c r="AD60" i="9"/>
  <c r="AD56" i="9"/>
  <c r="AD52" i="9"/>
  <c r="AD48" i="9"/>
  <c r="AD44" i="9"/>
  <c r="AD40" i="9"/>
  <c r="AD16" i="9"/>
  <c r="AD24" i="9"/>
  <c r="AD30" i="9"/>
  <c r="AD34" i="9"/>
  <c r="AD38" i="9"/>
  <c r="AD119" i="9"/>
  <c r="AD101" i="9"/>
  <c r="AD81" i="9"/>
  <c r="AD73" i="9"/>
  <c r="AD57" i="9"/>
  <c r="AD49" i="9"/>
  <c r="AH13" i="9"/>
  <c r="AD33" i="9"/>
  <c r="AA128" i="9"/>
  <c r="AD14" i="9"/>
  <c r="AD22" i="9"/>
  <c r="AD11" i="9"/>
  <c r="AD19" i="9"/>
  <c r="AD27" i="9"/>
  <c r="AD125" i="9"/>
  <c r="AD121" i="9"/>
  <c r="AD117" i="9"/>
  <c r="AD115" i="9"/>
  <c r="AD111" i="9"/>
  <c r="AD107" i="9"/>
  <c r="AD103" i="9"/>
  <c r="AD99" i="9"/>
  <c r="AD95" i="9"/>
  <c r="AD91" i="9"/>
  <c r="AD87" i="9"/>
  <c r="AD83" i="9"/>
  <c r="AD79" i="9"/>
  <c r="AD75" i="9"/>
  <c r="AD71" i="9"/>
  <c r="AD67" i="9"/>
  <c r="AD63" i="9"/>
  <c r="AD59" i="9"/>
  <c r="AD55" i="9"/>
  <c r="AD51" i="9"/>
  <c r="AD47" i="9"/>
  <c r="AD43" i="9"/>
  <c r="AD39" i="9"/>
  <c r="AH9" i="9"/>
  <c r="AE9" i="9" s="1"/>
  <c r="AH17" i="9"/>
  <c r="AE17" i="9" s="1"/>
  <c r="AH25" i="9"/>
  <c r="AE25" i="9" s="1"/>
  <c r="AD31" i="9"/>
  <c r="AD35" i="9"/>
  <c r="Y128" i="9"/>
  <c r="Z129" i="9"/>
  <c r="AD128" i="9"/>
  <c r="AD97" i="9"/>
  <c r="AD85" i="9"/>
  <c r="AD69" i="9"/>
  <c r="AD61" i="9"/>
  <c r="AD45" i="9"/>
  <c r="AH21" i="9"/>
  <c r="AD37" i="9"/>
  <c r="AH15" i="9"/>
  <c r="AE15" i="9" s="1"/>
  <c r="AH23" i="9"/>
  <c r="AH12" i="9"/>
  <c r="AE12" i="9" s="1"/>
  <c r="AH20" i="9"/>
  <c r="AE20" i="9" s="1"/>
  <c r="AH28" i="9"/>
  <c r="AD124" i="9"/>
  <c r="AD120" i="9"/>
  <c r="AD129" i="9"/>
  <c r="AD114" i="9"/>
  <c r="AD110" i="9"/>
  <c r="AD106" i="9"/>
  <c r="AD102" i="9"/>
  <c r="AD98" i="9"/>
  <c r="AD94" i="9"/>
  <c r="AD90" i="9"/>
  <c r="AD86" i="9"/>
  <c r="AD82" i="9"/>
  <c r="AD78" i="9"/>
  <c r="AD74" i="9"/>
  <c r="AD70" i="9"/>
  <c r="AD66" i="9"/>
  <c r="AD62" i="9"/>
  <c r="AD58" i="9"/>
  <c r="AD54" i="9"/>
  <c r="AD50" i="9"/>
  <c r="AD46" i="9"/>
  <c r="AD42" i="9"/>
  <c r="AD8" i="9"/>
  <c r="AD12" i="9"/>
  <c r="AD20" i="9"/>
  <c r="AD28" i="9"/>
  <c r="AD32" i="9"/>
  <c r="AD36" i="9"/>
  <c r="AA129" i="9"/>
  <c r="AH29" i="9"/>
  <c r="AE29" i="9" s="1"/>
  <c r="AD10" i="9"/>
  <c r="AD18" i="9"/>
  <c r="AD26" i="9"/>
  <c r="AD15" i="9"/>
  <c r="AD23" i="9"/>
  <c r="AD127" i="9"/>
  <c r="AD123" i="9"/>
  <c r="AD113" i="9"/>
  <c r="AD109" i="9"/>
  <c r="AD105" i="9"/>
  <c r="AD93" i="9"/>
  <c r="AD89" i="9"/>
  <c r="AD77" i="9"/>
  <c r="AD65" i="9"/>
  <c r="AD53" i="9"/>
  <c r="AD41" i="9"/>
  <c r="AD29" i="9"/>
  <c r="AH8" i="9"/>
  <c r="AK18" i="9"/>
  <c r="AK25" i="9"/>
  <c r="AK29" i="9"/>
  <c r="AK16" i="9"/>
  <c r="AK15" i="9"/>
  <c r="AK9" i="9"/>
  <c r="AK19" i="9"/>
  <c r="AK14" i="9"/>
  <c r="AK21" i="9"/>
  <c r="AK28" i="9"/>
  <c r="AK12" i="9"/>
  <c r="AK27" i="9"/>
  <c r="AK26" i="9"/>
  <c r="AK10" i="9"/>
  <c r="AK17" i="9"/>
  <c r="AK24" i="9"/>
  <c r="AK11" i="9"/>
  <c r="AK22" i="9"/>
  <c r="AK13" i="9"/>
  <c r="AK20" i="9"/>
  <c r="AK23" i="9"/>
  <c r="Z127" i="9"/>
  <c r="Y127" i="9"/>
  <c r="AA127" i="9"/>
  <c r="AA126" i="9"/>
  <c r="Z126" i="9"/>
  <c r="Y126" i="9"/>
  <c r="Z125" i="9"/>
  <c r="AA125" i="9"/>
  <c r="Y125" i="9"/>
  <c r="Y124" i="9"/>
  <c r="AA124" i="9"/>
  <c r="Z124" i="9"/>
  <c r="Y123" i="9"/>
  <c r="AA123" i="9"/>
  <c r="Z123" i="9"/>
  <c r="AA122" i="9"/>
  <c r="Y122" i="9"/>
  <c r="Z122" i="9"/>
  <c r="Y121" i="9"/>
  <c r="AA121" i="9"/>
  <c r="Z121" i="9"/>
  <c r="Y120" i="9"/>
  <c r="AA120" i="9"/>
  <c r="Z120" i="9"/>
  <c r="Z119" i="9"/>
  <c r="AA119" i="9"/>
  <c r="Y119" i="9"/>
  <c r="Z118" i="9"/>
  <c r="AA118" i="9"/>
  <c r="Y118" i="9"/>
  <c r="AA117" i="9"/>
  <c r="Y117" i="9"/>
  <c r="Z117" i="9"/>
  <c r="AA116" i="9"/>
  <c r="Z116" i="9"/>
  <c r="Y116" i="9"/>
  <c r="Z115" i="9"/>
  <c r="Y115" i="9"/>
  <c r="AA115" i="9"/>
  <c r="AA114" i="9"/>
  <c r="Z114" i="9"/>
  <c r="Y114" i="9"/>
  <c r="Y113" i="9"/>
  <c r="AA113" i="9"/>
  <c r="Z113" i="9"/>
  <c r="AA112" i="9"/>
  <c r="Y112" i="9"/>
  <c r="Z112" i="9"/>
  <c r="Y111" i="9"/>
  <c r="AA111" i="9"/>
  <c r="Z111" i="9"/>
  <c r="Z110" i="9"/>
  <c r="AA110" i="9"/>
  <c r="Y110" i="9"/>
  <c r="Z109" i="9"/>
  <c r="AA109" i="9"/>
  <c r="Y109" i="9"/>
  <c r="AA108" i="9"/>
  <c r="Z108" i="9"/>
  <c r="Y108" i="9"/>
  <c r="Y107" i="9"/>
  <c r="AA107" i="9"/>
  <c r="Z107" i="9"/>
  <c r="Y106" i="9"/>
  <c r="AA106" i="9"/>
  <c r="Z106" i="9"/>
  <c r="Y105" i="9"/>
  <c r="AA105" i="9"/>
  <c r="Z105" i="9"/>
  <c r="Z104" i="9"/>
  <c r="Y104" i="9"/>
  <c r="AA104" i="9"/>
  <c r="Z103" i="9"/>
  <c r="Y103" i="9"/>
  <c r="AA103" i="9"/>
  <c r="Z102" i="9"/>
  <c r="Y102" i="9"/>
  <c r="AA102" i="9"/>
  <c r="Z101" i="9"/>
  <c r="AA101" i="9"/>
  <c r="Y101" i="9"/>
  <c r="Z100" i="9"/>
  <c r="Y100" i="9"/>
  <c r="AA100" i="9"/>
  <c r="AA99" i="9"/>
  <c r="Y99" i="9"/>
  <c r="Z99" i="9"/>
  <c r="Z98" i="9"/>
  <c r="AA98" i="9"/>
  <c r="Y98" i="9"/>
  <c r="Z97" i="9"/>
  <c r="AA97" i="9"/>
  <c r="Y97" i="9"/>
  <c r="AA96" i="9"/>
  <c r="Y96" i="9"/>
  <c r="Z96" i="9"/>
  <c r="Y95" i="9"/>
  <c r="AA95" i="9"/>
  <c r="Z95" i="9"/>
  <c r="Y94" i="9"/>
  <c r="AA94" i="9"/>
  <c r="Z94" i="9"/>
  <c r="Y93" i="9"/>
  <c r="AA93" i="9"/>
  <c r="Z93" i="9"/>
  <c r="Y92" i="9"/>
  <c r="AA92" i="9"/>
  <c r="Z92" i="9"/>
  <c r="Y91" i="9"/>
  <c r="AA91" i="9"/>
  <c r="Z91" i="9"/>
  <c r="AA90" i="9"/>
  <c r="Z90" i="9"/>
  <c r="Y90" i="9"/>
  <c r="Z89" i="9"/>
  <c r="AA89" i="9"/>
  <c r="Y89" i="9"/>
  <c r="Y88" i="9"/>
  <c r="AA88" i="9"/>
  <c r="Z88" i="9"/>
  <c r="Z87" i="9"/>
  <c r="AA87" i="9"/>
  <c r="Y87" i="9"/>
  <c r="Y86" i="9"/>
  <c r="AA86" i="9"/>
  <c r="Z86" i="9"/>
  <c r="Z85" i="9"/>
  <c r="Y85" i="9"/>
  <c r="AA85" i="9"/>
  <c r="Y84" i="9"/>
  <c r="AA84" i="9"/>
  <c r="Z84" i="9"/>
  <c r="Y83" i="9"/>
  <c r="AA83" i="9"/>
  <c r="Z83" i="9"/>
  <c r="Y82" i="9"/>
  <c r="AA82" i="9"/>
  <c r="Z82" i="9"/>
  <c r="Z81" i="9"/>
  <c r="Y81" i="9"/>
  <c r="AA81" i="9"/>
  <c r="Z80" i="9"/>
  <c r="AA80" i="9"/>
  <c r="Y80" i="9"/>
  <c r="Z79" i="9"/>
  <c r="AA79" i="9"/>
  <c r="Y79" i="9"/>
  <c r="Z78" i="9"/>
  <c r="AA78" i="9"/>
  <c r="Y78" i="9"/>
  <c r="Z77" i="9"/>
  <c r="AA77" i="9"/>
  <c r="Y77" i="9"/>
  <c r="Y76" i="9"/>
  <c r="AA76" i="9"/>
  <c r="Z76" i="9"/>
  <c r="Y75" i="9"/>
  <c r="Z75" i="9"/>
  <c r="AA75" i="9"/>
  <c r="Y74" i="9"/>
  <c r="AA74" i="9"/>
  <c r="Z74" i="9"/>
  <c r="Z73" i="9"/>
  <c r="Y73" i="9"/>
  <c r="AA73" i="9"/>
  <c r="Y72" i="9"/>
  <c r="AA72" i="9"/>
  <c r="Z72" i="9"/>
  <c r="Y71" i="9"/>
  <c r="AA71" i="9"/>
  <c r="Z71" i="9"/>
  <c r="Z70" i="9"/>
  <c r="Y70" i="9"/>
  <c r="AA70" i="9"/>
  <c r="Y69" i="9"/>
  <c r="AA69" i="9"/>
  <c r="Z69" i="9"/>
  <c r="AA68" i="9"/>
  <c r="Z68" i="9"/>
  <c r="Y68" i="9"/>
  <c r="Z67" i="9"/>
  <c r="Y67" i="9"/>
  <c r="AA67" i="9"/>
  <c r="Y66" i="9"/>
  <c r="AA66" i="9"/>
  <c r="Z66" i="9"/>
  <c r="Y65" i="9"/>
  <c r="AA65" i="9"/>
  <c r="Z65" i="9"/>
  <c r="Y64" i="9"/>
  <c r="AA64" i="9"/>
  <c r="Z64" i="9"/>
  <c r="AA63" i="9"/>
  <c r="Y63" i="9"/>
  <c r="Z63" i="9"/>
  <c r="Y62" i="9"/>
  <c r="AA62" i="9"/>
  <c r="Z62" i="9"/>
  <c r="AA61" i="9"/>
  <c r="Y61" i="9"/>
  <c r="Z61" i="9"/>
  <c r="Y60" i="9"/>
  <c r="AA60" i="9"/>
  <c r="Z60" i="9"/>
  <c r="Z59" i="9"/>
  <c r="Y59" i="9"/>
  <c r="AA59" i="9"/>
  <c r="Z58" i="9"/>
  <c r="Y58" i="9"/>
  <c r="AA58" i="9"/>
  <c r="Z57" i="9"/>
  <c r="Y57" i="9"/>
  <c r="AA57" i="9"/>
  <c r="Y56" i="9"/>
  <c r="AA56" i="9"/>
  <c r="Z56" i="9"/>
  <c r="Z55" i="9"/>
  <c r="Y55" i="9"/>
  <c r="AA55" i="9"/>
  <c r="Y54" i="9"/>
  <c r="AA54" i="9"/>
  <c r="Z54" i="9"/>
  <c r="Z53" i="9"/>
  <c r="Y53" i="9"/>
  <c r="AA53" i="9"/>
  <c r="Y52" i="9"/>
  <c r="AA52" i="9"/>
  <c r="Z52" i="9"/>
  <c r="Z51" i="9"/>
  <c r="Y51" i="9"/>
  <c r="AA51" i="9"/>
  <c r="Y50" i="9"/>
  <c r="AA50" i="9"/>
  <c r="Z50" i="9"/>
  <c r="Z49" i="9"/>
  <c r="Y49" i="9"/>
  <c r="AA49" i="9"/>
  <c r="Y48" i="9"/>
  <c r="AA48" i="9"/>
  <c r="Z48" i="9"/>
  <c r="Z47" i="9"/>
  <c r="Y47" i="9"/>
  <c r="AA47" i="9"/>
  <c r="Y46" i="9"/>
  <c r="AA46" i="9"/>
  <c r="Z46" i="9"/>
  <c r="Z45" i="9"/>
  <c r="Y45" i="9"/>
  <c r="AA45" i="9"/>
  <c r="Y44" i="9"/>
  <c r="AA44" i="9"/>
  <c r="Z44" i="9"/>
  <c r="Z43" i="9"/>
  <c r="Y43" i="9"/>
  <c r="AA43" i="9"/>
  <c r="Z42" i="9"/>
  <c r="AA42" i="9"/>
  <c r="Y42" i="9"/>
  <c r="Z41" i="9"/>
  <c r="Y41" i="9"/>
  <c r="AA41" i="9"/>
  <c r="Z40" i="9"/>
  <c r="Y40" i="9"/>
  <c r="AA40" i="9"/>
  <c r="Y39" i="9"/>
  <c r="AA39" i="9"/>
  <c r="Z39" i="9"/>
  <c r="Y38" i="9"/>
  <c r="AA38" i="9"/>
  <c r="Z38" i="9"/>
  <c r="Y37" i="9"/>
  <c r="AA37" i="9"/>
  <c r="Z37" i="9"/>
  <c r="Z36" i="9"/>
  <c r="Y36" i="9"/>
  <c r="AA36" i="9"/>
  <c r="Y35" i="9"/>
  <c r="AA35" i="9"/>
  <c r="Z35" i="9"/>
  <c r="Z34" i="9"/>
  <c r="Y34" i="9"/>
  <c r="AA34" i="9"/>
  <c r="Y33" i="9"/>
  <c r="AA33" i="9"/>
  <c r="Z33" i="9"/>
  <c r="Z32" i="9"/>
  <c r="Y32" i="9"/>
  <c r="AA32" i="9"/>
  <c r="Y31" i="9"/>
  <c r="AA31" i="9"/>
  <c r="Z31" i="9"/>
  <c r="Z30" i="9"/>
  <c r="Y30" i="9"/>
  <c r="AA30" i="9"/>
  <c r="V128" i="9"/>
  <c r="L5" i="9"/>
  <c r="V129" i="9"/>
  <c r="W9" i="9"/>
  <c r="W11" i="9"/>
  <c r="W10" i="9"/>
  <c r="W12" i="9"/>
  <c r="W13" i="9"/>
  <c r="W14" i="9"/>
  <c r="W15" i="9"/>
  <c r="W16" i="9"/>
  <c r="W17" i="9"/>
  <c r="W18" i="9"/>
  <c r="W19" i="9"/>
  <c r="W20" i="9"/>
  <c r="W21" i="9"/>
  <c r="W22" i="9"/>
  <c r="W23" i="9"/>
  <c r="W24" i="9"/>
  <c r="W25" i="9"/>
  <c r="W26" i="9"/>
  <c r="W27" i="9"/>
  <c r="W28" i="9"/>
  <c r="W29" i="9"/>
  <c r="W30" i="9"/>
  <c r="W31" i="9"/>
  <c r="W32" i="9"/>
  <c r="W33" i="9"/>
  <c r="W34" i="9"/>
  <c r="W35" i="9"/>
  <c r="W36" i="9"/>
  <c r="W37" i="9"/>
  <c r="W38" i="9"/>
  <c r="W39" i="9"/>
  <c r="W40" i="9"/>
  <c r="W41" i="9"/>
  <c r="W42" i="9"/>
  <c r="W43" i="9"/>
  <c r="W44" i="9"/>
  <c r="W45" i="9"/>
  <c r="W46" i="9"/>
  <c r="W47" i="9"/>
  <c r="W48" i="9"/>
  <c r="W49" i="9"/>
  <c r="W50" i="9"/>
  <c r="W51" i="9"/>
  <c r="W52" i="9"/>
  <c r="W53" i="9"/>
  <c r="W54" i="9"/>
  <c r="W55" i="9"/>
  <c r="W56" i="9"/>
  <c r="W57" i="9"/>
  <c r="W58" i="9"/>
  <c r="W59" i="9"/>
  <c r="W60" i="9"/>
  <c r="W61" i="9"/>
  <c r="W62" i="9"/>
  <c r="W63" i="9"/>
  <c r="W64" i="9"/>
  <c r="W65" i="9"/>
  <c r="W66" i="9"/>
  <c r="W67" i="9"/>
  <c r="W68" i="9"/>
  <c r="W69" i="9"/>
  <c r="W70" i="9"/>
  <c r="W71" i="9"/>
  <c r="W72" i="9"/>
  <c r="W73" i="9"/>
  <c r="W74" i="9"/>
  <c r="W75" i="9"/>
  <c r="W76" i="9"/>
  <c r="W77" i="9"/>
  <c r="W78" i="9"/>
  <c r="W79" i="9"/>
  <c r="W80" i="9"/>
  <c r="W81" i="9"/>
  <c r="W82" i="9"/>
  <c r="W83" i="9"/>
  <c r="W84" i="9"/>
  <c r="W85" i="9"/>
  <c r="W86" i="9"/>
  <c r="W87" i="9"/>
  <c r="W88" i="9"/>
  <c r="W89" i="9"/>
  <c r="W90" i="9"/>
  <c r="W91" i="9"/>
  <c r="W92" i="9"/>
  <c r="W93" i="9"/>
  <c r="W94" i="9"/>
  <c r="W95" i="9"/>
  <c r="W96" i="9"/>
  <c r="W97" i="9"/>
  <c r="W98" i="9"/>
  <c r="W99" i="9"/>
  <c r="W100" i="9"/>
  <c r="W101" i="9"/>
  <c r="W102" i="9"/>
  <c r="W103" i="9"/>
  <c r="W104" i="9"/>
  <c r="W105" i="9"/>
  <c r="W106" i="9"/>
  <c r="W107" i="9"/>
  <c r="W108" i="9"/>
  <c r="W109" i="9"/>
  <c r="W110" i="9"/>
  <c r="W111" i="9"/>
  <c r="W112" i="9"/>
  <c r="W113" i="9"/>
  <c r="W114" i="9"/>
  <c r="W115" i="9"/>
  <c r="W116" i="9"/>
  <c r="W117" i="9"/>
  <c r="W118" i="9"/>
  <c r="W119" i="9"/>
  <c r="W120" i="9"/>
  <c r="W121" i="9"/>
  <c r="W122" i="9"/>
  <c r="W123" i="9"/>
  <c r="W124" i="9"/>
  <c r="W125" i="9"/>
  <c r="W126" i="9"/>
  <c r="W127" i="9"/>
  <c r="W128" i="9"/>
  <c r="V127" i="9"/>
  <c r="W129" i="9"/>
  <c r="V126" i="9"/>
  <c r="V125" i="9"/>
  <c r="V124" i="9"/>
  <c r="V123" i="9"/>
  <c r="V122" i="9"/>
  <c r="V121" i="9"/>
  <c r="V120" i="9"/>
  <c r="V119" i="9"/>
  <c r="V118" i="9"/>
  <c r="V117" i="9"/>
  <c r="V116" i="9"/>
  <c r="V115" i="9"/>
  <c r="V114" i="9"/>
  <c r="V113" i="9"/>
  <c r="V112" i="9"/>
  <c r="V111" i="9"/>
  <c r="V110" i="9"/>
  <c r="V109" i="9"/>
  <c r="V108" i="9"/>
  <c r="V107" i="9"/>
  <c r="V106" i="9"/>
  <c r="V105" i="9"/>
  <c r="V104" i="9"/>
  <c r="V103" i="9"/>
  <c r="V102" i="9"/>
  <c r="V101" i="9"/>
  <c r="V100" i="9"/>
  <c r="V99" i="9"/>
  <c r="V98" i="9"/>
  <c r="V97" i="9"/>
  <c r="V96" i="9"/>
  <c r="V95" i="9"/>
  <c r="V94" i="9"/>
  <c r="V93" i="9"/>
  <c r="V92" i="9"/>
  <c r="V91" i="9"/>
  <c r="V90" i="9"/>
  <c r="V89" i="9"/>
  <c r="V88" i="9"/>
  <c r="V87" i="9"/>
  <c r="V86" i="9"/>
  <c r="V85" i="9"/>
  <c r="V84" i="9"/>
  <c r="V83" i="9"/>
  <c r="V82" i="9"/>
  <c r="V81" i="9"/>
  <c r="V80" i="9"/>
  <c r="V79" i="9"/>
  <c r="V78" i="9"/>
  <c r="V77" i="9"/>
  <c r="V76" i="9"/>
  <c r="V75" i="9"/>
  <c r="V74" i="9"/>
  <c r="V73" i="9"/>
  <c r="V72" i="9"/>
  <c r="V71" i="9"/>
  <c r="V70" i="9"/>
  <c r="V69" i="9"/>
  <c r="V68" i="9"/>
  <c r="V67" i="9"/>
  <c r="V66" i="9"/>
  <c r="V65" i="9"/>
  <c r="V64" i="9"/>
  <c r="V63" i="9"/>
  <c r="V62" i="9"/>
  <c r="V61" i="9"/>
  <c r="V60" i="9"/>
  <c r="V59" i="9"/>
  <c r="V58" i="9"/>
  <c r="V57" i="9"/>
  <c r="V56" i="9"/>
  <c r="V55" i="9"/>
  <c r="V54" i="9"/>
  <c r="V53" i="9"/>
  <c r="V52" i="9"/>
  <c r="V51" i="9"/>
  <c r="V50" i="9"/>
  <c r="V49" i="9"/>
  <c r="V48" i="9"/>
  <c r="V47" i="9"/>
  <c r="V46" i="9"/>
  <c r="V45" i="9"/>
  <c r="V44" i="9"/>
  <c r="V43" i="9"/>
  <c r="V42" i="9"/>
  <c r="V41" i="9"/>
  <c r="V40" i="9"/>
  <c r="V39" i="9"/>
  <c r="V38" i="9"/>
  <c r="V37" i="9"/>
  <c r="V36" i="9"/>
  <c r="V35" i="9"/>
  <c r="V34" i="9"/>
  <c r="V33" i="9"/>
  <c r="V32" i="9"/>
  <c r="V31" i="9"/>
  <c r="V30" i="9"/>
  <c r="V29" i="9"/>
  <c r="V28" i="9"/>
  <c r="V27" i="9"/>
  <c r="V26" i="9"/>
  <c r="V25" i="9"/>
  <c r="V24" i="9"/>
  <c r="V23" i="9"/>
  <c r="V22" i="9"/>
  <c r="V21" i="9"/>
  <c r="V20" i="9"/>
  <c r="V19" i="9"/>
  <c r="V18" i="9"/>
  <c r="V17" i="9"/>
  <c r="V16" i="9"/>
  <c r="V15" i="9"/>
  <c r="V14" i="9"/>
  <c r="V13" i="9"/>
  <c r="V12" i="9"/>
  <c r="V11" i="9"/>
  <c r="V10" i="9"/>
  <c r="V8" i="9"/>
  <c r="Y8" i="9" s="1"/>
  <c r="Z14" i="10" l="1"/>
  <c r="Z19" i="10"/>
  <c r="Z9" i="10"/>
  <c r="AA19" i="10"/>
  <c r="Z15" i="10"/>
  <c r="Z22" i="10"/>
  <c r="Z11" i="10"/>
  <c r="AA29" i="10"/>
  <c r="AA11" i="10"/>
  <c r="Z26" i="10"/>
  <c r="Z23" i="10"/>
  <c r="AA20" i="10"/>
  <c r="AE11" i="9"/>
  <c r="AJ22" i="9"/>
  <c r="Y22" i="9" s="1"/>
  <c r="AA10" i="10"/>
  <c r="AB3" i="10" s="1"/>
  <c r="X11" i="10"/>
  <c r="AB10" i="10"/>
  <c r="AC10" i="10"/>
  <c r="X19" i="10"/>
  <c r="AC18" i="10"/>
  <c r="AB18" i="10"/>
  <c r="X23" i="10"/>
  <c r="AC22" i="10"/>
  <c r="AB22" i="10"/>
  <c r="X31" i="10"/>
  <c r="AC30" i="10"/>
  <c r="AB30" i="10"/>
  <c r="X39" i="10"/>
  <c r="AB38" i="10"/>
  <c r="AC38" i="10"/>
  <c r="X43" i="10"/>
  <c r="AC42" i="10"/>
  <c r="AB42" i="10"/>
  <c r="X51" i="10"/>
  <c r="AC50" i="10"/>
  <c r="AB50" i="10"/>
  <c r="X59" i="10"/>
  <c r="AC58" i="10"/>
  <c r="AB58" i="10"/>
  <c r="X67" i="10"/>
  <c r="AB66" i="10"/>
  <c r="AC66" i="10"/>
  <c r="X75" i="10"/>
  <c r="AC74" i="10"/>
  <c r="AB74" i="10"/>
  <c r="X87" i="10"/>
  <c r="AC86" i="10"/>
  <c r="AB86" i="10"/>
  <c r="X95" i="10"/>
  <c r="AC94" i="10"/>
  <c r="AB94" i="10"/>
  <c r="X103" i="10"/>
  <c r="AB102" i="10"/>
  <c r="AC102" i="10"/>
  <c r="X107" i="10"/>
  <c r="AB106" i="10"/>
  <c r="AC106" i="10"/>
  <c r="X115" i="10"/>
  <c r="AC114" i="10"/>
  <c r="AB114" i="10"/>
  <c r="X123" i="10"/>
  <c r="AC122" i="10"/>
  <c r="AB122" i="10"/>
  <c r="X126" i="10"/>
  <c r="AC125" i="10"/>
  <c r="AB125" i="10"/>
  <c r="Z18" i="10"/>
  <c r="Z29" i="10"/>
  <c r="X20" i="10"/>
  <c r="AC19" i="10"/>
  <c r="AB19" i="10"/>
  <c r="X28" i="10"/>
  <c r="AB27" i="10"/>
  <c r="AC27" i="10"/>
  <c r="X32" i="10"/>
  <c r="AB31" i="10"/>
  <c r="AC31" i="10"/>
  <c r="X40" i="10"/>
  <c r="AC39" i="10"/>
  <c r="AB39" i="10"/>
  <c r="X48" i="10"/>
  <c r="AC47" i="10"/>
  <c r="AB47" i="10"/>
  <c r="X56" i="10"/>
  <c r="AC55" i="10"/>
  <c r="AB55" i="10"/>
  <c r="X64" i="10"/>
  <c r="AB63" i="10"/>
  <c r="AC63" i="10"/>
  <c r="X68" i="10"/>
  <c r="AC67" i="10"/>
  <c r="AB67" i="10"/>
  <c r="X72" i="10"/>
  <c r="AC71" i="10"/>
  <c r="AB71" i="10"/>
  <c r="X76" i="10"/>
  <c r="AC75" i="10"/>
  <c r="AB75" i="10"/>
  <c r="X84" i="10"/>
  <c r="AC83" i="10"/>
  <c r="AB83" i="10"/>
  <c r="X88" i="10"/>
  <c r="AC87" i="10"/>
  <c r="AB87" i="10"/>
  <c r="X100" i="10"/>
  <c r="AC99" i="10"/>
  <c r="AB99" i="10"/>
  <c r="X108" i="10"/>
  <c r="AC107" i="10"/>
  <c r="AB107" i="10"/>
  <c r="X116" i="10"/>
  <c r="AC115" i="10"/>
  <c r="AB115" i="10"/>
  <c r="X124" i="10"/>
  <c r="AC123" i="10"/>
  <c r="AB123" i="10"/>
  <c r="AA18" i="10"/>
  <c r="X15" i="10"/>
  <c r="AB14" i="10"/>
  <c r="AC14" i="10"/>
  <c r="X27" i="10"/>
  <c r="AC26" i="10"/>
  <c r="AB26" i="10"/>
  <c r="X35" i="10"/>
  <c r="AC34" i="10"/>
  <c r="AB34" i="10"/>
  <c r="X47" i="10"/>
  <c r="AB46" i="10"/>
  <c r="AC46" i="10"/>
  <c r="X55" i="10"/>
  <c r="AC54" i="10"/>
  <c r="AB54" i="10"/>
  <c r="X63" i="10"/>
  <c r="AC62" i="10"/>
  <c r="AB62" i="10"/>
  <c r="X71" i="10"/>
  <c r="AC70" i="10"/>
  <c r="AB70" i="10"/>
  <c r="X79" i="10"/>
  <c r="AC78" i="10"/>
  <c r="AB78" i="10"/>
  <c r="X83" i="10"/>
  <c r="AC82" i="10"/>
  <c r="AB82" i="10"/>
  <c r="X91" i="10"/>
  <c r="AC90" i="10"/>
  <c r="AB90" i="10"/>
  <c r="X99" i="10"/>
  <c r="AB98" i="10"/>
  <c r="AC98" i="10"/>
  <c r="X111" i="10"/>
  <c r="AB110" i="10"/>
  <c r="AC110" i="10"/>
  <c r="X119" i="10"/>
  <c r="AC118" i="10"/>
  <c r="AB118" i="10"/>
  <c r="X12" i="10"/>
  <c r="AC11" i="10"/>
  <c r="AB11" i="10"/>
  <c r="X24" i="10"/>
  <c r="AC23" i="10"/>
  <c r="AB23" i="10"/>
  <c r="X36" i="10"/>
  <c r="AC35" i="10"/>
  <c r="AB35" i="10"/>
  <c r="X44" i="10"/>
  <c r="AC43" i="10"/>
  <c r="AB43" i="10"/>
  <c r="X52" i="10"/>
  <c r="AC51" i="10"/>
  <c r="AB51" i="10"/>
  <c r="X60" i="10"/>
  <c r="AC59" i="10"/>
  <c r="AB59" i="10"/>
  <c r="X80" i="10"/>
  <c r="AC79" i="10"/>
  <c r="AB79" i="10"/>
  <c r="X92" i="10"/>
  <c r="AC91" i="10"/>
  <c r="AB91" i="10"/>
  <c r="X96" i="10"/>
  <c r="AB95" i="10"/>
  <c r="AC95" i="10"/>
  <c r="X104" i="10"/>
  <c r="AC103" i="10"/>
  <c r="AB103" i="10"/>
  <c r="X112" i="10"/>
  <c r="AC111" i="10"/>
  <c r="AB111" i="10"/>
  <c r="X120" i="10"/>
  <c r="AB119" i="10"/>
  <c r="AC119" i="10"/>
  <c r="Z20" i="10"/>
  <c r="AA21" i="10"/>
  <c r="AA13" i="10"/>
  <c r="X9" i="10"/>
  <c r="AC8" i="10"/>
  <c r="AB8" i="10"/>
  <c r="X13" i="10"/>
  <c r="AC12" i="10"/>
  <c r="AB12" i="10"/>
  <c r="X17" i="10"/>
  <c r="AC16" i="10"/>
  <c r="AB16" i="10"/>
  <c r="X21" i="10"/>
  <c r="AB20" i="10"/>
  <c r="AC20" i="10"/>
  <c r="X25" i="10"/>
  <c r="AC24" i="10"/>
  <c r="AB24" i="10"/>
  <c r="X29" i="10"/>
  <c r="AC28" i="10"/>
  <c r="AB28" i="10"/>
  <c r="X33" i="10"/>
  <c r="AC32" i="10"/>
  <c r="AB32" i="10"/>
  <c r="X37" i="10"/>
  <c r="AC36" i="10"/>
  <c r="AB36" i="10"/>
  <c r="X41" i="10"/>
  <c r="AC40" i="10"/>
  <c r="AB40" i="10"/>
  <c r="X45" i="10"/>
  <c r="AC44" i="10"/>
  <c r="AB44" i="10"/>
  <c r="X49" i="10"/>
  <c r="AC48" i="10"/>
  <c r="AB48" i="10"/>
  <c r="X53" i="10"/>
  <c r="AC52" i="10"/>
  <c r="AB52" i="10"/>
  <c r="X57" i="10"/>
  <c r="AC56" i="10"/>
  <c r="AB56" i="10"/>
  <c r="X61" i="10"/>
  <c r="AC60" i="10"/>
  <c r="AB60" i="10"/>
  <c r="X65" i="10"/>
  <c r="AC64" i="10"/>
  <c r="AB64" i="10"/>
  <c r="X69" i="10"/>
  <c r="AB68" i="10"/>
  <c r="AC68" i="10"/>
  <c r="X73" i="10"/>
  <c r="AC72" i="10"/>
  <c r="AB72" i="10"/>
  <c r="X77" i="10"/>
  <c r="AB76" i="10"/>
  <c r="AC76" i="10"/>
  <c r="X81" i="10"/>
  <c r="AC80" i="10"/>
  <c r="AB80" i="10"/>
  <c r="X85" i="10"/>
  <c r="AC84" i="10"/>
  <c r="AB84" i="10"/>
  <c r="X89" i="10"/>
  <c r="AB88" i="10"/>
  <c r="AC88" i="10"/>
  <c r="X93" i="10"/>
  <c r="AC92" i="10"/>
  <c r="AB92" i="10"/>
  <c r="X97" i="10"/>
  <c r="AC96" i="10"/>
  <c r="AB96" i="10"/>
  <c r="X101" i="10"/>
  <c r="AC100" i="10"/>
  <c r="AB100" i="10"/>
  <c r="X105" i="10"/>
  <c r="AB104" i="10"/>
  <c r="AC104" i="10"/>
  <c r="X109" i="10"/>
  <c r="AC108" i="10"/>
  <c r="AB108" i="10"/>
  <c r="X113" i="10"/>
  <c r="AC112" i="10"/>
  <c r="AB112" i="10"/>
  <c r="X117" i="10"/>
  <c r="AC116" i="10"/>
  <c r="AB116" i="10"/>
  <c r="X121" i="10"/>
  <c r="AC120" i="10"/>
  <c r="AB120" i="10"/>
  <c r="X125" i="10"/>
  <c r="AC124" i="10"/>
  <c r="AB124" i="10"/>
  <c r="X127" i="10"/>
  <c r="AC126" i="10"/>
  <c r="AB126" i="10"/>
  <c r="X129" i="10"/>
  <c r="AC128" i="10"/>
  <c r="AB128" i="10"/>
  <c r="AB129" i="10"/>
  <c r="AA24" i="10"/>
  <c r="Z27" i="10"/>
  <c r="AA12" i="10"/>
  <c r="Z25" i="10"/>
  <c r="Z21" i="10"/>
  <c r="X16" i="10"/>
  <c r="AB15" i="10"/>
  <c r="AC15" i="10"/>
  <c r="Y8" i="10"/>
  <c r="X8" i="10"/>
  <c r="AA16" i="10"/>
  <c r="Z10" i="10"/>
  <c r="Z13" i="10"/>
  <c r="X10" i="10"/>
  <c r="AC9" i="10"/>
  <c r="AB9" i="10"/>
  <c r="X14" i="10"/>
  <c r="AB13" i="10"/>
  <c r="AC13" i="10"/>
  <c r="X18" i="10"/>
  <c r="AB17" i="10"/>
  <c r="AC17" i="10"/>
  <c r="X22" i="10"/>
  <c r="AC21" i="10"/>
  <c r="AB21" i="10"/>
  <c r="X26" i="10"/>
  <c r="AC25" i="10"/>
  <c r="AB25" i="10"/>
  <c r="X30" i="10"/>
  <c r="AC29" i="10"/>
  <c r="AB29" i="10"/>
  <c r="X34" i="10"/>
  <c r="AC33" i="10"/>
  <c r="AB33" i="10"/>
  <c r="X38" i="10"/>
  <c r="AC37" i="10"/>
  <c r="AB37" i="10"/>
  <c r="X42" i="10"/>
  <c r="AC41" i="10"/>
  <c r="AB41" i="10"/>
  <c r="X46" i="10"/>
  <c r="AC45" i="10"/>
  <c r="AB45" i="10"/>
  <c r="X50" i="10"/>
  <c r="AC49" i="10"/>
  <c r="AB49" i="10"/>
  <c r="X54" i="10"/>
  <c r="AC53" i="10"/>
  <c r="AB53" i="10"/>
  <c r="X58" i="10"/>
  <c r="AC57" i="10"/>
  <c r="AB57" i="10"/>
  <c r="X62" i="10"/>
  <c r="AC61" i="10"/>
  <c r="AB61" i="10"/>
  <c r="X66" i="10"/>
  <c r="AC65" i="10"/>
  <c r="AB65" i="10"/>
  <c r="X70" i="10"/>
  <c r="AB69" i="10"/>
  <c r="AC69" i="10"/>
  <c r="X74" i="10"/>
  <c r="AC73" i="10"/>
  <c r="AB73" i="10"/>
  <c r="X78" i="10"/>
  <c r="AC77" i="10"/>
  <c r="AB77" i="10"/>
  <c r="X82" i="10"/>
  <c r="AC81" i="10"/>
  <c r="AB81" i="10"/>
  <c r="X86" i="10"/>
  <c r="AC85" i="10"/>
  <c r="AB85" i="10"/>
  <c r="X90" i="10"/>
  <c r="AC89" i="10"/>
  <c r="AB89" i="10"/>
  <c r="X94" i="10"/>
  <c r="AC93" i="10"/>
  <c r="AB93" i="10"/>
  <c r="X98" i="10"/>
  <c r="AC97" i="10"/>
  <c r="AB97" i="10"/>
  <c r="X102" i="10"/>
  <c r="AC101" i="10"/>
  <c r="AB101" i="10"/>
  <c r="X106" i="10"/>
  <c r="AC105" i="10"/>
  <c r="AB105" i="10"/>
  <c r="X110" i="10"/>
  <c r="AC109" i="10"/>
  <c r="AB109" i="10"/>
  <c r="X114" i="10"/>
  <c r="AC113" i="10"/>
  <c r="AB113" i="10"/>
  <c r="X118" i="10"/>
  <c r="AC117" i="10"/>
  <c r="AB117" i="10"/>
  <c r="X122" i="10"/>
  <c r="AB121" i="10"/>
  <c r="AC121" i="10"/>
  <c r="X128" i="10"/>
  <c r="AC127" i="10"/>
  <c r="AB127" i="10"/>
  <c r="Z24" i="10"/>
  <c r="AA27" i="10"/>
  <c r="AA23" i="10"/>
  <c r="Z12" i="10"/>
  <c r="AA25" i="10"/>
  <c r="AE8" i="9"/>
  <c r="AE28" i="9"/>
  <c r="AE19" i="9"/>
  <c r="AJ23" i="9"/>
  <c r="Y23" i="9" s="1"/>
  <c r="AJ16" i="9"/>
  <c r="Y16" i="9" s="1"/>
  <c r="AJ29" i="9"/>
  <c r="Y29" i="9" s="1"/>
  <c r="AJ21" i="9"/>
  <c r="Y21" i="9" s="1"/>
  <c r="AJ18" i="9"/>
  <c r="Y18" i="9" s="1"/>
  <c r="AJ9" i="9"/>
  <c r="Y9" i="9" s="1"/>
  <c r="AE21" i="9"/>
  <c r="AE13" i="9"/>
  <c r="X12" i="9"/>
  <c r="AC11" i="9"/>
  <c r="AB11" i="9"/>
  <c r="X24" i="9"/>
  <c r="AC23" i="9"/>
  <c r="AB23" i="9"/>
  <c r="X40" i="9"/>
  <c r="AB39" i="9"/>
  <c r="AC39" i="9"/>
  <c r="X56" i="9"/>
  <c r="AB55" i="9"/>
  <c r="AC55" i="9"/>
  <c r="X68" i="9"/>
  <c r="AC67" i="9"/>
  <c r="AB67" i="9"/>
  <c r="X80" i="9"/>
  <c r="AB79" i="9"/>
  <c r="AC79" i="9"/>
  <c r="X92" i="9"/>
  <c r="AC91" i="9"/>
  <c r="AB91" i="9"/>
  <c r="X104" i="9"/>
  <c r="AC103" i="9"/>
  <c r="AB103" i="9"/>
  <c r="X112" i="9"/>
  <c r="AB111" i="9"/>
  <c r="AC111" i="9"/>
  <c r="X124" i="9"/>
  <c r="AB123" i="9"/>
  <c r="AC123" i="9"/>
  <c r="Z16" i="9"/>
  <c r="AA16" i="9"/>
  <c r="X13" i="9"/>
  <c r="AB12" i="9"/>
  <c r="AC12" i="9"/>
  <c r="X21" i="9"/>
  <c r="AB20" i="9"/>
  <c r="AC20" i="9"/>
  <c r="X29" i="9"/>
  <c r="AB28" i="9"/>
  <c r="AC28" i="9"/>
  <c r="X37" i="9"/>
  <c r="AC36" i="9"/>
  <c r="AB36" i="9"/>
  <c r="X49" i="9"/>
  <c r="AC48" i="9"/>
  <c r="AB48" i="9"/>
  <c r="X53" i="9"/>
  <c r="AB52" i="9"/>
  <c r="AC52" i="9"/>
  <c r="X65" i="9"/>
  <c r="AC64" i="9"/>
  <c r="AB64" i="9"/>
  <c r="X77" i="9"/>
  <c r="AC76" i="9"/>
  <c r="AB76" i="9"/>
  <c r="X89" i="9"/>
  <c r="AC88" i="9"/>
  <c r="AB88" i="9"/>
  <c r="X97" i="9"/>
  <c r="AB96" i="9"/>
  <c r="AC96" i="9"/>
  <c r="X109" i="9"/>
  <c r="AB108" i="9"/>
  <c r="AC108" i="9"/>
  <c r="X117" i="9"/>
  <c r="AB116" i="9"/>
  <c r="AC116" i="9"/>
  <c r="X125" i="9"/>
  <c r="AB124" i="9"/>
  <c r="AC124" i="9"/>
  <c r="X129" i="9"/>
  <c r="AB128" i="9"/>
  <c r="AC128" i="9"/>
  <c r="AB129" i="9"/>
  <c r="AA22" i="9"/>
  <c r="Z22" i="9"/>
  <c r="AA29" i="9"/>
  <c r="Z29" i="9"/>
  <c r="AE24" i="9"/>
  <c r="AJ8" i="9"/>
  <c r="AJ20" i="9"/>
  <c r="Y20" i="9" s="1"/>
  <c r="AJ25" i="9"/>
  <c r="Y25" i="9" s="1"/>
  <c r="X20" i="9"/>
  <c r="AB19" i="9"/>
  <c r="AC19" i="9"/>
  <c r="X52" i="9"/>
  <c r="AB51" i="9"/>
  <c r="AC51" i="9"/>
  <c r="X72" i="9"/>
  <c r="AC71" i="9"/>
  <c r="AB71" i="9"/>
  <c r="X96" i="9"/>
  <c r="AB95" i="9"/>
  <c r="AC95" i="9"/>
  <c r="X120" i="9"/>
  <c r="AB119" i="9"/>
  <c r="AC119" i="9"/>
  <c r="X8" i="9"/>
  <c r="X41" i="9"/>
  <c r="AB40" i="9"/>
  <c r="AC40" i="9"/>
  <c r="X69" i="9"/>
  <c r="AC68" i="9"/>
  <c r="AB68" i="9"/>
  <c r="X85" i="9"/>
  <c r="AB84" i="9"/>
  <c r="AC84" i="9"/>
  <c r="X113" i="9"/>
  <c r="AB112" i="9"/>
  <c r="AC112" i="9"/>
  <c r="X10" i="9"/>
  <c r="AB9" i="9"/>
  <c r="AC9" i="9"/>
  <c r="X14" i="9"/>
  <c r="AC13" i="9"/>
  <c r="AB13" i="9"/>
  <c r="X18" i="9"/>
  <c r="AC17" i="9"/>
  <c r="AB17" i="9"/>
  <c r="X22" i="9"/>
  <c r="AB21" i="9"/>
  <c r="AC21" i="9"/>
  <c r="X26" i="9"/>
  <c r="AB25" i="9"/>
  <c r="AC25" i="9"/>
  <c r="X30" i="9"/>
  <c r="AC29" i="9"/>
  <c r="AB29" i="9"/>
  <c r="X34" i="9"/>
  <c r="AC33" i="9"/>
  <c r="AB33" i="9"/>
  <c r="X38" i="9"/>
  <c r="AC37" i="9"/>
  <c r="AB37" i="9"/>
  <c r="X42" i="9"/>
  <c r="AC41" i="9"/>
  <c r="AB41" i="9"/>
  <c r="X46" i="9"/>
  <c r="AC45" i="9"/>
  <c r="AB45" i="9"/>
  <c r="X50" i="9"/>
  <c r="AC49" i="9"/>
  <c r="AB49" i="9"/>
  <c r="X54" i="9"/>
  <c r="AC53" i="9"/>
  <c r="AB53" i="9"/>
  <c r="X58" i="9"/>
  <c r="AC57" i="9"/>
  <c r="AB57" i="9"/>
  <c r="X62" i="9"/>
  <c r="AB61" i="9"/>
  <c r="AC61" i="9"/>
  <c r="X66" i="9"/>
  <c r="AC65" i="9"/>
  <c r="AB65" i="9"/>
  <c r="X70" i="9"/>
  <c r="AC69" i="9"/>
  <c r="AB69" i="9"/>
  <c r="X74" i="9"/>
  <c r="AC73" i="9"/>
  <c r="AB73" i="9"/>
  <c r="X78" i="9"/>
  <c r="AC77" i="9"/>
  <c r="AB77" i="9"/>
  <c r="X82" i="9"/>
  <c r="AC81" i="9"/>
  <c r="AB81" i="9"/>
  <c r="X86" i="9"/>
  <c r="AC85" i="9"/>
  <c r="AB85" i="9"/>
  <c r="X90" i="9"/>
  <c r="AB89" i="9"/>
  <c r="AC89" i="9"/>
  <c r="X94" i="9"/>
  <c r="AC93" i="9"/>
  <c r="AB93" i="9"/>
  <c r="X98" i="9"/>
  <c r="AC97" i="9"/>
  <c r="AB97" i="9"/>
  <c r="X102" i="9"/>
  <c r="AC101" i="9"/>
  <c r="AB101" i="9"/>
  <c r="X106" i="9"/>
  <c r="AC105" i="9"/>
  <c r="AB105" i="9"/>
  <c r="X110" i="9"/>
  <c r="AB109" i="9"/>
  <c r="AC109" i="9"/>
  <c r="X114" i="9"/>
  <c r="AC113" i="9"/>
  <c r="AB113" i="9"/>
  <c r="X118" i="9"/>
  <c r="AB117" i="9"/>
  <c r="AC117" i="9"/>
  <c r="X122" i="9"/>
  <c r="AC121" i="9"/>
  <c r="AB121" i="9"/>
  <c r="X126" i="9"/>
  <c r="AB125" i="9"/>
  <c r="AC125" i="9"/>
  <c r="AA9" i="9"/>
  <c r="Z9" i="9"/>
  <c r="Z25" i="9"/>
  <c r="AA25" i="9"/>
  <c r="AE16" i="9"/>
  <c r="AE10" i="9"/>
  <c r="AJ27" i="9"/>
  <c r="Y27" i="9" s="1"/>
  <c r="AE18" i="9"/>
  <c r="AJ24" i="9"/>
  <c r="Y24" i="9" s="1"/>
  <c r="AJ13" i="9"/>
  <c r="Y13" i="9" s="1"/>
  <c r="AJ10" i="9"/>
  <c r="Y10" i="9" s="1"/>
  <c r="AJ26" i="9"/>
  <c r="Y26" i="9" s="1"/>
  <c r="AB8" i="9"/>
  <c r="X16" i="9"/>
  <c r="AC15" i="9"/>
  <c r="AB15" i="9"/>
  <c r="X28" i="9"/>
  <c r="AC27" i="9"/>
  <c r="AB27" i="9"/>
  <c r="X32" i="9"/>
  <c r="AC31" i="9"/>
  <c r="AB31" i="9"/>
  <c r="X36" i="9"/>
  <c r="AC35" i="9"/>
  <c r="AB35" i="9"/>
  <c r="X44" i="9"/>
  <c r="AC43" i="9"/>
  <c r="AB43" i="9"/>
  <c r="X48" i="9"/>
  <c r="AC47" i="9"/>
  <c r="AB47" i="9"/>
  <c r="X60" i="9"/>
  <c r="AB59" i="9"/>
  <c r="AC59" i="9"/>
  <c r="X64" i="9"/>
  <c r="AC63" i="9"/>
  <c r="AB63" i="9"/>
  <c r="X76" i="9"/>
  <c r="AC75" i="9"/>
  <c r="AB75" i="9"/>
  <c r="X84" i="9"/>
  <c r="AC83" i="9"/>
  <c r="AB83" i="9"/>
  <c r="X88" i="9"/>
  <c r="AC87" i="9"/>
  <c r="AB87" i="9"/>
  <c r="X100" i="9"/>
  <c r="AC99" i="9"/>
  <c r="AB99" i="9"/>
  <c r="X108" i="9"/>
  <c r="AB107" i="9"/>
  <c r="AC107" i="9"/>
  <c r="X116" i="9"/>
  <c r="AC115" i="9"/>
  <c r="AB115" i="9"/>
  <c r="X127" i="9"/>
  <c r="AC126" i="9"/>
  <c r="AB126" i="9"/>
  <c r="AJ15" i="9"/>
  <c r="Y15" i="9" s="1"/>
  <c r="X17" i="9"/>
  <c r="AC16" i="9"/>
  <c r="AB16" i="9"/>
  <c r="X25" i="9"/>
  <c r="AC24" i="9"/>
  <c r="AB24" i="9"/>
  <c r="X33" i="9"/>
  <c r="AC32" i="9"/>
  <c r="AB32" i="9"/>
  <c r="X45" i="9"/>
  <c r="AC44" i="9"/>
  <c r="AB44" i="9"/>
  <c r="X57" i="9"/>
  <c r="AC56" i="9"/>
  <c r="AB56" i="9"/>
  <c r="X61" i="9"/>
  <c r="AC60" i="9"/>
  <c r="AB60" i="9"/>
  <c r="X73" i="9"/>
  <c r="AC72" i="9"/>
  <c r="AB72" i="9"/>
  <c r="X81" i="9"/>
  <c r="AC80" i="9"/>
  <c r="AB80" i="9"/>
  <c r="X93" i="9"/>
  <c r="AC92" i="9"/>
  <c r="AB92" i="9"/>
  <c r="X101" i="9"/>
  <c r="AB100" i="9"/>
  <c r="AC100" i="9"/>
  <c r="X105" i="9"/>
  <c r="AC104" i="9"/>
  <c r="AB104" i="9"/>
  <c r="X121" i="9"/>
  <c r="AC120" i="9"/>
  <c r="AB120" i="9"/>
  <c r="X11" i="9"/>
  <c r="AC10" i="9"/>
  <c r="AB10" i="9"/>
  <c r="X15" i="9"/>
  <c r="AC14" i="9"/>
  <c r="AB14" i="9"/>
  <c r="X19" i="9"/>
  <c r="AC18" i="9"/>
  <c r="AB18" i="9"/>
  <c r="X23" i="9"/>
  <c r="AB22" i="9"/>
  <c r="AC22" i="9"/>
  <c r="X27" i="9"/>
  <c r="AB26" i="9"/>
  <c r="AC26" i="9"/>
  <c r="X31" i="9"/>
  <c r="AB30" i="9"/>
  <c r="AC30" i="9"/>
  <c r="X35" i="9"/>
  <c r="AB34" i="9"/>
  <c r="AC34" i="9"/>
  <c r="X39" i="9"/>
  <c r="AC38" i="9"/>
  <c r="AB38" i="9"/>
  <c r="X43" i="9"/>
  <c r="AB42" i="9"/>
  <c r="AC42" i="9"/>
  <c r="X47" i="9"/>
  <c r="AC46" i="9"/>
  <c r="AB46" i="9"/>
  <c r="X51" i="9"/>
  <c r="AC50" i="9"/>
  <c r="AB50" i="9"/>
  <c r="X55" i="9"/>
  <c r="AC54" i="9"/>
  <c r="AB54" i="9"/>
  <c r="X59" i="9"/>
  <c r="AB58" i="9"/>
  <c r="AC58" i="9"/>
  <c r="X63" i="9"/>
  <c r="AC62" i="9"/>
  <c r="AB62" i="9"/>
  <c r="X67" i="9"/>
  <c r="AB66" i="9"/>
  <c r="AC66" i="9"/>
  <c r="X71" i="9"/>
  <c r="AB70" i="9"/>
  <c r="AC70" i="9"/>
  <c r="X75" i="9"/>
  <c r="AC74" i="9"/>
  <c r="AB74" i="9"/>
  <c r="X79" i="9"/>
  <c r="AC78" i="9"/>
  <c r="AB78" i="9"/>
  <c r="X83" i="9"/>
  <c r="AB82" i="9"/>
  <c r="AC82" i="9"/>
  <c r="X87" i="9"/>
  <c r="AC86" i="9"/>
  <c r="AB86" i="9"/>
  <c r="X91" i="9"/>
  <c r="AC90" i="9"/>
  <c r="AB90" i="9"/>
  <c r="X95" i="9"/>
  <c r="AB94" i="9"/>
  <c r="AC94" i="9"/>
  <c r="X99" i="9"/>
  <c r="AC98" i="9"/>
  <c r="AB98" i="9"/>
  <c r="X103" i="9"/>
  <c r="AB102" i="9"/>
  <c r="AC102" i="9"/>
  <c r="X107" i="9"/>
  <c r="AB106" i="9"/>
  <c r="AC106" i="9"/>
  <c r="X111" i="9"/>
  <c r="AB110" i="9"/>
  <c r="AC110" i="9"/>
  <c r="X115" i="9"/>
  <c r="AC114" i="9"/>
  <c r="AB114" i="9"/>
  <c r="X119" i="9"/>
  <c r="AB118" i="9"/>
  <c r="AC118" i="9"/>
  <c r="X123" i="9"/>
  <c r="AC122" i="9"/>
  <c r="AB122" i="9"/>
  <c r="X128" i="9"/>
  <c r="AB127" i="9"/>
  <c r="AC127" i="9"/>
  <c r="AA26" i="9"/>
  <c r="Z26" i="9"/>
  <c r="Z21" i="9"/>
  <c r="AA21" i="9"/>
  <c r="Z15" i="9"/>
  <c r="AE23" i="9"/>
  <c r="AE27" i="9"/>
  <c r="AJ11" i="9"/>
  <c r="Y11" i="9" s="1"/>
  <c r="AE14" i="9"/>
  <c r="AJ19" i="9"/>
  <c r="Y19" i="9" s="1"/>
  <c r="AE22" i="9"/>
  <c r="AJ12" i="9"/>
  <c r="Y12" i="9" s="1"/>
  <c r="AJ28" i="9"/>
  <c r="Y28" i="9" s="1"/>
  <c r="AJ17" i="9"/>
  <c r="Y17" i="9" s="1"/>
  <c r="AJ14" i="9"/>
  <c r="Y14" i="9" s="1"/>
  <c r="AA15" i="9" l="1"/>
  <c r="Z23" i="9"/>
  <c r="AA8" i="10"/>
  <c r="Z8" i="10"/>
  <c r="Z18" i="9"/>
  <c r="AA23" i="9"/>
  <c r="AA18" i="9"/>
  <c r="Z10" i="9"/>
  <c r="AA10" i="9"/>
  <c r="Z12" i="9"/>
  <c r="AA13" i="9"/>
  <c r="AA20" i="9"/>
  <c r="Z19" i="9"/>
  <c r="Z17" i="9"/>
  <c r="Z13" i="9"/>
  <c r="Z20" i="9"/>
  <c r="Z24" i="9"/>
  <c r="AA28" i="9"/>
  <c r="Z11" i="9"/>
  <c r="Z14" i="9"/>
  <c r="AA19" i="9"/>
  <c r="AA17" i="9"/>
  <c r="Z27" i="9"/>
  <c r="AA8" i="9"/>
  <c r="Z8" i="9"/>
  <c r="AA24" i="9"/>
  <c r="Z28" i="9"/>
  <c r="AA11" i="9"/>
  <c r="AA14" i="9"/>
  <c r="AA12" i="9"/>
  <c r="AA27" i="9"/>
  <c r="A9" i="5" l="1"/>
  <c r="A10" i="5" s="1"/>
  <c r="A11" i="5" s="1"/>
  <c r="A12" i="5" s="1"/>
  <c r="A13" i="5" s="1"/>
  <c r="A14" i="5" s="1"/>
  <c r="A15" i="5" s="1"/>
  <c r="A16" i="5" s="1"/>
  <c r="A17" i="5" s="1"/>
  <c r="A18" i="5" s="1"/>
  <c r="A19" i="5" s="1"/>
  <c r="A20" i="5" s="1"/>
  <c r="A21" i="5" s="1"/>
  <c r="A22" i="5" s="1"/>
  <c r="A23" i="5" s="1"/>
  <c r="A24" i="5" s="1"/>
  <c r="A25" i="5" s="1"/>
  <c r="A26" i="5" s="1"/>
  <c r="A27" i="5" s="1"/>
  <c r="A28" i="5" s="1"/>
  <c r="A29" i="5" s="1"/>
  <c r="A30" i="5" s="1"/>
  <c r="A31" i="5" s="1"/>
  <c r="A32" i="5" s="1"/>
  <c r="A33" i="5" s="1"/>
  <c r="A34" i="5" s="1"/>
  <c r="A35" i="5" s="1"/>
  <c r="A36" i="5" s="1"/>
  <c r="A37" i="5" s="1"/>
  <c r="A38" i="5" s="1"/>
  <c r="A39" i="5" s="1"/>
  <c r="A40" i="5" s="1"/>
  <c r="A41" i="5" s="1"/>
  <c r="A42" i="5" s="1"/>
  <c r="A43" i="5" s="1"/>
  <c r="A44" i="5" s="1"/>
  <c r="A45" i="5" s="1"/>
  <c r="A46" i="5" s="1"/>
  <c r="A47" i="5" s="1"/>
  <c r="A48" i="5" s="1"/>
  <c r="A49" i="5" s="1"/>
  <c r="A50" i="5" s="1"/>
  <c r="A51" i="5" s="1"/>
  <c r="A52" i="5" s="1"/>
  <c r="A53" i="5" s="1"/>
  <c r="A54" i="5" s="1"/>
  <c r="A55" i="5" s="1"/>
  <c r="A56" i="5" s="1"/>
  <c r="A57" i="5" s="1"/>
  <c r="A58" i="5" s="1"/>
  <c r="A59" i="5" s="1"/>
  <c r="A60" i="5" s="1"/>
  <c r="A61" i="5" s="1"/>
  <c r="A62" i="5" s="1"/>
  <c r="A63" i="5" s="1"/>
  <c r="A64" i="5" s="1"/>
  <c r="A65" i="5" s="1"/>
  <c r="A66" i="5" s="1"/>
  <c r="A67" i="5" s="1"/>
  <c r="A68" i="5" s="1"/>
  <c r="A69" i="5" s="1"/>
  <c r="A70" i="5" s="1"/>
  <c r="A71" i="5" s="1"/>
  <c r="A72" i="5" s="1"/>
  <c r="A73" i="5" s="1"/>
  <c r="A74" i="5" s="1"/>
  <c r="A75" i="5" s="1"/>
  <c r="A76" i="5" s="1"/>
  <c r="A77" i="5" s="1"/>
  <c r="A78" i="5" s="1"/>
  <c r="A79" i="5" s="1"/>
  <c r="A80" i="5" s="1"/>
  <c r="A81" i="5" s="1"/>
  <c r="A82" i="5" s="1"/>
  <c r="A83" i="5" s="1"/>
  <c r="A84" i="5" s="1"/>
  <c r="A85" i="5" s="1"/>
  <c r="A86" i="5" s="1"/>
  <c r="A87" i="5" s="1"/>
  <c r="A88" i="5" s="1"/>
  <c r="A89" i="5" s="1"/>
  <c r="A90" i="5" s="1"/>
  <c r="A91" i="5" s="1"/>
  <c r="A92" i="5" s="1"/>
  <c r="A93" i="5" s="1"/>
  <c r="A94" i="5" s="1"/>
  <c r="A95" i="5" s="1"/>
  <c r="A96" i="5" s="1"/>
  <c r="A97" i="5" s="1"/>
  <c r="A98" i="5" s="1"/>
  <c r="A99" i="5" s="1"/>
  <c r="A100" i="5" s="1"/>
  <c r="A101" i="5" s="1"/>
  <c r="A102" i="5" s="1"/>
  <c r="A103" i="5" s="1"/>
  <c r="A104" i="5" s="1"/>
  <c r="A105" i="5" s="1"/>
  <c r="A106" i="5" s="1"/>
  <c r="A107" i="5" s="1"/>
  <c r="A108" i="5" s="1"/>
  <c r="A109" i="5" s="1"/>
  <c r="A110" i="5" s="1"/>
  <c r="A111" i="5" s="1"/>
  <c r="A112" i="5" s="1"/>
  <c r="A113" i="5" s="1"/>
  <c r="A114" i="5" s="1"/>
  <c r="A115" i="5" s="1"/>
  <c r="A116" i="5" s="1"/>
  <c r="A117" i="5" s="1"/>
  <c r="A118" i="5" s="1"/>
  <c r="A119" i="5" s="1"/>
  <c r="A120" i="5" s="1"/>
  <c r="A121" i="5" s="1"/>
  <c r="A122" i="5" s="1"/>
  <c r="A123" i="5" s="1"/>
  <c r="A124" i="5" s="1"/>
  <c r="A125" i="5" s="1"/>
  <c r="A126" i="5" s="1"/>
  <c r="A127" i="5" s="1"/>
  <c r="A128" i="5" s="1"/>
  <c r="A129" i="5" s="1"/>
  <c r="B8" i="5"/>
  <c r="S129" i="5"/>
  <c r="S128" i="5"/>
  <c r="O8" i="5"/>
  <c r="J8" i="5"/>
  <c r="P8" i="5" s="1"/>
  <c r="B8" i="7"/>
  <c r="S129" i="7"/>
  <c r="S128" i="7"/>
  <c r="I18" i="7"/>
  <c r="O8" i="7"/>
  <c r="J8" i="7"/>
  <c r="V1" i="5" l="1"/>
  <c r="P8" i="7"/>
  <c r="V1" i="7"/>
  <c r="I18" i="8"/>
  <c r="J8" i="8" l="1"/>
  <c r="V1" i="8" s="1"/>
  <c r="O8" i="8" l="1"/>
  <c r="P8" i="8"/>
  <c r="A9" i="7" l="1"/>
  <c r="A10" i="7" s="1"/>
  <c r="A11" i="7" s="1"/>
  <c r="A12" i="7" s="1"/>
  <c r="A13" i="7" s="1"/>
  <c r="A14" i="7" s="1"/>
  <c r="A15" i="7" s="1"/>
  <c r="A16" i="7" s="1"/>
  <c r="A17" i="7" s="1"/>
  <c r="A18" i="7" s="1"/>
  <c r="A19" i="7" s="1"/>
  <c r="A20" i="7" s="1"/>
  <c r="A21" i="7" s="1"/>
  <c r="A22" i="7" s="1"/>
  <c r="A23" i="7" s="1"/>
  <c r="A24" i="7" s="1"/>
  <c r="A25" i="7" s="1"/>
  <c r="A26" i="7" s="1"/>
  <c r="A27" i="7" s="1"/>
  <c r="A28" i="7" s="1"/>
  <c r="A29" i="7" s="1"/>
  <c r="A30" i="7" s="1"/>
  <c r="A31" i="7" s="1"/>
  <c r="A32" i="7" s="1"/>
  <c r="A33" i="7" s="1"/>
  <c r="A34" i="7" s="1"/>
  <c r="A35" i="7" s="1"/>
  <c r="A36" i="7" s="1"/>
  <c r="A37" i="7" s="1"/>
  <c r="A38" i="7" s="1"/>
  <c r="A39" i="7" s="1"/>
  <c r="A40" i="7" s="1"/>
  <c r="A41" i="7" s="1"/>
  <c r="A42" i="7" s="1"/>
  <c r="A43" i="7" s="1"/>
  <c r="A44" i="7" s="1"/>
  <c r="A45" i="7" s="1"/>
  <c r="A46" i="7" s="1"/>
  <c r="A47" i="7" s="1"/>
  <c r="A48" i="7" s="1"/>
  <c r="A49" i="7" s="1"/>
  <c r="A50" i="7" s="1"/>
  <c r="A51" i="7" s="1"/>
  <c r="A52" i="7" s="1"/>
  <c r="A53" i="7" s="1"/>
  <c r="A54" i="7" s="1"/>
  <c r="A55" i="7" s="1"/>
  <c r="A56" i="7" s="1"/>
  <c r="A57" i="7" s="1"/>
  <c r="A58" i="7" s="1"/>
  <c r="A59" i="7" s="1"/>
  <c r="A60" i="7" s="1"/>
  <c r="A61" i="7" s="1"/>
  <c r="A62" i="7" s="1"/>
  <c r="A63" i="7" s="1"/>
  <c r="A64" i="7" s="1"/>
  <c r="A65" i="7" s="1"/>
  <c r="A66" i="7" s="1"/>
  <c r="A67" i="7" s="1"/>
  <c r="A68" i="7" s="1"/>
  <c r="A69" i="7" s="1"/>
  <c r="A70" i="7" s="1"/>
  <c r="A71" i="7" s="1"/>
  <c r="A72" i="7" s="1"/>
  <c r="A73" i="7" s="1"/>
  <c r="A74" i="7" s="1"/>
  <c r="A75" i="7" s="1"/>
  <c r="A76" i="7" s="1"/>
  <c r="A77" i="7" s="1"/>
  <c r="A78" i="7" s="1"/>
  <c r="A79" i="7" s="1"/>
  <c r="A80" i="7" s="1"/>
  <c r="A81" i="7" s="1"/>
  <c r="A82" i="7" s="1"/>
  <c r="A83" i="7" s="1"/>
  <c r="A84" i="7" s="1"/>
  <c r="A85" i="7" s="1"/>
  <c r="A86" i="7" s="1"/>
  <c r="A87" i="7" s="1"/>
  <c r="A88" i="7" s="1"/>
  <c r="A89" i="7" s="1"/>
  <c r="A90" i="7" s="1"/>
  <c r="A91" i="7" s="1"/>
  <c r="A92" i="7" s="1"/>
  <c r="A93" i="7" s="1"/>
  <c r="A94" i="7" s="1"/>
  <c r="A95" i="7" s="1"/>
  <c r="A96" i="7" s="1"/>
  <c r="A97" i="7" s="1"/>
  <c r="A98" i="7" s="1"/>
  <c r="A99" i="7" s="1"/>
  <c r="A100" i="7" s="1"/>
  <c r="A101" i="7" s="1"/>
  <c r="A102" i="7" s="1"/>
  <c r="A103" i="7" s="1"/>
  <c r="A104" i="7" s="1"/>
  <c r="A105" i="7" s="1"/>
  <c r="A106" i="7" s="1"/>
  <c r="A107" i="7" s="1"/>
  <c r="A108" i="7" s="1"/>
  <c r="A109" i="7" s="1"/>
  <c r="A110" i="7" s="1"/>
  <c r="A111" i="7" s="1"/>
  <c r="A112" i="7" s="1"/>
  <c r="A113" i="7" s="1"/>
  <c r="A114" i="7" s="1"/>
  <c r="A115" i="7" s="1"/>
  <c r="A116" i="7" s="1"/>
  <c r="A117" i="7" s="1"/>
  <c r="A118" i="7" s="1"/>
  <c r="A119" i="7" s="1"/>
  <c r="A120" i="7" s="1"/>
  <c r="A121" i="7" s="1"/>
  <c r="A122" i="7" s="1"/>
  <c r="A123" i="7" s="1"/>
  <c r="A124" i="7" s="1"/>
  <c r="A125" i="7" s="1"/>
  <c r="A126" i="7" s="1"/>
  <c r="A127" i="7" s="1"/>
  <c r="A128" i="7" s="1"/>
  <c r="A129" i="7" s="1"/>
  <c r="A9" i="8"/>
  <c r="A10" i="8" s="1"/>
  <c r="A11" i="8" s="1"/>
  <c r="A12" i="8" s="1"/>
  <c r="A13" i="8" s="1"/>
  <c r="A14" i="8" s="1"/>
  <c r="A15" i="8" s="1"/>
  <c r="A16" i="8" s="1"/>
  <c r="A17" i="8" s="1"/>
  <c r="A18" i="8" s="1"/>
  <c r="A19" i="8" s="1"/>
  <c r="A20" i="8" s="1"/>
  <c r="A21" i="8" s="1"/>
  <c r="A22" i="8" s="1"/>
  <c r="A23" i="8" s="1"/>
  <c r="A24" i="8" s="1"/>
  <c r="A25" i="8" s="1"/>
  <c r="A26" i="8" s="1"/>
  <c r="A27" i="8" s="1"/>
  <c r="A28" i="8" s="1"/>
  <c r="A29" i="8" s="1"/>
  <c r="A30" i="8" s="1"/>
  <c r="A31" i="8" s="1"/>
  <c r="A32" i="8" s="1"/>
  <c r="A33" i="8" s="1"/>
  <c r="A34" i="8" s="1"/>
  <c r="A35" i="8" s="1"/>
  <c r="A36" i="8" s="1"/>
  <c r="A37" i="8" s="1"/>
  <c r="A38" i="8" s="1"/>
  <c r="A39" i="8" s="1"/>
  <c r="A40" i="8" s="1"/>
  <c r="A41" i="8" s="1"/>
  <c r="A42" i="8" s="1"/>
  <c r="A43" i="8" s="1"/>
  <c r="A44" i="8" s="1"/>
  <c r="A45" i="8" s="1"/>
  <c r="A46" i="8" s="1"/>
  <c r="A47" i="8" s="1"/>
  <c r="A48" i="8" s="1"/>
  <c r="A49" i="8" s="1"/>
  <c r="A50" i="8" s="1"/>
  <c r="A51" i="8" s="1"/>
  <c r="A52" i="8" s="1"/>
  <c r="A53" i="8" s="1"/>
  <c r="A54" i="8" s="1"/>
  <c r="A55" i="8" s="1"/>
  <c r="A56" i="8" s="1"/>
  <c r="A57" i="8" s="1"/>
  <c r="A58" i="8" s="1"/>
  <c r="A59" i="8" s="1"/>
  <c r="A60" i="8" s="1"/>
  <c r="A61" i="8" s="1"/>
  <c r="A62" i="8" s="1"/>
  <c r="A63" i="8" s="1"/>
  <c r="A64" i="8" s="1"/>
  <c r="A65" i="8" s="1"/>
  <c r="A66" i="8" s="1"/>
  <c r="A67" i="8" s="1"/>
  <c r="A68" i="8" s="1"/>
  <c r="A69" i="8" s="1"/>
  <c r="A70" i="8" s="1"/>
  <c r="A71" i="8" s="1"/>
  <c r="A72" i="8" s="1"/>
  <c r="A73" i="8" s="1"/>
  <c r="A74" i="8" s="1"/>
  <c r="A75" i="8" s="1"/>
  <c r="A76" i="8" s="1"/>
  <c r="A77" i="8" s="1"/>
  <c r="A78" i="8" s="1"/>
  <c r="A79" i="8" s="1"/>
  <c r="A80" i="8" s="1"/>
  <c r="A81" i="8" s="1"/>
  <c r="A82" i="8" s="1"/>
  <c r="A83" i="8" s="1"/>
  <c r="A84" i="8" s="1"/>
  <c r="A85" i="8" s="1"/>
  <c r="A86" i="8" s="1"/>
  <c r="A87" i="8" s="1"/>
  <c r="A88" i="8" s="1"/>
  <c r="A89" i="8" s="1"/>
  <c r="A90" i="8" s="1"/>
  <c r="A91" i="8" s="1"/>
  <c r="A92" i="8" s="1"/>
  <c r="A93" i="8" s="1"/>
  <c r="A94" i="8" s="1"/>
  <c r="A95" i="8" s="1"/>
  <c r="A96" i="8" s="1"/>
  <c r="A97" i="8" s="1"/>
  <c r="A98" i="8" s="1"/>
  <c r="A99" i="8" s="1"/>
  <c r="A100" i="8" s="1"/>
  <c r="A101" i="8" s="1"/>
  <c r="A102" i="8" s="1"/>
  <c r="A103" i="8" s="1"/>
  <c r="A104" i="8" s="1"/>
  <c r="A105" i="8" s="1"/>
  <c r="A106" i="8" s="1"/>
  <c r="A107" i="8" s="1"/>
  <c r="A108" i="8" s="1"/>
  <c r="A109" i="8" s="1"/>
  <c r="A110" i="8" s="1"/>
  <c r="A111" i="8" s="1"/>
  <c r="A112" i="8" s="1"/>
  <c r="A113" i="8" s="1"/>
  <c r="A114" i="8" s="1"/>
  <c r="A115" i="8" s="1"/>
  <c r="A116" i="8" s="1"/>
  <c r="A117" i="8" s="1"/>
  <c r="A118" i="8" s="1"/>
  <c r="A119" i="8" s="1"/>
  <c r="A120" i="8" s="1"/>
  <c r="A121" i="8" s="1"/>
  <c r="A122" i="8" s="1"/>
  <c r="A123" i="8" s="1"/>
  <c r="A124" i="8" s="1"/>
  <c r="A125" i="8" s="1"/>
  <c r="A126" i="8" s="1"/>
  <c r="A127" i="8" s="1"/>
  <c r="A128" i="8" s="1"/>
  <c r="A129" i="8" s="1"/>
  <c r="S129" i="8" l="1"/>
  <c r="S128" i="8"/>
  <c r="B8" i="8" l="1"/>
  <c r="C8" i="8" s="1"/>
  <c r="C8" i="7"/>
  <c r="C8" i="5" a="1"/>
  <c r="C8" i="5" s="1"/>
  <c r="B9" i="5" l="1"/>
  <c r="C9" i="5" s="1" a="1"/>
  <c r="C9" i="5" s="1"/>
  <c r="D8" i="5"/>
  <c r="E8" i="5" s="1"/>
  <c r="D8" i="8"/>
  <c r="E8" i="8" s="1"/>
  <c r="F8" i="8"/>
  <c r="G8" i="8" s="1"/>
  <c r="B9" i="7"/>
  <c r="C9" i="7" s="1"/>
  <c r="D9" i="7" s="1"/>
  <c r="E9" i="7" s="1"/>
  <c r="F8" i="7"/>
  <c r="D8" i="7"/>
  <c r="E8" i="7" s="1"/>
  <c r="B9" i="8"/>
  <c r="C9" i="8" s="1"/>
  <c r="G4" i="2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3" i="2"/>
  <c r="G2" i="2"/>
  <c r="E2" i="4"/>
  <c r="D3" i="4" s="1"/>
  <c r="E2" i="1"/>
  <c r="D3" i="1" s="1"/>
  <c r="B2" i="2"/>
  <c r="C2" i="2" s="1"/>
  <c r="F2" i="1" s="1"/>
  <c r="F2" i="4"/>
  <c r="F3" i="1"/>
  <c r="I2" i="1" l="1"/>
  <c r="F3" i="4"/>
  <c r="G8" i="7"/>
  <c r="R9" i="8"/>
  <c r="O9" i="8"/>
  <c r="P9" i="8"/>
  <c r="E3" i="4"/>
  <c r="I3" i="4" s="1"/>
  <c r="B10" i="7"/>
  <c r="C10" i="7" s="1"/>
  <c r="I2" i="4"/>
  <c r="B10" i="8"/>
  <c r="C10" i="8" s="1"/>
  <c r="F8" i="5"/>
  <c r="B10" i="5"/>
  <c r="C10" i="5" s="1" a="1"/>
  <c r="C10" i="5" s="1"/>
  <c r="D9" i="5"/>
  <c r="E9" i="5" s="1"/>
  <c r="F9" i="5"/>
  <c r="D9" i="8"/>
  <c r="E9" i="8" s="1"/>
  <c r="F9" i="8"/>
  <c r="F9" i="7"/>
  <c r="E3" i="1"/>
  <c r="I3" i="1" s="1"/>
  <c r="D4" i="4"/>
  <c r="G9" i="8" l="1"/>
  <c r="N8" i="8" s="1"/>
  <c r="F10" i="5"/>
  <c r="G10" i="5" s="1"/>
  <c r="G9" i="5"/>
  <c r="N8" i="5" s="1"/>
  <c r="G8" i="5"/>
  <c r="G9" i="7"/>
  <c r="N8" i="7" s="1"/>
  <c r="O9" i="7"/>
  <c r="R9" i="7"/>
  <c r="P9" i="7"/>
  <c r="B11" i="7"/>
  <c r="C11" i="7" s="1"/>
  <c r="R10" i="8"/>
  <c r="P10" i="8"/>
  <c r="O10" i="8"/>
  <c r="F10" i="8"/>
  <c r="G10" i="8" s="1"/>
  <c r="D10" i="8"/>
  <c r="E10" i="8" s="1"/>
  <c r="B11" i="8"/>
  <c r="C11" i="8" s="1"/>
  <c r="D10" i="7"/>
  <c r="E10" i="7" s="1"/>
  <c r="B11" i="5"/>
  <c r="C11" i="5" s="1" a="1"/>
  <c r="C11" i="5" s="1"/>
  <c r="D11" i="5" s="1"/>
  <c r="E11" i="5" s="1"/>
  <c r="F10" i="7"/>
  <c r="D10" i="5"/>
  <c r="E10" i="5" s="1"/>
  <c r="F11" i="7"/>
  <c r="F4" i="4"/>
  <c r="E4" i="4"/>
  <c r="I4" i="4" s="1"/>
  <c r="D4" i="1"/>
  <c r="B12" i="7"/>
  <c r="C12" i="7" s="1"/>
  <c r="Q9" i="8" l="1"/>
  <c r="N9" i="8"/>
  <c r="Q10" i="8" s="1"/>
  <c r="B12" i="5"/>
  <c r="C12" i="5" s="1" a="1"/>
  <c r="C12" i="5" s="1"/>
  <c r="D12" i="5" s="1"/>
  <c r="E12" i="5" s="1"/>
  <c r="F11" i="5"/>
  <c r="G11" i="5" s="1"/>
  <c r="O9" i="5"/>
  <c r="R9" i="5"/>
  <c r="P9" i="5"/>
  <c r="N9" i="5"/>
  <c r="N10" i="5" s="1"/>
  <c r="Q9" i="5"/>
  <c r="O10" i="7"/>
  <c r="G11" i="7"/>
  <c r="G10" i="7"/>
  <c r="D11" i="7"/>
  <c r="E11" i="7" s="1"/>
  <c r="P10" i="7"/>
  <c r="R10" i="7"/>
  <c r="N9" i="7"/>
  <c r="N10" i="7" s="1"/>
  <c r="Q9" i="7"/>
  <c r="R11" i="8"/>
  <c r="P11" i="8"/>
  <c r="N10" i="8"/>
  <c r="Q11" i="8" s="1"/>
  <c r="O11" i="8"/>
  <c r="F11" i="8"/>
  <c r="G11" i="8" s="1"/>
  <c r="B12" i="8"/>
  <c r="C12" i="8" s="1"/>
  <c r="D12" i="8" s="1"/>
  <c r="E12" i="8" s="1"/>
  <c r="D11" i="8"/>
  <c r="E11" i="8" s="1"/>
  <c r="D5" i="4"/>
  <c r="F12" i="7"/>
  <c r="D12" i="7"/>
  <c r="E12" i="7" s="1"/>
  <c r="E5" i="4"/>
  <c r="I5" i="4" s="1"/>
  <c r="F5" i="4"/>
  <c r="E4" i="1"/>
  <c r="I4" i="1" s="1"/>
  <c r="F4" i="1"/>
  <c r="B13" i="7"/>
  <c r="C13" i="7" s="1"/>
  <c r="F12" i="5" l="1"/>
  <c r="B13" i="5"/>
  <c r="C13" i="5" s="1" a="1"/>
  <c r="C13" i="5" s="1"/>
  <c r="D13" i="5" s="1"/>
  <c r="E13" i="5" s="1"/>
  <c r="N11" i="5"/>
  <c r="O10" i="5"/>
  <c r="Q10" i="5"/>
  <c r="G12" i="5"/>
  <c r="P10" i="5"/>
  <c r="R10" i="5"/>
  <c r="N11" i="7"/>
  <c r="G12" i="7"/>
  <c r="R11" i="7"/>
  <c r="P11" i="7"/>
  <c r="O11" i="7"/>
  <c r="Q11" i="7"/>
  <c r="Q10" i="7"/>
  <c r="R12" i="8"/>
  <c r="P12" i="8"/>
  <c r="O12" i="8"/>
  <c r="N11" i="8"/>
  <c r="Q12" i="8" s="1"/>
  <c r="B13" i="8"/>
  <c r="C13" i="8" s="1"/>
  <c r="F12" i="8"/>
  <c r="G12" i="8" s="1"/>
  <c r="D5" i="1"/>
  <c r="E5" i="1" s="1"/>
  <c r="I5" i="1" s="1"/>
  <c r="F13" i="7"/>
  <c r="D13" i="7"/>
  <c r="E13" i="7" s="1"/>
  <c r="D6" i="4"/>
  <c r="B14" i="7"/>
  <c r="C14" i="7" s="1"/>
  <c r="B14" i="5" l="1"/>
  <c r="C14" i="5" s="1" a="1"/>
  <c r="C14" i="5" s="1"/>
  <c r="D14" i="5" s="1"/>
  <c r="E14" i="5" s="1"/>
  <c r="F13" i="5"/>
  <c r="N12" i="7"/>
  <c r="F5" i="1"/>
  <c r="N12" i="5"/>
  <c r="R11" i="5"/>
  <c r="P11" i="5"/>
  <c r="O11" i="5"/>
  <c r="Q11" i="5"/>
  <c r="G13" i="5"/>
  <c r="R12" i="7"/>
  <c r="P12" i="7"/>
  <c r="Q12" i="7"/>
  <c r="O12" i="7"/>
  <c r="G13" i="7"/>
  <c r="N13" i="7" s="1"/>
  <c r="R13" i="8"/>
  <c r="P13" i="8"/>
  <c r="B14" i="8"/>
  <c r="C14" i="8" s="1"/>
  <c r="D14" i="8" s="1"/>
  <c r="E14" i="8" s="1"/>
  <c r="F13" i="8"/>
  <c r="G13" i="8" s="1"/>
  <c r="O13" i="8"/>
  <c r="N12" i="8"/>
  <c r="Q13" i="8" s="1"/>
  <c r="D13" i="8"/>
  <c r="E13" i="8" s="1"/>
  <c r="F14" i="5"/>
  <c r="F14" i="7"/>
  <c r="D14" i="7"/>
  <c r="E14" i="7" s="1"/>
  <c r="E6" i="4"/>
  <c r="I6" i="4" s="1"/>
  <c r="F6" i="4"/>
  <c r="D6" i="1"/>
  <c r="B15" i="5"/>
  <c r="C15" i="5" s="1" a="1"/>
  <c r="C15" i="5" s="1"/>
  <c r="B15" i="7"/>
  <c r="C15" i="7" s="1"/>
  <c r="N13" i="5" l="1"/>
  <c r="G14" i="5"/>
  <c r="Q12" i="5"/>
  <c r="O12" i="5"/>
  <c r="R12" i="5"/>
  <c r="P12" i="5"/>
  <c r="R13" i="7"/>
  <c r="P13" i="7"/>
  <c r="G14" i="7"/>
  <c r="N14" i="7" s="1"/>
  <c r="Q13" i="7"/>
  <c r="O13" i="7"/>
  <c r="P14" i="8"/>
  <c r="R14" i="8"/>
  <c r="F14" i="8"/>
  <c r="G14" i="8" s="1"/>
  <c r="B15" i="8"/>
  <c r="C15" i="8" s="1"/>
  <c r="D15" i="8" s="1"/>
  <c r="E15" i="8" s="1"/>
  <c r="N13" i="8"/>
  <c r="O14" i="8"/>
  <c r="F15" i="5"/>
  <c r="D15" i="5"/>
  <c r="E15" i="5" s="1"/>
  <c r="F15" i="7"/>
  <c r="D15" i="7"/>
  <c r="E15" i="7" s="1"/>
  <c r="E6" i="1"/>
  <c r="I6" i="1" s="1"/>
  <c r="F6" i="1"/>
  <c r="D7" i="4"/>
  <c r="B16" i="5"/>
  <c r="C16" i="5" s="1" a="1"/>
  <c r="C16" i="5" s="1"/>
  <c r="B16" i="7"/>
  <c r="C16" i="7" s="1"/>
  <c r="N14" i="5" l="1"/>
  <c r="G15" i="5"/>
  <c r="P13" i="5"/>
  <c r="R13" i="5"/>
  <c r="Q13" i="5"/>
  <c r="O13" i="5"/>
  <c r="P14" i="7"/>
  <c r="R14" i="7"/>
  <c r="Q14" i="7"/>
  <c r="O14" i="7"/>
  <c r="G15" i="7"/>
  <c r="N15" i="7" s="1"/>
  <c r="F15" i="8"/>
  <c r="G15" i="8" s="1"/>
  <c r="B16" i="8"/>
  <c r="C16" i="8" s="1"/>
  <c r="D16" i="8" s="1"/>
  <c r="E16" i="8" s="1"/>
  <c r="P15" i="8"/>
  <c r="N14" i="8"/>
  <c r="Q15" i="8" s="1"/>
  <c r="R15" i="8"/>
  <c r="Q14" i="8"/>
  <c r="O15" i="8"/>
  <c r="D7" i="1"/>
  <c r="E7" i="1" s="1"/>
  <c r="I7" i="1" s="1"/>
  <c r="D16" i="5"/>
  <c r="E16" i="5" s="1"/>
  <c r="F16" i="5"/>
  <c r="F16" i="7"/>
  <c r="D16" i="7"/>
  <c r="E16" i="7" s="1"/>
  <c r="E7" i="4"/>
  <c r="I7" i="4" s="1"/>
  <c r="F7" i="4"/>
  <c r="F7" i="1"/>
  <c r="B17" i="5"/>
  <c r="C17" i="5" s="1" a="1"/>
  <c r="C17" i="5" s="1"/>
  <c r="B17" i="7"/>
  <c r="C17" i="7" s="1"/>
  <c r="N15" i="5" l="1"/>
  <c r="G16" i="5"/>
  <c r="O14" i="5"/>
  <c r="Q14" i="5"/>
  <c r="P14" i="5"/>
  <c r="R14" i="5"/>
  <c r="G16" i="7"/>
  <c r="N16" i="7" s="1"/>
  <c r="O15" i="7"/>
  <c r="Q15" i="7"/>
  <c r="R15" i="7"/>
  <c r="P15" i="7"/>
  <c r="N15" i="8"/>
  <c r="Q16" i="8" s="1"/>
  <c r="P16" i="8"/>
  <c r="P17" i="8" s="1"/>
  <c r="B17" i="8"/>
  <c r="C17" i="8" s="1"/>
  <c r="D17" i="8" s="1"/>
  <c r="E17" i="8" s="1"/>
  <c r="F16" i="8"/>
  <c r="G16" i="8" s="1"/>
  <c r="R16" i="8"/>
  <c r="O16" i="8"/>
  <c r="D8" i="1"/>
  <c r="F17" i="5"/>
  <c r="D17" i="5"/>
  <c r="E17" i="5" s="1"/>
  <c r="F17" i="8"/>
  <c r="G17" i="8" s="1"/>
  <c r="F17" i="7"/>
  <c r="D17" i="7"/>
  <c r="E17" i="7" s="1"/>
  <c r="E8" i="1"/>
  <c r="I8" i="1" s="1"/>
  <c r="F8" i="1"/>
  <c r="D8" i="4"/>
  <c r="B18" i="5"/>
  <c r="C18" i="5" s="1" a="1"/>
  <c r="C18" i="5" s="1"/>
  <c r="B18" i="8"/>
  <c r="C18" i="8" s="1"/>
  <c r="B18" i="7"/>
  <c r="C18" i="7" s="1"/>
  <c r="N16" i="8" l="1"/>
  <c r="N16" i="5"/>
  <c r="G17" i="5"/>
  <c r="R15" i="5"/>
  <c r="P15" i="5"/>
  <c r="O15" i="5"/>
  <c r="Q15" i="5"/>
  <c r="G17" i="7"/>
  <c r="N17" i="7" s="1"/>
  <c r="R16" i="7"/>
  <c r="P16" i="7"/>
  <c r="O16" i="7"/>
  <c r="Q16" i="7"/>
  <c r="R17" i="8"/>
  <c r="R18" i="8"/>
  <c r="Q17" i="8"/>
  <c r="P18" i="8"/>
  <c r="N17" i="8"/>
  <c r="O17" i="8"/>
  <c r="D18" i="5"/>
  <c r="E18" i="5" s="1"/>
  <c r="F18" i="5"/>
  <c r="D18" i="8"/>
  <c r="E18" i="8" s="1"/>
  <c r="F18" i="8"/>
  <c r="G18" i="8" s="1"/>
  <c r="F18" i="7"/>
  <c r="D18" i="7"/>
  <c r="E18" i="7" s="1"/>
  <c r="F8" i="4"/>
  <c r="E8" i="4"/>
  <c r="I8" i="4" s="1"/>
  <c r="D9" i="1"/>
  <c r="B19" i="5"/>
  <c r="C19" i="5" s="1" a="1"/>
  <c r="C19" i="5" s="1"/>
  <c r="B19" i="8"/>
  <c r="C19" i="8" s="1"/>
  <c r="B19" i="7"/>
  <c r="C19" i="7" s="1"/>
  <c r="N17" i="5" l="1"/>
  <c r="Q16" i="5"/>
  <c r="O16" i="5"/>
  <c r="R16" i="5"/>
  <c r="P16" i="5"/>
  <c r="G18" i="5"/>
  <c r="Q17" i="7"/>
  <c r="O17" i="7"/>
  <c r="G18" i="7"/>
  <c r="N18" i="7" s="1"/>
  <c r="R17" i="7"/>
  <c r="P17" i="7"/>
  <c r="R19" i="8"/>
  <c r="Q18" i="8"/>
  <c r="P19" i="8"/>
  <c r="O18" i="8"/>
  <c r="N18" i="8"/>
  <c r="F19" i="5"/>
  <c r="D19" i="5"/>
  <c r="E19" i="5" s="1"/>
  <c r="D19" i="8"/>
  <c r="E19" i="8" s="1"/>
  <c r="F19" i="8"/>
  <c r="G19" i="8" s="1"/>
  <c r="D19" i="7"/>
  <c r="E19" i="7" s="1"/>
  <c r="F19" i="7"/>
  <c r="E9" i="1"/>
  <c r="I9" i="1" s="1"/>
  <c r="F9" i="1"/>
  <c r="D9" i="4"/>
  <c r="B20" i="5"/>
  <c r="C20" i="5" s="1" a="1"/>
  <c r="C20" i="5" s="1"/>
  <c r="B20" i="8"/>
  <c r="C20" i="8" s="1"/>
  <c r="B20" i="7"/>
  <c r="C20" i="7" s="1"/>
  <c r="N18" i="5" l="1"/>
  <c r="G19" i="5"/>
  <c r="Q17" i="5"/>
  <c r="O17" i="5"/>
  <c r="P17" i="5"/>
  <c r="R17" i="5"/>
  <c r="G19" i="7"/>
  <c r="N19" i="7" s="1"/>
  <c r="R18" i="7"/>
  <c r="P18" i="7"/>
  <c r="O18" i="7"/>
  <c r="Q18" i="7"/>
  <c r="R20" i="8"/>
  <c r="P20" i="8"/>
  <c r="O19" i="8"/>
  <c r="O20" i="8" s="1"/>
  <c r="Q19" i="8"/>
  <c r="N19" i="8"/>
  <c r="D10" i="1"/>
  <c r="D20" i="5"/>
  <c r="E20" i="5" s="1"/>
  <c r="F20" i="5"/>
  <c r="F20" i="8"/>
  <c r="G20" i="8" s="1"/>
  <c r="D20" i="8"/>
  <c r="E20" i="8" s="1"/>
  <c r="F20" i="7"/>
  <c r="D20" i="7"/>
  <c r="E20" i="7" s="1"/>
  <c r="E9" i="4"/>
  <c r="I9" i="4" s="1"/>
  <c r="F9" i="4"/>
  <c r="E10" i="1"/>
  <c r="I10" i="1" s="1"/>
  <c r="F10" i="1"/>
  <c r="B21" i="5"/>
  <c r="C21" i="5" s="1" a="1"/>
  <c r="C21" i="5" s="1"/>
  <c r="B21" i="8"/>
  <c r="C21" i="8" s="1"/>
  <c r="B21" i="7"/>
  <c r="C21" i="7" s="1"/>
  <c r="N19" i="5" l="1"/>
  <c r="O18" i="5"/>
  <c r="Q18" i="5"/>
  <c r="G20" i="5"/>
  <c r="N20" i="5" s="1"/>
  <c r="R18" i="5"/>
  <c r="P18" i="5"/>
  <c r="Q19" i="7"/>
  <c r="O19" i="7"/>
  <c r="R19" i="7"/>
  <c r="P19" i="7"/>
  <c r="G20" i="7"/>
  <c r="N20" i="7" s="1"/>
  <c r="R21" i="8"/>
  <c r="P21" i="8"/>
  <c r="N20" i="8"/>
  <c r="Q21" i="8" s="1"/>
  <c r="O21" i="8"/>
  <c r="Q20" i="8"/>
  <c r="D11" i="1"/>
  <c r="D21" i="5"/>
  <c r="E21" i="5" s="1"/>
  <c r="F21" i="5"/>
  <c r="F21" i="8"/>
  <c r="G21" i="8" s="1"/>
  <c r="D21" i="8"/>
  <c r="E21" i="8" s="1"/>
  <c r="F21" i="7"/>
  <c r="D21" i="7"/>
  <c r="E21" i="7" s="1"/>
  <c r="E11" i="1"/>
  <c r="I11" i="1" s="1"/>
  <c r="F11" i="1"/>
  <c r="D10" i="4"/>
  <c r="B22" i="5"/>
  <c r="C22" i="5" s="1" a="1"/>
  <c r="C22" i="5" s="1"/>
  <c r="B22" i="8"/>
  <c r="C22" i="8" s="1"/>
  <c r="B22" i="7"/>
  <c r="R19" i="5" l="1"/>
  <c r="P19" i="5"/>
  <c r="G21" i="5"/>
  <c r="N21" i="5" s="1"/>
  <c r="Q19" i="5"/>
  <c r="O19" i="5"/>
  <c r="G21" i="7"/>
  <c r="N21" i="7" s="1"/>
  <c r="Q20" i="7"/>
  <c r="O20" i="7"/>
  <c r="R20" i="7"/>
  <c r="P20" i="7"/>
  <c r="N21" i="8"/>
  <c r="Q22" i="8" s="1"/>
  <c r="R22" i="8"/>
  <c r="P22" i="8"/>
  <c r="O22" i="8"/>
  <c r="C22" i="7"/>
  <c r="D22" i="7" s="1"/>
  <c r="E22" i="7" s="1"/>
  <c r="C26" i="7"/>
  <c r="D12" i="1"/>
  <c r="D22" i="5"/>
  <c r="E22" i="5" s="1"/>
  <c r="F22" i="5"/>
  <c r="D22" i="8"/>
  <c r="E22" i="8" s="1"/>
  <c r="F22" i="8"/>
  <c r="G22" i="8" s="1"/>
  <c r="F22" i="7"/>
  <c r="E10" i="4"/>
  <c r="I10" i="4" s="1"/>
  <c r="F10" i="4"/>
  <c r="E12" i="1"/>
  <c r="I12" i="1" s="1"/>
  <c r="F12" i="1"/>
  <c r="B23" i="5"/>
  <c r="C23" i="5" s="1" a="1"/>
  <c r="C23" i="5" s="1"/>
  <c r="B23" i="8"/>
  <c r="C23" i="8" s="1"/>
  <c r="B23" i="7"/>
  <c r="G22" i="5" l="1"/>
  <c r="N22" i="5" s="1"/>
  <c r="P20" i="5"/>
  <c r="R20" i="5"/>
  <c r="Q20" i="5"/>
  <c r="O20" i="5"/>
  <c r="Q21" i="7"/>
  <c r="O21" i="7"/>
  <c r="G22" i="7"/>
  <c r="N22" i="7" s="1"/>
  <c r="P21" i="7"/>
  <c r="R21" i="7"/>
  <c r="R23" i="8"/>
  <c r="P23" i="8"/>
  <c r="N22" i="8"/>
  <c r="Q23" i="8" s="1"/>
  <c r="O23" i="8"/>
  <c r="C23" i="7"/>
  <c r="D23" i="7" s="1"/>
  <c r="E23" i="7" s="1"/>
  <c r="C27" i="7"/>
  <c r="D13" i="1"/>
  <c r="D23" i="5"/>
  <c r="E23" i="5" s="1"/>
  <c r="F23" i="5"/>
  <c r="D23" i="8"/>
  <c r="E23" i="8" s="1"/>
  <c r="F23" i="8"/>
  <c r="G23" i="8" s="1"/>
  <c r="F23" i="7"/>
  <c r="E13" i="1"/>
  <c r="I13" i="1" s="1"/>
  <c r="F13" i="1"/>
  <c r="D11" i="4"/>
  <c r="B24" i="5"/>
  <c r="C24" i="5" s="1" a="1"/>
  <c r="C24" i="5" s="1"/>
  <c r="B24" i="8"/>
  <c r="C24" i="8" s="1"/>
  <c r="B24" i="7"/>
  <c r="G23" i="5" l="1"/>
  <c r="N23" i="5" s="1"/>
  <c r="O21" i="5"/>
  <c r="Q21" i="5"/>
  <c r="P21" i="5"/>
  <c r="R21" i="5"/>
  <c r="R22" i="7"/>
  <c r="P22" i="7"/>
  <c r="O22" i="7"/>
  <c r="Q22" i="7"/>
  <c r="G23" i="7"/>
  <c r="N23" i="7" s="1"/>
  <c r="R24" i="8"/>
  <c r="P24" i="8"/>
  <c r="N23" i="8"/>
  <c r="Q24" i="8" s="1"/>
  <c r="O24" i="8"/>
  <c r="C24" i="7"/>
  <c r="D24" i="7" s="1"/>
  <c r="E24" i="7" s="1"/>
  <c r="C28" i="7"/>
  <c r="F24" i="5"/>
  <c r="D24" i="5"/>
  <c r="E24" i="5" s="1"/>
  <c r="F24" i="8"/>
  <c r="G24" i="8" s="1"/>
  <c r="D24" i="8"/>
  <c r="E24" i="8" s="1"/>
  <c r="F24" i="7"/>
  <c r="E11" i="4"/>
  <c r="I11" i="4" s="1"/>
  <c r="F11" i="4"/>
  <c r="D14" i="1"/>
  <c r="B25" i="5"/>
  <c r="C25" i="5" s="1" a="1"/>
  <c r="C25" i="5" s="1"/>
  <c r="B25" i="8"/>
  <c r="C25" i="8" s="1"/>
  <c r="B25" i="7"/>
  <c r="R22" i="5" l="1"/>
  <c r="P22" i="5"/>
  <c r="O22" i="5"/>
  <c r="Q22" i="5"/>
  <c r="G24" i="5"/>
  <c r="N24" i="5" s="1"/>
  <c r="G24" i="7"/>
  <c r="N24" i="7" s="1"/>
  <c r="O23" i="7"/>
  <c r="Q23" i="7"/>
  <c r="R23" i="7"/>
  <c r="P23" i="7"/>
  <c r="R25" i="8"/>
  <c r="P25" i="8"/>
  <c r="N24" i="8"/>
  <c r="Q25" i="8" s="1"/>
  <c r="O25" i="8"/>
  <c r="C25" i="7"/>
  <c r="D25" i="7" s="1"/>
  <c r="E25" i="7" s="1"/>
  <c r="C29" i="7"/>
  <c r="D25" i="5"/>
  <c r="E25" i="5" s="1"/>
  <c r="F25" i="5"/>
  <c r="F25" i="8"/>
  <c r="G25" i="8" s="1"/>
  <c r="D25" i="8"/>
  <c r="E25" i="8" s="1"/>
  <c r="F25" i="7"/>
  <c r="E14" i="1"/>
  <c r="I14" i="1" s="1"/>
  <c r="D15" i="1"/>
  <c r="F14" i="1"/>
  <c r="D12" i="4"/>
  <c r="B26" i="5"/>
  <c r="C26" i="5" s="1" a="1"/>
  <c r="C26" i="5" s="1"/>
  <c r="B26" i="8"/>
  <c r="C26" i="8" s="1"/>
  <c r="B26" i="7"/>
  <c r="Q23" i="5" l="1"/>
  <c r="O23" i="5"/>
  <c r="R23" i="5"/>
  <c r="P23" i="5"/>
  <c r="G25" i="5"/>
  <c r="N25" i="5" s="1"/>
  <c r="G25" i="7"/>
  <c r="N25" i="7" s="1"/>
  <c r="P24" i="7"/>
  <c r="R24" i="7"/>
  <c r="Q24" i="7"/>
  <c r="O24" i="7"/>
  <c r="R26" i="8"/>
  <c r="P26" i="8"/>
  <c r="O26" i="8"/>
  <c r="N25" i="8"/>
  <c r="Q26" i="8" s="1"/>
  <c r="F26" i="7"/>
  <c r="C30" i="7"/>
  <c r="D26" i="7"/>
  <c r="E26" i="7" s="1"/>
  <c r="D26" i="5"/>
  <c r="E26" i="5" s="1"/>
  <c r="F26" i="5"/>
  <c r="D26" i="8"/>
  <c r="E26" i="8" s="1"/>
  <c r="F26" i="8"/>
  <c r="G26" i="8" s="1"/>
  <c r="E12" i="4"/>
  <c r="I12" i="4" s="1"/>
  <c r="F12" i="4"/>
  <c r="E15" i="1"/>
  <c r="I15" i="1" s="1"/>
  <c r="F15" i="1"/>
  <c r="B27" i="5"/>
  <c r="C27" i="5" s="1" a="1"/>
  <c r="C27" i="5" s="1"/>
  <c r="B27" i="8"/>
  <c r="C27" i="8" s="1"/>
  <c r="B27" i="7"/>
  <c r="C31" i="7" s="1"/>
  <c r="G26" i="5" l="1"/>
  <c r="N26" i="5" s="1"/>
  <c r="Q24" i="5"/>
  <c r="O24" i="5"/>
  <c r="P24" i="5"/>
  <c r="R24" i="5"/>
  <c r="G26" i="7"/>
  <c r="N26" i="7" s="1"/>
  <c r="O25" i="7"/>
  <c r="Q25" i="7"/>
  <c r="P25" i="7"/>
  <c r="R25" i="7"/>
  <c r="R27" i="8"/>
  <c r="P27" i="8"/>
  <c r="N26" i="8"/>
  <c r="Q27" i="8" s="1"/>
  <c r="O27" i="8"/>
  <c r="D16" i="1"/>
  <c r="F27" i="5"/>
  <c r="D27" i="5"/>
  <c r="E27" i="5" s="1"/>
  <c r="D27" i="8"/>
  <c r="E27" i="8" s="1"/>
  <c r="F27" i="8"/>
  <c r="G27" i="8" s="1"/>
  <c r="D27" i="7"/>
  <c r="E27" i="7" s="1"/>
  <c r="F27" i="7"/>
  <c r="E16" i="1"/>
  <c r="I16" i="1" s="1"/>
  <c r="F16" i="1"/>
  <c r="D13" i="4"/>
  <c r="B28" i="5"/>
  <c r="C28" i="5" s="1" a="1"/>
  <c r="C28" i="5" s="1"/>
  <c r="B28" i="8"/>
  <c r="C28" i="8" s="1"/>
  <c r="B28" i="7"/>
  <c r="C32" i="7" s="1"/>
  <c r="P25" i="5" l="1"/>
  <c r="R25" i="5"/>
  <c r="O25" i="5"/>
  <c r="Q25" i="5"/>
  <c r="G27" i="5"/>
  <c r="N27" i="5" s="1"/>
  <c r="P26" i="7"/>
  <c r="R26" i="7"/>
  <c r="G27" i="7"/>
  <c r="N27" i="7" s="1"/>
  <c r="O26" i="7"/>
  <c r="Q26" i="7"/>
  <c r="N27" i="8"/>
  <c r="Q28" i="8" s="1"/>
  <c r="R28" i="8"/>
  <c r="P28" i="8"/>
  <c r="O28" i="8"/>
  <c r="D28" i="5"/>
  <c r="E28" i="5" s="1"/>
  <c r="F28" i="5"/>
  <c r="F28" i="8"/>
  <c r="G28" i="8" s="1"/>
  <c r="D28" i="8"/>
  <c r="E28" i="8" s="1"/>
  <c r="F28" i="7"/>
  <c r="D28" i="7"/>
  <c r="E28" i="7" s="1"/>
  <c r="E13" i="4"/>
  <c r="I13" i="4" s="1"/>
  <c r="F13" i="4"/>
  <c r="D17" i="1"/>
  <c r="B29" i="5"/>
  <c r="C29" i="5" s="1" a="1"/>
  <c r="C29" i="5" s="1"/>
  <c r="B29" i="8"/>
  <c r="C29" i="8" s="1"/>
  <c r="B29" i="7"/>
  <c r="C33" i="7" s="1"/>
  <c r="G28" i="5" l="1"/>
  <c r="N28" i="5" s="1"/>
  <c r="R26" i="5"/>
  <c r="P26" i="5"/>
  <c r="O26" i="5"/>
  <c r="Q26" i="5"/>
  <c r="G28" i="7"/>
  <c r="N28" i="7" s="1"/>
  <c r="Q27" i="7"/>
  <c r="O27" i="7"/>
  <c r="R27" i="7"/>
  <c r="P27" i="7"/>
  <c r="R29" i="8"/>
  <c r="P29" i="8"/>
  <c r="N28" i="8"/>
  <c r="Q29" i="8" s="1"/>
  <c r="F29" i="5"/>
  <c r="D29" i="5"/>
  <c r="E29" i="5" s="1"/>
  <c r="F29" i="8"/>
  <c r="G29" i="8" s="1"/>
  <c r="D29" i="8"/>
  <c r="E29" i="8" s="1"/>
  <c r="F29" i="7"/>
  <c r="D29" i="7"/>
  <c r="E29" i="7" s="1"/>
  <c r="E17" i="1"/>
  <c r="I17" i="1" s="1"/>
  <c r="F17" i="1"/>
  <c r="D14" i="4"/>
  <c r="B30" i="5"/>
  <c r="C30" i="5" s="1" a="1"/>
  <c r="C30" i="5" s="1"/>
  <c r="B30" i="8"/>
  <c r="C30" i="8" s="1"/>
  <c r="B30" i="7"/>
  <c r="C34" i="7" s="1"/>
  <c r="D18" i="1" l="1"/>
  <c r="G29" i="5"/>
  <c r="N29" i="5" s="1"/>
  <c r="R27" i="5"/>
  <c r="P27" i="5"/>
  <c r="Q27" i="5"/>
  <c r="O27" i="5"/>
  <c r="G29" i="7"/>
  <c r="N29" i="7" s="1"/>
  <c r="Q28" i="7"/>
  <c r="O28" i="7"/>
  <c r="Q29" i="7" s="1"/>
  <c r="P28" i="7"/>
  <c r="R28" i="7"/>
  <c r="R30" i="8"/>
  <c r="P30" i="8"/>
  <c r="N29" i="8"/>
  <c r="Q30" i="8" s="1"/>
  <c r="F30" i="5"/>
  <c r="D30" i="5"/>
  <c r="E30" i="5" s="1"/>
  <c r="D30" i="8"/>
  <c r="E30" i="8" s="1"/>
  <c r="F30" i="8"/>
  <c r="G30" i="8" s="1"/>
  <c r="AB30" i="8" s="1"/>
  <c r="F30" i="7"/>
  <c r="D30" i="7"/>
  <c r="E30" i="7" s="1"/>
  <c r="E14" i="4"/>
  <c r="I14" i="4" s="1"/>
  <c r="F14" i="4"/>
  <c r="E18" i="1"/>
  <c r="I18" i="1" s="1"/>
  <c r="F18" i="1"/>
  <c r="B31" i="5"/>
  <c r="C31" i="5" s="1" a="1"/>
  <c r="C31" i="5" s="1"/>
  <c r="B31" i="8"/>
  <c r="C31" i="8" s="1"/>
  <c r="B31" i="7"/>
  <c r="C35" i="7" s="1"/>
  <c r="Q30" i="5" l="1"/>
  <c r="Q28" i="5"/>
  <c r="O28" i="5"/>
  <c r="Q29" i="5" s="1"/>
  <c r="P28" i="5"/>
  <c r="R28" i="5"/>
  <c r="G30" i="5"/>
  <c r="AE30" i="5" s="1"/>
  <c r="Q30" i="7"/>
  <c r="P29" i="7"/>
  <c r="R29" i="7"/>
  <c r="G30" i="7"/>
  <c r="AB30" i="7" s="1"/>
  <c r="N30" i="8"/>
  <c r="Q31" i="8" s="1"/>
  <c r="R31" i="8"/>
  <c r="P31" i="8"/>
  <c r="D19" i="1"/>
  <c r="D31" i="5"/>
  <c r="E31" i="5" s="1"/>
  <c r="F31" i="5"/>
  <c r="D31" i="8"/>
  <c r="E31" i="8" s="1"/>
  <c r="F31" i="8"/>
  <c r="G31" i="8" s="1"/>
  <c r="AB31" i="8" s="1"/>
  <c r="F31" i="7"/>
  <c r="D31" i="7"/>
  <c r="E31" i="7" s="1"/>
  <c r="E19" i="1"/>
  <c r="I19" i="1" s="1"/>
  <c r="F19" i="1"/>
  <c r="D15" i="4"/>
  <c r="B32" i="5"/>
  <c r="C32" i="5" s="1" a="1"/>
  <c r="C32" i="5" s="1"/>
  <c r="B32" i="8"/>
  <c r="C32" i="8" s="1"/>
  <c r="B32" i="7"/>
  <c r="C36" i="7" s="1"/>
  <c r="N30" i="5" l="1"/>
  <c r="G31" i="5"/>
  <c r="AE31" i="5" s="1"/>
  <c r="P29" i="5"/>
  <c r="R29" i="5"/>
  <c r="G31" i="7"/>
  <c r="AB31" i="7" s="1"/>
  <c r="N30" i="7"/>
  <c r="R30" i="7"/>
  <c r="P30" i="7"/>
  <c r="P32" i="8"/>
  <c r="R32" i="8"/>
  <c r="N31" i="8"/>
  <c r="Q32" i="8" s="1"/>
  <c r="D32" i="5"/>
  <c r="E32" i="5" s="1"/>
  <c r="F32" i="5"/>
  <c r="F32" i="8"/>
  <c r="G32" i="8" s="1"/>
  <c r="AB32" i="8" s="1"/>
  <c r="D32" i="8"/>
  <c r="E32" i="8" s="1"/>
  <c r="F32" i="7"/>
  <c r="D32" i="7"/>
  <c r="E32" i="7" s="1"/>
  <c r="E15" i="4"/>
  <c r="I15" i="4" s="1"/>
  <c r="F15" i="4"/>
  <c r="D20" i="1"/>
  <c r="B33" i="5"/>
  <c r="C33" i="5" s="1" a="1"/>
  <c r="C33" i="5" s="1"/>
  <c r="B33" i="8"/>
  <c r="C33" i="8" s="1"/>
  <c r="B33" i="7"/>
  <c r="C37" i="7" s="1"/>
  <c r="P30" i="5" l="1"/>
  <c r="R30" i="5"/>
  <c r="N31" i="5"/>
  <c r="Q31" i="5"/>
  <c r="G32" i="5"/>
  <c r="AE32" i="5" s="1"/>
  <c r="N31" i="7"/>
  <c r="Q31" i="7"/>
  <c r="P31" i="7"/>
  <c r="R31" i="7"/>
  <c r="G32" i="7"/>
  <c r="AB32" i="7" s="1"/>
  <c r="P33" i="8"/>
  <c r="R33" i="8"/>
  <c r="N32" i="8"/>
  <c r="Q33" i="8" s="1"/>
  <c r="F33" i="5"/>
  <c r="D33" i="5"/>
  <c r="E33" i="5" s="1"/>
  <c r="F33" i="8"/>
  <c r="G33" i="8" s="1"/>
  <c r="AB33" i="8" s="1"/>
  <c r="D33" i="8"/>
  <c r="E33" i="8" s="1"/>
  <c r="F33" i="7"/>
  <c r="D33" i="7"/>
  <c r="E33" i="7" s="1"/>
  <c r="D21" i="1"/>
  <c r="E20" i="1"/>
  <c r="I20" i="1" s="1"/>
  <c r="F20" i="1"/>
  <c r="D16" i="4"/>
  <c r="B34" i="5"/>
  <c r="C34" i="5" s="1" a="1"/>
  <c r="C34" i="5" s="1"/>
  <c r="B34" i="8"/>
  <c r="C34" i="8" s="1"/>
  <c r="B34" i="7"/>
  <c r="C38" i="7" s="1"/>
  <c r="P31" i="5" l="1"/>
  <c r="R31" i="5"/>
  <c r="N32" i="5"/>
  <c r="Q32" i="5"/>
  <c r="G33" i="5"/>
  <c r="AE33" i="5" s="1"/>
  <c r="G33" i="7"/>
  <c r="AB33" i="7" s="1"/>
  <c r="R32" i="7"/>
  <c r="P32" i="7"/>
  <c r="N32" i="7"/>
  <c r="Q32" i="7"/>
  <c r="P34" i="8"/>
  <c r="R34" i="8"/>
  <c r="N33" i="8"/>
  <c r="Q34" i="8" s="1"/>
  <c r="D34" i="5"/>
  <c r="E34" i="5" s="1"/>
  <c r="F34" i="5"/>
  <c r="D34" i="8"/>
  <c r="E34" i="8" s="1"/>
  <c r="F34" i="8"/>
  <c r="G34" i="8" s="1"/>
  <c r="AB34" i="8" s="1"/>
  <c r="F34" i="7"/>
  <c r="D34" i="7"/>
  <c r="E34" i="7" s="1"/>
  <c r="E16" i="4"/>
  <c r="I16" i="4" s="1"/>
  <c r="F16" i="4"/>
  <c r="E21" i="1"/>
  <c r="I21" i="1" s="1"/>
  <c r="F21" i="1"/>
  <c r="B35" i="5"/>
  <c r="C35" i="5" s="1" a="1"/>
  <c r="C35" i="5" s="1"/>
  <c r="B35" i="8"/>
  <c r="C35" i="8" s="1"/>
  <c r="B35" i="7"/>
  <c r="C39" i="7" s="1"/>
  <c r="Q33" i="5" l="1"/>
  <c r="N33" i="5"/>
  <c r="R32" i="5"/>
  <c r="P32" i="5"/>
  <c r="G34" i="5"/>
  <c r="AE34" i="5" s="1"/>
  <c r="G34" i="7"/>
  <c r="AB34" i="7" s="1"/>
  <c r="Q33" i="7"/>
  <c r="N33" i="7"/>
  <c r="R33" i="7"/>
  <c r="P33" i="7"/>
  <c r="N34" i="8"/>
  <c r="Q35" i="8" s="1"/>
  <c r="P35" i="8"/>
  <c r="R35" i="8"/>
  <c r="D22" i="1"/>
  <c r="D35" i="5"/>
  <c r="E35" i="5" s="1"/>
  <c r="F35" i="5"/>
  <c r="D35" i="8"/>
  <c r="E35" i="8" s="1"/>
  <c r="F35" i="8"/>
  <c r="G35" i="8" s="1"/>
  <c r="AB35" i="8" s="1"/>
  <c r="D35" i="7"/>
  <c r="E35" i="7" s="1"/>
  <c r="F35" i="7"/>
  <c r="E22" i="1"/>
  <c r="I22" i="1" s="1"/>
  <c r="D23" i="1"/>
  <c r="F22" i="1"/>
  <c r="D17" i="4"/>
  <c r="B36" i="5"/>
  <c r="C36" i="5" s="1" a="1"/>
  <c r="C36" i="5" s="1"/>
  <c r="B36" i="8"/>
  <c r="C36" i="8" s="1"/>
  <c r="B36" i="7"/>
  <c r="C40" i="7" s="1"/>
  <c r="Q34" i="5" l="1"/>
  <c r="N34" i="5"/>
  <c r="G35" i="5"/>
  <c r="AE35" i="5" s="1"/>
  <c r="R33" i="5"/>
  <c r="P33" i="5"/>
  <c r="G35" i="7"/>
  <c r="AB35" i="7" s="1"/>
  <c r="P34" i="7"/>
  <c r="R34" i="7"/>
  <c r="Q34" i="7"/>
  <c r="N34" i="7"/>
  <c r="P36" i="8"/>
  <c r="N35" i="8"/>
  <c r="Q36" i="8" s="1"/>
  <c r="R36" i="8"/>
  <c r="F36" i="5"/>
  <c r="D36" i="5"/>
  <c r="E36" i="5" s="1"/>
  <c r="F36" i="8"/>
  <c r="G36" i="8" s="1"/>
  <c r="AB36" i="8" s="1"/>
  <c r="D36" i="8"/>
  <c r="E36" i="8" s="1"/>
  <c r="D36" i="7"/>
  <c r="E36" i="7" s="1"/>
  <c r="F36" i="7"/>
  <c r="E17" i="4"/>
  <c r="I17" i="4" s="1"/>
  <c r="F17" i="4"/>
  <c r="E23" i="1"/>
  <c r="I23" i="1" s="1"/>
  <c r="F23" i="1"/>
  <c r="B37" i="5"/>
  <c r="C37" i="5" s="1" a="1"/>
  <c r="C37" i="5" s="1"/>
  <c r="B37" i="8"/>
  <c r="C37" i="8" s="1"/>
  <c r="B37" i="7"/>
  <c r="C41" i="7" s="1"/>
  <c r="D24" i="1" l="1"/>
  <c r="N35" i="5"/>
  <c r="Q35" i="5"/>
  <c r="P34" i="5"/>
  <c r="R34" i="5"/>
  <c r="G36" i="5"/>
  <c r="AE36" i="5" s="1"/>
  <c r="N35" i="7"/>
  <c r="Q35" i="7"/>
  <c r="G36" i="7"/>
  <c r="AB36" i="7" s="1"/>
  <c r="P35" i="7"/>
  <c r="R35" i="7"/>
  <c r="P37" i="8"/>
  <c r="R37" i="8"/>
  <c r="N36" i="8"/>
  <c r="Q37" i="8" s="1"/>
  <c r="D37" i="5"/>
  <c r="E37" i="5" s="1"/>
  <c r="F37" i="5"/>
  <c r="F37" i="8"/>
  <c r="G37" i="8" s="1"/>
  <c r="AB37" i="8" s="1"/>
  <c r="D37" i="8"/>
  <c r="E37" i="8" s="1"/>
  <c r="F37" i="7"/>
  <c r="D37" i="7"/>
  <c r="E37" i="7" s="1"/>
  <c r="E24" i="1"/>
  <c r="I24" i="1" s="1"/>
  <c r="F24" i="1"/>
  <c r="D18" i="4"/>
  <c r="B38" i="5"/>
  <c r="C38" i="5" s="1" a="1"/>
  <c r="C38" i="5" s="1"/>
  <c r="B38" i="8"/>
  <c r="C38" i="8" s="1"/>
  <c r="B38" i="7"/>
  <c r="C42" i="7" s="1"/>
  <c r="G37" i="5" l="1"/>
  <c r="AE37" i="5" s="1"/>
  <c r="P35" i="5"/>
  <c r="R35" i="5"/>
  <c r="N36" i="5"/>
  <c r="Q36" i="5"/>
  <c r="R36" i="7"/>
  <c r="P36" i="7"/>
  <c r="G37" i="7"/>
  <c r="AB37" i="7" s="1"/>
  <c r="N36" i="7"/>
  <c r="Q36" i="7"/>
  <c r="P38" i="8"/>
  <c r="R38" i="8"/>
  <c r="N37" i="8"/>
  <c r="Q38" i="8" s="1"/>
  <c r="D38" i="5"/>
  <c r="E38" i="5" s="1"/>
  <c r="F38" i="5"/>
  <c r="D38" i="8"/>
  <c r="E38" i="8" s="1"/>
  <c r="F38" i="8"/>
  <c r="G38" i="8" s="1"/>
  <c r="AB38" i="8" s="1"/>
  <c r="F38" i="7"/>
  <c r="D38" i="7"/>
  <c r="E38" i="7" s="1"/>
  <c r="E18" i="4"/>
  <c r="I18" i="4" s="1"/>
  <c r="F18" i="4"/>
  <c r="D25" i="1"/>
  <c r="B39" i="5"/>
  <c r="C39" i="5" s="1" a="1"/>
  <c r="C39" i="5" s="1"/>
  <c r="B39" i="8"/>
  <c r="C39" i="8" s="1"/>
  <c r="B39" i="7"/>
  <c r="C43" i="7" s="1"/>
  <c r="R36" i="5" l="1"/>
  <c r="P36" i="5"/>
  <c r="G38" i="5"/>
  <c r="AE38" i="5" s="1"/>
  <c r="Q37" i="5"/>
  <c r="N37" i="5"/>
  <c r="G38" i="7"/>
  <c r="AB38" i="7" s="1"/>
  <c r="Q37" i="7"/>
  <c r="N37" i="7"/>
  <c r="R37" i="7"/>
  <c r="P37" i="7"/>
  <c r="R39" i="8"/>
  <c r="P39" i="8"/>
  <c r="N38" i="8"/>
  <c r="Q39" i="8" s="1"/>
  <c r="F39" i="5"/>
  <c r="D39" i="5"/>
  <c r="E39" i="5" s="1"/>
  <c r="D39" i="8"/>
  <c r="E39" i="8" s="1"/>
  <c r="F39" i="8"/>
  <c r="G39" i="8" s="1"/>
  <c r="AB39" i="8" s="1"/>
  <c r="F39" i="7"/>
  <c r="D39" i="7"/>
  <c r="E39" i="7" s="1"/>
  <c r="E25" i="1"/>
  <c r="I25" i="1" s="1"/>
  <c r="F25" i="1"/>
  <c r="D19" i="4"/>
  <c r="B40" i="5"/>
  <c r="C40" i="5" s="1" a="1"/>
  <c r="C40" i="5" s="1"/>
  <c r="B40" i="8"/>
  <c r="C40" i="8" s="1"/>
  <c r="B40" i="7"/>
  <c r="C44" i="7" s="1"/>
  <c r="G39" i="5" l="1"/>
  <c r="AE39" i="5" s="1"/>
  <c r="Q38" i="5"/>
  <c r="N38" i="5"/>
  <c r="R37" i="5"/>
  <c r="P37" i="5"/>
  <c r="P38" i="7"/>
  <c r="R38" i="7"/>
  <c r="G39" i="7"/>
  <c r="AB39" i="7" s="1"/>
  <c r="Q38" i="7"/>
  <c r="N38" i="7"/>
  <c r="R40" i="8"/>
  <c r="P40" i="8"/>
  <c r="N39" i="8"/>
  <c r="Q40" i="8" s="1"/>
  <c r="D40" i="5"/>
  <c r="E40" i="5" s="1"/>
  <c r="F40" i="5"/>
  <c r="F40" i="8"/>
  <c r="G40" i="8" s="1"/>
  <c r="AB40" i="8" s="1"/>
  <c r="D40" i="8"/>
  <c r="E40" i="8" s="1"/>
  <c r="F40" i="7"/>
  <c r="D40" i="7"/>
  <c r="E40" i="7" s="1"/>
  <c r="E19" i="4"/>
  <c r="I19" i="4" s="1"/>
  <c r="F19" i="4"/>
  <c r="D26" i="1"/>
  <c r="B41" i="5"/>
  <c r="C41" i="5" s="1" a="1"/>
  <c r="C41" i="5" s="1"/>
  <c r="B41" i="8"/>
  <c r="C41" i="8" s="1"/>
  <c r="B41" i="7"/>
  <c r="C45" i="7" s="1"/>
  <c r="P38" i="5" l="1"/>
  <c r="R38" i="5"/>
  <c r="G40" i="5"/>
  <c r="AE40" i="5" s="1"/>
  <c r="N39" i="5"/>
  <c r="Q39" i="5"/>
  <c r="N39" i="7"/>
  <c r="Q39" i="7"/>
  <c r="G40" i="7"/>
  <c r="AB40" i="7" s="1"/>
  <c r="P39" i="7"/>
  <c r="R39" i="7"/>
  <c r="P41" i="8"/>
  <c r="R41" i="8"/>
  <c r="N40" i="8"/>
  <c r="Q41" i="8" s="1"/>
  <c r="D41" i="5"/>
  <c r="E41" i="5" s="1"/>
  <c r="F41" i="5"/>
  <c r="F41" i="8"/>
  <c r="G41" i="8" s="1"/>
  <c r="AB41" i="8" s="1"/>
  <c r="D41" i="8"/>
  <c r="E41" i="8" s="1"/>
  <c r="F41" i="7"/>
  <c r="D41" i="7"/>
  <c r="E41" i="7" s="1"/>
  <c r="E26" i="1"/>
  <c r="I26" i="1" s="1"/>
  <c r="F26" i="1"/>
  <c r="D20" i="4"/>
  <c r="B42" i="5"/>
  <c r="C42" i="5" s="1" a="1"/>
  <c r="C42" i="5" s="1"/>
  <c r="B42" i="8"/>
  <c r="C42" i="8" s="1"/>
  <c r="B42" i="7"/>
  <c r="C46" i="7" s="1"/>
  <c r="N40" i="5" l="1"/>
  <c r="Q40" i="5"/>
  <c r="G41" i="5"/>
  <c r="AE41" i="5" s="1"/>
  <c r="P39" i="5"/>
  <c r="R39" i="5"/>
  <c r="R40" i="7"/>
  <c r="P40" i="7"/>
  <c r="G41" i="7"/>
  <c r="AB41" i="7" s="1"/>
  <c r="N40" i="7"/>
  <c r="Q40" i="7"/>
  <c r="R42" i="8"/>
  <c r="P42" i="8"/>
  <c r="N41" i="8"/>
  <c r="Q42" i="8" s="1"/>
  <c r="D27" i="1"/>
  <c r="F42" i="5"/>
  <c r="D42" i="5"/>
  <c r="E42" i="5" s="1"/>
  <c r="D42" i="8"/>
  <c r="E42" i="8" s="1"/>
  <c r="F42" i="8"/>
  <c r="G42" i="8" s="1"/>
  <c r="AB42" i="8" s="1"/>
  <c r="F42" i="7"/>
  <c r="D42" i="7"/>
  <c r="E42" i="7" s="1"/>
  <c r="E20" i="4"/>
  <c r="I20" i="4" s="1"/>
  <c r="F20" i="4"/>
  <c r="E27" i="1"/>
  <c r="I27" i="1" s="1"/>
  <c r="F27" i="1"/>
  <c r="B43" i="5"/>
  <c r="C43" i="5" s="1" a="1"/>
  <c r="C43" i="5" s="1"/>
  <c r="B43" i="8"/>
  <c r="C43" i="8" s="1"/>
  <c r="B43" i="7"/>
  <c r="C47" i="7" s="1"/>
  <c r="D28" i="1" l="1"/>
  <c r="R40" i="5"/>
  <c r="P40" i="5"/>
  <c r="G42" i="5"/>
  <c r="AE42" i="5" s="1"/>
  <c r="Q41" i="5"/>
  <c r="N41" i="5"/>
  <c r="Q41" i="7"/>
  <c r="N41" i="7"/>
  <c r="R41" i="7"/>
  <c r="P41" i="7"/>
  <c r="G42" i="7"/>
  <c r="AB42" i="7" s="1"/>
  <c r="R43" i="8"/>
  <c r="P43" i="8"/>
  <c r="N42" i="8"/>
  <c r="Q43" i="8" s="1"/>
  <c r="D21" i="4"/>
  <c r="F43" i="5"/>
  <c r="D43" i="5"/>
  <c r="E43" i="5" s="1"/>
  <c r="D43" i="8"/>
  <c r="E43" i="8" s="1"/>
  <c r="F43" i="8"/>
  <c r="G43" i="8" s="1"/>
  <c r="AB43" i="8" s="1"/>
  <c r="D43" i="7"/>
  <c r="E43" i="7" s="1"/>
  <c r="F43" i="7"/>
  <c r="E28" i="1"/>
  <c r="I28" i="1" s="1"/>
  <c r="F28" i="1"/>
  <c r="E21" i="4"/>
  <c r="I21" i="4" s="1"/>
  <c r="F21" i="4"/>
  <c r="B44" i="5"/>
  <c r="C44" i="5" s="1" a="1"/>
  <c r="C44" i="5" s="1"/>
  <c r="B44" i="8"/>
  <c r="C44" i="8" s="1"/>
  <c r="B44" i="7"/>
  <c r="C48" i="7" s="1"/>
  <c r="D22" i="4" l="1"/>
  <c r="Q42" i="5"/>
  <c r="N42" i="5"/>
  <c r="G43" i="5"/>
  <c r="AE43" i="5" s="1"/>
  <c r="R41" i="5"/>
  <c r="P41" i="5"/>
  <c r="P42" i="7"/>
  <c r="R42" i="7"/>
  <c r="G43" i="7"/>
  <c r="AB43" i="7" s="1"/>
  <c r="Q42" i="7"/>
  <c r="N42" i="7"/>
  <c r="P44" i="8"/>
  <c r="R44" i="8"/>
  <c r="N43" i="8"/>
  <c r="Q44" i="8" s="1"/>
  <c r="D44" i="5"/>
  <c r="E44" i="5" s="1"/>
  <c r="F44" i="5"/>
  <c r="F44" i="8"/>
  <c r="G44" i="8" s="1"/>
  <c r="AB44" i="8" s="1"/>
  <c r="D44" i="8"/>
  <c r="E44" i="8" s="1"/>
  <c r="D44" i="7"/>
  <c r="E44" i="7" s="1"/>
  <c r="F44" i="7"/>
  <c r="E22" i="4"/>
  <c r="I22" i="4" s="1"/>
  <c r="F22" i="4"/>
  <c r="D29" i="1"/>
  <c r="B45" i="5"/>
  <c r="C45" i="5" s="1" a="1"/>
  <c r="C45" i="5" s="1"/>
  <c r="B45" i="8"/>
  <c r="C45" i="8" s="1"/>
  <c r="B45" i="7"/>
  <c r="C49" i="7" s="1"/>
  <c r="P42" i="5" l="1"/>
  <c r="R42" i="5"/>
  <c r="N43" i="5"/>
  <c r="Q43" i="5"/>
  <c r="G44" i="5"/>
  <c r="AE44" i="5" s="1"/>
  <c r="G44" i="7"/>
  <c r="AB44" i="7" s="1"/>
  <c r="N43" i="7"/>
  <c r="Q43" i="7"/>
  <c r="P43" i="7"/>
  <c r="R43" i="7"/>
  <c r="R45" i="8"/>
  <c r="P45" i="8"/>
  <c r="N44" i="8"/>
  <c r="Q45" i="8" s="1"/>
  <c r="F45" i="5"/>
  <c r="D45" i="5"/>
  <c r="E45" i="5" s="1"/>
  <c r="F45" i="8"/>
  <c r="G45" i="8" s="1"/>
  <c r="AB45" i="8" s="1"/>
  <c r="D45" i="8"/>
  <c r="E45" i="8" s="1"/>
  <c r="F45" i="7"/>
  <c r="D45" i="7"/>
  <c r="E45" i="7" s="1"/>
  <c r="E29" i="1"/>
  <c r="I29" i="1" s="1"/>
  <c r="F29" i="1"/>
  <c r="D23" i="4"/>
  <c r="B46" i="5"/>
  <c r="C46" i="5" s="1" a="1"/>
  <c r="C46" i="5" s="1"/>
  <c r="B46" i="8"/>
  <c r="C46" i="8" s="1"/>
  <c r="B46" i="7"/>
  <c r="C50" i="7" s="1"/>
  <c r="N44" i="5" l="1"/>
  <c r="Q44" i="5"/>
  <c r="G45" i="5"/>
  <c r="AE45" i="5" s="1"/>
  <c r="P43" i="5"/>
  <c r="R43" i="5"/>
  <c r="R44" i="7"/>
  <c r="P44" i="7"/>
  <c r="G45" i="7"/>
  <c r="AB45" i="7" s="1"/>
  <c r="N44" i="7"/>
  <c r="Q44" i="7"/>
  <c r="R46" i="8"/>
  <c r="P46" i="8"/>
  <c r="N45" i="8"/>
  <c r="Q46" i="8" s="1"/>
  <c r="D30" i="1"/>
  <c r="F30" i="1" s="1"/>
  <c r="F46" i="5"/>
  <c r="D46" i="5"/>
  <c r="E46" i="5" s="1"/>
  <c r="D46" i="8"/>
  <c r="E46" i="8" s="1"/>
  <c r="F46" i="8"/>
  <c r="G46" i="8" s="1"/>
  <c r="AB46" i="8" s="1"/>
  <c r="F46" i="7"/>
  <c r="D46" i="7"/>
  <c r="E46" i="7" s="1"/>
  <c r="E23" i="4"/>
  <c r="I23" i="4" s="1"/>
  <c r="F23" i="4"/>
  <c r="E30" i="1"/>
  <c r="I30" i="1" s="1"/>
  <c r="B47" i="5"/>
  <c r="C47" i="5" s="1" a="1"/>
  <c r="C47" i="5" s="1"/>
  <c r="B47" i="8"/>
  <c r="C47" i="8" s="1"/>
  <c r="B47" i="7"/>
  <c r="C51" i="7" s="1"/>
  <c r="D31" i="1" l="1"/>
  <c r="R44" i="5"/>
  <c r="P44" i="5"/>
  <c r="G46" i="5"/>
  <c r="AE46" i="5" s="1"/>
  <c r="Q45" i="5"/>
  <c r="N45" i="5"/>
  <c r="Q45" i="7"/>
  <c r="N45" i="7"/>
  <c r="R45" i="7"/>
  <c r="P45" i="7"/>
  <c r="G46" i="7"/>
  <c r="AB46" i="7" s="1"/>
  <c r="R47" i="8"/>
  <c r="P47" i="8"/>
  <c r="N46" i="8"/>
  <c r="Q47" i="8" s="1"/>
  <c r="D47" i="5"/>
  <c r="E47" i="5" s="1"/>
  <c r="F47" i="5"/>
  <c r="D47" i="8"/>
  <c r="E47" i="8" s="1"/>
  <c r="F47" i="8"/>
  <c r="G47" i="8" s="1"/>
  <c r="AB47" i="8" s="1"/>
  <c r="F47" i="7"/>
  <c r="D47" i="7"/>
  <c r="E47" i="7" s="1"/>
  <c r="E31" i="1"/>
  <c r="I31" i="1" s="1"/>
  <c r="F31" i="1"/>
  <c r="D24" i="4"/>
  <c r="B48" i="5"/>
  <c r="C48" i="5" s="1" a="1"/>
  <c r="C48" i="5" s="1"/>
  <c r="B48" i="8"/>
  <c r="C48" i="8" s="1"/>
  <c r="B48" i="7"/>
  <c r="C52" i="7" s="1"/>
  <c r="R45" i="5" l="1"/>
  <c r="P45" i="5"/>
  <c r="Q46" i="5"/>
  <c r="N46" i="5"/>
  <c r="G47" i="5"/>
  <c r="AE47" i="5" s="1"/>
  <c r="G47" i="7"/>
  <c r="AB47" i="7" s="1"/>
  <c r="P46" i="7"/>
  <c r="R46" i="7"/>
  <c r="Q46" i="7"/>
  <c r="N46" i="7"/>
  <c r="R48" i="8"/>
  <c r="P48" i="8"/>
  <c r="N47" i="8"/>
  <c r="Q48" i="8" s="1"/>
  <c r="D32" i="1"/>
  <c r="D33" i="1" s="1"/>
  <c r="D48" i="5"/>
  <c r="E48" i="5" s="1"/>
  <c r="F48" i="5"/>
  <c r="D48" i="8"/>
  <c r="E48" i="8" s="1"/>
  <c r="F48" i="8"/>
  <c r="G48" i="8" s="1"/>
  <c r="AB48" i="8" s="1"/>
  <c r="F48" i="7"/>
  <c r="D48" i="7"/>
  <c r="E48" i="7" s="1"/>
  <c r="F24" i="4"/>
  <c r="E24" i="4"/>
  <c r="I24" i="4" s="1"/>
  <c r="E32" i="1"/>
  <c r="I32" i="1" s="1"/>
  <c r="F32" i="1"/>
  <c r="B49" i="5"/>
  <c r="C49" i="5" s="1" a="1"/>
  <c r="C49" i="5" s="1"/>
  <c r="B49" i="8"/>
  <c r="C49" i="8" s="1"/>
  <c r="B49" i="7"/>
  <c r="C53" i="7" s="1"/>
  <c r="P46" i="5" l="1"/>
  <c r="R46" i="5"/>
  <c r="G48" i="5"/>
  <c r="AE48" i="5" s="1"/>
  <c r="N47" i="5"/>
  <c r="Q47" i="5"/>
  <c r="N47" i="7"/>
  <c r="Q47" i="7"/>
  <c r="P47" i="7"/>
  <c r="R47" i="7"/>
  <c r="G48" i="7"/>
  <c r="AB48" i="7" s="1"/>
  <c r="P49" i="8"/>
  <c r="R49" i="8"/>
  <c r="N48" i="8"/>
  <c r="Q49" i="8" s="1"/>
  <c r="F49" i="5"/>
  <c r="D49" i="5"/>
  <c r="E49" i="5" s="1"/>
  <c r="D49" i="8"/>
  <c r="E49" i="8" s="1"/>
  <c r="F49" i="8"/>
  <c r="G49" i="8" s="1"/>
  <c r="AB49" i="8" s="1"/>
  <c r="F49" i="7"/>
  <c r="D49" i="7"/>
  <c r="E49" i="7" s="1"/>
  <c r="E33" i="1"/>
  <c r="I33" i="1" s="1"/>
  <c r="F33" i="1"/>
  <c r="D25" i="4"/>
  <c r="B50" i="5"/>
  <c r="C50" i="5" s="1" a="1"/>
  <c r="C50" i="5" s="1"/>
  <c r="B50" i="8"/>
  <c r="C50" i="8" s="1"/>
  <c r="B50" i="7"/>
  <c r="C54" i="7" s="1"/>
  <c r="G49" i="5" l="1"/>
  <c r="AE49" i="5" s="1"/>
  <c r="N48" i="5"/>
  <c r="Q48" i="5"/>
  <c r="P47" i="5"/>
  <c r="R47" i="5"/>
  <c r="G49" i="7"/>
  <c r="AB49" i="7" s="1"/>
  <c r="R48" i="7"/>
  <c r="P48" i="7"/>
  <c r="N48" i="7"/>
  <c r="Q48" i="7"/>
  <c r="R50" i="8"/>
  <c r="P50" i="8"/>
  <c r="N49" i="8"/>
  <c r="Q50" i="8" s="1"/>
  <c r="D34" i="1"/>
  <c r="D50" i="5"/>
  <c r="E50" i="5" s="1"/>
  <c r="F50" i="5"/>
  <c r="D50" i="8"/>
  <c r="E50" i="8" s="1"/>
  <c r="F50" i="8"/>
  <c r="G50" i="8" s="1"/>
  <c r="AB50" i="8" s="1"/>
  <c r="F50" i="7"/>
  <c r="D50" i="7"/>
  <c r="E50" i="7" s="1"/>
  <c r="E25" i="4"/>
  <c r="I25" i="4" s="1"/>
  <c r="F25" i="4"/>
  <c r="E34" i="1"/>
  <c r="I34" i="1" s="1"/>
  <c r="F34" i="1"/>
  <c r="B51" i="5"/>
  <c r="C51" i="5" s="1" a="1"/>
  <c r="C51" i="5" s="1"/>
  <c r="B51" i="8"/>
  <c r="C51" i="8" s="1"/>
  <c r="B51" i="7"/>
  <c r="C55" i="7" s="1"/>
  <c r="D35" i="1" l="1"/>
  <c r="Q49" i="5"/>
  <c r="N49" i="5"/>
  <c r="R48" i="5"/>
  <c r="P48" i="5"/>
  <c r="G50" i="5"/>
  <c r="AE50" i="5" s="1"/>
  <c r="G50" i="7"/>
  <c r="AB50" i="7" s="1"/>
  <c r="Q49" i="7"/>
  <c r="N49" i="7"/>
  <c r="R49" i="7"/>
  <c r="P49" i="7"/>
  <c r="P51" i="8"/>
  <c r="R51" i="8"/>
  <c r="N50" i="8"/>
  <c r="Q51" i="8" s="1"/>
  <c r="D51" i="5"/>
  <c r="E51" i="5" s="1"/>
  <c r="F51" i="5"/>
  <c r="D51" i="8"/>
  <c r="E51" i="8" s="1"/>
  <c r="F51" i="8"/>
  <c r="G51" i="8" s="1"/>
  <c r="AB51" i="8" s="1"/>
  <c r="D51" i="7"/>
  <c r="E51" i="7" s="1"/>
  <c r="F51" i="7"/>
  <c r="E35" i="1"/>
  <c r="I35" i="1" s="1"/>
  <c r="F35" i="1"/>
  <c r="D26" i="4"/>
  <c r="B52" i="5"/>
  <c r="C52" i="5" s="1" a="1"/>
  <c r="C52" i="5" s="1"/>
  <c r="B52" i="8"/>
  <c r="C52" i="8" s="1"/>
  <c r="B52" i="7"/>
  <c r="C56" i="7" s="1"/>
  <c r="R49" i="5" l="1"/>
  <c r="P49" i="5"/>
  <c r="N50" i="5"/>
  <c r="Q50" i="5"/>
  <c r="G51" i="5"/>
  <c r="AE51" i="5" s="1"/>
  <c r="G51" i="7"/>
  <c r="AB51" i="7" s="1"/>
  <c r="P50" i="7"/>
  <c r="R50" i="7"/>
  <c r="Q50" i="7"/>
  <c r="N50" i="7"/>
  <c r="R52" i="8"/>
  <c r="P52" i="8"/>
  <c r="N51" i="8"/>
  <c r="Q52" i="8" s="1"/>
  <c r="F52" i="5"/>
  <c r="D52" i="5"/>
  <c r="E52" i="5" s="1"/>
  <c r="D52" i="8"/>
  <c r="E52" i="8" s="1"/>
  <c r="F52" i="8"/>
  <c r="G52" i="8" s="1"/>
  <c r="AB52" i="8" s="1"/>
  <c r="D52" i="7"/>
  <c r="E52" i="7" s="1"/>
  <c r="F52" i="7"/>
  <c r="E26" i="4"/>
  <c r="I26" i="4" s="1"/>
  <c r="F26" i="4"/>
  <c r="D36" i="1"/>
  <c r="B53" i="5"/>
  <c r="C53" i="5" s="1" a="1"/>
  <c r="C53" i="5" s="1"/>
  <c r="B53" i="8"/>
  <c r="C53" i="8" s="1"/>
  <c r="B53" i="7"/>
  <c r="C57" i="7" s="1"/>
  <c r="G52" i="5" l="1"/>
  <c r="AE52" i="5" s="1"/>
  <c r="R50" i="5"/>
  <c r="P50" i="5"/>
  <c r="Q51" i="5"/>
  <c r="N51" i="5"/>
  <c r="N51" i="7"/>
  <c r="Q51" i="7"/>
  <c r="G52" i="7"/>
  <c r="AB52" i="7" s="1"/>
  <c r="P51" i="7"/>
  <c r="R51" i="7"/>
  <c r="P53" i="8"/>
  <c r="R53" i="8"/>
  <c r="N52" i="8"/>
  <c r="Q53" i="8" s="1"/>
  <c r="D27" i="4"/>
  <c r="F53" i="5"/>
  <c r="D53" i="5"/>
  <c r="E53" i="5" s="1"/>
  <c r="D53" i="8"/>
  <c r="E53" i="8" s="1"/>
  <c r="F53" i="8"/>
  <c r="G53" i="8" s="1"/>
  <c r="AB53" i="8" s="1"/>
  <c r="F53" i="7"/>
  <c r="D53" i="7"/>
  <c r="E53" i="7" s="1"/>
  <c r="E36" i="1"/>
  <c r="I36" i="1" s="1"/>
  <c r="F36" i="1"/>
  <c r="E27" i="4"/>
  <c r="I27" i="4" s="1"/>
  <c r="F27" i="4"/>
  <c r="B54" i="5"/>
  <c r="C54" i="5" s="1" a="1"/>
  <c r="C54" i="5" s="1"/>
  <c r="B54" i="8"/>
  <c r="C54" i="8" s="1"/>
  <c r="B54" i="7"/>
  <c r="C58" i="7" s="1"/>
  <c r="Q52" i="5" l="1"/>
  <c r="N52" i="5"/>
  <c r="G53" i="5"/>
  <c r="AE53" i="5" s="1"/>
  <c r="R51" i="5"/>
  <c r="P51" i="5"/>
  <c r="G53" i="7"/>
  <c r="AB53" i="7" s="1"/>
  <c r="R52" i="7"/>
  <c r="P52" i="7"/>
  <c r="N52" i="7"/>
  <c r="Q52" i="7"/>
  <c r="P54" i="8"/>
  <c r="R54" i="8"/>
  <c r="N53" i="8"/>
  <c r="Q54" i="8" s="1"/>
  <c r="D28" i="4"/>
  <c r="D54" i="5"/>
  <c r="E54" i="5" s="1"/>
  <c r="F54" i="5"/>
  <c r="D54" i="8"/>
  <c r="E54" i="8" s="1"/>
  <c r="F54" i="8"/>
  <c r="G54" i="8" s="1"/>
  <c r="AB54" i="8" s="1"/>
  <c r="F54" i="7"/>
  <c r="D54" i="7"/>
  <c r="E54" i="7" s="1"/>
  <c r="E28" i="4"/>
  <c r="I28" i="4" s="1"/>
  <c r="F28" i="4"/>
  <c r="D37" i="1"/>
  <c r="B55" i="5"/>
  <c r="C55" i="5" s="1" a="1"/>
  <c r="C55" i="5" s="1"/>
  <c r="B55" i="8"/>
  <c r="C55" i="8" s="1"/>
  <c r="B55" i="7"/>
  <c r="C59" i="7" s="1"/>
  <c r="P52" i="5" l="1"/>
  <c r="R52" i="5"/>
  <c r="G54" i="5"/>
  <c r="AE54" i="5" s="1"/>
  <c r="N53" i="5"/>
  <c r="Q53" i="5"/>
  <c r="Q53" i="7"/>
  <c r="N53" i="7"/>
  <c r="R53" i="7"/>
  <c r="P53" i="7"/>
  <c r="G54" i="7"/>
  <c r="AB54" i="7" s="1"/>
  <c r="P55" i="8"/>
  <c r="R55" i="8"/>
  <c r="N54" i="8"/>
  <c r="Q55" i="8" s="1"/>
  <c r="D55" i="5"/>
  <c r="E55" i="5" s="1"/>
  <c r="F55" i="5"/>
  <c r="D55" i="8"/>
  <c r="E55" i="8" s="1"/>
  <c r="F55" i="8"/>
  <c r="G55" i="8" s="1"/>
  <c r="AB55" i="8" s="1"/>
  <c r="F55" i="7"/>
  <c r="D55" i="7"/>
  <c r="E55" i="7" s="1"/>
  <c r="E37" i="1"/>
  <c r="I37" i="1" s="1"/>
  <c r="F37" i="1"/>
  <c r="D29" i="4"/>
  <c r="B56" i="5"/>
  <c r="C56" i="5" s="1" a="1"/>
  <c r="C56" i="5" s="1"/>
  <c r="B56" i="8"/>
  <c r="C56" i="8" s="1"/>
  <c r="B56" i="7"/>
  <c r="C60" i="7" s="1"/>
  <c r="G55" i="5" l="1"/>
  <c r="AE55" i="5" s="1"/>
  <c r="N54" i="5"/>
  <c r="Q54" i="5"/>
  <c r="P53" i="5"/>
  <c r="R53" i="5"/>
  <c r="G55" i="7"/>
  <c r="AB55" i="7" s="1"/>
  <c r="P54" i="7"/>
  <c r="R54" i="7"/>
  <c r="Q54" i="7"/>
  <c r="N54" i="7"/>
  <c r="P56" i="8"/>
  <c r="R56" i="8"/>
  <c r="N55" i="8"/>
  <c r="Q56" i="8" s="1"/>
  <c r="F56" i="5"/>
  <c r="D56" i="5"/>
  <c r="E56" i="5" s="1"/>
  <c r="D56" i="8"/>
  <c r="E56" i="8" s="1"/>
  <c r="F56" i="8"/>
  <c r="G56" i="8" s="1"/>
  <c r="AB56" i="8" s="1"/>
  <c r="F56" i="7"/>
  <c r="D56" i="7"/>
  <c r="E56" i="7" s="1"/>
  <c r="E29" i="4"/>
  <c r="I29" i="4" s="1"/>
  <c r="F29" i="4"/>
  <c r="D38" i="1"/>
  <c r="B57" i="5"/>
  <c r="C57" i="5" s="1" a="1"/>
  <c r="C57" i="5" s="1"/>
  <c r="B57" i="8"/>
  <c r="C57" i="8" s="1"/>
  <c r="B57" i="7"/>
  <c r="C61" i="7" s="1"/>
  <c r="Q55" i="5" l="1"/>
  <c r="N55" i="5"/>
  <c r="R54" i="5"/>
  <c r="P54" i="5"/>
  <c r="G56" i="5"/>
  <c r="AE56" i="5" s="1"/>
  <c r="N55" i="7"/>
  <c r="Q55" i="7"/>
  <c r="P55" i="7"/>
  <c r="R55" i="7"/>
  <c r="G56" i="7"/>
  <c r="AB56" i="7" s="1"/>
  <c r="R57" i="8"/>
  <c r="P57" i="8"/>
  <c r="N56" i="8"/>
  <c r="Q57" i="8" s="1"/>
  <c r="D30" i="4"/>
  <c r="F57" i="5"/>
  <c r="D57" i="5"/>
  <c r="E57" i="5" s="1"/>
  <c r="D57" i="8"/>
  <c r="E57" i="8" s="1"/>
  <c r="F57" i="8"/>
  <c r="G57" i="8" s="1"/>
  <c r="AB57" i="8" s="1"/>
  <c r="F57" i="7"/>
  <c r="D57" i="7"/>
  <c r="E57" i="7" s="1"/>
  <c r="E38" i="1"/>
  <c r="I38" i="1" s="1"/>
  <c r="F38" i="1"/>
  <c r="E30" i="4"/>
  <c r="I30" i="4" s="1"/>
  <c r="F30" i="4"/>
  <c r="B58" i="5"/>
  <c r="C58" i="5" s="1" a="1"/>
  <c r="C58" i="5" s="1"/>
  <c r="B58" i="8"/>
  <c r="C58" i="8" s="1"/>
  <c r="B58" i="7"/>
  <c r="C62" i="7" s="1"/>
  <c r="G57" i="5" l="1"/>
  <c r="AE57" i="5" s="1"/>
  <c r="Q56" i="5"/>
  <c r="N56" i="5"/>
  <c r="R55" i="5"/>
  <c r="P55" i="5"/>
  <c r="R56" i="7"/>
  <c r="P56" i="7"/>
  <c r="G57" i="7"/>
  <c r="AB57" i="7" s="1"/>
  <c r="Q56" i="7"/>
  <c r="N56" i="7"/>
  <c r="P58" i="8"/>
  <c r="R58" i="8"/>
  <c r="N57" i="8"/>
  <c r="Q58" i="8" s="1"/>
  <c r="D31" i="4"/>
  <c r="D58" i="5"/>
  <c r="E58" i="5" s="1"/>
  <c r="F58" i="5"/>
  <c r="D58" i="8"/>
  <c r="E58" i="8" s="1"/>
  <c r="F58" i="8"/>
  <c r="G58" i="8" s="1"/>
  <c r="AB58" i="8" s="1"/>
  <c r="F58" i="7"/>
  <c r="D58" i="7"/>
  <c r="E58" i="7" s="1"/>
  <c r="E31" i="4"/>
  <c r="I31" i="4" s="1"/>
  <c r="F31" i="4"/>
  <c r="D39" i="1"/>
  <c r="B59" i="5"/>
  <c r="C59" i="5" s="1" a="1"/>
  <c r="C59" i="5" s="1"/>
  <c r="B59" i="8"/>
  <c r="C59" i="8" s="1"/>
  <c r="B59" i="7"/>
  <c r="C63" i="7" s="1"/>
  <c r="P56" i="5" l="1"/>
  <c r="R56" i="5"/>
  <c r="G58" i="5"/>
  <c r="AE58" i="5" s="1"/>
  <c r="N57" i="5"/>
  <c r="Q57" i="5"/>
  <c r="Q57" i="7"/>
  <c r="N57" i="7"/>
  <c r="G58" i="7"/>
  <c r="AB58" i="7" s="1"/>
  <c r="P57" i="7"/>
  <c r="R57" i="7"/>
  <c r="R59" i="8"/>
  <c r="P59" i="8"/>
  <c r="N58" i="8"/>
  <c r="Q59" i="8" s="1"/>
  <c r="D32" i="4"/>
  <c r="D59" i="5"/>
  <c r="E59" i="5" s="1"/>
  <c r="F59" i="5"/>
  <c r="D59" i="8"/>
  <c r="E59" i="8" s="1"/>
  <c r="F59" i="8"/>
  <c r="G59" i="8" s="1"/>
  <c r="AB59" i="8" s="1"/>
  <c r="D59" i="7"/>
  <c r="E59" i="7" s="1"/>
  <c r="F59" i="7"/>
  <c r="D40" i="1"/>
  <c r="E39" i="1"/>
  <c r="I39" i="1" s="1"/>
  <c r="F39" i="1"/>
  <c r="E32" i="4"/>
  <c r="I32" i="4" s="1"/>
  <c r="F32" i="4"/>
  <c r="B60" i="5"/>
  <c r="C60" i="5" s="1" a="1"/>
  <c r="C60" i="5" s="1"/>
  <c r="B60" i="8"/>
  <c r="C60" i="8" s="1"/>
  <c r="B60" i="7"/>
  <c r="C64" i="7" s="1"/>
  <c r="G59" i="5" l="1"/>
  <c r="AE59" i="5" s="1"/>
  <c r="N58" i="5"/>
  <c r="Q58" i="5"/>
  <c r="P57" i="5"/>
  <c r="R57" i="5"/>
  <c r="P58" i="7"/>
  <c r="R58" i="7"/>
  <c r="N58" i="7"/>
  <c r="Q58" i="7"/>
  <c r="G59" i="7"/>
  <c r="AB59" i="7" s="1"/>
  <c r="P60" i="8"/>
  <c r="R60" i="8"/>
  <c r="N59" i="8"/>
  <c r="Q60" i="8" s="1"/>
  <c r="D33" i="4"/>
  <c r="F60" i="5"/>
  <c r="D60" i="5"/>
  <c r="E60" i="5" s="1"/>
  <c r="D60" i="8"/>
  <c r="E60" i="8" s="1"/>
  <c r="F60" i="8"/>
  <c r="G60" i="8" s="1"/>
  <c r="AB60" i="8" s="1"/>
  <c r="D60" i="7"/>
  <c r="E60" i="7" s="1"/>
  <c r="F60" i="7"/>
  <c r="E33" i="4"/>
  <c r="I33" i="4" s="1"/>
  <c r="F33" i="4"/>
  <c r="E40" i="1"/>
  <c r="I40" i="1" s="1"/>
  <c r="F40" i="1"/>
  <c r="B61" i="5"/>
  <c r="C61" i="5" s="1" a="1"/>
  <c r="C61" i="5" s="1"/>
  <c r="B61" i="8"/>
  <c r="C61" i="8" s="1"/>
  <c r="B61" i="7"/>
  <c r="C65" i="7" s="1"/>
  <c r="R58" i="5" l="1"/>
  <c r="P58" i="5"/>
  <c r="G60" i="5"/>
  <c r="AE60" i="5" s="1"/>
  <c r="Q59" i="5"/>
  <c r="N59" i="5"/>
  <c r="R59" i="7"/>
  <c r="P59" i="7"/>
  <c r="N59" i="7"/>
  <c r="Q59" i="7"/>
  <c r="G60" i="7"/>
  <c r="AB60" i="7" s="1"/>
  <c r="P61" i="8"/>
  <c r="R61" i="8"/>
  <c r="N60" i="8"/>
  <c r="Q61" i="8" s="1"/>
  <c r="D41" i="1"/>
  <c r="F61" i="5"/>
  <c r="D61" i="5"/>
  <c r="E61" i="5" s="1"/>
  <c r="D61" i="8"/>
  <c r="E61" i="8" s="1"/>
  <c r="F61" i="8"/>
  <c r="G61" i="8" s="1"/>
  <c r="AB61" i="8" s="1"/>
  <c r="F61" i="7"/>
  <c r="D61" i="7"/>
  <c r="E61" i="7" s="1"/>
  <c r="E41" i="1"/>
  <c r="I41" i="1" s="1"/>
  <c r="F41" i="1"/>
  <c r="D34" i="4"/>
  <c r="B62" i="5"/>
  <c r="C62" i="5" s="1" a="1"/>
  <c r="C62" i="5" s="1"/>
  <c r="B62" i="8"/>
  <c r="C62" i="8" s="1"/>
  <c r="B62" i="7"/>
  <c r="C66" i="7" s="1"/>
  <c r="R59" i="5" l="1"/>
  <c r="P59" i="5"/>
  <c r="Q60" i="5"/>
  <c r="N60" i="5"/>
  <c r="G61" i="5"/>
  <c r="AE61" i="5" s="1"/>
  <c r="R60" i="7"/>
  <c r="P60" i="7"/>
  <c r="Q60" i="7"/>
  <c r="N60" i="7"/>
  <c r="G61" i="7"/>
  <c r="AB61" i="7" s="1"/>
  <c r="R62" i="8"/>
  <c r="P62" i="8"/>
  <c r="N61" i="8"/>
  <c r="Q62" i="8" s="1"/>
  <c r="D62" i="5"/>
  <c r="E62" i="5" s="1"/>
  <c r="F62" i="5"/>
  <c r="D62" i="8"/>
  <c r="E62" i="8" s="1"/>
  <c r="F62" i="8"/>
  <c r="G62" i="8" s="1"/>
  <c r="AB62" i="8" s="1"/>
  <c r="F62" i="7"/>
  <c r="D62" i="7"/>
  <c r="E62" i="7" s="1"/>
  <c r="E34" i="4"/>
  <c r="I34" i="4" s="1"/>
  <c r="F34" i="4"/>
  <c r="D42" i="1"/>
  <c r="B63" i="5"/>
  <c r="C63" i="5" s="1" a="1"/>
  <c r="C63" i="5" s="1"/>
  <c r="B63" i="8"/>
  <c r="C63" i="8" s="1"/>
  <c r="B63" i="7"/>
  <c r="C67" i="7" s="1"/>
  <c r="G62" i="5" l="1"/>
  <c r="AE62" i="5" s="1"/>
  <c r="P60" i="5"/>
  <c r="R60" i="5"/>
  <c r="N61" i="5"/>
  <c r="Q61" i="5"/>
  <c r="G62" i="7"/>
  <c r="AB62" i="7" s="1"/>
  <c r="P61" i="7"/>
  <c r="R61" i="7"/>
  <c r="Q61" i="7"/>
  <c r="N61" i="7"/>
  <c r="R63" i="8"/>
  <c r="P63" i="8"/>
  <c r="N62" i="8"/>
  <c r="Q63" i="8" s="1"/>
  <c r="D63" i="5"/>
  <c r="E63" i="5" s="1"/>
  <c r="F63" i="5"/>
  <c r="D63" i="8"/>
  <c r="E63" i="8" s="1"/>
  <c r="F63" i="8"/>
  <c r="G63" i="8" s="1"/>
  <c r="AB63" i="8" s="1"/>
  <c r="F63" i="7"/>
  <c r="D63" i="7"/>
  <c r="E63" i="7" s="1"/>
  <c r="E42" i="1"/>
  <c r="I42" i="1" s="1"/>
  <c r="F42" i="1"/>
  <c r="D35" i="4"/>
  <c r="B64" i="5"/>
  <c r="C64" i="5" s="1" a="1"/>
  <c r="C64" i="5" s="1"/>
  <c r="B64" i="8"/>
  <c r="C64" i="8" s="1"/>
  <c r="B64" i="7"/>
  <c r="C68" i="7" s="1"/>
  <c r="P61" i="5" l="1"/>
  <c r="R61" i="5"/>
  <c r="G63" i="5"/>
  <c r="AE63" i="5" s="1"/>
  <c r="N62" i="5"/>
  <c r="Q62" i="5"/>
  <c r="P62" i="7"/>
  <c r="R62" i="7"/>
  <c r="N62" i="7"/>
  <c r="Q62" i="7"/>
  <c r="G63" i="7"/>
  <c r="AB63" i="7" s="1"/>
  <c r="P64" i="8"/>
  <c r="R64" i="8"/>
  <c r="N63" i="8"/>
  <c r="Q64" i="8" s="1"/>
  <c r="F64" i="5"/>
  <c r="D64" i="5"/>
  <c r="E64" i="5" s="1"/>
  <c r="D64" i="8"/>
  <c r="E64" i="8" s="1"/>
  <c r="F64" i="8"/>
  <c r="G64" i="8" s="1"/>
  <c r="AB64" i="8" s="1"/>
  <c r="F64" i="7"/>
  <c r="D64" i="7"/>
  <c r="E64" i="7" s="1"/>
  <c r="E35" i="4"/>
  <c r="I35" i="4" s="1"/>
  <c r="F35" i="4"/>
  <c r="D43" i="1"/>
  <c r="B65" i="5"/>
  <c r="C65" i="5" s="1" a="1"/>
  <c r="C65" i="5" s="1"/>
  <c r="B65" i="8"/>
  <c r="C65" i="8" s="1"/>
  <c r="B65" i="7"/>
  <c r="C69" i="7" s="1"/>
  <c r="Q63" i="5" l="1"/>
  <c r="N63" i="5"/>
  <c r="G64" i="5"/>
  <c r="AE64" i="5" s="1"/>
  <c r="R62" i="5"/>
  <c r="P62" i="5"/>
  <c r="G64" i="7"/>
  <c r="AB64" i="7" s="1"/>
  <c r="N63" i="7"/>
  <c r="Q63" i="7"/>
  <c r="R63" i="7"/>
  <c r="P63" i="7"/>
  <c r="P65" i="8"/>
  <c r="R65" i="8"/>
  <c r="N64" i="8"/>
  <c r="Q65" i="8" s="1"/>
  <c r="D65" i="5"/>
  <c r="E65" i="5" s="1"/>
  <c r="F65" i="5"/>
  <c r="D65" i="8"/>
  <c r="E65" i="8" s="1"/>
  <c r="F65" i="8"/>
  <c r="G65" i="8" s="1"/>
  <c r="AB65" i="8" s="1"/>
  <c r="F65" i="7"/>
  <c r="D65" i="7"/>
  <c r="E65" i="7" s="1"/>
  <c r="E43" i="1"/>
  <c r="I43" i="1" s="1"/>
  <c r="F43" i="1"/>
  <c r="D36" i="4"/>
  <c r="B66" i="5"/>
  <c r="C66" i="5" s="1" a="1"/>
  <c r="C66" i="5" s="1"/>
  <c r="B66" i="8"/>
  <c r="C66" i="8" s="1"/>
  <c r="B66" i="7"/>
  <c r="C70" i="7" s="1"/>
  <c r="G65" i="5" l="1"/>
  <c r="AE65" i="5" s="1"/>
  <c r="Q64" i="5"/>
  <c r="N64" i="5"/>
  <c r="R63" i="5"/>
  <c r="P63" i="5"/>
  <c r="P64" i="7"/>
  <c r="R64" i="7"/>
  <c r="G65" i="7"/>
  <c r="AB65" i="7" s="1"/>
  <c r="Q64" i="7"/>
  <c r="N64" i="7"/>
  <c r="P66" i="8"/>
  <c r="R66" i="8"/>
  <c r="N65" i="8"/>
  <c r="Q66" i="8" s="1"/>
  <c r="D66" i="5"/>
  <c r="E66" i="5" s="1"/>
  <c r="F66" i="5"/>
  <c r="D66" i="8"/>
  <c r="E66" i="8" s="1"/>
  <c r="F66" i="8"/>
  <c r="G66" i="8" s="1"/>
  <c r="AB66" i="8" s="1"/>
  <c r="F66" i="7"/>
  <c r="D66" i="7"/>
  <c r="E66" i="7" s="1"/>
  <c r="E36" i="4"/>
  <c r="I36" i="4" s="1"/>
  <c r="F36" i="4"/>
  <c r="D44" i="1"/>
  <c r="B67" i="5"/>
  <c r="C67" i="5" s="1" a="1"/>
  <c r="C67" i="5" s="1"/>
  <c r="B67" i="8"/>
  <c r="C67" i="8" s="1"/>
  <c r="B67" i="7"/>
  <c r="C71" i="7" s="1"/>
  <c r="P64" i="5" l="1"/>
  <c r="R64" i="5"/>
  <c r="G66" i="5"/>
  <c r="AE66" i="5" s="1"/>
  <c r="N65" i="5"/>
  <c r="Q65" i="5"/>
  <c r="G66" i="7"/>
  <c r="AB66" i="7" s="1"/>
  <c r="Q65" i="7"/>
  <c r="N65" i="7"/>
  <c r="P65" i="7"/>
  <c r="R65" i="7"/>
  <c r="P67" i="8"/>
  <c r="R67" i="8"/>
  <c r="N66" i="8"/>
  <c r="Q67" i="8" s="1"/>
  <c r="F67" i="5"/>
  <c r="D67" i="5"/>
  <c r="E67" i="5" s="1"/>
  <c r="D67" i="8"/>
  <c r="E67" i="8" s="1"/>
  <c r="F67" i="8"/>
  <c r="G67" i="8" s="1"/>
  <c r="AB67" i="8" s="1"/>
  <c r="D67" i="7"/>
  <c r="E67" i="7" s="1"/>
  <c r="F67" i="7"/>
  <c r="E44" i="1"/>
  <c r="I44" i="1" s="1"/>
  <c r="F44" i="1"/>
  <c r="D37" i="4"/>
  <c r="B68" i="5"/>
  <c r="C68" i="5" s="1" a="1"/>
  <c r="C68" i="5" s="1"/>
  <c r="B68" i="8"/>
  <c r="C68" i="8" s="1"/>
  <c r="B68" i="7"/>
  <c r="C72" i="7" s="1"/>
  <c r="N66" i="5" l="1"/>
  <c r="Q66" i="5"/>
  <c r="G67" i="5"/>
  <c r="AE67" i="5" s="1"/>
  <c r="P65" i="5"/>
  <c r="R65" i="5"/>
  <c r="R66" i="7"/>
  <c r="P66" i="7"/>
  <c r="G67" i="7"/>
  <c r="AB67" i="7" s="1"/>
  <c r="N66" i="7"/>
  <c r="Q66" i="7"/>
  <c r="P68" i="8"/>
  <c r="R68" i="8"/>
  <c r="N67" i="8"/>
  <c r="Q68" i="8" s="1"/>
  <c r="F68" i="5"/>
  <c r="D68" i="5"/>
  <c r="E68" i="5" s="1"/>
  <c r="D68" i="8"/>
  <c r="E68" i="8" s="1"/>
  <c r="F68" i="8"/>
  <c r="G68" i="8" s="1"/>
  <c r="AB68" i="8" s="1"/>
  <c r="F68" i="7"/>
  <c r="D68" i="7"/>
  <c r="E68" i="7" s="1"/>
  <c r="E37" i="4"/>
  <c r="I37" i="4" s="1"/>
  <c r="F37" i="4"/>
  <c r="D45" i="1"/>
  <c r="B69" i="5"/>
  <c r="C69" i="5" s="1" a="1"/>
  <c r="C69" i="5" s="1"/>
  <c r="B69" i="8"/>
  <c r="C69" i="8" s="1"/>
  <c r="B69" i="7"/>
  <c r="C73" i="7" s="1"/>
  <c r="R66" i="5" l="1"/>
  <c r="P66" i="5"/>
  <c r="Q67" i="5"/>
  <c r="N67" i="5"/>
  <c r="G68" i="5"/>
  <c r="AE68" i="5" s="1"/>
  <c r="G68" i="7"/>
  <c r="AB68" i="7" s="1"/>
  <c r="Q67" i="7"/>
  <c r="N67" i="7"/>
  <c r="R67" i="7"/>
  <c r="P67" i="7"/>
  <c r="P69" i="8"/>
  <c r="R69" i="8"/>
  <c r="N68" i="8"/>
  <c r="Q69" i="8" s="1"/>
  <c r="D69" i="5"/>
  <c r="E69" i="5" s="1"/>
  <c r="F69" i="5"/>
  <c r="D69" i="8"/>
  <c r="E69" i="8" s="1"/>
  <c r="F69" i="8"/>
  <c r="G69" i="8" s="1"/>
  <c r="AB69" i="8" s="1"/>
  <c r="F69" i="7"/>
  <c r="D69" i="7"/>
  <c r="E69" i="7" s="1"/>
  <c r="E45" i="1"/>
  <c r="I45" i="1" s="1"/>
  <c r="F45" i="1"/>
  <c r="D38" i="4"/>
  <c r="B70" i="5"/>
  <c r="C70" i="5" s="1" a="1"/>
  <c r="C70" i="5" s="1"/>
  <c r="B70" i="8"/>
  <c r="C70" i="8" s="1"/>
  <c r="B70" i="7"/>
  <c r="C74" i="7" s="1"/>
  <c r="G69" i="5" l="1"/>
  <c r="AE69" i="5" s="1"/>
  <c r="R67" i="5"/>
  <c r="P67" i="5"/>
  <c r="Q68" i="5"/>
  <c r="N68" i="5"/>
  <c r="P68" i="7"/>
  <c r="R68" i="7"/>
  <c r="G69" i="7"/>
  <c r="AB69" i="7" s="1"/>
  <c r="Q68" i="7"/>
  <c r="N68" i="7"/>
  <c r="P70" i="8"/>
  <c r="R70" i="8"/>
  <c r="N69" i="8"/>
  <c r="Q70" i="8" s="1"/>
  <c r="D70" i="5"/>
  <c r="E70" i="5" s="1"/>
  <c r="F70" i="5"/>
  <c r="D70" i="8"/>
  <c r="E70" i="8" s="1"/>
  <c r="F70" i="8"/>
  <c r="G70" i="8" s="1"/>
  <c r="AB70" i="8" s="1"/>
  <c r="F70" i="7"/>
  <c r="D70" i="7"/>
  <c r="E70" i="7" s="1"/>
  <c r="E38" i="4"/>
  <c r="I38" i="4" s="1"/>
  <c r="F38" i="4"/>
  <c r="D46" i="1"/>
  <c r="B71" i="5"/>
  <c r="C71" i="5" s="1" a="1"/>
  <c r="C71" i="5" s="1"/>
  <c r="B71" i="8"/>
  <c r="C71" i="8" s="1"/>
  <c r="B71" i="7"/>
  <c r="C75" i="7" s="1"/>
  <c r="N69" i="5" l="1"/>
  <c r="Q69" i="5"/>
  <c r="G70" i="5"/>
  <c r="AE70" i="5" s="1"/>
  <c r="P68" i="5"/>
  <c r="R68" i="5"/>
  <c r="N69" i="7"/>
  <c r="Q69" i="7"/>
  <c r="G70" i="7"/>
  <c r="AB70" i="7" s="1"/>
  <c r="P69" i="7"/>
  <c r="R69" i="7"/>
  <c r="P71" i="8"/>
  <c r="R71" i="8"/>
  <c r="N70" i="8"/>
  <c r="Q71" i="8" s="1"/>
  <c r="F71" i="5"/>
  <c r="D71" i="5"/>
  <c r="E71" i="5" s="1"/>
  <c r="D71" i="8"/>
  <c r="E71" i="8" s="1"/>
  <c r="F71" i="8"/>
  <c r="G71" i="8" s="1"/>
  <c r="AB71" i="8" s="1"/>
  <c r="F71" i="7"/>
  <c r="D71" i="7"/>
  <c r="E71" i="7" s="1"/>
  <c r="E46" i="1"/>
  <c r="I46" i="1" s="1"/>
  <c r="F46" i="1"/>
  <c r="D39" i="4"/>
  <c r="B72" i="5"/>
  <c r="C72" i="5" s="1" a="1"/>
  <c r="C72" i="5" s="1"/>
  <c r="B72" i="8"/>
  <c r="C72" i="8" s="1"/>
  <c r="B72" i="7"/>
  <c r="C76" i="7" s="1"/>
  <c r="P69" i="5" l="1"/>
  <c r="R69" i="5"/>
  <c r="G71" i="5"/>
  <c r="AE71" i="5" s="1"/>
  <c r="Q70" i="5"/>
  <c r="N70" i="5"/>
  <c r="G71" i="7"/>
  <c r="AB71" i="7" s="1"/>
  <c r="R70" i="7"/>
  <c r="P70" i="7"/>
  <c r="N70" i="7"/>
  <c r="Q70" i="7"/>
  <c r="P72" i="8"/>
  <c r="R72" i="8"/>
  <c r="N71" i="8"/>
  <c r="Q72" i="8" s="1"/>
  <c r="D72" i="5"/>
  <c r="E72" i="5" s="1"/>
  <c r="F72" i="5"/>
  <c r="D72" i="8"/>
  <c r="E72" i="8" s="1"/>
  <c r="F72" i="8"/>
  <c r="G72" i="8" s="1"/>
  <c r="AB72" i="8" s="1"/>
  <c r="F72" i="7"/>
  <c r="D72" i="7"/>
  <c r="E72" i="7" s="1"/>
  <c r="E39" i="4"/>
  <c r="I39" i="4" s="1"/>
  <c r="F39" i="4"/>
  <c r="D47" i="1"/>
  <c r="B73" i="5"/>
  <c r="C73" i="5" s="1" a="1"/>
  <c r="C73" i="5" s="1"/>
  <c r="B73" i="8"/>
  <c r="C73" i="8" s="1"/>
  <c r="B73" i="7"/>
  <c r="C77" i="7" s="1"/>
  <c r="N71" i="5" l="1"/>
  <c r="Q71" i="5"/>
  <c r="G72" i="5"/>
  <c r="AE72" i="5" s="1"/>
  <c r="P70" i="5"/>
  <c r="R70" i="5"/>
  <c r="G72" i="7"/>
  <c r="AB72" i="7" s="1"/>
  <c r="Q71" i="7"/>
  <c r="N71" i="7"/>
  <c r="R71" i="7"/>
  <c r="P71" i="7"/>
  <c r="P73" i="8"/>
  <c r="R73" i="8"/>
  <c r="N72" i="8"/>
  <c r="Q73" i="8" s="1"/>
  <c r="D73" i="5"/>
  <c r="E73" i="5" s="1"/>
  <c r="F73" i="5"/>
  <c r="D73" i="8"/>
  <c r="E73" i="8" s="1"/>
  <c r="F73" i="8"/>
  <c r="G73" i="8" s="1"/>
  <c r="AB73" i="8" s="1"/>
  <c r="F73" i="7"/>
  <c r="D73" i="7"/>
  <c r="E73" i="7" s="1"/>
  <c r="E47" i="1"/>
  <c r="I47" i="1" s="1"/>
  <c r="F47" i="1"/>
  <c r="D40" i="4"/>
  <c r="B74" i="5"/>
  <c r="C74" i="5" s="1" a="1"/>
  <c r="C74" i="5" s="1"/>
  <c r="B74" i="8"/>
  <c r="C74" i="8" s="1"/>
  <c r="B74" i="7"/>
  <c r="C78" i="7" s="1"/>
  <c r="G73" i="5" l="1"/>
  <c r="AE73" i="5" s="1"/>
  <c r="P71" i="5"/>
  <c r="R71" i="5"/>
  <c r="N72" i="5"/>
  <c r="Q72" i="5"/>
  <c r="R72" i="7"/>
  <c r="P72" i="7"/>
  <c r="G73" i="7"/>
  <c r="AB73" i="7" s="1"/>
  <c r="Q72" i="7"/>
  <c r="N72" i="7"/>
  <c r="R74" i="8"/>
  <c r="P74" i="8"/>
  <c r="N73" i="8"/>
  <c r="Q74" i="8" s="1"/>
  <c r="D74" i="5"/>
  <c r="E74" i="5" s="1"/>
  <c r="F74" i="5"/>
  <c r="D74" i="8"/>
  <c r="E74" i="8" s="1"/>
  <c r="F74" i="8"/>
  <c r="G74" i="8" s="1"/>
  <c r="AB74" i="8" s="1"/>
  <c r="F74" i="7"/>
  <c r="D74" i="7"/>
  <c r="E74" i="7" s="1"/>
  <c r="E40" i="4"/>
  <c r="I40" i="4" s="1"/>
  <c r="F40" i="4"/>
  <c r="D48" i="1"/>
  <c r="B75" i="5"/>
  <c r="C75" i="5" s="1" a="1"/>
  <c r="C75" i="5" s="1"/>
  <c r="B75" i="8"/>
  <c r="C75" i="8" s="1"/>
  <c r="B75" i="7"/>
  <c r="C79" i="7" s="1"/>
  <c r="G74" i="5" l="1"/>
  <c r="AE74" i="5" s="1"/>
  <c r="Q73" i="5"/>
  <c r="N73" i="5"/>
  <c r="R72" i="5"/>
  <c r="P72" i="5"/>
  <c r="Q73" i="7"/>
  <c r="N73" i="7"/>
  <c r="P73" i="7"/>
  <c r="R73" i="7"/>
  <c r="G74" i="7"/>
  <c r="AB74" i="7" s="1"/>
  <c r="P75" i="8"/>
  <c r="R75" i="8"/>
  <c r="N74" i="8"/>
  <c r="Q75" i="8" s="1"/>
  <c r="F75" i="5"/>
  <c r="D75" i="5"/>
  <c r="E75" i="5" s="1"/>
  <c r="D75" i="8"/>
  <c r="E75" i="8" s="1"/>
  <c r="F75" i="8"/>
  <c r="G75" i="8" s="1"/>
  <c r="AB75" i="8" s="1"/>
  <c r="D75" i="7"/>
  <c r="E75" i="7" s="1"/>
  <c r="F75" i="7"/>
  <c r="E48" i="1"/>
  <c r="I48" i="1" s="1"/>
  <c r="F48" i="1"/>
  <c r="D41" i="4"/>
  <c r="B76" i="5"/>
  <c r="C76" i="5" s="1" a="1"/>
  <c r="C76" i="5" s="1"/>
  <c r="B76" i="8"/>
  <c r="C76" i="8" s="1"/>
  <c r="B76" i="7"/>
  <c r="C80" i="7" s="1"/>
  <c r="G75" i="5" l="1"/>
  <c r="AE75" i="5" s="1"/>
  <c r="Q74" i="5"/>
  <c r="N74" i="5"/>
  <c r="R73" i="5"/>
  <c r="P73" i="5"/>
  <c r="P74" i="7"/>
  <c r="R74" i="7"/>
  <c r="G75" i="7"/>
  <c r="AB75" i="7" s="1"/>
  <c r="N74" i="7"/>
  <c r="Q74" i="7"/>
  <c r="P76" i="8"/>
  <c r="R76" i="8"/>
  <c r="N75" i="8"/>
  <c r="Q76" i="8" s="1"/>
  <c r="F76" i="5"/>
  <c r="D76" i="5"/>
  <c r="E76" i="5" s="1"/>
  <c r="D76" i="8"/>
  <c r="E76" i="8" s="1"/>
  <c r="F76" i="8"/>
  <c r="G76" i="8" s="1"/>
  <c r="AB76" i="8" s="1"/>
  <c r="F76" i="7"/>
  <c r="D76" i="7"/>
  <c r="E76" i="7" s="1"/>
  <c r="E41" i="4"/>
  <c r="I41" i="4" s="1"/>
  <c r="F41" i="4"/>
  <c r="D49" i="1"/>
  <c r="B77" i="5"/>
  <c r="C77" i="5" s="1" a="1"/>
  <c r="C77" i="5" s="1"/>
  <c r="B77" i="8"/>
  <c r="C77" i="8" s="1"/>
  <c r="B77" i="7"/>
  <c r="C81" i="7" s="1"/>
  <c r="G76" i="5" l="1"/>
  <c r="AE76" i="5" s="1"/>
  <c r="P74" i="5"/>
  <c r="R74" i="5"/>
  <c r="N75" i="5"/>
  <c r="Q75" i="5"/>
  <c r="N75" i="7"/>
  <c r="Q75" i="7"/>
  <c r="R75" i="7"/>
  <c r="P75" i="7"/>
  <c r="G76" i="7"/>
  <c r="AB76" i="7" s="1"/>
  <c r="P77" i="8"/>
  <c r="R77" i="8"/>
  <c r="N76" i="8"/>
  <c r="Q77" i="8" s="1"/>
  <c r="D77" i="5"/>
  <c r="E77" i="5" s="1"/>
  <c r="F77" i="5"/>
  <c r="D77" i="8"/>
  <c r="E77" i="8" s="1"/>
  <c r="F77" i="8"/>
  <c r="G77" i="8" s="1"/>
  <c r="AB77" i="8" s="1"/>
  <c r="F77" i="7"/>
  <c r="D77" i="7"/>
  <c r="E77" i="7" s="1"/>
  <c r="E49" i="1"/>
  <c r="I49" i="1" s="1"/>
  <c r="F49" i="1"/>
  <c r="D42" i="4"/>
  <c r="B78" i="5"/>
  <c r="C78" i="5" s="1" a="1"/>
  <c r="C78" i="5" s="1"/>
  <c r="B78" i="8"/>
  <c r="C78" i="8" s="1"/>
  <c r="B78" i="7"/>
  <c r="C82" i="7" s="1"/>
  <c r="N76" i="5" l="1"/>
  <c r="Q76" i="5"/>
  <c r="G77" i="5"/>
  <c r="AE77" i="5" s="1"/>
  <c r="P75" i="5"/>
  <c r="R75" i="5"/>
  <c r="G77" i="7"/>
  <c r="AB77" i="7" s="1"/>
  <c r="R76" i="7"/>
  <c r="P76" i="7"/>
  <c r="Q76" i="7"/>
  <c r="N76" i="7"/>
  <c r="P78" i="8"/>
  <c r="R78" i="8"/>
  <c r="N77" i="8"/>
  <c r="Q78" i="8" s="1"/>
  <c r="D78" i="5"/>
  <c r="E78" i="5" s="1"/>
  <c r="F78" i="5"/>
  <c r="D78" i="8"/>
  <c r="E78" i="8" s="1"/>
  <c r="F78" i="8"/>
  <c r="G78" i="8" s="1"/>
  <c r="AB78" i="8" s="1"/>
  <c r="F78" i="7"/>
  <c r="D78" i="7"/>
  <c r="E78" i="7" s="1"/>
  <c r="E42" i="4"/>
  <c r="I42" i="4" s="1"/>
  <c r="F42" i="4"/>
  <c r="D50" i="1"/>
  <c r="B79" i="5"/>
  <c r="C79" i="5" s="1" a="1"/>
  <c r="C79" i="5" s="1"/>
  <c r="B79" i="8"/>
  <c r="C79" i="8" s="1"/>
  <c r="B79" i="7"/>
  <c r="C83" i="7" s="1"/>
  <c r="R76" i="5" l="1"/>
  <c r="P76" i="5"/>
  <c r="G78" i="5"/>
  <c r="AE78" i="5" s="1"/>
  <c r="Q77" i="5"/>
  <c r="N77" i="5"/>
  <c r="Q77" i="7"/>
  <c r="N77" i="7"/>
  <c r="G78" i="7"/>
  <c r="AB78" i="7" s="1"/>
  <c r="P77" i="7"/>
  <c r="R77" i="7"/>
  <c r="P79" i="8"/>
  <c r="R79" i="8"/>
  <c r="N78" i="8"/>
  <c r="Q79" i="8" s="1"/>
  <c r="D43" i="4"/>
  <c r="E43" i="4" s="1"/>
  <c r="I43" i="4" s="1"/>
  <c r="F79" i="5"/>
  <c r="D79" i="5"/>
  <c r="E79" i="5" s="1"/>
  <c r="D79" i="8"/>
  <c r="E79" i="8" s="1"/>
  <c r="F79" i="8"/>
  <c r="G79" i="8" s="1"/>
  <c r="AB79" i="8" s="1"/>
  <c r="F79" i="7"/>
  <c r="D79" i="7"/>
  <c r="E79" i="7" s="1"/>
  <c r="E50" i="1"/>
  <c r="I50" i="1" s="1"/>
  <c r="F50" i="1"/>
  <c r="F43" i="4"/>
  <c r="B80" i="5"/>
  <c r="C80" i="5" s="1" a="1"/>
  <c r="C80" i="5" s="1"/>
  <c r="B80" i="8"/>
  <c r="C80" i="8" s="1"/>
  <c r="B80" i="7"/>
  <c r="C84" i="7" s="1"/>
  <c r="Q78" i="5" l="1"/>
  <c r="N78" i="5"/>
  <c r="R77" i="5"/>
  <c r="P77" i="5"/>
  <c r="G79" i="5"/>
  <c r="AE79" i="5" s="1"/>
  <c r="G79" i="7"/>
  <c r="AB79" i="7" s="1"/>
  <c r="P78" i="7"/>
  <c r="R78" i="7"/>
  <c r="N78" i="7"/>
  <c r="Q78" i="7"/>
  <c r="P80" i="8"/>
  <c r="R80" i="8"/>
  <c r="N79" i="8"/>
  <c r="Q80" i="8" s="1"/>
  <c r="D44" i="4"/>
  <c r="D80" i="5"/>
  <c r="E80" i="5" s="1"/>
  <c r="F80" i="5"/>
  <c r="D80" i="8"/>
  <c r="E80" i="8" s="1"/>
  <c r="F80" i="8"/>
  <c r="G80" i="8" s="1"/>
  <c r="AB80" i="8" s="1"/>
  <c r="F80" i="7"/>
  <c r="D80" i="7"/>
  <c r="E80" i="7" s="1"/>
  <c r="E44" i="4"/>
  <c r="I44" i="4" s="1"/>
  <c r="F44" i="4"/>
  <c r="D51" i="1"/>
  <c r="B81" i="5"/>
  <c r="C81" i="5" s="1" a="1"/>
  <c r="C81" i="5" s="1"/>
  <c r="B81" i="8"/>
  <c r="C81" i="8" s="1"/>
  <c r="B81" i="7"/>
  <c r="C85" i="7" s="1"/>
  <c r="G80" i="5" l="1"/>
  <c r="AE80" i="5" s="1"/>
  <c r="P78" i="5"/>
  <c r="R78" i="5"/>
  <c r="N79" i="5"/>
  <c r="Q79" i="5"/>
  <c r="N79" i="7"/>
  <c r="Q79" i="7"/>
  <c r="G80" i="7"/>
  <c r="AB80" i="7" s="1"/>
  <c r="R79" i="7"/>
  <c r="P79" i="7"/>
  <c r="R81" i="8"/>
  <c r="P81" i="8"/>
  <c r="N80" i="8"/>
  <c r="Q81" i="8" s="1"/>
  <c r="F81" i="5"/>
  <c r="D81" i="5"/>
  <c r="E81" i="5" s="1"/>
  <c r="D81" i="8"/>
  <c r="E81" i="8" s="1"/>
  <c r="F81" i="8"/>
  <c r="G81" i="8" s="1"/>
  <c r="AB81" i="8" s="1"/>
  <c r="F81" i="7"/>
  <c r="D81" i="7"/>
  <c r="E81" i="7" s="1"/>
  <c r="E51" i="1"/>
  <c r="I51" i="1" s="1"/>
  <c r="F51" i="1"/>
  <c r="D45" i="4"/>
  <c r="B82" i="5"/>
  <c r="C82" i="5" s="1" a="1"/>
  <c r="C82" i="5" s="1"/>
  <c r="B82" i="8"/>
  <c r="C82" i="8" s="1"/>
  <c r="B82" i="7"/>
  <c r="C86" i="7" s="1"/>
  <c r="G81" i="5" l="1"/>
  <c r="AE81" i="5" s="1"/>
  <c r="N80" i="5"/>
  <c r="Q80" i="5"/>
  <c r="P79" i="5"/>
  <c r="R79" i="5"/>
  <c r="R80" i="7"/>
  <c r="P80" i="7"/>
  <c r="G81" i="7"/>
  <c r="AB81" i="7" s="1"/>
  <c r="Q80" i="7"/>
  <c r="N80" i="7"/>
  <c r="P82" i="8"/>
  <c r="R82" i="8"/>
  <c r="N81" i="8"/>
  <c r="Q82" i="8" s="1"/>
  <c r="D52" i="1"/>
  <c r="F82" i="5"/>
  <c r="D82" i="5"/>
  <c r="E82" i="5" s="1"/>
  <c r="D82" i="8"/>
  <c r="E82" i="8" s="1"/>
  <c r="F82" i="8"/>
  <c r="G82" i="8" s="1"/>
  <c r="AB82" i="8" s="1"/>
  <c r="F82" i="7"/>
  <c r="D82" i="7"/>
  <c r="E82" i="7" s="1"/>
  <c r="E45" i="4"/>
  <c r="I45" i="4" s="1"/>
  <c r="F45" i="4"/>
  <c r="E52" i="1"/>
  <c r="I52" i="1" s="1"/>
  <c r="F52" i="1"/>
  <c r="B83" i="5"/>
  <c r="C83" i="5" s="1" a="1"/>
  <c r="C83" i="5" s="1"/>
  <c r="B83" i="8"/>
  <c r="C83" i="8" s="1"/>
  <c r="B83" i="7"/>
  <c r="C87" i="7" s="1"/>
  <c r="R80" i="5" l="1"/>
  <c r="P80" i="5"/>
  <c r="Q81" i="5"/>
  <c r="N81" i="5"/>
  <c r="G82" i="5"/>
  <c r="AE82" i="5" s="1"/>
  <c r="Q81" i="7"/>
  <c r="N81" i="7"/>
  <c r="G82" i="7"/>
  <c r="AB82" i="7" s="1"/>
  <c r="P81" i="7"/>
  <c r="R81" i="7"/>
  <c r="P83" i="8"/>
  <c r="R83" i="8"/>
  <c r="N82" i="8"/>
  <c r="Q83" i="8" s="1"/>
  <c r="D53" i="1"/>
  <c r="D46" i="4"/>
  <c r="F46" i="4" s="1"/>
  <c r="F83" i="5"/>
  <c r="D83" i="5"/>
  <c r="E83" i="5" s="1"/>
  <c r="D83" i="8"/>
  <c r="E83" i="8" s="1"/>
  <c r="F83" i="8"/>
  <c r="G83" i="8" s="1"/>
  <c r="AB83" i="8" s="1"/>
  <c r="D83" i="7"/>
  <c r="E83" i="7" s="1"/>
  <c r="F83" i="7"/>
  <c r="E53" i="1"/>
  <c r="I53" i="1" s="1"/>
  <c r="F53" i="1"/>
  <c r="E46" i="4"/>
  <c r="I46" i="4" s="1"/>
  <c r="B84" i="5"/>
  <c r="C84" i="5" s="1" a="1"/>
  <c r="C84" i="5" s="1"/>
  <c r="B84" i="8"/>
  <c r="C84" i="8" s="1"/>
  <c r="B84" i="7"/>
  <c r="C88" i="7" s="1"/>
  <c r="R81" i="5" l="1"/>
  <c r="P81" i="5"/>
  <c r="G83" i="5"/>
  <c r="AE83" i="5" s="1"/>
  <c r="Q82" i="5"/>
  <c r="N82" i="5"/>
  <c r="G83" i="7"/>
  <c r="AB83" i="7" s="1"/>
  <c r="P82" i="7"/>
  <c r="R82" i="7"/>
  <c r="N82" i="7"/>
  <c r="Q82" i="7"/>
  <c r="R84" i="8"/>
  <c r="P84" i="8"/>
  <c r="N83" i="8"/>
  <c r="Q84" i="8" s="1"/>
  <c r="D54" i="1"/>
  <c r="D84" i="5"/>
  <c r="E84" i="5" s="1"/>
  <c r="F84" i="5"/>
  <c r="D84" i="8"/>
  <c r="E84" i="8" s="1"/>
  <c r="F84" i="8"/>
  <c r="G84" i="8" s="1"/>
  <c r="AB84" i="8" s="1"/>
  <c r="D84" i="7"/>
  <c r="E84" i="7" s="1"/>
  <c r="F84" i="7"/>
  <c r="D47" i="4"/>
  <c r="E54" i="1"/>
  <c r="I54" i="1" s="1"/>
  <c r="F54" i="1"/>
  <c r="B85" i="5"/>
  <c r="C85" i="5" s="1" a="1"/>
  <c r="C85" i="5" s="1"/>
  <c r="B85" i="8"/>
  <c r="C85" i="8" s="1"/>
  <c r="B85" i="7"/>
  <c r="C89" i="7" s="1"/>
  <c r="N83" i="5" l="1"/>
  <c r="Q83" i="5"/>
  <c r="G84" i="5"/>
  <c r="AE84" i="5" s="1"/>
  <c r="P82" i="5"/>
  <c r="R82" i="5"/>
  <c r="N83" i="7"/>
  <c r="Q83" i="7"/>
  <c r="G84" i="7"/>
  <c r="AB84" i="7" s="1"/>
  <c r="R83" i="7"/>
  <c r="P83" i="7"/>
  <c r="R85" i="8"/>
  <c r="P85" i="8"/>
  <c r="N84" i="8"/>
  <c r="Q85" i="8" s="1"/>
  <c r="F85" i="5"/>
  <c r="D85" i="5"/>
  <c r="E85" i="5" s="1"/>
  <c r="D85" i="8"/>
  <c r="E85" i="8" s="1"/>
  <c r="F85" i="8"/>
  <c r="G85" i="8" s="1"/>
  <c r="AB85" i="8" s="1"/>
  <c r="F85" i="7"/>
  <c r="D85" i="7"/>
  <c r="E85" i="7" s="1"/>
  <c r="D55" i="1"/>
  <c r="E47" i="4"/>
  <c r="I47" i="4" s="1"/>
  <c r="F47" i="4"/>
  <c r="B86" i="5"/>
  <c r="C86" i="5" s="1" a="1"/>
  <c r="C86" i="5" s="1"/>
  <c r="B86" i="8"/>
  <c r="C86" i="8" s="1"/>
  <c r="B86" i="7"/>
  <c r="C90" i="7" s="1"/>
  <c r="P83" i="5" l="1"/>
  <c r="R83" i="5"/>
  <c r="G85" i="5"/>
  <c r="AE85" i="5" s="1"/>
  <c r="N84" i="5"/>
  <c r="Q84" i="5"/>
  <c r="R84" i="7"/>
  <c r="P84" i="7"/>
  <c r="G85" i="7"/>
  <c r="AB85" i="7" s="1"/>
  <c r="Q84" i="7"/>
  <c r="N84" i="7"/>
  <c r="P86" i="8"/>
  <c r="R86" i="8"/>
  <c r="N85" i="8"/>
  <c r="Q86" i="8" s="1"/>
  <c r="D48" i="4"/>
  <c r="F86" i="5"/>
  <c r="D86" i="5"/>
  <c r="E86" i="5" s="1"/>
  <c r="D86" i="8"/>
  <c r="E86" i="8" s="1"/>
  <c r="F86" i="8"/>
  <c r="G86" i="8" s="1"/>
  <c r="AB86" i="8" s="1"/>
  <c r="F86" i="7"/>
  <c r="D86" i="7"/>
  <c r="E86" i="7" s="1"/>
  <c r="E48" i="4"/>
  <c r="I48" i="4" s="1"/>
  <c r="F48" i="4"/>
  <c r="E55" i="1"/>
  <c r="I55" i="1" s="1"/>
  <c r="F55" i="1"/>
  <c r="B87" i="5"/>
  <c r="C87" i="5" s="1" a="1"/>
  <c r="C87" i="5" s="1"/>
  <c r="B87" i="8"/>
  <c r="C87" i="8" s="1"/>
  <c r="B87" i="7"/>
  <c r="C91" i="7" s="1"/>
  <c r="D56" i="1" l="1"/>
  <c r="G86" i="5"/>
  <c r="AE86" i="5" s="1"/>
  <c r="Q85" i="5"/>
  <c r="N85" i="5"/>
  <c r="R84" i="5"/>
  <c r="P84" i="5"/>
  <c r="Q85" i="7"/>
  <c r="N85" i="7"/>
  <c r="G86" i="7"/>
  <c r="AB86" i="7" s="1"/>
  <c r="P85" i="7"/>
  <c r="R85" i="7"/>
  <c r="R87" i="8"/>
  <c r="P87" i="8"/>
  <c r="N86" i="8"/>
  <c r="Q87" i="8" s="1"/>
  <c r="F87" i="5"/>
  <c r="D87" i="5"/>
  <c r="E87" i="5" s="1"/>
  <c r="D87" i="8"/>
  <c r="E87" i="8" s="1"/>
  <c r="F87" i="8"/>
  <c r="G87" i="8" s="1"/>
  <c r="AB87" i="8" s="1"/>
  <c r="F87" i="7"/>
  <c r="D87" i="7"/>
  <c r="E87" i="7" s="1"/>
  <c r="E56" i="1"/>
  <c r="I56" i="1" s="1"/>
  <c r="F56" i="1"/>
  <c r="D49" i="4"/>
  <c r="B88" i="5"/>
  <c r="C88" i="5" s="1" a="1"/>
  <c r="C88" i="5" s="1"/>
  <c r="B88" i="8"/>
  <c r="C88" i="8" s="1"/>
  <c r="B88" i="7"/>
  <c r="C92" i="7" s="1"/>
  <c r="R85" i="5" l="1"/>
  <c r="P85" i="5"/>
  <c r="G87" i="5"/>
  <c r="AE87" i="5" s="1"/>
  <c r="Q86" i="5"/>
  <c r="N86" i="5"/>
  <c r="G87" i="7"/>
  <c r="AB87" i="7" s="1"/>
  <c r="P86" i="7"/>
  <c r="R86" i="7"/>
  <c r="N86" i="7"/>
  <c r="Q86" i="7"/>
  <c r="P88" i="8"/>
  <c r="R88" i="8"/>
  <c r="N87" i="8"/>
  <c r="Q88" i="8" s="1"/>
  <c r="D57" i="1"/>
  <c r="D88" i="5"/>
  <c r="E88" i="5" s="1"/>
  <c r="F88" i="5"/>
  <c r="D88" i="8"/>
  <c r="E88" i="8" s="1"/>
  <c r="F88" i="8"/>
  <c r="G88" i="8" s="1"/>
  <c r="AB88" i="8" s="1"/>
  <c r="F88" i="7"/>
  <c r="D88" i="7"/>
  <c r="E88" i="7" s="1"/>
  <c r="E49" i="4"/>
  <c r="I49" i="4" s="1"/>
  <c r="F49" i="4"/>
  <c r="E57" i="1"/>
  <c r="I57" i="1" s="1"/>
  <c r="F57" i="1"/>
  <c r="B89" i="5"/>
  <c r="C89" i="5" s="1" a="1"/>
  <c r="C89" i="5" s="1"/>
  <c r="B89" i="8"/>
  <c r="C89" i="8" s="1"/>
  <c r="B89" i="7"/>
  <c r="C93" i="7" s="1"/>
  <c r="P86" i="5" l="1"/>
  <c r="R86" i="5"/>
  <c r="N87" i="5"/>
  <c r="Q87" i="5"/>
  <c r="G88" i="5"/>
  <c r="AE88" i="5" s="1"/>
  <c r="G88" i="7"/>
  <c r="AB88" i="7" s="1"/>
  <c r="N87" i="7"/>
  <c r="Q87" i="7"/>
  <c r="R87" i="7"/>
  <c r="P87" i="7"/>
  <c r="P89" i="8"/>
  <c r="R89" i="8"/>
  <c r="N88" i="8"/>
  <c r="Q89" i="8" s="1"/>
  <c r="D58" i="1"/>
  <c r="F89" i="5"/>
  <c r="D89" i="5"/>
  <c r="E89" i="5" s="1"/>
  <c r="D89" i="8"/>
  <c r="E89" i="8" s="1"/>
  <c r="F89" i="8"/>
  <c r="G89" i="8" s="1"/>
  <c r="AB89" i="8" s="1"/>
  <c r="F89" i="7"/>
  <c r="D89" i="7"/>
  <c r="E89" i="7" s="1"/>
  <c r="F58" i="1"/>
  <c r="E58" i="1"/>
  <c r="I58" i="1" s="1"/>
  <c r="D50" i="4"/>
  <c r="B90" i="5"/>
  <c r="C90" i="5" s="1" a="1"/>
  <c r="C90" i="5" s="1"/>
  <c r="B90" i="8"/>
  <c r="C90" i="8" s="1"/>
  <c r="B90" i="7"/>
  <c r="C94" i="7" s="1"/>
  <c r="G89" i="5" l="1"/>
  <c r="AE89" i="5" s="1"/>
  <c r="N88" i="5"/>
  <c r="Q88" i="5"/>
  <c r="P87" i="5"/>
  <c r="R87" i="5"/>
  <c r="R88" i="7"/>
  <c r="P88" i="7"/>
  <c r="Q88" i="7"/>
  <c r="N88" i="7"/>
  <c r="G89" i="7"/>
  <c r="AB89" i="7" s="1"/>
  <c r="R90" i="8"/>
  <c r="P90" i="8"/>
  <c r="N89" i="8"/>
  <c r="Q90" i="8" s="1"/>
  <c r="F90" i="5"/>
  <c r="D90" i="5"/>
  <c r="E90" i="5" s="1"/>
  <c r="D90" i="8"/>
  <c r="E90" i="8" s="1"/>
  <c r="F90" i="8"/>
  <c r="G90" i="8" s="1"/>
  <c r="AB90" i="8" s="1"/>
  <c r="F90" i="7"/>
  <c r="D90" i="7"/>
  <c r="E90" i="7" s="1"/>
  <c r="E50" i="4"/>
  <c r="I50" i="4" s="1"/>
  <c r="F50" i="4"/>
  <c r="D59" i="1"/>
  <c r="B91" i="5"/>
  <c r="C91" i="5" s="1" a="1"/>
  <c r="C91" i="5" s="1"/>
  <c r="B91" i="8"/>
  <c r="C91" i="8" s="1"/>
  <c r="B91" i="7"/>
  <c r="C95" i="7" s="1"/>
  <c r="G90" i="5" l="1"/>
  <c r="AE90" i="5" s="1"/>
  <c r="R88" i="5"/>
  <c r="P88" i="5"/>
  <c r="Q89" i="5"/>
  <c r="N89" i="5"/>
  <c r="Q89" i="7"/>
  <c r="N89" i="7"/>
  <c r="G90" i="7"/>
  <c r="AB90" i="7" s="1"/>
  <c r="P89" i="7"/>
  <c r="R89" i="7"/>
  <c r="P91" i="8"/>
  <c r="R91" i="8"/>
  <c r="N90" i="8"/>
  <c r="Q91" i="8" s="1"/>
  <c r="D91" i="5"/>
  <c r="E91" i="5" s="1"/>
  <c r="F91" i="5"/>
  <c r="D91" i="8"/>
  <c r="E91" i="8" s="1"/>
  <c r="F91" i="8"/>
  <c r="G91" i="8" s="1"/>
  <c r="AB91" i="8" s="1"/>
  <c r="F91" i="7"/>
  <c r="D91" i="7"/>
  <c r="E91" i="7" s="1"/>
  <c r="E59" i="1"/>
  <c r="I59" i="1" s="1"/>
  <c r="F59" i="1"/>
  <c r="D51" i="4"/>
  <c r="B92" i="5"/>
  <c r="C92" i="5" s="1" a="1"/>
  <c r="C92" i="5" s="1"/>
  <c r="B92" i="8"/>
  <c r="C92" i="8" s="1"/>
  <c r="B92" i="7"/>
  <c r="C96" i="7" s="1"/>
  <c r="Q90" i="5" l="1"/>
  <c r="N90" i="5"/>
  <c r="G91" i="5"/>
  <c r="AE91" i="5" s="1"/>
  <c r="R89" i="5"/>
  <c r="P89" i="5"/>
  <c r="G91" i="7"/>
  <c r="AB91" i="7" s="1"/>
  <c r="P90" i="7"/>
  <c r="R90" i="7"/>
  <c r="N90" i="7"/>
  <c r="Q90" i="7"/>
  <c r="P92" i="8"/>
  <c r="R92" i="8"/>
  <c r="N91" i="8"/>
  <c r="Q92" i="8" s="1"/>
  <c r="D92" i="5"/>
  <c r="E92" i="5" s="1"/>
  <c r="F92" i="5"/>
  <c r="D92" i="8"/>
  <c r="E92" i="8" s="1"/>
  <c r="F92" i="8"/>
  <c r="G92" i="8" s="1"/>
  <c r="AB92" i="8" s="1"/>
  <c r="F92" i="7"/>
  <c r="D92" i="7"/>
  <c r="E92" i="7" s="1"/>
  <c r="E51" i="4"/>
  <c r="I51" i="4" s="1"/>
  <c r="F51" i="4"/>
  <c r="D60" i="1"/>
  <c r="B93" i="5"/>
  <c r="C93" i="5" s="1" a="1"/>
  <c r="C93" i="5" s="1"/>
  <c r="B93" i="8"/>
  <c r="C93" i="8" s="1"/>
  <c r="B93" i="7"/>
  <c r="C97" i="7" s="1"/>
  <c r="G92" i="5" l="1"/>
  <c r="AE92" i="5" s="1"/>
  <c r="P90" i="5"/>
  <c r="R90" i="5"/>
  <c r="N91" i="5"/>
  <c r="Q91" i="5"/>
  <c r="N91" i="7"/>
  <c r="Q91" i="7"/>
  <c r="G92" i="7"/>
  <c r="AB92" i="7" s="1"/>
  <c r="R91" i="7"/>
  <c r="P91" i="7"/>
  <c r="R93" i="8"/>
  <c r="P93" i="8"/>
  <c r="N92" i="8"/>
  <c r="Q93" i="8" s="1"/>
  <c r="F93" i="5"/>
  <c r="D93" i="5"/>
  <c r="E93" i="5" s="1"/>
  <c r="D93" i="8"/>
  <c r="E93" i="8" s="1"/>
  <c r="F93" i="8"/>
  <c r="G93" i="8" s="1"/>
  <c r="AB93" i="8" s="1"/>
  <c r="F93" i="7"/>
  <c r="D93" i="7"/>
  <c r="E93" i="7" s="1"/>
  <c r="E60" i="1"/>
  <c r="I60" i="1" s="1"/>
  <c r="F60" i="1"/>
  <c r="D52" i="4"/>
  <c r="B94" i="5"/>
  <c r="C94" i="5" s="1" a="1"/>
  <c r="C94" i="5" s="1"/>
  <c r="B94" i="8"/>
  <c r="C94" i="8" s="1"/>
  <c r="B94" i="7"/>
  <c r="C98" i="7" s="1"/>
  <c r="N92" i="5" l="1"/>
  <c r="Q92" i="5"/>
  <c r="G93" i="5"/>
  <c r="AE93" i="5" s="1"/>
  <c r="P91" i="5"/>
  <c r="R91" i="5"/>
  <c r="R92" i="7"/>
  <c r="P92" i="7"/>
  <c r="G93" i="7"/>
  <c r="AB93" i="7" s="1"/>
  <c r="Q92" i="7"/>
  <c r="N92" i="7"/>
  <c r="P94" i="8"/>
  <c r="R94" i="8"/>
  <c r="N93" i="8"/>
  <c r="Q94" i="8" s="1"/>
  <c r="F94" i="5"/>
  <c r="D94" i="5"/>
  <c r="E94" i="5" s="1"/>
  <c r="D94" i="8"/>
  <c r="E94" i="8" s="1"/>
  <c r="F94" i="8"/>
  <c r="G94" i="8" s="1"/>
  <c r="AB94" i="8" s="1"/>
  <c r="F94" i="7"/>
  <c r="D94" i="7"/>
  <c r="E94" i="7" s="1"/>
  <c r="E52" i="4"/>
  <c r="I52" i="4" s="1"/>
  <c r="D53" i="4"/>
  <c r="F52" i="4"/>
  <c r="D61" i="1"/>
  <c r="B95" i="5"/>
  <c r="C95" i="5" s="1" a="1"/>
  <c r="C95" i="5" s="1"/>
  <c r="B95" i="8"/>
  <c r="C95" i="8" s="1"/>
  <c r="B95" i="7"/>
  <c r="C99" i="7" s="1"/>
  <c r="R92" i="5" l="1"/>
  <c r="P92" i="5"/>
  <c r="G94" i="5"/>
  <c r="AE94" i="5" s="1"/>
  <c r="Q93" i="5"/>
  <c r="N93" i="5"/>
  <c r="Q93" i="7"/>
  <c r="N93" i="7"/>
  <c r="P93" i="7"/>
  <c r="R93" i="7"/>
  <c r="G94" i="7"/>
  <c r="AB94" i="7" s="1"/>
  <c r="P95" i="8"/>
  <c r="R95" i="8"/>
  <c r="N94" i="8"/>
  <c r="Q95" i="8" s="1"/>
  <c r="D95" i="5"/>
  <c r="E95" i="5" s="1"/>
  <c r="F95" i="5"/>
  <c r="F95" i="8"/>
  <c r="G95" i="8" s="1"/>
  <c r="AB95" i="8" s="1"/>
  <c r="D95" i="8"/>
  <c r="E95" i="8" s="1"/>
  <c r="F95" i="7"/>
  <c r="D95" i="7"/>
  <c r="E95" i="7" s="1"/>
  <c r="E53" i="4"/>
  <c r="I53" i="4" s="1"/>
  <c r="F53" i="4"/>
  <c r="E61" i="1"/>
  <c r="I61" i="1" s="1"/>
  <c r="F61" i="1"/>
  <c r="B96" i="5"/>
  <c r="C96" i="5" s="1" a="1"/>
  <c r="C96" i="5" s="1"/>
  <c r="B96" i="8"/>
  <c r="C96" i="8" s="1"/>
  <c r="B96" i="7"/>
  <c r="C100" i="7" s="1"/>
  <c r="R93" i="5" l="1"/>
  <c r="P93" i="5"/>
  <c r="Q94" i="5"/>
  <c r="N94" i="5"/>
  <c r="G95" i="5"/>
  <c r="AE95" i="5" s="1"/>
  <c r="G95" i="7"/>
  <c r="AB95" i="7" s="1"/>
  <c r="P94" i="7"/>
  <c r="R94" i="7"/>
  <c r="N94" i="7"/>
  <c r="Q94" i="7"/>
  <c r="R96" i="8"/>
  <c r="P96" i="8"/>
  <c r="N95" i="8"/>
  <c r="Q96" i="8" s="1"/>
  <c r="D62" i="1"/>
  <c r="D96" i="5"/>
  <c r="E96" i="5" s="1"/>
  <c r="F96" i="5"/>
  <c r="D96" i="8"/>
  <c r="E96" i="8" s="1"/>
  <c r="F96" i="8"/>
  <c r="G96" i="8" s="1"/>
  <c r="AB96" i="8" s="1"/>
  <c r="F96" i="7"/>
  <c r="D96" i="7"/>
  <c r="E96" i="7" s="1"/>
  <c r="E62" i="1"/>
  <c r="I62" i="1" s="1"/>
  <c r="F62" i="1"/>
  <c r="D54" i="4"/>
  <c r="B97" i="5"/>
  <c r="C97" i="5" s="1" a="1"/>
  <c r="C97" i="5" s="1"/>
  <c r="B97" i="8"/>
  <c r="C97" i="8" s="1"/>
  <c r="B97" i="7"/>
  <c r="C101" i="7" s="1"/>
  <c r="N95" i="5" l="1"/>
  <c r="Q95" i="5"/>
  <c r="P94" i="5"/>
  <c r="R94" i="5"/>
  <c r="G96" i="5"/>
  <c r="AE96" i="5" s="1"/>
  <c r="G96" i="7"/>
  <c r="AB96" i="7" s="1"/>
  <c r="N95" i="7"/>
  <c r="Q95" i="7"/>
  <c r="R95" i="7"/>
  <c r="P95" i="7"/>
  <c r="R97" i="8"/>
  <c r="P97" i="8"/>
  <c r="N96" i="8"/>
  <c r="Q97" i="8" s="1"/>
  <c r="F97" i="5"/>
  <c r="D97" i="5"/>
  <c r="E97" i="5" s="1"/>
  <c r="D97" i="8"/>
  <c r="E97" i="8" s="1"/>
  <c r="F97" i="8"/>
  <c r="G97" i="8" s="1"/>
  <c r="AB97" i="8" s="1"/>
  <c r="F97" i="7"/>
  <c r="D97" i="7"/>
  <c r="E97" i="7" s="1"/>
  <c r="E54" i="4"/>
  <c r="I54" i="4" s="1"/>
  <c r="F54" i="4"/>
  <c r="D63" i="1"/>
  <c r="B98" i="5"/>
  <c r="C98" i="5" s="1" a="1"/>
  <c r="C98" i="5" s="1"/>
  <c r="B98" i="8"/>
  <c r="C98" i="8" s="1"/>
  <c r="B98" i="7"/>
  <c r="C102" i="7" s="1"/>
  <c r="G97" i="5" l="1"/>
  <c r="AE97" i="5" s="1"/>
  <c r="P95" i="5"/>
  <c r="R95" i="5"/>
  <c r="N96" i="5"/>
  <c r="Q96" i="5"/>
  <c r="R96" i="7"/>
  <c r="P96" i="7"/>
  <c r="G97" i="7"/>
  <c r="AB97" i="7" s="1"/>
  <c r="Q96" i="7"/>
  <c r="N96" i="7"/>
  <c r="R98" i="8"/>
  <c r="P98" i="8"/>
  <c r="N97" i="8"/>
  <c r="Q98" i="8" s="1"/>
  <c r="F98" i="5"/>
  <c r="D98" i="5"/>
  <c r="E98" i="5" s="1"/>
  <c r="F98" i="8"/>
  <c r="G98" i="8" s="1"/>
  <c r="AB98" i="8" s="1"/>
  <c r="D98" i="8"/>
  <c r="E98" i="8" s="1"/>
  <c r="F98" i="7"/>
  <c r="D98" i="7"/>
  <c r="E98" i="7" s="1"/>
  <c r="D55" i="4"/>
  <c r="E63" i="1"/>
  <c r="I63" i="1" s="1"/>
  <c r="F63" i="1"/>
  <c r="B99" i="5"/>
  <c r="C99" i="5" s="1" a="1"/>
  <c r="C99" i="5" s="1"/>
  <c r="B99" i="8"/>
  <c r="C99" i="8" s="1"/>
  <c r="B99" i="7"/>
  <c r="C103" i="7" s="1"/>
  <c r="R96" i="5" l="1"/>
  <c r="P96" i="5"/>
  <c r="Q97" i="5"/>
  <c r="N97" i="5"/>
  <c r="G98" i="5"/>
  <c r="AE98" i="5" s="1"/>
  <c r="P97" i="7"/>
  <c r="R97" i="7"/>
  <c r="Q97" i="7"/>
  <c r="N97" i="7"/>
  <c r="G98" i="7"/>
  <c r="AB98" i="7" s="1"/>
  <c r="R99" i="8"/>
  <c r="P99" i="8"/>
  <c r="N98" i="8"/>
  <c r="Q99" i="8" s="1"/>
  <c r="D99" i="5"/>
  <c r="E99" i="5" s="1"/>
  <c r="F99" i="5"/>
  <c r="F99" i="8"/>
  <c r="G99" i="8" s="1"/>
  <c r="AB99" i="8" s="1"/>
  <c r="D99" i="8"/>
  <c r="E99" i="8" s="1"/>
  <c r="D99" i="7"/>
  <c r="E99" i="7" s="1"/>
  <c r="F99" i="7"/>
  <c r="D64" i="1"/>
  <c r="E55" i="4"/>
  <c r="I55" i="4" s="1"/>
  <c r="F55" i="4"/>
  <c r="B100" i="5"/>
  <c r="C100" i="5" s="1" a="1"/>
  <c r="C100" i="5" s="1"/>
  <c r="B100" i="8"/>
  <c r="C100" i="8" s="1"/>
  <c r="B100" i="7"/>
  <c r="C104" i="7" s="1"/>
  <c r="G99" i="5" l="1"/>
  <c r="AE99" i="5" s="1"/>
  <c r="R97" i="5"/>
  <c r="P97" i="5"/>
  <c r="Q98" i="5"/>
  <c r="N98" i="5"/>
  <c r="N98" i="7"/>
  <c r="Q98" i="7"/>
  <c r="G99" i="7"/>
  <c r="AB99" i="7" s="1"/>
  <c r="P98" i="7"/>
  <c r="R98" i="7"/>
  <c r="P100" i="8"/>
  <c r="R100" i="8"/>
  <c r="N99" i="8"/>
  <c r="Q100" i="8" s="1"/>
  <c r="D56" i="4"/>
  <c r="D100" i="5"/>
  <c r="E100" i="5" s="1"/>
  <c r="F100" i="5"/>
  <c r="D100" i="8"/>
  <c r="E100" i="8" s="1"/>
  <c r="F100" i="8"/>
  <c r="G100" i="8" s="1"/>
  <c r="AB100" i="8" s="1"/>
  <c r="D100" i="7"/>
  <c r="E100" i="7" s="1"/>
  <c r="F100" i="7"/>
  <c r="E56" i="4"/>
  <c r="I56" i="4" s="1"/>
  <c r="F56" i="4"/>
  <c r="E64" i="1"/>
  <c r="I64" i="1" s="1"/>
  <c r="F64" i="1"/>
  <c r="B101" i="5"/>
  <c r="C101" i="5" s="1" a="1"/>
  <c r="C101" i="5" s="1"/>
  <c r="B101" i="8"/>
  <c r="C101" i="8" s="1"/>
  <c r="B101" i="7"/>
  <c r="C105" i="7" s="1"/>
  <c r="N99" i="5" l="1"/>
  <c r="Q99" i="5"/>
  <c r="G100" i="5"/>
  <c r="AE100" i="5" s="1"/>
  <c r="P98" i="5"/>
  <c r="R98" i="5"/>
  <c r="R99" i="7"/>
  <c r="P99" i="7"/>
  <c r="N99" i="7"/>
  <c r="Q99" i="7"/>
  <c r="G100" i="7"/>
  <c r="AB100" i="7" s="1"/>
  <c r="P101" i="8"/>
  <c r="R101" i="8"/>
  <c r="N100" i="8"/>
  <c r="Q101" i="8" s="1"/>
  <c r="D65" i="1"/>
  <c r="D57" i="4"/>
  <c r="F101" i="5"/>
  <c r="D101" i="5"/>
  <c r="E101" i="5" s="1"/>
  <c r="D101" i="8"/>
  <c r="E101" i="8" s="1"/>
  <c r="F101" i="8"/>
  <c r="G101" i="8" s="1"/>
  <c r="AB101" i="8" s="1"/>
  <c r="F101" i="7"/>
  <c r="D101" i="7"/>
  <c r="E101" i="7" s="1"/>
  <c r="E65" i="1"/>
  <c r="I65" i="1" s="1"/>
  <c r="F65" i="1"/>
  <c r="E57" i="4"/>
  <c r="I57" i="4" s="1"/>
  <c r="F57" i="4"/>
  <c r="B102" i="5"/>
  <c r="C102" i="5" s="1" a="1"/>
  <c r="C102" i="5" s="1"/>
  <c r="B102" i="8"/>
  <c r="C102" i="8" s="1"/>
  <c r="B102" i="7"/>
  <c r="C106" i="7" s="1"/>
  <c r="G101" i="5" l="1"/>
  <c r="AE101" i="5" s="1"/>
  <c r="P99" i="5"/>
  <c r="R99" i="5"/>
  <c r="Q100" i="5"/>
  <c r="N100" i="5"/>
  <c r="Q100" i="7"/>
  <c r="N100" i="7"/>
  <c r="G101" i="7"/>
  <c r="AB101" i="7" s="1"/>
  <c r="R100" i="7"/>
  <c r="P100" i="7"/>
  <c r="R102" i="8"/>
  <c r="P102" i="8"/>
  <c r="N101" i="8"/>
  <c r="Q102" i="8" s="1"/>
  <c r="F102" i="5"/>
  <c r="D102" i="5"/>
  <c r="E102" i="5" s="1"/>
  <c r="F102" i="8"/>
  <c r="G102" i="8" s="1"/>
  <c r="AB102" i="8" s="1"/>
  <c r="D102" i="8"/>
  <c r="E102" i="8" s="1"/>
  <c r="F102" i="7"/>
  <c r="D102" i="7"/>
  <c r="E102" i="7" s="1"/>
  <c r="D58" i="4"/>
  <c r="D66" i="1"/>
  <c r="B103" i="5"/>
  <c r="C103" i="5" s="1" a="1"/>
  <c r="C103" i="5" s="1"/>
  <c r="B103" i="8"/>
  <c r="C103" i="8" s="1"/>
  <c r="B103" i="7"/>
  <c r="C107" i="7" s="1"/>
  <c r="N101" i="5" l="1"/>
  <c r="Q101" i="5"/>
  <c r="G102" i="5"/>
  <c r="AE102" i="5" s="1"/>
  <c r="P100" i="5"/>
  <c r="R100" i="5"/>
  <c r="P101" i="7"/>
  <c r="R101" i="7"/>
  <c r="Q101" i="7"/>
  <c r="N101" i="7"/>
  <c r="G102" i="7"/>
  <c r="AB102" i="7" s="1"/>
  <c r="R103" i="8"/>
  <c r="P103" i="8"/>
  <c r="N102" i="8"/>
  <c r="Q103" i="8" s="1"/>
  <c r="F103" i="5"/>
  <c r="D103" i="5"/>
  <c r="E103" i="5" s="1"/>
  <c r="D103" i="8"/>
  <c r="E103" i="8" s="1"/>
  <c r="F103" i="8"/>
  <c r="G103" i="8" s="1"/>
  <c r="AB103" i="8" s="1"/>
  <c r="F103" i="7"/>
  <c r="D103" i="7"/>
  <c r="E103" i="7" s="1"/>
  <c r="E66" i="1"/>
  <c r="I66" i="1" s="1"/>
  <c r="F66" i="1"/>
  <c r="E58" i="4"/>
  <c r="I58" i="4" s="1"/>
  <c r="F58" i="4"/>
  <c r="B104" i="5"/>
  <c r="C104" i="5" s="1" a="1"/>
  <c r="C104" i="5" s="1"/>
  <c r="B104" i="8"/>
  <c r="C104" i="8" s="1"/>
  <c r="B104" i="7"/>
  <c r="C108" i="7" s="1"/>
  <c r="P101" i="5" l="1"/>
  <c r="R101" i="5"/>
  <c r="G103" i="5"/>
  <c r="AE103" i="5" s="1"/>
  <c r="N102" i="5"/>
  <c r="Q102" i="5"/>
  <c r="G103" i="7"/>
  <c r="AB103" i="7" s="1"/>
  <c r="N102" i="7"/>
  <c r="Q102" i="7"/>
  <c r="P102" i="7"/>
  <c r="R102" i="7"/>
  <c r="R104" i="8"/>
  <c r="P104" i="8"/>
  <c r="N103" i="8"/>
  <c r="Q104" i="8" s="1"/>
  <c r="D104" i="5"/>
  <c r="E104" i="5"/>
  <c r="F104" i="5"/>
  <c r="D104" i="8"/>
  <c r="F104" i="8"/>
  <c r="G104" i="8" s="1"/>
  <c r="AB104" i="8" s="1"/>
  <c r="E104" i="8"/>
  <c r="F104" i="7"/>
  <c r="D104" i="7"/>
  <c r="E104" i="7" s="1"/>
  <c r="D59" i="4"/>
  <c r="D67" i="1"/>
  <c r="B105" i="5"/>
  <c r="C105" i="5" s="1" a="1"/>
  <c r="C105" i="5" s="1"/>
  <c r="B105" i="8"/>
  <c r="C105" i="8" s="1"/>
  <c r="B105" i="7"/>
  <c r="C109" i="7" s="1"/>
  <c r="G104" i="5" l="1"/>
  <c r="AE104" i="5" s="1"/>
  <c r="R102" i="5"/>
  <c r="P102" i="5"/>
  <c r="Q103" i="5"/>
  <c r="N103" i="5"/>
  <c r="R103" i="7"/>
  <c r="P103" i="7"/>
  <c r="G104" i="7"/>
  <c r="AB104" i="7" s="1"/>
  <c r="N103" i="7"/>
  <c r="Q103" i="7"/>
  <c r="P105" i="8"/>
  <c r="R105" i="8"/>
  <c r="N104" i="8"/>
  <c r="Q105" i="8" s="1"/>
  <c r="F105" i="5"/>
  <c r="D105" i="5"/>
  <c r="E105" i="5" s="1"/>
  <c r="D105" i="8"/>
  <c r="E105" i="8"/>
  <c r="F105" i="8"/>
  <c r="G105" i="8" s="1"/>
  <c r="AB105" i="8" s="1"/>
  <c r="F105" i="7"/>
  <c r="D105" i="7"/>
  <c r="E105" i="7" s="1"/>
  <c r="D68" i="1"/>
  <c r="E67" i="1"/>
  <c r="I67" i="1" s="1"/>
  <c r="F67" i="1"/>
  <c r="E59" i="4"/>
  <c r="I59" i="4" s="1"/>
  <c r="F59" i="4"/>
  <c r="B106" i="5"/>
  <c r="C106" i="5" s="1" a="1"/>
  <c r="C106" i="5" s="1"/>
  <c r="B106" i="8"/>
  <c r="C106" i="8" s="1"/>
  <c r="B106" i="7"/>
  <c r="C110" i="7" s="1"/>
  <c r="Q104" i="5" l="1"/>
  <c r="N104" i="5"/>
  <c r="G105" i="5"/>
  <c r="AE105" i="5" s="1"/>
  <c r="R103" i="5"/>
  <c r="P103" i="5"/>
  <c r="G105" i="7"/>
  <c r="AB105" i="7" s="1"/>
  <c r="Q104" i="7"/>
  <c r="N104" i="7"/>
  <c r="R104" i="7"/>
  <c r="P104" i="7"/>
  <c r="R106" i="8"/>
  <c r="P106" i="8"/>
  <c r="N105" i="8"/>
  <c r="Q106" i="8" s="1"/>
  <c r="F106" i="5"/>
  <c r="D106" i="5"/>
  <c r="E106" i="5" s="1"/>
  <c r="D106" i="8"/>
  <c r="F106" i="8"/>
  <c r="G106" i="8" s="1"/>
  <c r="AB106" i="8" s="1"/>
  <c r="E106" i="8"/>
  <c r="F106" i="7"/>
  <c r="D106" i="7"/>
  <c r="E106" i="7" s="1"/>
  <c r="D60" i="4"/>
  <c r="E68" i="1"/>
  <c r="I68" i="1" s="1"/>
  <c r="F68" i="1"/>
  <c r="B107" i="5"/>
  <c r="C107" i="5" s="1" a="1"/>
  <c r="C107" i="5" s="1"/>
  <c r="B107" i="8"/>
  <c r="C107" i="8" s="1"/>
  <c r="B107" i="7"/>
  <c r="C111" i="7" s="1"/>
  <c r="P104" i="5" l="1"/>
  <c r="R104" i="5"/>
  <c r="G106" i="5"/>
  <c r="AE106" i="5" s="1"/>
  <c r="N105" i="5"/>
  <c r="Q105" i="5"/>
  <c r="P105" i="7"/>
  <c r="R105" i="7"/>
  <c r="G106" i="7"/>
  <c r="AB106" i="7" s="1"/>
  <c r="N105" i="7"/>
  <c r="Q105" i="7"/>
  <c r="P107" i="8"/>
  <c r="R107" i="8"/>
  <c r="N106" i="8"/>
  <c r="Q107" i="8" s="1"/>
  <c r="F107" i="5"/>
  <c r="D107" i="5"/>
  <c r="E107" i="5" s="1"/>
  <c r="D107" i="8"/>
  <c r="E107" i="8"/>
  <c r="F107" i="8"/>
  <c r="G107" i="8" s="1"/>
  <c r="AB107" i="8" s="1"/>
  <c r="D107" i="7"/>
  <c r="E107" i="7" s="1"/>
  <c r="F107" i="7"/>
  <c r="D69" i="1"/>
  <c r="E60" i="4"/>
  <c r="I60" i="4" s="1"/>
  <c r="D61" i="4"/>
  <c r="F60" i="4"/>
  <c r="B108" i="5"/>
  <c r="C108" i="5" s="1" a="1"/>
  <c r="C108" i="5" s="1"/>
  <c r="B108" i="8"/>
  <c r="C108" i="8" s="1"/>
  <c r="B108" i="7"/>
  <c r="C112" i="7" s="1"/>
  <c r="G107" i="5" l="1"/>
  <c r="AE107" i="5" s="1"/>
  <c r="N106" i="5"/>
  <c r="Q106" i="5"/>
  <c r="P105" i="5"/>
  <c r="R105" i="5"/>
  <c r="G107" i="7"/>
  <c r="AB107" i="7" s="1"/>
  <c r="N106" i="7"/>
  <c r="Q106" i="7"/>
  <c r="R106" i="7"/>
  <c r="P106" i="7"/>
  <c r="R108" i="8"/>
  <c r="P108" i="8"/>
  <c r="N107" i="8"/>
  <c r="Q108" i="8" s="1"/>
  <c r="D108" i="5"/>
  <c r="E108" i="5" s="1"/>
  <c r="F108" i="5"/>
  <c r="D108" i="8"/>
  <c r="E108" i="8"/>
  <c r="F108" i="8"/>
  <c r="G108" i="8" s="1"/>
  <c r="AB108" i="8" s="1"/>
  <c r="D108" i="7"/>
  <c r="E108" i="7" s="1"/>
  <c r="F108" i="7"/>
  <c r="E61" i="4"/>
  <c r="I61" i="4" s="1"/>
  <c r="F61" i="4"/>
  <c r="D70" i="1"/>
  <c r="E69" i="1"/>
  <c r="I69" i="1" s="1"/>
  <c r="F69" i="1"/>
  <c r="B109" i="5"/>
  <c r="C109" i="5" s="1" a="1"/>
  <c r="C109" i="5" s="1"/>
  <c r="B109" i="8"/>
  <c r="C109" i="8" s="1"/>
  <c r="B109" i="7"/>
  <c r="C113" i="7" s="1"/>
  <c r="R106" i="5" l="1"/>
  <c r="P106" i="5"/>
  <c r="G108" i="5"/>
  <c r="AE108" i="5" s="1"/>
  <c r="Q107" i="5"/>
  <c r="N107" i="5"/>
  <c r="P107" i="7"/>
  <c r="R107" i="7"/>
  <c r="G108" i="7"/>
  <c r="AB108" i="7" s="1"/>
  <c r="Q107" i="7"/>
  <c r="N107" i="7"/>
  <c r="R109" i="8"/>
  <c r="P109" i="8"/>
  <c r="N108" i="8"/>
  <c r="Q109" i="8" s="1"/>
  <c r="D109" i="5"/>
  <c r="E109" i="5"/>
  <c r="F109" i="5"/>
  <c r="D109" i="8"/>
  <c r="E109" i="8"/>
  <c r="F109" i="8"/>
  <c r="G109" i="8" s="1"/>
  <c r="AB109" i="8" s="1"/>
  <c r="F109" i="7"/>
  <c r="D109" i="7"/>
  <c r="E109" i="7" s="1"/>
  <c r="E70" i="1"/>
  <c r="I70" i="1" s="1"/>
  <c r="F70" i="1"/>
  <c r="D62" i="4"/>
  <c r="B110" i="5"/>
  <c r="C110" i="5" s="1" a="1"/>
  <c r="C110" i="5" s="1"/>
  <c r="B110" i="8"/>
  <c r="C110" i="8" s="1"/>
  <c r="B110" i="7"/>
  <c r="C114" i="7" s="1"/>
  <c r="G109" i="5" l="1"/>
  <c r="AE109" i="5" s="1"/>
  <c r="R107" i="5"/>
  <c r="P107" i="5"/>
  <c r="Q108" i="5"/>
  <c r="N108" i="5"/>
  <c r="Q108" i="7"/>
  <c r="N108" i="7"/>
  <c r="G109" i="7"/>
  <c r="AB109" i="7" s="1"/>
  <c r="P108" i="7"/>
  <c r="R108" i="7"/>
  <c r="R110" i="8"/>
  <c r="P110" i="8"/>
  <c r="N109" i="8"/>
  <c r="Q110" i="8" s="1"/>
  <c r="D110" i="5"/>
  <c r="E110" i="5"/>
  <c r="F110" i="5"/>
  <c r="D110" i="8"/>
  <c r="F110" i="8"/>
  <c r="G110" i="8" s="1"/>
  <c r="AB110" i="8" s="1"/>
  <c r="E110" i="8"/>
  <c r="F110" i="7"/>
  <c r="D110" i="7"/>
  <c r="E110" i="7" s="1"/>
  <c r="E62" i="4"/>
  <c r="I62" i="4" s="1"/>
  <c r="F62" i="4"/>
  <c r="D71" i="1"/>
  <c r="B111" i="5"/>
  <c r="C111" i="5" s="1" a="1"/>
  <c r="C111" i="5" s="1"/>
  <c r="B111" i="8"/>
  <c r="C111" i="8" s="1"/>
  <c r="B111" i="7"/>
  <c r="C115" i="7" s="1"/>
  <c r="N109" i="5" l="1"/>
  <c r="Q109" i="5"/>
  <c r="G110" i="5"/>
  <c r="AE110" i="5" s="1"/>
  <c r="P108" i="5"/>
  <c r="R108" i="5"/>
  <c r="G110" i="7"/>
  <c r="AB110" i="7" s="1"/>
  <c r="P109" i="7"/>
  <c r="R109" i="7"/>
  <c r="N109" i="7"/>
  <c r="Q109" i="7"/>
  <c r="R111" i="8"/>
  <c r="P111" i="8"/>
  <c r="N110" i="8"/>
  <c r="Q111" i="8" s="1"/>
  <c r="D111" i="5"/>
  <c r="E111" i="5"/>
  <c r="F111" i="5"/>
  <c r="D111" i="8"/>
  <c r="F111" i="8"/>
  <c r="G111" i="8" s="1"/>
  <c r="AB111" i="8" s="1"/>
  <c r="E111" i="8"/>
  <c r="F111" i="7"/>
  <c r="D111" i="7"/>
  <c r="E111" i="7" s="1"/>
  <c r="D63" i="4"/>
  <c r="E71" i="1"/>
  <c r="I71" i="1" s="1"/>
  <c r="F71" i="1"/>
  <c r="B112" i="5"/>
  <c r="C112" i="5" s="1" a="1"/>
  <c r="C112" i="5" s="1"/>
  <c r="B112" i="8"/>
  <c r="C112" i="8" s="1"/>
  <c r="B112" i="7"/>
  <c r="C116" i="7" s="1"/>
  <c r="G111" i="5" l="1"/>
  <c r="AE111" i="5" s="1"/>
  <c r="P109" i="5"/>
  <c r="R109" i="5"/>
  <c r="Q110" i="5"/>
  <c r="N110" i="5"/>
  <c r="Q110" i="7"/>
  <c r="N110" i="7"/>
  <c r="R110" i="7"/>
  <c r="P110" i="7"/>
  <c r="G111" i="7"/>
  <c r="AB111" i="7" s="1"/>
  <c r="P112" i="8"/>
  <c r="R112" i="8"/>
  <c r="N111" i="8"/>
  <c r="Q112" i="8" s="1"/>
  <c r="D112" i="5"/>
  <c r="E112" i="5" s="1"/>
  <c r="F112" i="5"/>
  <c r="D112" i="8"/>
  <c r="E112" i="8"/>
  <c r="F112" i="8"/>
  <c r="G112" i="8" s="1"/>
  <c r="AB112" i="8" s="1"/>
  <c r="F112" i="7"/>
  <c r="D112" i="7"/>
  <c r="E112" i="7" s="1"/>
  <c r="D72" i="1"/>
  <c r="E63" i="4"/>
  <c r="I63" i="4" s="1"/>
  <c r="D64" i="4"/>
  <c r="F63" i="4"/>
  <c r="B113" i="5"/>
  <c r="C113" i="5" s="1" a="1"/>
  <c r="C113" i="5" s="1"/>
  <c r="B113" i="8"/>
  <c r="C113" i="8" s="1"/>
  <c r="B113" i="7"/>
  <c r="C117" i="7" s="1"/>
  <c r="N111" i="5" l="1"/>
  <c r="Q111" i="5"/>
  <c r="P110" i="5"/>
  <c r="R110" i="5"/>
  <c r="G112" i="5"/>
  <c r="AE112" i="5" s="1"/>
  <c r="G112" i="7"/>
  <c r="AB112" i="7" s="1"/>
  <c r="Q111" i="7"/>
  <c r="N111" i="7"/>
  <c r="P111" i="7"/>
  <c r="R111" i="7"/>
  <c r="R113" i="8"/>
  <c r="P113" i="8"/>
  <c r="N112" i="8"/>
  <c r="Q113" i="8" s="1"/>
  <c r="F113" i="5"/>
  <c r="D113" i="5"/>
  <c r="E113" i="5" s="1"/>
  <c r="D113" i="8"/>
  <c r="E113" i="8"/>
  <c r="F113" i="8"/>
  <c r="G113" i="8" s="1"/>
  <c r="AB113" i="8" s="1"/>
  <c r="F113" i="7"/>
  <c r="D113" i="7"/>
  <c r="E113" i="7" s="1"/>
  <c r="E64" i="4"/>
  <c r="I64" i="4" s="1"/>
  <c r="F64" i="4"/>
  <c r="E72" i="1"/>
  <c r="I72" i="1" s="1"/>
  <c r="F72" i="1"/>
  <c r="B114" i="5"/>
  <c r="C114" i="5" s="1" a="1"/>
  <c r="C114" i="5" s="1"/>
  <c r="B114" i="8"/>
  <c r="C114" i="8" s="1"/>
  <c r="B114" i="7"/>
  <c r="C118" i="7" s="1"/>
  <c r="G113" i="5" l="1"/>
  <c r="AE113" i="5" s="1"/>
  <c r="P111" i="5"/>
  <c r="R111" i="5"/>
  <c r="N112" i="5"/>
  <c r="Q112" i="5"/>
  <c r="P112" i="7"/>
  <c r="R112" i="7"/>
  <c r="N112" i="7"/>
  <c r="Q112" i="7"/>
  <c r="G113" i="7"/>
  <c r="AB113" i="7" s="1"/>
  <c r="R114" i="8"/>
  <c r="P114" i="8"/>
  <c r="N113" i="8"/>
  <c r="Q114" i="8" s="1"/>
  <c r="D73" i="1"/>
  <c r="D65" i="4"/>
  <c r="F114" i="5"/>
  <c r="D114" i="5"/>
  <c r="E114" i="5"/>
  <c r="D114" i="8"/>
  <c r="F114" i="8"/>
  <c r="G114" i="8" s="1"/>
  <c r="AB114" i="8" s="1"/>
  <c r="E114" i="8"/>
  <c r="F114" i="7"/>
  <c r="D114" i="7"/>
  <c r="E114" i="7" s="1"/>
  <c r="E65" i="4"/>
  <c r="I65" i="4" s="1"/>
  <c r="F65" i="4"/>
  <c r="E73" i="1"/>
  <c r="I73" i="1" s="1"/>
  <c r="F73" i="1"/>
  <c r="B115" i="5"/>
  <c r="C115" i="5" s="1" a="1"/>
  <c r="C115" i="5" s="1"/>
  <c r="B115" i="8"/>
  <c r="C115" i="8" s="1"/>
  <c r="B115" i="7"/>
  <c r="C119" i="7" s="1"/>
  <c r="Q113" i="5" l="1"/>
  <c r="N113" i="5"/>
  <c r="G114" i="5"/>
  <c r="AE114" i="5" s="1"/>
  <c r="R112" i="5"/>
  <c r="P112" i="5"/>
  <c r="N113" i="7"/>
  <c r="Q113" i="7"/>
  <c r="G114" i="7"/>
  <c r="AB114" i="7" s="1"/>
  <c r="R113" i="7"/>
  <c r="P113" i="7"/>
  <c r="R115" i="8"/>
  <c r="P115" i="8"/>
  <c r="N114" i="8"/>
  <c r="Q115" i="8" s="1"/>
  <c r="D66" i="4"/>
  <c r="E66" i="4" s="1"/>
  <c r="I66" i="4" s="1"/>
  <c r="D74" i="1"/>
  <c r="F115" i="5"/>
  <c r="D115" i="5"/>
  <c r="E115" i="5" s="1"/>
  <c r="D115" i="8"/>
  <c r="E115" i="8"/>
  <c r="F115" i="8"/>
  <c r="G115" i="8" s="1"/>
  <c r="AB115" i="8" s="1"/>
  <c r="D115" i="7"/>
  <c r="E115" i="7" s="1"/>
  <c r="F115" i="7"/>
  <c r="E74" i="1"/>
  <c r="I74" i="1" s="1"/>
  <c r="F74" i="1"/>
  <c r="F66" i="4"/>
  <c r="B116" i="5"/>
  <c r="C116" i="5" s="1" a="1"/>
  <c r="C116" i="5" s="1"/>
  <c r="B116" i="8"/>
  <c r="C116" i="8" s="1"/>
  <c r="B116" i="7"/>
  <c r="C120" i="7" s="1"/>
  <c r="R113" i="5" l="1"/>
  <c r="P113" i="5"/>
  <c r="G115" i="5"/>
  <c r="AE115" i="5" s="1"/>
  <c r="Q114" i="5"/>
  <c r="N114" i="5"/>
  <c r="R114" i="7"/>
  <c r="P114" i="7"/>
  <c r="G115" i="7"/>
  <c r="AB115" i="7" s="1"/>
  <c r="Q114" i="7"/>
  <c r="N114" i="7"/>
  <c r="R116" i="8"/>
  <c r="P116" i="8"/>
  <c r="N115" i="8"/>
  <c r="Q116" i="8" s="1"/>
  <c r="D116" i="5"/>
  <c r="E116" i="5" s="1"/>
  <c r="F116" i="5"/>
  <c r="D116" i="8"/>
  <c r="E116" i="8"/>
  <c r="F116" i="8"/>
  <c r="G116" i="8" s="1"/>
  <c r="AB116" i="8" s="1"/>
  <c r="D116" i="7"/>
  <c r="E116" i="7" s="1"/>
  <c r="F116" i="7"/>
  <c r="D67" i="4"/>
  <c r="D75" i="1"/>
  <c r="B117" i="5"/>
  <c r="C117" i="5" s="1" a="1"/>
  <c r="C117" i="5" s="1"/>
  <c r="B117" i="8"/>
  <c r="C117" i="8" s="1"/>
  <c r="B117" i="7"/>
  <c r="C121" i="7" s="1"/>
  <c r="N115" i="5" l="1"/>
  <c r="Q115" i="5"/>
  <c r="P114" i="5"/>
  <c r="R114" i="5"/>
  <c r="G116" i="5"/>
  <c r="AE116" i="5" s="1"/>
  <c r="P115" i="7"/>
  <c r="R115" i="7"/>
  <c r="Q115" i="7"/>
  <c r="N115" i="7"/>
  <c r="G116" i="7"/>
  <c r="AB116" i="7" s="1"/>
  <c r="P117" i="8"/>
  <c r="R117" i="8"/>
  <c r="N116" i="8"/>
  <c r="Q117" i="8" s="1"/>
  <c r="D117" i="5"/>
  <c r="E117" i="5" s="1"/>
  <c r="F117" i="5"/>
  <c r="D117" i="8"/>
  <c r="E117" i="8"/>
  <c r="F117" i="8"/>
  <c r="G117" i="8" s="1"/>
  <c r="AB117" i="8" s="1"/>
  <c r="F117" i="7"/>
  <c r="D117" i="7"/>
  <c r="E117" i="7" s="1"/>
  <c r="E75" i="1"/>
  <c r="I75" i="1" s="1"/>
  <c r="F75" i="1"/>
  <c r="E67" i="4"/>
  <c r="I67" i="4" s="1"/>
  <c r="F67" i="4"/>
  <c r="B118" i="5"/>
  <c r="C118" i="5" s="1" a="1"/>
  <c r="C118" i="5" s="1"/>
  <c r="B118" i="8"/>
  <c r="C118" i="8" s="1"/>
  <c r="B118" i="7"/>
  <c r="C122" i="7" s="1"/>
  <c r="G117" i="5" l="1"/>
  <c r="AE117" i="5" s="1"/>
  <c r="P115" i="5"/>
  <c r="R115" i="5"/>
  <c r="N116" i="5"/>
  <c r="Q116" i="5"/>
  <c r="N116" i="7"/>
  <c r="Q116" i="7"/>
  <c r="G117" i="7"/>
  <c r="AB117" i="7" s="1"/>
  <c r="R116" i="7"/>
  <c r="P116" i="7"/>
  <c r="P118" i="8"/>
  <c r="R118" i="8"/>
  <c r="N117" i="8"/>
  <c r="Q118" i="8" s="1"/>
  <c r="D118" i="5"/>
  <c r="E118" i="5" s="1"/>
  <c r="F118" i="5"/>
  <c r="D118" i="8"/>
  <c r="F118" i="8"/>
  <c r="G118" i="8" s="1"/>
  <c r="AB118" i="8" s="1"/>
  <c r="E118" i="8"/>
  <c r="F118" i="7"/>
  <c r="D118" i="7"/>
  <c r="E118" i="7" s="1"/>
  <c r="D68" i="4"/>
  <c r="D76" i="1"/>
  <c r="B119" i="5"/>
  <c r="C119" i="5" s="1" a="1"/>
  <c r="C119" i="5" s="1"/>
  <c r="B119" i="8"/>
  <c r="C119" i="8" s="1"/>
  <c r="B119" i="7"/>
  <c r="C123" i="7" s="1"/>
  <c r="G118" i="5" l="1"/>
  <c r="AE118" i="5" s="1"/>
  <c r="Q117" i="5"/>
  <c r="N117" i="5"/>
  <c r="R116" i="5"/>
  <c r="P116" i="5"/>
  <c r="G118" i="7"/>
  <c r="AB118" i="7" s="1"/>
  <c r="R117" i="7"/>
  <c r="P117" i="7"/>
  <c r="Q117" i="7"/>
  <c r="N117" i="7"/>
  <c r="R119" i="8"/>
  <c r="P119" i="8"/>
  <c r="N118" i="8"/>
  <c r="Q119" i="8" s="1"/>
  <c r="D119" i="5"/>
  <c r="E119" i="5"/>
  <c r="F119" i="5"/>
  <c r="D119" i="8"/>
  <c r="E119" i="8"/>
  <c r="F119" i="8"/>
  <c r="G119" i="8" s="1"/>
  <c r="AB119" i="8" s="1"/>
  <c r="F119" i="7"/>
  <c r="D119" i="7"/>
  <c r="E119" i="7" s="1"/>
  <c r="E76" i="1"/>
  <c r="I76" i="1" s="1"/>
  <c r="F76" i="1"/>
  <c r="E68" i="4"/>
  <c r="I68" i="4" s="1"/>
  <c r="F68" i="4"/>
  <c r="B120" i="5"/>
  <c r="C120" i="5" s="1" a="1"/>
  <c r="C120" i="5" s="1"/>
  <c r="B120" i="8"/>
  <c r="C120" i="8" s="1"/>
  <c r="B120" i="7"/>
  <c r="C124" i="7" s="1"/>
  <c r="R117" i="5" l="1"/>
  <c r="P117" i="5"/>
  <c r="G119" i="5"/>
  <c r="AE119" i="5" s="1"/>
  <c r="Q118" i="5"/>
  <c r="N118" i="5"/>
  <c r="Q118" i="7"/>
  <c r="N118" i="7"/>
  <c r="G119" i="7"/>
  <c r="AB119" i="7" s="1"/>
  <c r="P118" i="7"/>
  <c r="R118" i="7"/>
  <c r="P120" i="8"/>
  <c r="R120" i="8"/>
  <c r="N119" i="8"/>
  <c r="Q120" i="8" s="1"/>
  <c r="D120" i="5"/>
  <c r="E120" i="5" s="1"/>
  <c r="F120" i="5"/>
  <c r="D120" i="8"/>
  <c r="F120" i="8"/>
  <c r="G120" i="8" s="1"/>
  <c r="AB120" i="8" s="1"/>
  <c r="E120" i="8"/>
  <c r="F120" i="7"/>
  <c r="D120" i="7"/>
  <c r="E120" i="7" s="1"/>
  <c r="D69" i="4"/>
  <c r="D77" i="1"/>
  <c r="B121" i="5"/>
  <c r="C121" i="5" s="1" a="1"/>
  <c r="C121" i="5" s="1"/>
  <c r="B121" i="8"/>
  <c r="C121" i="8" s="1"/>
  <c r="B121" i="7"/>
  <c r="C125" i="7" s="1"/>
  <c r="N119" i="5" l="1"/>
  <c r="Q119" i="5"/>
  <c r="P118" i="5"/>
  <c r="R118" i="5"/>
  <c r="G120" i="5"/>
  <c r="AE120" i="5" s="1"/>
  <c r="G120" i="7"/>
  <c r="AB120" i="7" s="1"/>
  <c r="P119" i="7"/>
  <c r="R119" i="7"/>
  <c r="N119" i="7"/>
  <c r="Q119" i="7"/>
  <c r="P121" i="8"/>
  <c r="R121" i="8"/>
  <c r="N120" i="8"/>
  <c r="Q121" i="8" s="1"/>
  <c r="F121" i="5"/>
  <c r="D121" i="5"/>
  <c r="E121" i="5" s="1"/>
  <c r="D121" i="8"/>
  <c r="E121" i="8"/>
  <c r="F121" i="8"/>
  <c r="G121" i="8" s="1"/>
  <c r="AB121" i="8" s="1"/>
  <c r="F121" i="7"/>
  <c r="D121" i="7"/>
  <c r="E121" i="7" s="1"/>
  <c r="E77" i="1"/>
  <c r="I77" i="1" s="1"/>
  <c r="F77" i="1"/>
  <c r="E69" i="4"/>
  <c r="I69" i="4" s="1"/>
  <c r="F69" i="4"/>
  <c r="B122" i="5"/>
  <c r="C122" i="5" s="1" a="1"/>
  <c r="C122" i="5" s="1"/>
  <c r="B122" i="8"/>
  <c r="C122" i="8" s="1"/>
  <c r="B122" i="7"/>
  <c r="C126" i="7" s="1"/>
  <c r="P119" i="5" l="1"/>
  <c r="R119" i="5"/>
  <c r="G121" i="5"/>
  <c r="AE121" i="5" s="1"/>
  <c r="N120" i="5"/>
  <c r="Q120" i="5"/>
  <c r="N120" i="7"/>
  <c r="Q120" i="7"/>
  <c r="G121" i="7"/>
  <c r="AB121" i="7" s="1"/>
  <c r="R120" i="7"/>
  <c r="P120" i="7"/>
  <c r="R122" i="8"/>
  <c r="P122" i="8"/>
  <c r="N121" i="8"/>
  <c r="Q122" i="8" s="1"/>
  <c r="D78" i="1"/>
  <c r="E78" i="1" s="1"/>
  <c r="I78" i="1" s="1"/>
  <c r="F122" i="5"/>
  <c r="D122" i="5"/>
  <c r="E122" i="5"/>
  <c r="D122" i="8"/>
  <c r="F122" i="8"/>
  <c r="G122" i="8" s="1"/>
  <c r="AB122" i="8" s="1"/>
  <c r="E122" i="8"/>
  <c r="F122" i="7"/>
  <c r="D122" i="7"/>
  <c r="E122" i="7" s="1"/>
  <c r="D70" i="4"/>
  <c r="F78" i="1"/>
  <c r="B123" i="5"/>
  <c r="C123" i="5" s="1" a="1"/>
  <c r="C123" i="5" s="1"/>
  <c r="B123" i="8"/>
  <c r="C123" i="8" s="1"/>
  <c r="B123" i="7"/>
  <c r="C127" i="7" s="1"/>
  <c r="R120" i="5" l="1"/>
  <c r="P120" i="5"/>
  <c r="Q121" i="5"/>
  <c r="N121" i="5"/>
  <c r="G122" i="5"/>
  <c r="AE122" i="5" s="1"/>
  <c r="R121" i="7"/>
  <c r="P121" i="7"/>
  <c r="G122" i="7"/>
  <c r="AB122" i="7" s="1"/>
  <c r="Q121" i="7"/>
  <c r="N121" i="7"/>
  <c r="R123" i="8"/>
  <c r="P123" i="8"/>
  <c r="N122" i="8"/>
  <c r="Q123" i="8" s="1"/>
  <c r="F123" i="5"/>
  <c r="D123" i="5"/>
  <c r="E123" i="5" s="1"/>
  <c r="D123" i="8"/>
  <c r="E123" i="8"/>
  <c r="F123" i="8"/>
  <c r="G123" i="8" s="1"/>
  <c r="AB123" i="8" s="1"/>
  <c r="F123" i="7"/>
  <c r="D123" i="7"/>
  <c r="E123" i="7" s="1"/>
  <c r="D79" i="1"/>
  <c r="E70" i="4"/>
  <c r="I70" i="4" s="1"/>
  <c r="D71" i="4"/>
  <c r="F70" i="4"/>
  <c r="B124" i="5"/>
  <c r="C124" i="5" s="1" a="1"/>
  <c r="C124" i="5" s="1"/>
  <c r="B124" i="8"/>
  <c r="C124" i="8" s="1"/>
  <c r="B124" i="7"/>
  <c r="C128" i="7" s="1"/>
  <c r="G123" i="5" l="1"/>
  <c r="AE123" i="5" s="1"/>
  <c r="R121" i="5"/>
  <c r="P121" i="5"/>
  <c r="Q122" i="5"/>
  <c r="N122" i="5"/>
  <c r="G123" i="7"/>
  <c r="AB123" i="7" s="1"/>
  <c r="R122" i="7"/>
  <c r="P122" i="7"/>
  <c r="Q122" i="7"/>
  <c r="N122" i="7"/>
  <c r="P124" i="8"/>
  <c r="R124" i="8"/>
  <c r="N123" i="8"/>
  <c r="Q124" i="8" s="1"/>
  <c r="D124" i="5"/>
  <c r="E124" i="5" s="1"/>
  <c r="F124" i="5"/>
  <c r="D124" i="8"/>
  <c r="E124" i="8"/>
  <c r="F124" i="8"/>
  <c r="G124" i="8" s="1"/>
  <c r="F124" i="7"/>
  <c r="D124" i="7"/>
  <c r="E124" i="7" s="1"/>
  <c r="E71" i="4"/>
  <c r="I71" i="4" s="1"/>
  <c r="F71" i="4"/>
  <c r="E79" i="1"/>
  <c r="I79" i="1" s="1"/>
  <c r="F79" i="1"/>
  <c r="B125" i="5"/>
  <c r="C125" i="5" s="1" a="1"/>
  <c r="C125" i="5" s="1"/>
  <c r="B125" i="8"/>
  <c r="C125" i="8" s="1"/>
  <c r="B125" i="7"/>
  <c r="C129" i="7" s="1"/>
  <c r="G124" i="5" l="1"/>
  <c r="AE124" i="5" s="1"/>
  <c r="N123" i="5"/>
  <c r="Q123" i="5"/>
  <c r="P122" i="5"/>
  <c r="R122" i="5"/>
  <c r="Q123" i="7"/>
  <c r="N123" i="7"/>
  <c r="G124" i="7"/>
  <c r="AB124" i="7" s="1"/>
  <c r="P123" i="7"/>
  <c r="R123" i="7"/>
  <c r="R125" i="8"/>
  <c r="AB124" i="8"/>
  <c r="P125" i="8"/>
  <c r="N124" i="8"/>
  <c r="Q125" i="8" s="1"/>
  <c r="D80" i="1"/>
  <c r="F80" i="1" s="1"/>
  <c r="D125" i="5"/>
  <c r="E125" i="5" s="1"/>
  <c r="F125" i="5"/>
  <c r="D125" i="8"/>
  <c r="E125" i="8"/>
  <c r="F125" i="8"/>
  <c r="G125" i="8" s="1"/>
  <c r="AB125" i="8" s="1"/>
  <c r="F125" i="7"/>
  <c r="D125" i="7"/>
  <c r="E125" i="7" s="1"/>
  <c r="E80" i="1"/>
  <c r="I80" i="1" s="1"/>
  <c r="D72" i="4"/>
  <c r="B126" i="5"/>
  <c r="C126" i="5" s="1" a="1"/>
  <c r="C126" i="5" s="1"/>
  <c r="B126" i="8"/>
  <c r="C126" i="8" s="1"/>
  <c r="B126" i="7"/>
  <c r="P123" i="5" l="1"/>
  <c r="R123" i="5"/>
  <c r="N124" i="5"/>
  <c r="Q124" i="5"/>
  <c r="G125" i="5"/>
  <c r="AE125" i="5" s="1"/>
  <c r="P124" i="7"/>
  <c r="R124" i="7"/>
  <c r="N124" i="7"/>
  <c r="Q124" i="7"/>
  <c r="G125" i="7"/>
  <c r="AB125" i="7" s="1"/>
  <c r="R126" i="8"/>
  <c r="P126" i="8"/>
  <c r="N125" i="8"/>
  <c r="Q126" i="8" s="1"/>
  <c r="D126" i="5"/>
  <c r="E126" i="5" s="1"/>
  <c r="F126" i="5"/>
  <c r="D126" i="8"/>
  <c r="F126" i="8"/>
  <c r="G126" i="8" s="1"/>
  <c r="AB126" i="8" s="1"/>
  <c r="E126" i="8"/>
  <c r="F126" i="7"/>
  <c r="D126" i="7"/>
  <c r="E126" i="7" s="1"/>
  <c r="E72" i="4"/>
  <c r="I72" i="4" s="1"/>
  <c r="F72" i="4"/>
  <c r="D73" i="4"/>
  <c r="D81" i="1"/>
  <c r="B127" i="5"/>
  <c r="C127" i="5" s="1" a="1"/>
  <c r="C127" i="5" s="1"/>
  <c r="B127" i="8"/>
  <c r="C127" i="8" s="1"/>
  <c r="B127" i="7"/>
  <c r="Q125" i="5" l="1"/>
  <c r="N125" i="5"/>
  <c r="G126" i="5"/>
  <c r="AE126" i="5" s="1"/>
  <c r="R124" i="5"/>
  <c r="P124" i="5"/>
  <c r="N125" i="7"/>
  <c r="Q125" i="7"/>
  <c r="G126" i="7"/>
  <c r="AB126" i="7" s="1"/>
  <c r="R125" i="7"/>
  <c r="P125" i="7"/>
  <c r="R127" i="8"/>
  <c r="P127" i="8"/>
  <c r="N126" i="8"/>
  <c r="Q127" i="8" s="1"/>
  <c r="D127" i="5"/>
  <c r="E127" i="5" s="1"/>
  <c r="F127" i="5"/>
  <c r="D127" i="8"/>
  <c r="F127" i="8"/>
  <c r="G127" i="8" s="1"/>
  <c r="AB127" i="8" s="1"/>
  <c r="E127" i="8"/>
  <c r="F127" i="7"/>
  <c r="D127" i="7"/>
  <c r="E127" i="7" s="1"/>
  <c r="E81" i="1"/>
  <c r="I81" i="1" s="1"/>
  <c r="F81" i="1"/>
  <c r="E73" i="4"/>
  <c r="I73" i="4" s="1"/>
  <c r="F73" i="4"/>
  <c r="B128" i="5"/>
  <c r="C128" i="5" s="1" a="1"/>
  <c r="C128" i="5" s="1"/>
  <c r="B128" i="8"/>
  <c r="C128" i="8" s="1"/>
  <c r="B128" i="7"/>
  <c r="L127" i="5" l="1"/>
  <c r="L126" i="5" s="1"/>
  <c r="R125" i="5"/>
  <c r="P125" i="5"/>
  <c r="Q126" i="5"/>
  <c r="N126" i="5"/>
  <c r="T127" i="5"/>
  <c r="T126" i="5" s="1"/>
  <c r="T125" i="5" s="1"/>
  <c r="T124" i="5" s="1"/>
  <c r="T123" i="5" s="1"/>
  <c r="T122" i="5" s="1"/>
  <c r="T121" i="5" s="1"/>
  <c r="T120" i="5" s="1"/>
  <c r="T119" i="5" s="1"/>
  <c r="T118" i="5" s="1"/>
  <c r="T117" i="5" s="1"/>
  <c r="T116" i="5" s="1"/>
  <c r="T115" i="5" s="1"/>
  <c r="T114" i="5" s="1"/>
  <c r="T113" i="5" s="1"/>
  <c r="T112" i="5" s="1"/>
  <c r="T111" i="5" s="1"/>
  <c r="T110" i="5" s="1"/>
  <c r="T109" i="5" s="1"/>
  <c r="T108" i="5" s="1"/>
  <c r="T107" i="5" s="1"/>
  <c r="T106" i="5" s="1"/>
  <c r="T105" i="5" s="1"/>
  <c r="T104" i="5" s="1"/>
  <c r="T103" i="5" s="1"/>
  <c r="T102" i="5" s="1"/>
  <c r="T101" i="5" s="1"/>
  <c r="T100" i="5" s="1"/>
  <c r="T99" i="5" s="1"/>
  <c r="T98" i="5" s="1"/>
  <c r="T97" i="5" s="1"/>
  <c r="T96" i="5" s="1"/>
  <c r="T95" i="5" s="1"/>
  <c r="T94" i="5" s="1"/>
  <c r="T93" i="5" s="1"/>
  <c r="T92" i="5" s="1"/>
  <c r="T91" i="5" s="1"/>
  <c r="T90" i="5" s="1"/>
  <c r="T89" i="5" s="1"/>
  <c r="T88" i="5" s="1"/>
  <c r="T87" i="5" s="1"/>
  <c r="T86" i="5" s="1"/>
  <c r="T85" i="5" s="1"/>
  <c r="T84" i="5" s="1"/>
  <c r="T83" i="5" s="1"/>
  <c r="T82" i="5" s="1"/>
  <c r="T81" i="5" s="1"/>
  <c r="T80" i="5" s="1"/>
  <c r="T79" i="5" s="1"/>
  <c r="T78" i="5" s="1"/>
  <c r="T77" i="5" s="1"/>
  <c r="T76" i="5" s="1"/>
  <c r="T75" i="5" s="1"/>
  <c r="T74" i="5" s="1"/>
  <c r="T73" i="5" s="1"/>
  <c r="T72" i="5" s="1"/>
  <c r="T71" i="5" s="1"/>
  <c r="T70" i="5" s="1"/>
  <c r="T69" i="5" s="1"/>
  <c r="T68" i="5" s="1"/>
  <c r="T67" i="5" s="1"/>
  <c r="T66" i="5" s="1"/>
  <c r="T65" i="5" s="1"/>
  <c r="T64" i="5" s="1"/>
  <c r="T63" i="5" s="1"/>
  <c r="T62" i="5" s="1"/>
  <c r="T61" i="5" s="1"/>
  <c r="T60" i="5" s="1"/>
  <c r="T59" i="5" s="1"/>
  <c r="T58" i="5" s="1"/>
  <c r="T57" i="5" s="1"/>
  <c r="T56" i="5" s="1"/>
  <c r="T55" i="5" s="1"/>
  <c r="T54" i="5" s="1"/>
  <c r="T53" i="5" s="1"/>
  <c r="T52" i="5" s="1"/>
  <c r="T51" i="5" s="1"/>
  <c r="T50" i="5" s="1"/>
  <c r="T49" i="5" s="1"/>
  <c r="T48" i="5" s="1"/>
  <c r="T47" i="5" s="1"/>
  <c r="T46" i="5" s="1"/>
  <c r="T45" i="5" s="1"/>
  <c r="T44" i="5" s="1"/>
  <c r="T43" i="5" s="1"/>
  <c r="T42" i="5" s="1"/>
  <c r="T41" i="5" s="1"/>
  <c r="T40" i="5" s="1"/>
  <c r="T39" i="5" s="1"/>
  <c r="T38" i="5" s="1"/>
  <c r="T37" i="5" s="1"/>
  <c r="T36" i="5" s="1"/>
  <c r="T35" i="5" s="1"/>
  <c r="T34" i="5" s="1"/>
  <c r="T33" i="5" s="1"/>
  <c r="T32" i="5" s="1"/>
  <c r="T31" i="5" s="1"/>
  <c r="T30" i="5" s="1"/>
  <c r="T29" i="5" s="1"/>
  <c r="T28" i="5" s="1"/>
  <c r="T27" i="5" s="1"/>
  <c r="T26" i="5" s="1"/>
  <c r="T25" i="5" s="1"/>
  <c r="T24" i="5" s="1"/>
  <c r="T23" i="5" s="1"/>
  <c r="T22" i="5" s="1"/>
  <c r="T21" i="5" s="1"/>
  <c r="T20" i="5" s="1"/>
  <c r="T19" i="5" s="1"/>
  <c r="T18" i="5" s="1"/>
  <c r="T17" i="5" s="1"/>
  <c r="T16" i="5" s="1"/>
  <c r="T15" i="5" s="1"/>
  <c r="T14" i="5" s="1"/>
  <c r="T13" i="5" s="1"/>
  <c r="T12" i="5" s="1"/>
  <c r="T11" i="5" s="1"/>
  <c r="T10" i="5" s="1"/>
  <c r="T9" i="5" s="1"/>
  <c r="T8" i="5" s="1"/>
  <c r="V3" i="5" s="1"/>
  <c r="G127" i="5"/>
  <c r="AE127" i="5" s="1"/>
  <c r="M127" i="5"/>
  <c r="AI127" i="5" s="1"/>
  <c r="L127" i="7"/>
  <c r="R126" i="7"/>
  <c r="P126" i="7"/>
  <c r="T127" i="7"/>
  <c r="T126" i="7" s="1"/>
  <c r="T125" i="7" s="1"/>
  <c r="T124" i="7" s="1"/>
  <c r="T123" i="7" s="1"/>
  <c r="T122" i="7" s="1"/>
  <c r="T121" i="7" s="1"/>
  <c r="T120" i="7" s="1"/>
  <c r="T119" i="7" s="1"/>
  <c r="T118" i="7" s="1"/>
  <c r="T117" i="7" s="1"/>
  <c r="T116" i="7" s="1"/>
  <c r="T115" i="7" s="1"/>
  <c r="T114" i="7" s="1"/>
  <c r="T113" i="7" s="1"/>
  <c r="T112" i="7" s="1"/>
  <c r="T111" i="7" s="1"/>
  <c r="T110" i="7" s="1"/>
  <c r="T109" i="7" s="1"/>
  <c r="T108" i="7" s="1"/>
  <c r="T107" i="7" s="1"/>
  <c r="T106" i="7" s="1"/>
  <c r="T105" i="7" s="1"/>
  <c r="T104" i="7" s="1"/>
  <c r="T103" i="7" s="1"/>
  <c r="T102" i="7" s="1"/>
  <c r="T101" i="7" s="1"/>
  <c r="T100" i="7" s="1"/>
  <c r="T99" i="7" s="1"/>
  <c r="T98" i="7" s="1"/>
  <c r="T97" i="7" s="1"/>
  <c r="T96" i="7" s="1"/>
  <c r="T95" i="7" s="1"/>
  <c r="T94" i="7" s="1"/>
  <c r="T93" i="7" s="1"/>
  <c r="T92" i="7" s="1"/>
  <c r="T91" i="7" s="1"/>
  <c r="T90" i="7" s="1"/>
  <c r="T89" i="7" s="1"/>
  <c r="T88" i="7" s="1"/>
  <c r="T87" i="7" s="1"/>
  <c r="T86" i="7" s="1"/>
  <c r="T85" i="7" s="1"/>
  <c r="T84" i="7" s="1"/>
  <c r="T83" i="7" s="1"/>
  <c r="T82" i="7" s="1"/>
  <c r="T81" i="7" s="1"/>
  <c r="T80" i="7" s="1"/>
  <c r="T79" i="7" s="1"/>
  <c r="T78" i="7" s="1"/>
  <c r="T77" i="7" s="1"/>
  <c r="T76" i="7" s="1"/>
  <c r="T75" i="7" s="1"/>
  <c r="T74" i="7" s="1"/>
  <c r="T73" i="7" s="1"/>
  <c r="T72" i="7" s="1"/>
  <c r="T71" i="7" s="1"/>
  <c r="T70" i="7" s="1"/>
  <c r="T69" i="7" s="1"/>
  <c r="T68" i="7" s="1"/>
  <c r="T67" i="7" s="1"/>
  <c r="T66" i="7" s="1"/>
  <c r="T65" i="7" s="1"/>
  <c r="T64" i="7" s="1"/>
  <c r="T63" i="7" s="1"/>
  <c r="T62" i="7" s="1"/>
  <c r="T61" i="7" s="1"/>
  <c r="T60" i="7" s="1"/>
  <c r="T59" i="7" s="1"/>
  <c r="T58" i="7" s="1"/>
  <c r="T57" i="7" s="1"/>
  <c r="T56" i="7" s="1"/>
  <c r="T55" i="7" s="1"/>
  <c r="T54" i="7" s="1"/>
  <c r="T53" i="7" s="1"/>
  <c r="T52" i="7" s="1"/>
  <c r="T51" i="7" s="1"/>
  <c r="T50" i="7" s="1"/>
  <c r="T49" i="7" s="1"/>
  <c r="T48" i="7" s="1"/>
  <c r="T47" i="7" s="1"/>
  <c r="T46" i="7" s="1"/>
  <c r="T45" i="7" s="1"/>
  <c r="T44" i="7" s="1"/>
  <c r="T43" i="7" s="1"/>
  <c r="T42" i="7" s="1"/>
  <c r="T41" i="7" s="1"/>
  <c r="T40" i="7" s="1"/>
  <c r="T39" i="7" s="1"/>
  <c r="T38" i="7" s="1"/>
  <c r="T37" i="7" s="1"/>
  <c r="T36" i="7" s="1"/>
  <c r="T35" i="7" s="1"/>
  <c r="T34" i="7" s="1"/>
  <c r="T33" i="7" s="1"/>
  <c r="T32" i="7" s="1"/>
  <c r="T31" i="7" s="1"/>
  <c r="T30" i="7" s="1"/>
  <c r="T29" i="7" s="1"/>
  <c r="T28" i="7" s="1"/>
  <c r="T27" i="7" s="1"/>
  <c r="T26" i="7" s="1"/>
  <c r="T25" i="7" s="1"/>
  <c r="T24" i="7" s="1"/>
  <c r="T23" i="7" s="1"/>
  <c r="T22" i="7" s="1"/>
  <c r="T21" i="7" s="1"/>
  <c r="T20" i="7" s="1"/>
  <c r="T19" i="7" s="1"/>
  <c r="T18" i="7" s="1"/>
  <c r="T17" i="7" s="1"/>
  <c r="T16" i="7" s="1"/>
  <c r="T15" i="7" s="1"/>
  <c r="T14" i="7" s="1"/>
  <c r="T13" i="7" s="1"/>
  <c r="T12" i="7" s="1"/>
  <c r="T11" i="7" s="1"/>
  <c r="T10" i="7" s="1"/>
  <c r="T9" i="7" s="1"/>
  <c r="T8" i="7" s="1"/>
  <c r="G127" i="7"/>
  <c r="AB127" i="7" s="1"/>
  <c r="M127" i="7"/>
  <c r="M126" i="7" s="1"/>
  <c r="M125" i="7" s="1"/>
  <c r="M124" i="7" s="1"/>
  <c r="M123" i="7" s="1"/>
  <c r="M122" i="7" s="1"/>
  <c r="M121" i="7" s="1"/>
  <c r="M120" i="7" s="1"/>
  <c r="M119" i="7" s="1"/>
  <c r="M118" i="7" s="1"/>
  <c r="M117" i="7" s="1"/>
  <c r="M116" i="7" s="1"/>
  <c r="M115" i="7" s="1"/>
  <c r="M114" i="7" s="1"/>
  <c r="M113" i="7" s="1"/>
  <c r="M112" i="7" s="1"/>
  <c r="M111" i="7" s="1"/>
  <c r="M110" i="7" s="1"/>
  <c r="M109" i="7" s="1"/>
  <c r="M108" i="7" s="1"/>
  <c r="M107" i="7" s="1"/>
  <c r="M106" i="7" s="1"/>
  <c r="M105" i="7" s="1"/>
  <c r="M104" i="7" s="1"/>
  <c r="M103" i="7" s="1"/>
  <c r="M102" i="7" s="1"/>
  <c r="M101" i="7" s="1"/>
  <c r="M100" i="7" s="1"/>
  <c r="M99" i="7" s="1"/>
  <c r="M98" i="7" s="1"/>
  <c r="M97" i="7" s="1"/>
  <c r="M96" i="7" s="1"/>
  <c r="M95" i="7" s="1"/>
  <c r="M94" i="7" s="1"/>
  <c r="M93" i="7" s="1"/>
  <c r="M92" i="7" s="1"/>
  <c r="M91" i="7" s="1"/>
  <c r="M90" i="7" s="1"/>
  <c r="M89" i="7" s="1"/>
  <c r="M88" i="7" s="1"/>
  <c r="M87" i="7" s="1"/>
  <c r="M86" i="7" s="1"/>
  <c r="M85" i="7" s="1"/>
  <c r="M84" i="7" s="1"/>
  <c r="M83" i="7" s="1"/>
  <c r="M82" i="7" s="1"/>
  <c r="M81" i="7" s="1"/>
  <c r="M80" i="7" s="1"/>
  <c r="M79" i="7" s="1"/>
  <c r="M78" i="7" s="1"/>
  <c r="M77" i="7" s="1"/>
  <c r="M76" i="7" s="1"/>
  <c r="M75" i="7" s="1"/>
  <c r="M74" i="7" s="1"/>
  <c r="M73" i="7" s="1"/>
  <c r="M72" i="7" s="1"/>
  <c r="M71" i="7" s="1"/>
  <c r="M70" i="7" s="1"/>
  <c r="M69" i="7" s="1"/>
  <c r="M68" i="7" s="1"/>
  <c r="M67" i="7" s="1"/>
  <c r="M66" i="7" s="1"/>
  <c r="M65" i="7" s="1"/>
  <c r="M64" i="7" s="1"/>
  <c r="M63" i="7" s="1"/>
  <c r="M62" i="7" s="1"/>
  <c r="M61" i="7" s="1"/>
  <c r="M60" i="7" s="1"/>
  <c r="M59" i="7" s="1"/>
  <c r="M58" i="7" s="1"/>
  <c r="M57" i="7" s="1"/>
  <c r="M56" i="7" s="1"/>
  <c r="M55" i="7" s="1"/>
  <c r="M54" i="7" s="1"/>
  <c r="M53" i="7" s="1"/>
  <c r="M52" i="7" s="1"/>
  <c r="M51" i="7" s="1"/>
  <c r="M50" i="7" s="1"/>
  <c r="M49" i="7" s="1"/>
  <c r="M48" i="7" s="1"/>
  <c r="M47" i="7" s="1"/>
  <c r="M46" i="7" s="1"/>
  <c r="M45" i="7" s="1"/>
  <c r="M44" i="7" s="1"/>
  <c r="M43" i="7" s="1"/>
  <c r="M42" i="7" s="1"/>
  <c r="M41" i="7" s="1"/>
  <c r="M40" i="7" s="1"/>
  <c r="M39" i="7" s="1"/>
  <c r="M38" i="7" s="1"/>
  <c r="M37" i="7" s="1"/>
  <c r="M36" i="7" s="1"/>
  <c r="M35" i="7" s="1"/>
  <c r="M34" i="7" s="1"/>
  <c r="M33" i="7" s="1"/>
  <c r="M32" i="7" s="1"/>
  <c r="M31" i="7" s="1"/>
  <c r="M30" i="7" s="1"/>
  <c r="M29" i="7" s="1"/>
  <c r="M28" i="7" s="1"/>
  <c r="M27" i="7" s="1"/>
  <c r="M26" i="7" s="1"/>
  <c r="M25" i="7" s="1"/>
  <c r="M24" i="7" s="1"/>
  <c r="M23" i="7" s="1"/>
  <c r="M22" i="7" s="1"/>
  <c r="M21" i="7" s="1"/>
  <c r="M20" i="7" s="1"/>
  <c r="M19" i="7" s="1"/>
  <c r="M18" i="7" s="1"/>
  <c r="M17" i="7" s="1"/>
  <c r="M16" i="7" s="1"/>
  <c r="M15" i="7" s="1"/>
  <c r="M14" i="7" s="1"/>
  <c r="M13" i="7" s="1"/>
  <c r="M12" i="7" s="1"/>
  <c r="M11" i="7" s="1"/>
  <c r="M10" i="7" s="1"/>
  <c r="M9" i="7" s="1"/>
  <c r="M8" i="7" s="1"/>
  <c r="Q126" i="7"/>
  <c r="N126" i="7"/>
  <c r="R128" i="8"/>
  <c r="P128" i="8"/>
  <c r="N127" i="8"/>
  <c r="Q128" i="8" s="1"/>
  <c r="L127" i="8"/>
  <c r="L126" i="8" s="1"/>
  <c r="D74" i="4"/>
  <c r="E128" i="5"/>
  <c r="D128" i="5"/>
  <c r="F128" i="5"/>
  <c r="M127" i="8"/>
  <c r="M126" i="8" s="1"/>
  <c r="M125" i="8" s="1"/>
  <c r="M124" i="8" s="1"/>
  <c r="M123" i="8" s="1"/>
  <c r="M122" i="8" s="1"/>
  <c r="M121" i="8" s="1"/>
  <c r="M120" i="8" s="1"/>
  <c r="M119" i="8" s="1"/>
  <c r="M118" i="8" s="1"/>
  <c r="M117" i="8" s="1"/>
  <c r="M116" i="8" s="1"/>
  <c r="M115" i="8" s="1"/>
  <c r="M114" i="8" s="1"/>
  <c r="M113" i="8" s="1"/>
  <c r="M112" i="8" s="1"/>
  <c r="M111" i="8" s="1"/>
  <c r="M110" i="8" s="1"/>
  <c r="M109" i="8" s="1"/>
  <c r="M108" i="8" s="1"/>
  <c r="M107" i="8" s="1"/>
  <c r="M106" i="8" s="1"/>
  <c r="M105" i="8" s="1"/>
  <c r="M104" i="8" s="1"/>
  <c r="M103" i="8" s="1"/>
  <c r="M102" i="8" s="1"/>
  <c r="M101" i="8" s="1"/>
  <c r="M100" i="8" s="1"/>
  <c r="M99" i="8" s="1"/>
  <c r="M98" i="8" s="1"/>
  <c r="M97" i="8" s="1"/>
  <c r="M96" i="8" s="1"/>
  <c r="M95" i="8" s="1"/>
  <c r="M94" i="8" s="1"/>
  <c r="M93" i="8" s="1"/>
  <c r="M92" i="8" s="1"/>
  <c r="M91" i="8" s="1"/>
  <c r="M90" i="8" s="1"/>
  <c r="M89" i="8" s="1"/>
  <c r="M88" i="8" s="1"/>
  <c r="M87" i="8" s="1"/>
  <c r="M86" i="8" s="1"/>
  <c r="M85" i="8" s="1"/>
  <c r="M84" i="8" s="1"/>
  <c r="M83" i="8" s="1"/>
  <c r="M82" i="8" s="1"/>
  <c r="M81" i="8" s="1"/>
  <c r="M80" i="8" s="1"/>
  <c r="M79" i="8" s="1"/>
  <c r="M78" i="8" s="1"/>
  <c r="M77" i="8" s="1"/>
  <c r="M76" i="8" s="1"/>
  <c r="M75" i="8" s="1"/>
  <c r="M74" i="8" s="1"/>
  <c r="M73" i="8" s="1"/>
  <c r="M72" i="8" s="1"/>
  <c r="M71" i="8" s="1"/>
  <c r="M70" i="8" s="1"/>
  <c r="M69" i="8" s="1"/>
  <c r="M68" i="8" s="1"/>
  <c r="M67" i="8" s="1"/>
  <c r="M66" i="8" s="1"/>
  <c r="M65" i="8" s="1"/>
  <c r="M64" i="8" s="1"/>
  <c r="M63" i="8" s="1"/>
  <c r="M62" i="8" s="1"/>
  <c r="M61" i="8" s="1"/>
  <c r="M60" i="8" s="1"/>
  <c r="M59" i="8" s="1"/>
  <c r="M58" i="8" s="1"/>
  <c r="M57" i="8" s="1"/>
  <c r="M56" i="8" s="1"/>
  <c r="M55" i="8" s="1"/>
  <c r="M54" i="8" s="1"/>
  <c r="M53" i="8" s="1"/>
  <c r="M52" i="8" s="1"/>
  <c r="M51" i="8" s="1"/>
  <c r="M50" i="8" s="1"/>
  <c r="M49" i="8" s="1"/>
  <c r="M48" i="8" s="1"/>
  <c r="M47" i="8" s="1"/>
  <c r="M46" i="8" s="1"/>
  <c r="M45" i="8" s="1"/>
  <c r="M44" i="8" s="1"/>
  <c r="M43" i="8" s="1"/>
  <c r="M42" i="8" s="1"/>
  <c r="M41" i="8" s="1"/>
  <c r="M40" i="8" s="1"/>
  <c r="M39" i="8" s="1"/>
  <c r="M38" i="8" s="1"/>
  <c r="M37" i="8" s="1"/>
  <c r="M36" i="8" s="1"/>
  <c r="M35" i="8" s="1"/>
  <c r="M34" i="8" s="1"/>
  <c r="M33" i="8" s="1"/>
  <c r="M32" i="8" s="1"/>
  <c r="M31" i="8" s="1"/>
  <c r="M30" i="8" s="1"/>
  <c r="M29" i="8" s="1"/>
  <c r="M28" i="8" s="1"/>
  <c r="M27" i="8" s="1"/>
  <c r="M26" i="8" s="1"/>
  <c r="M25" i="8" s="1"/>
  <c r="M24" i="8" s="1"/>
  <c r="M23" i="8" s="1"/>
  <c r="M22" i="8" s="1"/>
  <c r="M21" i="8" s="1"/>
  <c r="M20" i="8" s="1"/>
  <c r="M19" i="8" s="1"/>
  <c r="M18" i="8" s="1"/>
  <c r="M17" i="8" s="1"/>
  <c r="M16" i="8" s="1"/>
  <c r="M15" i="8" s="1"/>
  <c r="M14" i="8" s="1"/>
  <c r="M13" i="8" s="1"/>
  <c r="M12" i="8" s="1"/>
  <c r="M11" i="8" s="1"/>
  <c r="M10" i="8" s="1"/>
  <c r="M9" i="8" s="1"/>
  <c r="M8" i="8" s="1"/>
  <c r="T127" i="8"/>
  <c r="T126" i="8" s="1"/>
  <c r="T125" i="8" s="1"/>
  <c r="T124" i="8" s="1"/>
  <c r="T123" i="8" s="1"/>
  <c r="T122" i="8" s="1"/>
  <c r="T121" i="8" s="1"/>
  <c r="T120" i="8" s="1"/>
  <c r="T119" i="8" s="1"/>
  <c r="T118" i="8" s="1"/>
  <c r="T117" i="8" s="1"/>
  <c r="T116" i="8" s="1"/>
  <c r="T115" i="8" s="1"/>
  <c r="T114" i="8" s="1"/>
  <c r="T113" i="8" s="1"/>
  <c r="T112" i="8" s="1"/>
  <c r="T111" i="8" s="1"/>
  <c r="T110" i="8" s="1"/>
  <c r="T109" i="8" s="1"/>
  <c r="T108" i="8" s="1"/>
  <c r="T107" i="8" s="1"/>
  <c r="T106" i="8" s="1"/>
  <c r="T105" i="8" s="1"/>
  <c r="T104" i="8" s="1"/>
  <c r="T103" i="8" s="1"/>
  <c r="T102" i="8" s="1"/>
  <c r="T101" i="8" s="1"/>
  <c r="T100" i="8" s="1"/>
  <c r="T99" i="8" s="1"/>
  <c r="T98" i="8" s="1"/>
  <c r="T97" i="8" s="1"/>
  <c r="T96" i="8" s="1"/>
  <c r="T95" i="8" s="1"/>
  <c r="T94" i="8" s="1"/>
  <c r="T93" i="8" s="1"/>
  <c r="T92" i="8" s="1"/>
  <c r="T91" i="8" s="1"/>
  <c r="T90" i="8" s="1"/>
  <c r="T89" i="8" s="1"/>
  <c r="T88" i="8" s="1"/>
  <c r="T87" i="8" s="1"/>
  <c r="T86" i="8" s="1"/>
  <c r="T85" i="8" s="1"/>
  <c r="T84" i="8" s="1"/>
  <c r="T83" i="8" s="1"/>
  <c r="T82" i="8" s="1"/>
  <c r="T81" i="8" s="1"/>
  <c r="T80" i="8" s="1"/>
  <c r="T79" i="8" s="1"/>
  <c r="T78" i="8" s="1"/>
  <c r="T77" i="8" s="1"/>
  <c r="T76" i="8" s="1"/>
  <c r="T75" i="8" s="1"/>
  <c r="T74" i="8" s="1"/>
  <c r="T73" i="8" s="1"/>
  <c r="T72" i="8" s="1"/>
  <c r="T71" i="8" s="1"/>
  <c r="T70" i="8" s="1"/>
  <c r="T69" i="8" s="1"/>
  <c r="T68" i="8" s="1"/>
  <c r="T67" i="8" s="1"/>
  <c r="T66" i="8" s="1"/>
  <c r="T65" i="8" s="1"/>
  <c r="T64" i="8" s="1"/>
  <c r="T63" i="8" s="1"/>
  <c r="T62" i="8" s="1"/>
  <c r="T61" i="8" s="1"/>
  <c r="T60" i="8" s="1"/>
  <c r="T59" i="8" s="1"/>
  <c r="T58" i="8" s="1"/>
  <c r="T57" i="8" s="1"/>
  <c r="T56" i="8" s="1"/>
  <c r="T55" i="8" s="1"/>
  <c r="T54" i="8" s="1"/>
  <c r="T53" i="8" s="1"/>
  <c r="T52" i="8" s="1"/>
  <c r="T51" i="8" s="1"/>
  <c r="T50" i="8" s="1"/>
  <c r="T49" i="8" s="1"/>
  <c r="T48" i="8" s="1"/>
  <c r="T47" i="8" s="1"/>
  <c r="T46" i="8" s="1"/>
  <c r="T45" i="8" s="1"/>
  <c r="T44" i="8" s="1"/>
  <c r="T43" i="8" s="1"/>
  <c r="T42" i="8" s="1"/>
  <c r="T41" i="8" s="1"/>
  <c r="T40" i="8" s="1"/>
  <c r="T39" i="8" s="1"/>
  <c r="T38" i="8" s="1"/>
  <c r="T37" i="8" s="1"/>
  <c r="T36" i="8" s="1"/>
  <c r="T35" i="8" s="1"/>
  <c r="T34" i="8" s="1"/>
  <c r="T33" i="8" s="1"/>
  <c r="T32" i="8" s="1"/>
  <c r="T31" i="8" s="1"/>
  <c r="T30" i="8" s="1"/>
  <c r="T29" i="8" s="1"/>
  <c r="T28" i="8" s="1"/>
  <c r="T27" i="8" s="1"/>
  <c r="T26" i="8" s="1"/>
  <c r="T25" i="8" s="1"/>
  <c r="T24" i="8" s="1"/>
  <c r="T23" i="8" s="1"/>
  <c r="T22" i="8" s="1"/>
  <c r="T21" i="8" s="1"/>
  <c r="T20" i="8" s="1"/>
  <c r="T19" i="8" s="1"/>
  <c r="T18" i="8" s="1"/>
  <c r="T17" i="8" s="1"/>
  <c r="T16" i="8" s="1"/>
  <c r="T15" i="8" s="1"/>
  <c r="T14" i="8" s="1"/>
  <c r="T13" i="8" s="1"/>
  <c r="T12" i="8" s="1"/>
  <c r="T11" i="8" s="1"/>
  <c r="T10" i="8" s="1"/>
  <c r="T9" i="8" s="1"/>
  <c r="T8" i="8" s="1"/>
  <c r="D128" i="8"/>
  <c r="E128" i="8"/>
  <c r="F128" i="8"/>
  <c r="G128" i="8" s="1"/>
  <c r="AB128" i="8" s="1"/>
  <c r="F128" i="7"/>
  <c r="D128" i="7"/>
  <c r="E128" i="7" s="1"/>
  <c r="E74" i="4"/>
  <c r="I74" i="4" s="1"/>
  <c r="F74" i="4"/>
  <c r="D82" i="1"/>
  <c r="B129" i="5"/>
  <c r="C129" i="5" s="1" a="1"/>
  <c r="C129" i="5" s="1"/>
  <c r="B129" i="8"/>
  <c r="C129" i="8" s="1"/>
  <c r="B129" i="7"/>
  <c r="M126" i="5" l="1"/>
  <c r="P126" i="5"/>
  <c r="R126" i="5"/>
  <c r="N127" i="5"/>
  <c r="Q127" i="5"/>
  <c r="G128" i="5"/>
  <c r="AE128" i="5" s="1"/>
  <c r="S127" i="5"/>
  <c r="L125" i="5"/>
  <c r="G128" i="7"/>
  <c r="AB128" i="7" s="1"/>
  <c r="P127" i="7"/>
  <c r="R127" i="7"/>
  <c r="Q127" i="7"/>
  <c r="N127" i="7"/>
  <c r="L126" i="7"/>
  <c r="S127" i="7"/>
  <c r="R129" i="8"/>
  <c r="P129" i="8"/>
  <c r="N128" i="8"/>
  <c r="Q129" i="8" s="1"/>
  <c r="S127" i="8"/>
  <c r="F129" i="5"/>
  <c r="E129" i="5"/>
  <c r="D129" i="5"/>
  <c r="L125" i="8"/>
  <c r="S126" i="8"/>
  <c r="D129" i="8"/>
  <c r="E129" i="8"/>
  <c r="F129" i="8"/>
  <c r="F129" i="7"/>
  <c r="D129" i="7"/>
  <c r="E129" i="7"/>
  <c r="E82" i="1"/>
  <c r="I82" i="1" s="1"/>
  <c r="F82" i="1"/>
  <c r="D75" i="4"/>
  <c r="S126" i="5" l="1"/>
  <c r="AI126" i="5"/>
  <c r="M125" i="5"/>
  <c r="AI125" i="5" s="1"/>
  <c r="Q128" i="5"/>
  <c r="N128" i="5"/>
  <c r="L124" i="5"/>
  <c r="G129" i="5"/>
  <c r="AE129" i="5" s="1"/>
  <c r="AC129" i="5"/>
  <c r="U129" i="5"/>
  <c r="U128" i="5" s="1"/>
  <c r="U127" i="5" s="1"/>
  <c r="U126" i="5" s="1"/>
  <c r="U125" i="5" s="1"/>
  <c r="U124" i="5" s="1"/>
  <c r="U123" i="5" s="1"/>
  <c r="U122" i="5" s="1"/>
  <c r="U121" i="5" s="1"/>
  <c r="U120" i="5" s="1"/>
  <c r="U119" i="5" s="1"/>
  <c r="U118" i="5" s="1"/>
  <c r="U117" i="5" s="1"/>
  <c r="U116" i="5" s="1"/>
  <c r="U115" i="5" s="1"/>
  <c r="U114" i="5" s="1"/>
  <c r="U113" i="5" s="1"/>
  <c r="U112" i="5" s="1"/>
  <c r="U111" i="5" s="1"/>
  <c r="U110" i="5" s="1"/>
  <c r="U109" i="5" s="1"/>
  <c r="U108" i="5" s="1"/>
  <c r="U107" i="5" s="1"/>
  <c r="U106" i="5" s="1"/>
  <c r="U105" i="5" s="1"/>
  <c r="U104" i="5" s="1"/>
  <c r="U103" i="5" s="1"/>
  <c r="U102" i="5" s="1"/>
  <c r="U101" i="5" s="1"/>
  <c r="U100" i="5" s="1"/>
  <c r="U99" i="5" s="1"/>
  <c r="U98" i="5" s="1"/>
  <c r="U97" i="5" s="1"/>
  <c r="U96" i="5" s="1"/>
  <c r="U95" i="5" s="1"/>
  <c r="U94" i="5" s="1"/>
  <c r="U93" i="5" s="1"/>
  <c r="U92" i="5" s="1"/>
  <c r="U91" i="5" s="1"/>
  <c r="U90" i="5" s="1"/>
  <c r="U89" i="5" s="1"/>
  <c r="U88" i="5" s="1"/>
  <c r="U87" i="5" s="1"/>
  <c r="U86" i="5" s="1"/>
  <c r="U85" i="5" s="1"/>
  <c r="U84" i="5" s="1"/>
  <c r="U83" i="5" s="1"/>
  <c r="U82" i="5" s="1"/>
  <c r="U81" i="5" s="1"/>
  <c r="U80" i="5" s="1"/>
  <c r="U79" i="5" s="1"/>
  <c r="U78" i="5" s="1"/>
  <c r="U77" i="5" s="1"/>
  <c r="U76" i="5" s="1"/>
  <c r="U75" i="5" s="1"/>
  <c r="U74" i="5" s="1"/>
  <c r="U73" i="5" s="1"/>
  <c r="U72" i="5" s="1"/>
  <c r="U71" i="5" s="1"/>
  <c r="U70" i="5" s="1"/>
  <c r="U69" i="5" s="1"/>
  <c r="U68" i="5" s="1"/>
  <c r="U67" i="5" s="1"/>
  <c r="U66" i="5" s="1"/>
  <c r="U65" i="5" s="1"/>
  <c r="U64" i="5" s="1"/>
  <c r="U63" i="5" s="1"/>
  <c r="U62" i="5" s="1"/>
  <c r="U61" i="5" s="1"/>
  <c r="U60" i="5" s="1"/>
  <c r="U59" i="5" s="1"/>
  <c r="U58" i="5" s="1"/>
  <c r="U57" i="5" s="1"/>
  <c r="U56" i="5" s="1"/>
  <c r="U55" i="5" s="1"/>
  <c r="U54" i="5" s="1"/>
  <c r="U53" i="5" s="1"/>
  <c r="U52" i="5" s="1"/>
  <c r="U51" i="5" s="1"/>
  <c r="U50" i="5" s="1"/>
  <c r="U49" i="5" s="1"/>
  <c r="U48" i="5" s="1"/>
  <c r="U47" i="5" s="1"/>
  <c r="U46" i="5" s="1"/>
  <c r="U45" i="5" s="1"/>
  <c r="U44" i="5" s="1"/>
  <c r="U43" i="5" s="1"/>
  <c r="U42" i="5" s="1"/>
  <c r="U41" i="5" s="1"/>
  <c r="U40" i="5" s="1"/>
  <c r="U39" i="5" s="1"/>
  <c r="U38" i="5" s="1"/>
  <c r="U37" i="5" s="1"/>
  <c r="U36" i="5" s="1"/>
  <c r="U35" i="5" s="1"/>
  <c r="U34" i="5" s="1"/>
  <c r="U33" i="5" s="1"/>
  <c r="U32" i="5" s="1"/>
  <c r="U31" i="5" s="1"/>
  <c r="U30" i="5" s="1"/>
  <c r="U29" i="5" s="1"/>
  <c r="U28" i="5" s="1"/>
  <c r="U27" i="5" s="1"/>
  <c r="U26" i="5" s="1"/>
  <c r="U25" i="5" s="1"/>
  <c r="U24" i="5" s="1"/>
  <c r="U23" i="5" s="1"/>
  <c r="U22" i="5" s="1"/>
  <c r="U21" i="5" s="1"/>
  <c r="U20" i="5" s="1"/>
  <c r="U19" i="5" s="1"/>
  <c r="U18" i="5" s="1"/>
  <c r="U17" i="5" s="1"/>
  <c r="U16" i="5" s="1"/>
  <c r="U15" i="5" s="1"/>
  <c r="U14" i="5" s="1"/>
  <c r="U13" i="5" s="1"/>
  <c r="U12" i="5" s="1"/>
  <c r="U11" i="5" s="1"/>
  <c r="U10" i="5" s="1"/>
  <c r="U9" i="5" s="1"/>
  <c r="U8" i="5" s="1"/>
  <c r="P127" i="5"/>
  <c r="R127" i="5"/>
  <c r="U129" i="7"/>
  <c r="U128" i="7" s="1"/>
  <c r="U127" i="7" s="1"/>
  <c r="U126" i="7" s="1"/>
  <c r="U125" i="7" s="1"/>
  <c r="U124" i="7" s="1"/>
  <c r="U123" i="7" s="1"/>
  <c r="U122" i="7" s="1"/>
  <c r="U121" i="7" s="1"/>
  <c r="U120" i="7" s="1"/>
  <c r="U119" i="7" s="1"/>
  <c r="U118" i="7" s="1"/>
  <c r="U117" i="7" s="1"/>
  <c r="U116" i="7" s="1"/>
  <c r="U115" i="7" s="1"/>
  <c r="U114" i="7" s="1"/>
  <c r="U113" i="7" s="1"/>
  <c r="U112" i="7" s="1"/>
  <c r="U111" i="7" s="1"/>
  <c r="U110" i="7" s="1"/>
  <c r="U109" i="7" s="1"/>
  <c r="U108" i="7" s="1"/>
  <c r="U107" i="7" s="1"/>
  <c r="U106" i="7" s="1"/>
  <c r="U105" i="7" s="1"/>
  <c r="U104" i="7" s="1"/>
  <c r="U103" i="7" s="1"/>
  <c r="U102" i="7" s="1"/>
  <c r="U101" i="7" s="1"/>
  <c r="U100" i="7" s="1"/>
  <c r="U99" i="7" s="1"/>
  <c r="U98" i="7" s="1"/>
  <c r="U97" i="7" s="1"/>
  <c r="U96" i="7" s="1"/>
  <c r="U95" i="7" s="1"/>
  <c r="U94" i="7" s="1"/>
  <c r="U93" i="7" s="1"/>
  <c r="U92" i="7" s="1"/>
  <c r="U91" i="7" s="1"/>
  <c r="U90" i="7" s="1"/>
  <c r="U89" i="7" s="1"/>
  <c r="U88" i="7" s="1"/>
  <c r="U87" i="7" s="1"/>
  <c r="U86" i="7" s="1"/>
  <c r="U85" i="7" s="1"/>
  <c r="U84" i="7" s="1"/>
  <c r="U83" i="7" s="1"/>
  <c r="U82" i="7" s="1"/>
  <c r="U81" i="7" s="1"/>
  <c r="U80" i="7" s="1"/>
  <c r="U79" i="7" s="1"/>
  <c r="U78" i="7" s="1"/>
  <c r="U77" i="7" s="1"/>
  <c r="U76" i="7" s="1"/>
  <c r="U75" i="7" s="1"/>
  <c r="U74" i="7" s="1"/>
  <c r="U73" i="7" s="1"/>
  <c r="U72" i="7" s="1"/>
  <c r="U71" i="7" s="1"/>
  <c r="U70" i="7" s="1"/>
  <c r="U69" i="7" s="1"/>
  <c r="U68" i="7" s="1"/>
  <c r="U67" i="7" s="1"/>
  <c r="U66" i="7" s="1"/>
  <c r="U65" i="7" s="1"/>
  <c r="U64" i="7" s="1"/>
  <c r="U63" i="7" s="1"/>
  <c r="U62" i="7" s="1"/>
  <c r="U61" i="7" s="1"/>
  <c r="U60" i="7" s="1"/>
  <c r="U59" i="7" s="1"/>
  <c r="U58" i="7" s="1"/>
  <c r="U57" i="7" s="1"/>
  <c r="U56" i="7" s="1"/>
  <c r="U55" i="7" s="1"/>
  <c r="U54" i="7" s="1"/>
  <c r="U53" i="7" s="1"/>
  <c r="U52" i="7" s="1"/>
  <c r="U51" i="7" s="1"/>
  <c r="U50" i="7" s="1"/>
  <c r="U49" i="7" s="1"/>
  <c r="U48" i="7" s="1"/>
  <c r="U47" i="7" s="1"/>
  <c r="U46" i="7" s="1"/>
  <c r="U45" i="7" s="1"/>
  <c r="U44" i="7" s="1"/>
  <c r="U43" i="7" s="1"/>
  <c r="U42" i="7" s="1"/>
  <c r="U41" i="7" s="1"/>
  <c r="U40" i="7" s="1"/>
  <c r="U39" i="7" s="1"/>
  <c r="U38" i="7" s="1"/>
  <c r="U37" i="7" s="1"/>
  <c r="U36" i="7" s="1"/>
  <c r="U35" i="7" s="1"/>
  <c r="U34" i="7" s="1"/>
  <c r="U33" i="7" s="1"/>
  <c r="U32" i="7" s="1"/>
  <c r="U31" i="7" s="1"/>
  <c r="U30" i="7" s="1"/>
  <c r="U29" i="7" s="1"/>
  <c r="U28" i="7" s="1"/>
  <c r="U27" i="7" s="1"/>
  <c r="U26" i="7" s="1"/>
  <c r="U25" i="7" s="1"/>
  <c r="U24" i="7" s="1"/>
  <c r="U23" i="7" s="1"/>
  <c r="U22" i="7" s="1"/>
  <c r="U21" i="7" s="1"/>
  <c r="U20" i="7" s="1"/>
  <c r="U19" i="7" s="1"/>
  <c r="U18" i="7" s="1"/>
  <c r="U17" i="7" s="1"/>
  <c r="U16" i="7" s="1"/>
  <c r="U15" i="7" s="1"/>
  <c r="U14" i="7" s="1"/>
  <c r="U13" i="7" s="1"/>
  <c r="U12" i="7" s="1"/>
  <c r="U11" i="7" s="1"/>
  <c r="U10" i="7" s="1"/>
  <c r="U9" i="7" s="1"/>
  <c r="U8" i="7" s="1"/>
  <c r="Y129" i="7"/>
  <c r="G129" i="7"/>
  <c r="AB129" i="7" s="1"/>
  <c r="Q128" i="7"/>
  <c r="N128" i="7"/>
  <c r="R128" i="7"/>
  <c r="P128" i="7"/>
  <c r="S126" i="7"/>
  <c r="L125" i="7"/>
  <c r="G129" i="8"/>
  <c r="AB129" i="8" s="1"/>
  <c r="U129" i="8"/>
  <c r="U128" i="8" s="1"/>
  <c r="U127" i="8" s="1"/>
  <c r="U126" i="8" s="1"/>
  <c r="U125" i="8" s="1"/>
  <c r="U124" i="8" s="1"/>
  <c r="U123" i="8" s="1"/>
  <c r="U122" i="8" s="1"/>
  <c r="U121" i="8" s="1"/>
  <c r="U120" i="8" s="1"/>
  <c r="U119" i="8" s="1"/>
  <c r="U118" i="8" s="1"/>
  <c r="U117" i="8" s="1"/>
  <c r="U116" i="8" s="1"/>
  <c r="U115" i="8" s="1"/>
  <c r="U114" i="8" s="1"/>
  <c r="U113" i="8" s="1"/>
  <c r="U112" i="8" s="1"/>
  <c r="U111" i="8" s="1"/>
  <c r="U110" i="8" s="1"/>
  <c r="U109" i="8" s="1"/>
  <c r="U108" i="8" s="1"/>
  <c r="U107" i="8" s="1"/>
  <c r="U106" i="8" s="1"/>
  <c r="U105" i="8" s="1"/>
  <c r="U104" i="8" s="1"/>
  <c r="U103" i="8" s="1"/>
  <c r="U102" i="8" s="1"/>
  <c r="U101" i="8" s="1"/>
  <c r="U100" i="8" s="1"/>
  <c r="U99" i="8" s="1"/>
  <c r="U98" i="8" s="1"/>
  <c r="U97" i="8" s="1"/>
  <c r="U96" i="8" s="1"/>
  <c r="U95" i="8" s="1"/>
  <c r="U94" i="8" s="1"/>
  <c r="U93" i="8" s="1"/>
  <c r="U92" i="8" s="1"/>
  <c r="U91" i="8" s="1"/>
  <c r="U90" i="8" s="1"/>
  <c r="U89" i="8" s="1"/>
  <c r="U88" i="8" s="1"/>
  <c r="U87" i="8" s="1"/>
  <c r="U86" i="8" s="1"/>
  <c r="U85" i="8" s="1"/>
  <c r="U84" i="8" s="1"/>
  <c r="U83" i="8" s="1"/>
  <c r="U82" i="8" s="1"/>
  <c r="U81" i="8" s="1"/>
  <c r="U80" i="8" s="1"/>
  <c r="U79" i="8" s="1"/>
  <c r="U78" i="8" s="1"/>
  <c r="U77" i="8" s="1"/>
  <c r="U76" i="8" s="1"/>
  <c r="U75" i="8" s="1"/>
  <c r="U74" i="8" s="1"/>
  <c r="U73" i="8" s="1"/>
  <c r="U72" i="8" s="1"/>
  <c r="U71" i="8" s="1"/>
  <c r="U70" i="8" s="1"/>
  <c r="U69" i="8" s="1"/>
  <c r="U68" i="8" s="1"/>
  <c r="U67" i="8" s="1"/>
  <c r="U66" i="8" s="1"/>
  <c r="U65" i="8" s="1"/>
  <c r="U64" i="8" s="1"/>
  <c r="U63" i="8" s="1"/>
  <c r="U62" i="8" s="1"/>
  <c r="U61" i="8" s="1"/>
  <c r="U60" i="8" s="1"/>
  <c r="U59" i="8" s="1"/>
  <c r="U58" i="8" s="1"/>
  <c r="U57" i="8" s="1"/>
  <c r="U56" i="8" s="1"/>
  <c r="U55" i="8" s="1"/>
  <c r="U54" i="8" s="1"/>
  <c r="U53" i="8" s="1"/>
  <c r="U52" i="8" s="1"/>
  <c r="U51" i="8" s="1"/>
  <c r="U50" i="8" s="1"/>
  <c r="U49" i="8" s="1"/>
  <c r="U48" i="8" s="1"/>
  <c r="U47" i="8" s="1"/>
  <c r="U46" i="8" s="1"/>
  <c r="U45" i="8" s="1"/>
  <c r="U44" i="8" s="1"/>
  <c r="U43" i="8" s="1"/>
  <c r="U42" i="8" s="1"/>
  <c r="U41" i="8" s="1"/>
  <c r="U40" i="8" s="1"/>
  <c r="U39" i="8" s="1"/>
  <c r="U38" i="8" s="1"/>
  <c r="U37" i="8" s="1"/>
  <c r="U36" i="8" s="1"/>
  <c r="U35" i="8" s="1"/>
  <c r="U34" i="8" s="1"/>
  <c r="U33" i="8" s="1"/>
  <c r="U32" i="8" s="1"/>
  <c r="U31" i="8" s="1"/>
  <c r="U30" i="8" s="1"/>
  <c r="U29" i="8" s="1"/>
  <c r="U28" i="8" s="1"/>
  <c r="U27" i="8" s="1"/>
  <c r="U26" i="8" s="1"/>
  <c r="U25" i="8" s="1"/>
  <c r="U24" i="8" s="1"/>
  <c r="U23" i="8" s="1"/>
  <c r="U22" i="8" s="1"/>
  <c r="U21" i="8" s="1"/>
  <c r="U20" i="8" s="1"/>
  <c r="U19" i="8" s="1"/>
  <c r="U18" i="8" s="1"/>
  <c r="U17" i="8" s="1"/>
  <c r="U16" i="8" s="1"/>
  <c r="U15" i="8" s="1"/>
  <c r="U14" i="8" s="1"/>
  <c r="U13" i="8" s="1"/>
  <c r="U12" i="8" s="1"/>
  <c r="U11" i="8" s="1"/>
  <c r="U10" i="8" s="1"/>
  <c r="U9" i="8" s="1"/>
  <c r="U8" i="8" s="1"/>
  <c r="Y129" i="8"/>
  <c r="L124" i="8"/>
  <c r="S125" i="8"/>
  <c r="E75" i="4"/>
  <c r="I75" i="4" s="1"/>
  <c r="F75" i="4"/>
  <c r="D83" i="1"/>
  <c r="S125" i="5" l="1"/>
  <c r="N129" i="8"/>
  <c r="M124" i="5"/>
  <c r="L123" i="5"/>
  <c r="N129" i="5"/>
  <c r="Q129" i="5"/>
  <c r="P128" i="5"/>
  <c r="R128" i="5"/>
  <c r="P129" i="7"/>
  <c r="R129" i="7"/>
  <c r="S125" i="7"/>
  <c r="L124" i="7"/>
  <c r="N129" i="7"/>
  <c r="Q129" i="7"/>
  <c r="L123" i="8"/>
  <c r="S124" i="8"/>
  <c r="E83" i="1"/>
  <c r="I83" i="1" s="1"/>
  <c r="F83" i="1"/>
  <c r="D76" i="4"/>
  <c r="S124" i="5" l="1"/>
  <c r="AI124" i="5"/>
  <c r="M123" i="5"/>
  <c r="L122" i="5"/>
  <c r="R129" i="5"/>
  <c r="P129" i="5"/>
  <c r="S124" i="7"/>
  <c r="L123" i="7"/>
  <c r="D84" i="1"/>
  <c r="E84" i="1" s="1"/>
  <c r="L122" i="8"/>
  <c r="S123" i="8"/>
  <c r="E76" i="4"/>
  <c r="I76" i="4" s="1"/>
  <c r="F76" i="4"/>
  <c r="S123" i="5" l="1"/>
  <c r="AI123" i="5"/>
  <c r="I84" i="1"/>
  <c r="D85" i="1"/>
  <c r="F85" i="1" s="1"/>
  <c r="F84" i="1"/>
  <c r="M122" i="5"/>
  <c r="L121" i="5"/>
  <c r="L122" i="7"/>
  <c r="S123" i="7"/>
  <c r="D77" i="4"/>
  <c r="L121" i="8"/>
  <c r="S122" i="8"/>
  <c r="E85" i="1"/>
  <c r="I85" i="1" s="1"/>
  <c r="E77" i="4"/>
  <c r="I77" i="4" s="1"/>
  <c r="F77" i="4"/>
  <c r="S122" i="5" l="1"/>
  <c r="AI122" i="5"/>
  <c r="M121" i="5"/>
  <c r="L120" i="5"/>
  <c r="L121" i="7"/>
  <c r="S122" i="7"/>
  <c r="D78" i="4"/>
  <c r="D86" i="1"/>
  <c r="L120" i="8"/>
  <c r="S121" i="8"/>
  <c r="E78" i="4"/>
  <c r="I78" i="4" s="1"/>
  <c r="F78" i="4"/>
  <c r="E86" i="1"/>
  <c r="I86" i="1" s="1"/>
  <c r="F86" i="1"/>
  <c r="S121" i="5" l="1"/>
  <c r="AI121" i="5"/>
  <c r="M120" i="5"/>
  <c r="L119" i="5"/>
  <c r="S121" i="7"/>
  <c r="L120" i="7"/>
  <c r="L119" i="8"/>
  <c r="S120" i="8"/>
  <c r="D87" i="1"/>
  <c r="D79" i="4"/>
  <c r="S120" i="5" l="1"/>
  <c r="AI120" i="5"/>
  <c r="M119" i="5"/>
  <c r="L118" i="5"/>
  <c r="S120" i="7"/>
  <c r="L119" i="7"/>
  <c r="L118" i="8"/>
  <c r="S119" i="8"/>
  <c r="E79" i="4"/>
  <c r="I79" i="4" s="1"/>
  <c r="F79" i="4"/>
  <c r="F87" i="1"/>
  <c r="E87" i="1"/>
  <c r="I87" i="1" s="1"/>
  <c r="S119" i="5" l="1"/>
  <c r="AI119" i="5"/>
  <c r="M118" i="5"/>
  <c r="L117" i="5"/>
  <c r="L118" i="7"/>
  <c r="S119" i="7"/>
  <c r="D88" i="1"/>
  <c r="L117" i="8"/>
  <c r="S118" i="8"/>
  <c r="E88" i="1"/>
  <c r="I88" i="1" s="1"/>
  <c r="F88" i="1"/>
  <c r="D80" i="4"/>
  <c r="S118" i="5" l="1"/>
  <c r="AI118" i="5"/>
  <c r="D89" i="1"/>
  <c r="M117" i="5"/>
  <c r="L116" i="5"/>
  <c r="S118" i="7"/>
  <c r="L117" i="7"/>
  <c r="L116" i="8"/>
  <c r="S117" i="8"/>
  <c r="E89" i="1"/>
  <c r="I89" i="1" s="1"/>
  <c r="F89" i="1"/>
  <c r="E80" i="4"/>
  <c r="I80" i="4" s="1"/>
  <c r="F80" i="4"/>
  <c r="S117" i="5" l="1"/>
  <c r="AI117" i="5"/>
  <c r="M116" i="5"/>
  <c r="L115" i="5"/>
  <c r="L116" i="7"/>
  <c r="S117" i="7"/>
  <c r="L115" i="8"/>
  <c r="S116" i="8"/>
  <c r="D81" i="4"/>
  <c r="D90" i="1"/>
  <c r="S116" i="5" l="1"/>
  <c r="AI116" i="5"/>
  <c r="M115" i="5"/>
  <c r="L114" i="5"/>
  <c r="S116" i="7"/>
  <c r="L115" i="7"/>
  <c r="L114" i="8"/>
  <c r="S115" i="8"/>
  <c r="E90" i="1"/>
  <c r="I90" i="1" s="1"/>
  <c r="F90" i="1"/>
  <c r="E81" i="4"/>
  <c r="I81" i="4" s="1"/>
  <c r="F81" i="4"/>
  <c r="S115" i="5" l="1"/>
  <c r="AI115" i="5"/>
  <c r="M114" i="5"/>
  <c r="L113" i="5"/>
  <c r="L114" i="7"/>
  <c r="S115" i="7"/>
  <c r="L113" i="8"/>
  <c r="S114" i="8"/>
  <c r="D82" i="4"/>
  <c r="D91" i="1"/>
  <c r="S114" i="5" l="1"/>
  <c r="AI114" i="5"/>
  <c r="M113" i="5"/>
  <c r="L112" i="5"/>
  <c r="S114" i="7"/>
  <c r="L113" i="7"/>
  <c r="L112" i="8"/>
  <c r="S113" i="8"/>
  <c r="E91" i="1"/>
  <c r="I91" i="1" s="1"/>
  <c r="F91" i="1"/>
  <c r="E82" i="4"/>
  <c r="I82" i="4" s="1"/>
  <c r="D83" i="4"/>
  <c r="F82" i="4"/>
  <c r="S113" i="5" l="1"/>
  <c r="AI113" i="5"/>
  <c r="M112" i="5"/>
  <c r="L111" i="5"/>
  <c r="S113" i="7"/>
  <c r="L112" i="7"/>
  <c r="L111" i="8"/>
  <c r="S112" i="8"/>
  <c r="D92" i="1"/>
  <c r="E83" i="4"/>
  <c r="I83" i="4" s="1"/>
  <c r="F83" i="4"/>
  <c r="S112" i="5" l="1"/>
  <c r="AI112" i="5"/>
  <c r="M111" i="5"/>
  <c r="L110" i="5"/>
  <c r="S112" i="7"/>
  <c r="L111" i="7"/>
  <c r="L110" i="8"/>
  <c r="S111" i="8"/>
  <c r="D84" i="4"/>
  <c r="E92" i="1"/>
  <c r="I92" i="1" s="1"/>
  <c r="F92" i="1"/>
  <c r="S111" i="5" l="1"/>
  <c r="AI111" i="5"/>
  <c r="D93" i="1"/>
  <c r="M110" i="5"/>
  <c r="L109" i="5"/>
  <c r="L110" i="7"/>
  <c r="S111" i="7"/>
  <c r="L109" i="8"/>
  <c r="S110" i="8"/>
  <c r="E93" i="1"/>
  <c r="I93" i="1" s="1"/>
  <c r="F93" i="1"/>
  <c r="E84" i="4"/>
  <c r="I84" i="4" s="1"/>
  <c r="D85" i="4"/>
  <c r="F84" i="4"/>
  <c r="S110" i="5" l="1"/>
  <c r="AI110" i="5"/>
  <c r="M109" i="5"/>
  <c r="L108" i="5"/>
  <c r="S110" i="7"/>
  <c r="L109" i="7"/>
  <c r="L108" i="8"/>
  <c r="S109" i="8"/>
  <c r="E85" i="4"/>
  <c r="I85" i="4" s="1"/>
  <c r="F85" i="4"/>
  <c r="D94" i="1"/>
  <c r="S109" i="5" l="1"/>
  <c r="AI109" i="5"/>
  <c r="M108" i="5"/>
  <c r="L107" i="5"/>
  <c r="L108" i="7"/>
  <c r="S109" i="7"/>
  <c r="L107" i="8"/>
  <c r="S108" i="8"/>
  <c r="E94" i="1"/>
  <c r="I94" i="1" s="1"/>
  <c r="F94" i="1"/>
  <c r="D86" i="4"/>
  <c r="S108" i="5" l="1"/>
  <c r="AI108" i="5"/>
  <c r="M107" i="5"/>
  <c r="L106" i="5"/>
  <c r="L107" i="7"/>
  <c r="S108" i="7"/>
  <c r="L106" i="8"/>
  <c r="S107" i="8"/>
  <c r="E86" i="4"/>
  <c r="I86" i="4" s="1"/>
  <c r="F86" i="4"/>
  <c r="D95" i="1"/>
  <c r="S107" i="5" l="1"/>
  <c r="AI107" i="5"/>
  <c r="M106" i="5"/>
  <c r="L105" i="5"/>
  <c r="S107" i="7"/>
  <c r="L106" i="7"/>
  <c r="L105" i="8"/>
  <c r="S106" i="8"/>
  <c r="E95" i="1"/>
  <c r="I95" i="1" s="1"/>
  <c r="F95" i="1"/>
  <c r="D87" i="4"/>
  <c r="S106" i="5" l="1"/>
  <c r="AI106" i="5"/>
  <c r="M105" i="5"/>
  <c r="L104" i="5"/>
  <c r="S106" i="7"/>
  <c r="L105" i="7"/>
  <c r="L104" i="8"/>
  <c r="S105" i="8"/>
  <c r="E87" i="4"/>
  <c r="I87" i="4" s="1"/>
  <c r="F87" i="4"/>
  <c r="D96" i="1"/>
  <c r="S105" i="5" l="1"/>
  <c r="AI105" i="5"/>
  <c r="M104" i="5"/>
  <c r="L103" i="5"/>
  <c r="S105" i="7"/>
  <c r="L104" i="7"/>
  <c r="L103" i="8"/>
  <c r="S104" i="8"/>
  <c r="E96" i="1"/>
  <c r="I96" i="1" s="1"/>
  <c r="F96" i="1"/>
  <c r="D88" i="4"/>
  <c r="S104" i="5" l="1"/>
  <c r="AI104" i="5"/>
  <c r="M103" i="5"/>
  <c r="AI103" i="5" s="1"/>
  <c r="L102" i="5"/>
  <c r="L103" i="7"/>
  <c r="S104" i="7"/>
  <c r="L102" i="8"/>
  <c r="S103" i="8"/>
  <c r="E88" i="4"/>
  <c r="I88" i="4" s="1"/>
  <c r="F88" i="4"/>
  <c r="D97" i="1"/>
  <c r="M102" i="5" l="1"/>
  <c r="S103" i="5"/>
  <c r="L101" i="5"/>
  <c r="S103" i="7"/>
  <c r="L102" i="7"/>
  <c r="L101" i="8"/>
  <c r="S102" i="8"/>
  <c r="E97" i="1"/>
  <c r="I97" i="1" s="1"/>
  <c r="F97" i="1"/>
  <c r="D89" i="4"/>
  <c r="S102" i="5" l="1"/>
  <c r="AI102" i="5"/>
  <c r="M101" i="5"/>
  <c r="L100" i="5"/>
  <c r="L101" i="7"/>
  <c r="S102" i="7"/>
  <c r="L100" i="8"/>
  <c r="S101" i="8"/>
  <c r="E89" i="4"/>
  <c r="I89" i="4" s="1"/>
  <c r="F89" i="4"/>
  <c r="D98" i="1"/>
  <c r="S101" i="5" l="1"/>
  <c r="AI101" i="5"/>
  <c r="M100" i="5"/>
  <c r="L99" i="5"/>
  <c r="L100" i="7"/>
  <c r="S101" i="7"/>
  <c r="L99" i="8"/>
  <c r="S100" i="8"/>
  <c r="E98" i="1"/>
  <c r="I98" i="1" s="1"/>
  <c r="F98" i="1"/>
  <c r="D90" i="4"/>
  <c r="S100" i="5" l="1"/>
  <c r="AI100" i="5"/>
  <c r="M99" i="5"/>
  <c r="L98" i="5"/>
  <c r="S100" i="7"/>
  <c r="L99" i="7"/>
  <c r="L98" i="8"/>
  <c r="S99" i="8"/>
  <c r="E90" i="4"/>
  <c r="I90" i="4" s="1"/>
  <c r="F90" i="4"/>
  <c r="D99" i="1"/>
  <c r="S99" i="5" l="1"/>
  <c r="AI99" i="5"/>
  <c r="M98" i="5"/>
  <c r="L97" i="5"/>
  <c r="S99" i="7"/>
  <c r="L98" i="7"/>
  <c r="L97" i="8"/>
  <c r="S98" i="8"/>
  <c r="E99" i="1"/>
  <c r="I99" i="1" s="1"/>
  <c r="F99" i="1"/>
  <c r="D91" i="4"/>
  <c r="S98" i="5" l="1"/>
  <c r="AI98" i="5"/>
  <c r="D100" i="1"/>
  <c r="M97" i="5"/>
  <c r="L96" i="5"/>
  <c r="L97" i="7"/>
  <c r="S98" i="7"/>
  <c r="L96" i="8"/>
  <c r="S97" i="8"/>
  <c r="E91" i="4"/>
  <c r="I91" i="4" s="1"/>
  <c r="D92" i="4"/>
  <c r="F91" i="4"/>
  <c r="E100" i="1"/>
  <c r="I100" i="1" s="1"/>
  <c r="F100" i="1"/>
  <c r="S97" i="5" l="1"/>
  <c r="AI97" i="5"/>
  <c r="M96" i="5"/>
  <c r="L95" i="5"/>
  <c r="L96" i="7"/>
  <c r="S97" i="7"/>
  <c r="L95" i="8"/>
  <c r="S96" i="8"/>
  <c r="E92" i="4"/>
  <c r="I92" i="4" s="1"/>
  <c r="F92" i="4"/>
  <c r="D101" i="1"/>
  <c r="S96" i="5" l="1"/>
  <c r="AI96" i="5"/>
  <c r="M95" i="5"/>
  <c r="L94" i="5"/>
  <c r="L95" i="7"/>
  <c r="S96" i="7"/>
  <c r="D93" i="4"/>
  <c r="L94" i="8"/>
  <c r="S95" i="8"/>
  <c r="E101" i="1"/>
  <c r="I101" i="1" s="1"/>
  <c r="F101" i="1"/>
  <c r="E93" i="4"/>
  <c r="I93" i="4" s="1"/>
  <c r="D94" i="4"/>
  <c r="F93" i="4"/>
  <c r="S95" i="5" l="1"/>
  <c r="AI95" i="5"/>
  <c r="M94" i="5"/>
  <c r="L93" i="5"/>
  <c r="S95" i="7"/>
  <c r="L94" i="7"/>
  <c r="D102" i="1"/>
  <c r="E102" i="1" s="1"/>
  <c r="I102" i="1" s="1"/>
  <c r="L93" i="8"/>
  <c r="S94" i="8"/>
  <c r="F102" i="1"/>
  <c r="E94" i="4"/>
  <c r="I94" i="4" s="1"/>
  <c r="F94" i="4"/>
  <c r="S94" i="5" l="1"/>
  <c r="AI94" i="5"/>
  <c r="M93" i="5"/>
  <c r="L92" i="5"/>
  <c r="L93" i="7"/>
  <c r="S94" i="7"/>
  <c r="D103" i="1"/>
  <c r="E103" i="1" s="1"/>
  <c r="I103" i="1" s="1"/>
  <c r="L92" i="8"/>
  <c r="S93" i="8"/>
  <c r="F103" i="1"/>
  <c r="D95" i="4"/>
  <c r="S93" i="5" l="1"/>
  <c r="AI93" i="5"/>
  <c r="M92" i="5"/>
  <c r="L91" i="5"/>
  <c r="L92" i="7"/>
  <c r="S93" i="7"/>
  <c r="L91" i="8"/>
  <c r="S92" i="8"/>
  <c r="E95" i="4"/>
  <c r="I95" i="4" s="1"/>
  <c r="F95" i="4"/>
  <c r="D104" i="1"/>
  <c r="S92" i="5" l="1"/>
  <c r="AI92" i="5"/>
  <c r="M91" i="5"/>
  <c r="L90" i="5"/>
  <c r="S92" i="7"/>
  <c r="L91" i="7"/>
  <c r="D96" i="4"/>
  <c r="L90" i="8"/>
  <c r="S91" i="8"/>
  <c r="E104" i="1"/>
  <c r="I104" i="1" s="1"/>
  <c r="F104" i="1"/>
  <c r="E96" i="4"/>
  <c r="I96" i="4" s="1"/>
  <c r="F96" i="4"/>
  <c r="S91" i="5" l="1"/>
  <c r="AI91" i="5"/>
  <c r="M90" i="5"/>
  <c r="L89" i="5"/>
  <c r="S91" i="7"/>
  <c r="L90" i="7"/>
  <c r="L89" i="8"/>
  <c r="S90" i="8"/>
  <c r="D97" i="4"/>
  <c r="D105" i="1"/>
  <c r="S90" i="5" l="1"/>
  <c r="AI90" i="5"/>
  <c r="M89" i="5"/>
  <c r="L88" i="5"/>
  <c r="L89" i="7"/>
  <c r="S90" i="7"/>
  <c r="L88" i="8"/>
  <c r="S89" i="8"/>
  <c r="E105" i="1"/>
  <c r="I105" i="1" s="1"/>
  <c r="F105" i="1"/>
  <c r="E97" i="4"/>
  <c r="I97" i="4" s="1"/>
  <c r="F97" i="4"/>
  <c r="S89" i="5" l="1"/>
  <c r="AI89" i="5"/>
  <c r="M88" i="5"/>
  <c r="L87" i="5"/>
  <c r="L88" i="7"/>
  <c r="S89" i="7"/>
  <c r="D98" i="4"/>
  <c r="L87" i="8"/>
  <c r="S88" i="8"/>
  <c r="E98" i="4"/>
  <c r="I98" i="4" s="1"/>
  <c r="F98" i="4"/>
  <c r="D106" i="1"/>
  <c r="S88" i="5" l="1"/>
  <c r="AI88" i="5"/>
  <c r="M87" i="5"/>
  <c r="L86" i="5"/>
  <c r="L87" i="7"/>
  <c r="S88" i="7"/>
  <c r="D99" i="4"/>
  <c r="L86" i="8"/>
  <c r="S87" i="8"/>
  <c r="E106" i="1"/>
  <c r="I106" i="1" s="1"/>
  <c r="F106" i="1"/>
  <c r="E99" i="4"/>
  <c r="I99" i="4" s="1"/>
  <c r="F99" i="4"/>
  <c r="S87" i="5" l="1"/>
  <c r="AI87" i="5"/>
  <c r="M86" i="5"/>
  <c r="L85" i="5"/>
  <c r="S87" i="7"/>
  <c r="L86" i="7"/>
  <c r="L85" i="8"/>
  <c r="S86" i="8"/>
  <c r="D100" i="4"/>
  <c r="D107" i="1"/>
  <c r="S86" i="5" l="1"/>
  <c r="AI86" i="5"/>
  <c r="M85" i="5"/>
  <c r="L84" i="5"/>
  <c r="L85" i="7"/>
  <c r="S86" i="7"/>
  <c r="L84" i="8"/>
  <c r="S85" i="8"/>
  <c r="E107" i="1"/>
  <c r="I107" i="1" s="1"/>
  <c r="F107" i="1"/>
  <c r="E100" i="4"/>
  <c r="I100" i="4" s="1"/>
  <c r="F100" i="4"/>
  <c r="S85" i="5" l="1"/>
  <c r="AI85" i="5"/>
  <c r="M84" i="5"/>
  <c r="L83" i="5"/>
  <c r="L84" i="7"/>
  <c r="S85" i="7"/>
  <c r="L83" i="8"/>
  <c r="S84" i="8"/>
  <c r="D101" i="4"/>
  <c r="D108" i="1"/>
  <c r="S84" i="5" l="1"/>
  <c r="AI84" i="5"/>
  <c r="M83" i="5"/>
  <c r="L82" i="5"/>
  <c r="S84" i="7"/>
  <c r="L83" i="7"/>
  <c r="L82" i="8"/>
  <c r="S83" i="8"/>
  <c r="E108" i="1"/>
  <c r="I108" i="1" s="1"/>
  <c r="F108" i="1"/>
  <c r="E101" i="4"/>
  <c r="I101" i="4" s="1"/>
  <c r="F101" i="4"/>
  <c r="S83" i="5" l="1"/>
  <c r="AI83" i="5"/>
  <c r="M82" i="5"/>
  <c r="L81" i="5"/>
  <c r="S83" i="7"/>
  <c r="L82" i="7"/>
  <c r="L81" i="8"/>
  <c r="S82" i="8"/>
  <c r="D102" i="4"/>
  <c r="D109" i="1"/>
  <c r="S82" i="5" l="1"/>
  <c r="AI82" i="5"/>
  <c r="M81" i="5"/>
  <c r="L80" i="5"/>
  <c r="L81" i="7"/>
  <c r="S82" i="7"/>
  <c r="L80" i="8"/>
  <c r="S81" i="8"/>
  <c r="E109" i="1"/>
  <c r="I109" i="1" s="1"/>
  <c r="F109" i="1"/>
  <c r="E102" i="4"/>
  <c r="I102" i="4" s="1"/>
  <c r="F102" i="4"/>
  <c r="S81" i="5" l="1"/>
  <c r="AI81" i="5"/>
  <c r="M80" i="5"/>
  <c r="L79" i="5"/>
  <c r="L80" i="7"/>
  <c r="S81" i="7"/>
  <c r="L79" i="8"/>
  <c r="S80" i="8"/>
  <c r="D103" i="4"/>
  <c r="D110" i="1"/>
  <c r="S80" i="5" l="1"/>
  <c r="AI80" i="5"/>
  <c r="M79" i="5"/>
  <c r="L78" i="5"/>
  <c r="L79" i="7"/>
  <c r="S80" i="7"/>
  <c r="L78" i="8"/>
  <c r="S79" i="8"/>
  <c r="E110" i="1"/>
  <c r="I110" i="1" s="1"/>
  <c r="F110" i="1"/>
  <c r="E103" i="4"/>
  <c r="I103" i="4" s="1"/>
  <c r="F103" i="4"/>
  <c r="S79" i="5" l="1"/>
  <c r="AI79" i="5"/>
  <c r="D111" i="1"/>
  <c r="M78" i="5"/>
  <c r="L77" i="5"/>
  <c r="S79" i="7"/>
  <c r="L78" i="7"/>
  <c r="L77" i="8"/>
  <c r="S78" i="8"/>
  <c r="E111" i="1"/>
  <c r="I111" i="1" s="1"/>
  <c r="F111" i="1"/>
  <c r="D104" i="4"/>
  <c r="S78" i="5" l="1"/>
  <c r="AI78" i="5"/>
  <c r="M77" i="5"/>
  <c r="L76" i="5"/>
  <c r="S78" i="7"/>
  <c r="L77" i="7"/>
  <c r="L76" i="8"/>
  <c r="S77" i="8"/>
  <c r="E104" i="4"/>
  <c r="I104" i="4" s="1"/>
  <c r="F104" i="4"/>
  <c r="D112" i="1"/>
  <c r="S77" i="5" l="1"/>
  <c r="AI77" i="5"/>
  <c r="M76" i="5"/>
  <c r="L75" i="5"/>
  <c r="L76" i="7"/>
  <c r="S77" i="7"/>
  <c r="L75" i="8"/>
  <c r="S76" i="8"/>
  <c r="E112" i="1"/>
  <c r="I112" i="1" s="1"/>
  <c r="F112" i="1"/>
  <c r="D105" i="4"/>
  <c r="S76" i="5" l="1"/>
  <c r="AI76" i="5"/>
  <c r="M75" i="5"/>
  <c r="L74" i="5"/>
  <c r="S76" i="7"/>
  <c r="L75" i="7"/>
  <c r="L74" i="8"/>
  <c r="S75" i="8"/>
  <c r="E105" i="4"/>
  <c r="I105" i="4" s="1"/>
  <c r="F105" i="4"/>
  <c r="D113" i="1"/>
  <c r="S75" i="5" l="1"/>
  <c r="AI75" i="5"/>
  <c r="M74" i="5"/>
  <c r="L73" i="5"/>
  <c r="S75" i="7"/>
  <c r="L74" i="7"/>
  <c r="L73" i="8"/>
  <c r="S74" i="8"/>
  <c r="E113" i="1"/>
  <c r="I113" i="1" s="1"/>
  <c r="F113" i="1"/>
  <c r="D106" i="4"/>
  <c r="S74" i="5" l="1"/>
  <c r="AI74" i="5"/>
  <c r="M73" i="5"/>
  <c r="L72" i="5"/>
  <c r="S74" i="7"/>
  <c r="L73" i="7"/>
  <c r="L72" i="8"/>
  <c r="S73" i="8"/>
  <c r="E106" i="4"/>
  <c r="I106" i="4" s="1"/>
  <c r="F106" i="4"/>
  <c r="D114" i="1"/>
  <c r="S73" i="5" l="1"/>
  <c r="AI73" i="5"/>
  <c r="M72" i="5"/>
  <c r="AI72" i="5" s="1"/>
  <c r="L71" i="5"/>
  <c r="L72" i="7"/>
  <c r="S73" i="7"/>
  <c r="L71" i="8"/>
  <c r="S72" i="8"/>
  <c r="E114" i="1"/>
  <c r="I114" i="1" s="1"/>
  <c r="F114" i="1"/>
  <c r="D107" i="4"/>
  <c r="M71" i="5" l="1"/>
  <c r="S72" i="5"/>
  <c r="L70" i="5"/>
  <c r="L71" i="7"/>
  <c r="S72" i="7"/>
  <c r="L70" i="8"/>
  <c r="S71" i="8"/>
  <c r="E107" i="4"/>
  <c r="I107" i="4" s="1"/>
  <c r="F107" i="4"/>
  <c r="D115" i="1"/>
  <c r="S71" i="5" l="1"/>
  <c r="AI71" i="5"/>
  <c r="M70" i="5"/>
  <c r="L69" i="5"/>
  <c r="S71" i="7"/>
  <c r="L70" i="7"/>
  <c r="L69" i="8"/>
  <c r="S70" i="8"/>
  <c r="E115" i="1"/>
  <c r="I115" i="1" s="1"/>
  <c r="F115" i="1"/>
  <c r="D108" i="4"/>
  <c r="S70" i="5" l="1"/>
  <c r="AI70" i="5"/>
  <c r="M69" i="5"/>
  <c r="L68" i="5"/>
  <c r="S70" i="7"/>
  <c r="L69" i="7"/>
  <c r="L68" i="8"/>
  <c r="S69" i="8"/>
  <c r="E108" i="4"/>
  <c r="I108" i="4" s="1"/>
  <c r="F108" i="4"/>
  <c r="D116" i="1"/>
  <c r="S69" i="5" l="1"/>
  <c r="AI69" i="5"/>
  <c r="M68" i="5"/>
  <c r="L67" i="5"/>
  <c r="L68" i="7"/>
  <c r="S69" i="7"/>
  <c r="L67" i="8"/>
  <c r="S68" i="8"/>
  <c r="E116" i="1"/>
  <c r="I116" i="1" s="1"/>
  <c r="F116" i="1"/>
  <c r="D109" i="4"/>
  <c r="S68" i="5" l="1"/>
  <c r="AI68" i="5"/>
  <c r="M67" i="5"/>
  <c r="L66" i="5"/>
  <c r="S68" i="7"/>
  <c r="L67" i="7"/>
  <c r="D117" i="1"/>
  <c r="L66" i="8"/>
  <c r="S67" i="8"/>
  <c r="E109" i="4"/>
  <c r="I109" i="4" s="1"/>
  <c r="F109" i="4"/>
  <c r="E117" i="1"/>
  <c r="I117" i="1" s="1"/>
  <c r="F117" i="1"/>
  <c r="S67" i="5" l="1"/>
  <c r="AI67" i="5"/>
  <c r="M66" i="5"/>
  <c r="L65" i="5"/>
  <c r="L66" i="7"/>
  <c r="S67" i="7"/>
  <c r="L65" i="8"/>
  <c r="S66" i="8"/>
  <c r="D118" i="1"/>
  <c r="D110" i="4"/>
  <c r="S66" i="5" l="1"/>
  <c r="AI66" i="5"/>
  <c r="M65" i="5"/>
  <c r="L64" i="5"/>
  <c r="S66" i="7"/>
  <c r="L65" i="7"/>
  <c r="L64" i="8"/>
  <c r="S65" i="8"/>
  <c r="E118" i="1"/>
  <c r="I118" i="1" s="1"/>
  <c r="F118" i="1"/>
  <c r="E110" i="4"/>
  <c r="I110" i="4" s="1"/>
  <c r="F110" i="4"/>
  <c r="S65" i="5" l="1"/>
  <c r="AI65" i="5"/>
  <c r="M64" i="5"/>
  <c r="L63" i="5"/>
  <c r="L64" i="7"/>
  <c r="S65" i="7"/>
  <c r="L63" i="8"/>
  <c r="S64" i="8"/>
  <c r="D119" i="1"/>
  <c r="D111" i="4"/>
  <c r="S64" i="5" l="1"/>
  <c r="AI64" i="5"/>
  <c r="M63" i="5"/>
  <c r="L62" i="5"/>
  <c r="S64" i="7"/>
  <c r="L63" i="7"/>
  <c r="L62" i="8"/>
  <c r="S63" i="8"/>
  <c r="E111" i="4"/>
  <c r="I111" i="4" s="1"/>
  <c r="F111" i="4"/>
  <c r="E119" i="1"/>
  <c r="I119" i="1" s="1"/>
  <c r="F119" i="1"/>
  <c r="S63" i="5" l="1"/>
  <c r="AI63" i="5"/>
  <c r="M62" i="5"/>
  <c r="L61" i="5"/>
  <c r="S63" i="7"/>
  <c r="L62" i="7"/>
  <c r="L61" i="8"/>
  <c r="S62" i="8"/>
  <c r="D120" i="1"/>
  <c r="D112" i="4"/>
  <c r="S62" i="5" l="1"/>
  <c r="AI62" i="5"/>
  <c r="M61" i="5"/>
  <c r="L60" i="5"/>
  <c r="S62" i="7"/>
  <c r="L61" i="7"/>
  <c r="L60" i="8"/>
  <c r="S61" i="8"/>
  <c r="E120" i="1"/>
  <c r="I120" i="1" s="1"/>
  <c r="F120" i="1"/>
  <c r="E112" i="4"/>
  <c r="I112" i="4" s="1"/>
  <c r="F112" i="4"/>
  <c r="S61" i="5" l="1"/>
  <c r="AI61" i="5"/>
  <c r="M60" i="5"/>
  <c r="L59" i="5"/>
  <c r="L60" i="7"/>
  <c r="S61" i="7"/>
  <c r="D113" i="4"/>
  <c r="D121" i="1"/>
  <c r="E121" i="1" s="1"/>
  <c r="L59" i="8"/>
  <c r="S60" i="8"/>
  <c r="E113" i="4"/>
  <c r="I113" i="4" s="1"/>
  <c r="F113" i="4"/>
  <c r="S60" i="5" l="1"/>
  <c r="AI60" i="5"/>
  <c r="I121" i="1"/>
  <c r="D122" i="1"/>
  <c r="F121" i="1"/>
  <c r="G121" i="1" s="1"/>
  <c r="H121" i="1" s="1"/>
  <c r="M59" i="5"/>
  <c r="L58" i="5"/>
  <c r="S60" i="7"/>
  <c r="L59" i="7"/>
  <c r="L58" i="8"/>
  <c r="S59" i="8"/>
  <c r="E122" i="1"/>
  <c r="I122" i="1" s="1"/>
  <c r="J122" i="1" s="1"/>
  <c r="F122" i="1"/>
  <c r="G122" i="1" s="1"/>
  <c r="H122" i="1" s="1"/>
  <c r="D114" i="4"/>
  <c r="S59" i="5" l="1"/>
  <c r="AI59" i="5"/>
  <c r="G120" i="1"/>
  <c r="G119" i="1" s="1"/>
  <c r="G118" i="1" s="1"/>
  <c r="G117" i="1" s="1"/>
  <c r="G116" i="1" s="1"/>
  <c r="G115" i="1" s="1"/>
  <c r="G114" i="1" s="1"/>
  <c r="G113" i="1" s="1"/>
  <c r="G112" i="1" s="1"/>
  <c r="G111" i="1" s="1"/>
  <c r="G110" i="1" s="1"/>
  <c r="G109" i="1" s="1"/>
  <c r="G108" i="1" s="1"/>
  <c r="G107" i="1" s="1"/>
  <c r="G106" i="1" s="1"/>
  <c r="G105" i="1" s="1"/>
  <c r="G104" i="1" s="1"/>
  <c r="G103" i="1" s="1"/>
  <c r="G102" i="1" s="1"/>
  <c r="G101" i="1" s="1"/>
  <c r="G100" i="1" s="1"/>
  <c r="G99" i="1" s="1"/>
  <c r="G98" i="1" s="1"/>
  <c r="G97" i="1" s="1"/>
  <c r="G96" i="1" s="1"/>
  <c r="G95" i="1" s="1"/>
  <c r="G94" i="1" s="1"/>
  <c r="G93" i="1" s="1"/>
  <c r="G92" i="1" s="1"/>
  <c r="G91" i="1" s="1"/>
  <c r="G90" i="1" s="1"/>
  <c r="G89" i="1" s="1"/>
  <c r="G88" i="1" s="1"/>
  <c r="G87" i="1" s="1"/>
  <c r="G86" i="1" s="1"/>
  <c r="G85" i="1" s="1"/>
  <c r="G84" i="1" s="1"/>
  <c r="G83" i="1" s="1"/>
  <c r="G82" i="1" s="1"/>
  <c r="G81" i="1" s="1"/>
  <c r="G80" i="1" s="1"/>
  <c r="G79" i="1" s="1"/>
  <c r="G78" i="1" s="1"/>
  <c r="G77" i="1" s="1"/>
  <c r="G76" i="1" s="1"/>
  <c r="G75" i="1" s="1"/>
  <c r="G74" i="1" s="1"/>
  <c r="G73" i="1" s="1"/>
  <c r="G72" i="1" s="1"/>
  <c r="G71" i="1" s="1"/>
  <c r="G70" i="1" s="1"/>
  <c r="G69" i="1" s="1"/>
  <c r="G68" i="1" s="1"/>
  <c r="G67" i="1" s="1"/>
  <c r="G66" i="1" s="1"/>
  <c r="G65" i="1" s="1"/>
  <c r="G64" i="1" s="1"/>
  <c r="G63" i="1" s="1"/>
  <c r="G62" i="1" s="1"/>
  <c r="G61" i="1" s="1"/>
  <c r="G60" i="1" s="1"/>
  <c r="G59" i="1" s="1"/>
  <c r="G58" i="1" s="1"/>
  <c r="G57" i="1" s="1"/>
  <c r="G56" i="1" s="1"/>
  <c r="G55" i="1" s="1"/>
  <c r="G54" i="1" s="1"/>
  <c r="G53" i="1" s="1"/>
  <c r="G52" i="1" s="1"/>
  <c r="G51" i="1" s="1"/>
  <c r="G50" i="1" s="1"/>
  <c r="G49" i="1" s="1"/>
  <c r="G48" i="1" s="1"/>
  <c r="G47" i="1" s="1"/>
  <c r="G46" i="1" s="1"/>
  <c r="G45" i="1" s="1"/>
  <c r="G44" i="1" s="1"/>
  <c r="G43" i="1" s="1"/>
  <c r="G42" i="1" s="1"/>
  <c r="G41" i="1" s="1"/>
  <c r="G40" i="1" s="1"/>
  <c r="G39" i="1" s="1"/>
  <c r="G38" i="1" s="1"/>
  <c r="G37" i="1" s="1"/>
  <c r="G36" i="1" s="1"/>
  <c r="G35" i="1" s="1"/>
  <c r="G34" i="1" s="1"/>
  <c r="G33" i="1" s="1"/>
  <c r="G32" i="1" s="1"/>
  <c r="G31" i="1" s="1"/>
  <c r="G30" i="1" s="1"/>
  <c r="G29" i="1" s="1"/>
  <c r="G28" i="1" s="1"/>
  <c r="G27" i="1" s="1"/>
  <c r="G26" i="1" s="1"/>
  <c r="G25" i="1" s="1"/>
  <c r="G24" i="1" s="1"/>
  <c r="G23" i="1" s="1"/>
  <c r="G22" i="1" s="1"/>
  <c r="G21" i="1" s="1"/>
  <c r="G20" i="1" s="1"/>
  <c r="G19" i="1" s="1"/>
  <c r="G18" i="1" s="1"/>
  <c r="G17" i="1" s="1"/>
  <c r="G16" i="1" s="1"/>
  <c r="G15" i="1" s="1"/>
  <c r="G14" i="1" s="1"/>
  <c r="G13" i="1" s="1"/>
  <c r="G12" i="1" s="1"/>
  <c r="G11" i="1" s="1"/>
  <c r="G10" i="1" s="1"/>
  <c r="G9" i="1" s="1"/>
  <c r="G8" i="1" s="1"/>
  <c r="G7" i="1" s="1"/>
  <c r="G6" i="1" s="1"/>
  <c r="G5" i="1" s="1"/>
  <c r="G4" i="1" s="1"/>
  <c r="G3" i="1" s="1"/>
  <c r="G2" i="1" s="1"/>
  <c r="M58" i="5"/>
  <c r="L57" i="5"/>
  <c r="S59" i="7"/>
  <c r="L58" i="7"/>
  <c r="D123" i="1"/>
  <c r="L57" i="8"/>
  <c r="S58" i="8"/>
  <c r="E114" i="4"/>
  <c r="I114" i="4" s="1"/>
  <c r="F114" i="4"/>
  <c r="H120" i="1"/>
  <c r="H119" i="1" s="1"/>
  <c r="H118" i="1" s="1"/>
  <c r="H117" i="1" s="1"/>
  <c r="H116" i="1" s="1"/>
  <c r="H115" i="1" s="1"/>
  <c r="H114" i="1" s="1"/>
  <c r="H113" i="1" s="1"/>
  <c r="H112" i="1" s="1"/>
  <c r="H111" i="1" s="1"/>
  <c r="H110" i="1" s="1"/>
  <c r="H109" i="1" s="1"/>
  <c r="H108" i="1" s="1"/>
  <c r="H107" i="1" s="1"/>
  <c r="H106" i="1" s="1"/>
  <c r="H105" i="1" s="1"/>
  <c r="H104" i="1" s="1"/>
  <c r="H103" i="1" s="1"/>
  <c r="H102" i="1" s="1"/>
  <c r="H101" i="1" s="1"/>
  <c r="H100" i="1" s="1"/>
  <c r="H99" i="1" s="1"/>
  <c r="H98" i="1" s="1"/>
  <c r="H97" i="1" s="1"/>
  <c r="H96" i="1" s="1"/>
  <c r="H95" i="1" s="1"/>
  <c r="H94" i="1" s="1"/>
  <c r="H93" i="1" s="1"/>
  <c r="H92" i="1" s="1"/>
  <c r="H91" i="1" s="1"/>
  <c r="H90" i="1" s="1"/>
  <c r="H89" i="1" s="1"/>
  <c r="H88" i="1" s="1"/>
  <c r="H87" i="1" s="1"/>
  <c r="H86" i="1" s="1"/>
  <c r="H85" i="1" s="1"/>
  <c r="H84" i="1" s="1"/>
  <c r="H83" i="1" s="1"/>
  <c r="H82" i="1" s="1"/>
  <c r="H81" i="1" s="1"/>
  <c r="H80" i="1" s="1"/>
  <c r="H79" i="1" s="1"/>
  <c r="H78" i="1" s="1"/>
  <c r="H77" i="1" s="1"/>
  <c r="H76" i="1" s="1"/>
  <c r="H75" i="1" s="1"/>
  <c r="H74" i="1" s="1"/>
  <c r="H73" i="1" s="1"/>
  <c r="H72" i="1" s="1"/>
  <c r="H71" i="1" s="1"/>
  <c r="H70" i="1" s="1"/>
  <c r="H69" i="1" s="1"/>
  <c r="H68" i="1" s="1"/>
  <c r="H67" i="1" s="1"/>
  <c r="H66" i="1" s="1"/>
  <c r="H65" i="1" s="1"/>
  <c r="H64" i="1" s="1"/>
  <c r="H63" i="1" s="1"/>
  <c r="H62" i="1" s="1"/>
  <c r="H61" i="1" s="1"/>
  <c r="H60" i="1" s="1"/>
  <c r="H59" i="1" s="1"/>
  <c r="H58" i="1" s="1"/>
  <c r="H57" i="1" s="1"/>
  <c r="H56" i="1" s="1"/>
  <c r="H55" i="1" s="1"/>
  <c r="H54" i="1" s="1"/>
  <c r="H53" i="1" s="1"/>
  <c r="H52" i="1" s="1"/>
  <c r="H51" i="1" s="1"/>
  <c r="H50" i="1" s="1"/>
  <c r="H49" i="1" s="1"/>
  <c r="H48" i="1" s="1"/>
  <c r="H47" i="1" s="1"/>
  <c r="H46" i="1" s="1"/>
  <c r="H45" i="1" s="1"/>
  <c r="H44" i="1" s="1"/>
  <c r="H43" i="1" s="1"/>
  <c r="H42" i="1" s="1"/>
  <c r="H41" i="1" s="1"/>
  <c r="H40" i="1" s="1"/>
  <c r="H39" i="1" s="1"/>
  <c r="H38" i="1" s="1"/>
  <c r="H37" i="1" s="1"/>
  <c r="H36" i="1" s="1"/>
  <c r="H35" i="1" s="1"/>
  <c r="H34" i="1" s="1"/>
  <c r="H33" i="1" s="1"/>
  <c r="H32" i="1" s="1"/>
  <c r="H31" i="1" s="1"/>
  <c r="H30" i="1" s="1"/>
  <c r="H29" i="1" s="1"/>
  <c r="H28" i="1" s="1"/>
  <c r="H27" i="1" s="1"/>
  <c r="H26" i="1" s="1"/>
  <c r="H25" i="1" s="1"/>
  <c r="H24" i="1" s="1"/>
  <c r="H23" i="1" s="1"/>
  <c r="H22" i="1" s="1"/>
  <c r="H21" i="1" s="1"/>
  <c r="J121" i="1"/>
  <c r="J120" i="1" s="1"/>
  <c r="J119" i="1" s="1"/>
  <c r="J118" i="1" s="1"/>
  <c r="J117" i="1" s="1"/>
  <c r="J116" i="1" s="1"/>
  <c r="J115" i="1" s="1"/>
  <c r="J114" i="1" s="1"/>
  <c r="J113" i="1" s="1"/>
  <c r="J112" i="1" s="1"/>
  <c r="J111" i="1" s="1"/>
  <c r="J110" i="1" s="1"/>
  <c r="J109" i="1" s="1"/>
  <c r="J108" i="1" s="1"/>
  <c r="J107" i="1" s="1"/>
  <c r="J106" i="1" s="1"/>
  <c r="J105" i="1" s="1"/>
  <c r="J104" i="1" s="1"/>
  <c r="J103" i="1" s="1"/>
  <c r="J102" i="1" s="1"/>
  <c r="J101" i="1" s="1"/>
  <c r="J100" i="1" s="1"/>
  <c r="J99" i="1" s="1"/>
  <c r="J98" i="1" s="1"/>
  <c r="J97" i="1" s="1"/>
  <c r="J96" i="1" s="1"/>
  <c r="J95" i="1" s="1"/>
  <c r="J94" i="1" s="1"/>
  <c r="J93" i="1" s="1"/>
  <c r="J92" i="1" s="1"/>
  <c r="J91" i="1" s="1"/>
  <c r="J90" i="1" s="1"/>
  <c r="J89" i="1" s="1"/>
  <c r="J88" i="1" s="1"/>
  <c r="J87" i="1" s="1"/>
  <c r="J86" i="1" s="1"/>
  <c r="J85" i="1" s="1"/>
  <c r="J84" i="1" s="1"/>
  <c r="J83" i="1" s="1"/>
  <c r="J82" i="1" s="1"/>
  <c r="J81" i="1" s="1"/>
  <c r="J80" i="1" s="1"/>
  <c r="J79" i="1" s="1"/>
  <c r="J78" i="1" s="1"/>
  <c r="J77" i="1" s="1"/>
  <c r="J76" i="1" s="1"/>
  <c r="J75" i="1" s="1"/>
  <c r="J74" i="1" s="1"/>
  <c r="J73" i="1" s="1"/>
  <c r="J72" i="1" s="1"/>
  <c r="J71" i="1" s="1"/>
  <c r="J70" i="1" s="1"/>
  <c r="J69" i="1" s="1"/>
  <c r="J68" i="1" s="1"/>
  <c r="J67" i="1" s="1"/>
  <c r="J66" i="1" s="1"/>
  <c r="J65" i="1" s="1"/>
  <c r="J64" i="1" s="1"/>
  <c r="J63" i="1" s="1"/>
  <c r="J62" i="1" s="1"/>
  <c r="J61" i="1" s="1"/>
  <c r="J60" i="1" s="1"/>
  <c r="J59" i="1" s="1"/>
  <c r="J58" i="1" s="1"/>
  <c r="J57" i="1" s="1"/>
  <c r="J56" i="1" s="1"/>
  <c r="J55" i="1" s="1"/>
  <c r="J54" i="1" s="1"/>
  <c r="J53" i="1" s="1"/>
  <c r="J52" i="1" s="1"/>
  <c r="J51" i="1" s="1"/>
  <c r="J50" i="1" s="1"/>
  <c r="J49" i="1" s="1"/>
  <c r="J48" i="1" s="1"/>
  <c r="J47" i="1" s="1"/>
  <c r="J46" i="1" s="1"/>
  <c r="J45" i="1" s="1"/>
  <c r="J44" i="1" s="1"/>
  <c r="J43" i="1" s="1"/>
  <c r="J42" i="1" s="1"/>
  <c r="J41" i="1" s="1"/>
  <c r="J40" i="1" s="1"/>
  <c r="J39" i="1" s="1"/>
  <c r="J38" i="1" s="1"/>
  <c r="J37" i="1" s="1"/>
  <c r="J36" i="1" s="1"/>
  <c r="J35" i="1" s="1"/>
  <c r="J34" i="1" s="1"/>
  <c r="J33" i="1" s="1"/>
  <c r="J32" i="1" s="1"/>
  <c r="J31" i="1" s="1"/>
  <c r="J30" i="1" s="1"/>
  <c r="J29" i="1" s="1"/>
  <c r="J28" i="1" s="1"/>
  <c r="J27" i="1" s="1"/>
  <c r="J26" i="1" s="1"/>
  <c r="J25" i="1" s="1"/>
  <c r="J24" i="1" s="1"/>
  <c r="J23" i="1" s="1"/>
  <c r="J22" i="1" s="1"/>
  <c r="J21" i="1" s="1"/>
  <c r="J20" i="1" s="1"/>
  <c r="J19" i="1" s="1"/>
  <c r="J18" i="1" s="1"/>
  <c r="J17" i="1" s="1"/>
  <c r="J16" i="1" s="1"/>
  <c r="J15" i="1" s="1"/>
  <c r="J14" i="1" s="1"/>
  <c r="J13" i="1" s="1"/>
  <c r="J12" i="1" s="1"/>
  <c r="J11" i="1" s="1"/>
  <c r="J10" i="1" s="1"/>
  <c r="J9" i="1" s="1"/>
  <c r="J8" i="1" s="1"/>
  <c r="J7" i="1" s="1"/>
  <c r="J6" i="1" s="1"/>
  <c r="J5" i="1" s="1"/>
  <c r="J4" i="1" s="1"/>
  <c r="J3" i="1" s="1"/>
  <c r="J2" i="1" s="1"/>
  <c r="K122" i="1"/>
  <c r="S58" i="5" l="1"/>
  <c r="AI58" i="5"/>
  <c r="H20" i="1"/>
  <c r="H19" i="1" s="1"/>
  <c r="H18" i="1" s="1"/>
  <c r="H17" i="1" s="1"/>
  <c r="H16" i="1" s="1"/>
  <c r="H15" i="1" s="1"/>
  <c r="H14" i="1" s="1"/>
  <c r="H13" i="1" s="1"/>
  <c r="H12" i="1" s="1"/>
  <c r="H11" i="1" s="1"/>
  <c r="H10" i="1" s="1"/>
  <c r="H9" i="1" s="1"/>
  <c r="H8" i="1" s="1"/>
  <c r="H7" i="1" s="1"/>
  <c r="H6" i="1" s="1"/>
  <c r="H5" i="1" s="1"/>
  <c r="H4" i="1" s="1"/>
  <c r="H3" i="1" s="1"/>
  <c r="H2" i="1" s="1"/>
  <c r="M57" i="5"/>
  <c r="L56" i="5"/>
  <c r="S58" i="7"/>
  <c r="L57" i="7"/>
  <c r="E123" i="1"/>
  <c r="I123" i="1" s="1"/>
  <c r="J123" i="1" s="1"/>
  <c r="K123" i="1" s="1"/>
  <c r="F123" i="1"/>
  <c r="G123" i="1" s="1"/>
  <c r="H123" i="1" s="1"/>
  <c r="L56" i="8"/>
  <c r="S57" i="8"/>
  <c r="K121" i="1"/>
  <c r="K120" i="1" s="1"/>
  <c r="K119" i="1" s="1"/>
  <c r="K118" i="1" s="1"/>
  <c r="K117" i="1" s="1"/>
  <c r="K116" i="1" s="1"/>
  <c r="K115" i="1" s="1"/>
  <c r="K114" i="1" s="1"/>
  <c r="K113" i="1" s="1"/>
  <c r="K112" i="1" s="1"/>
  <c r="K111" i="1" s="1"/>
  <c r="K110" i="1" s="1"/>
  <c r="K109" i="1" s="1"/>
  <c r="K108" i="1" s="1"/>
  <c r="K107" i="1" s="1"/>
  <c r="K106" i="1" s="1"/>
  <c r="K105" i="1" s="1"/>
  <c r="K104" i="1" s="1"/>
  <c r="K103" i="1" s="1"/>
  <c r="K102" i="1" s="1"/>
  <c r="K101" i="1" s="1"/>
  <c r="K100" i="1" s="1"/>
  <c r="K99" i="1" s="1"/>
  <c r="K98" i="1" s="1"/>
  <c r="K97" i="1" s="1"/>
  <c r="K96" i="1" s="1"/>
  <c r="K95" i="1" s="1"/>
  <c r="K94" i="1" s="1"/>
  <c r="K93" i="1" s="1"/>
  <c r="K92" i="1" s="1"/>
  <c r="K91" i="1" s="1"/>
  <c r="K90" i="1" s="1"/>
  <c r="K89" i="1" s="1"/>
  <c r="K88" i="1" s="1"/>
  <c r="K87" i="1" s="1"/>
  <c r="K86" i="1" s="1"/>
  <c r="K85" i="1" s="1"/>
  <c r="K84" i="1" s="1"/>
  <c r="K83" i="1" s="1"/>
  <c r="K82" i="1" s="1"/>
  <c r="K81" i="1" s="1"/>
  <c r="K80" i="1" s="1"/>
  <c r="K79" i="1" s="1"/>
  <c r="K78" i="1" s="1"/>
  <c r="K77" i="1" s="1"/>
  <c r="K76" i="1" s="1"/>
  <c r="K75" i="1" s="1"/>
  <c r="K74" i="1" s="1"/>
  <c r="K73" i="1" s="1"/>
  <c r="K72" i="1" s="1"/>
  <c r="K71" i="1" s="1"/>
  <c r="K70" i="1" s="1"/>
  <c r="K69" i="1" s="1"/>
  <c r="K68" i="1" s="1"/>
  <c r="K67" i="1" s="1"/>
  <c r="K66" i="1" s="1"/>
  <c r="K65" i="1" s="1"/>
  <c r="K64" i="1" s="1"/>
  <c r="K63" i="1" s="1"/>
  <c r="K62" i="1" s="1"/>
  <c r="K61" i="1" s="1"/>
  <c r="K60" i="1" s="1"/>
  <c r="K59" i="1" s="1"/>
  <c r="K58" i="1" s="1"/>
  <c r="K57" i="1" s="1"/>
  <c r="K56" i="1" s="1"/>
  <c r="K55" i="1" s="1"/>
  <c r="K54" i="1" s="1"/>
  <c r="K53" i="1" s="1"/>
  <c r="K52" i="1" s="1"/>
  <c r="K51" i="1" s="1"/>
  <c r="K50" i="1" s="1"/>
  <c r="K49" i="1" s="1"/>
  <c r="K48" i="1" s="1"/>
  <c r="K47" i="1" s="1"/>
  <c r="K46" i="1" s="1"/>
  <c r="K45" i="1" s="1"/>
  <c r="K44" i="1" s="1"/>
  <c r="K43" i="1" s="1"/>
  <c r="K42" i="1" s="1"/>
  <c r="K41" i="1" s="1"/>
  <c r="K40" i="1" s="1"/>
  <c r="K39" i="1" s="1"/>
  <c r="K38" i="1" s="1"/>
  <c r="K37" i="1" s="1"/>
  <c r="K36" i="1" s="1"/>
  <c r="K35" i="1" s="1"/>
  <c r="K34" i="1" s="1"/>
  <c r="K33" i="1" s="1"/>
  <c r="K32" i="1" s="1"/>
  <c r="K31" i="1" s="1"/>
  <c r="K30" i="1" s="1"/>
  <c r="K29" i="1" s="1"/>
  <c r="K28" i="1" s="1"/>
  <c r="K27" i="1" s="1"/>
  <c r="K26" i="1" s="1"/>
  <c r="K25" i="1" s="1"/>
  <c r="K24" i="1" s="1"/>
  <c r="K23" i="1" s="1"/>
  <c r="K22" i="1" s="1"/>
  <c r="K21" i="1" s="1"/>
  <c r="K20" i="1" s="1"/>
  <c r="K19" i="1" s="1"/>
  <c r="K18" i="1" s="1"/>
  <c r="K17" i="1" s="1"/>
  <c r="K16" i="1" s="1"/>
  <c r="K15" i="1" s="1"/>
  <c r="K14" i="1" s="1"/>
  <c r="K13" i="1" s="1"/>
  <c r="K12" i="1" s="1"/>
  <c r="K11" i="1" s="1"/>
  <c r="K10" i="1" s="1"/>
  <c r="K9" i="1" s="1"/>
  <c r="K8" i="1" s="1"/>
  <c r="K7" i="1" s="1"/>
  <c r="K6" i="1" s="1"/>
  <c r="K5" i="1" s="1"/>
  <c r="K4" i="1" s="1"/>
  <c r="K3" i="1" s="1"/>
  <c r="K2" i="1" s="1"/>
  <c r="D115" i="4"/>
  <c r="S57" i="5" l="1"/>
  <c r="AI57" i="5"/>
  <c r="M56" i="5"/>
  <c r="L55" i="5"/>
  <c r="L56" i="7"/>
  <c r="S57" i="7"/>
  <c r="L55" i="8"/>
  <c r="S56" i="8"/>
  <c r="E115" i="4"/>
  <c r="I115" i="4" s="1"/>
  <c r="F115" i="4"/>
  <c r="S56" i="5" l="1"/>
  <c r="AI56" i="5"/>
  <c r="M55" i="5"/>
  <c r="L54" i="5"/>
  <c r="L55" i="7"/>
  <c r="S56" i="7"/>
  <c r="L54" i="8"/>
  <c r="S55" i="8"/>
  <c r="D116" i="4"/>
  <c r="S55" i="5" l="1"/>
  <c r="AI55" i="5"/>
  <c r="M54" i="5"/>
  <c r="L53" i="5"/>
  <c r="L54" i="7"/>
  <c r="S55" i="7"/>
  <c r="L53" i="8"/>
  <c r="S54" i="8"/>
  <c r="E116" i="4"/>
  <c r="I116" i="4" s="1"/>
  <c r="F116" i="4"/>
  <c r="S54" i="5" l="1"/>
  <c r="AI54" i="5"/>
  <c r="M53" i="5"/>
  <c r="L52" i="5"/>
  <c r="L53" i="7"/>
  <c r="S54" i="7"/>
  <c r="L52" i="8"/>
  <c r="S53" i="8"/>
  <c r="D117" i="4"/>
  <c r="S53" i="5" l="1"/>
  <c r="AI53" i="5"/>
  <c r="M52" i="5"/>
  <c r="L51" i="5"/>
  <c r="L52" i="7"/>
  <c r="S53" i="7"/>
  <c r="L51" i="8"/>
  <c r="S52" i="8"/>
  <c r="E117" i="4"/>
  <c r="I117" i="4" s="1"/>
  <c r="F117" i="4"/>
  <c r="S52" i="5" l="1"/>
  <c r="AI52" i="5"/>
  <c r="M51" i="5"/>
  <c r="L50" i="5"/>
  <c r="S52" i="7"/>
  <c r="L51" i="7"/>
  <c r="L50" i="8"/>
  <c r="S51" i="8"/>
  <c r="D118" i="4"/>
  <c r="S51" i="5" l="1"/>
  <c r="AI51" i="5"/>
  <c r="M50" i="5"/>
  <c r="L49" i="5"/>
  <c r="L50" i="7"/>
  <c r="S51" i="7"/>
  <c r="L49" i="8"/>
  <c r="S50" i="8"/>
  <c r="E118" i="4"/>
  <c r="I118" i="4" s="1"/>
  <c r="F118" i="4"/>
  <c r="S50" i="5" l="1"/>
  <c r="AI50" i="5"/>
  <c r="M49" i="5"/>
  <c r="L48" i="5"/>
  <c r="L49" i="7"/>
  <c r="S50" i="7"/>
  <c r="L48" i="8"/>
  <c r="S49" i="8"/>
  <c r="D119" i="4"/>
  <c r="S49" i="5" l="1"/>
  <c r="AI49" i="5"/>
  <c r="M48" i="5"/>
  <c r="L47" i="5"/>
  <c r="S49" i="7"/>
  <c r="L48" i="7"/>
  <c r="L47" i="8"/>
  <c r="S48" i="8"/>
  <c r="E119" i="4"/>
  <c r="I119" i="4" s="1"/>
  <c r="F119" i="4"/>
  <c r="S48" i="5" l="1"/>
  <c r="AI48" i="5"/>
  <c r="M47" i="5"/>
  <c r="L46" i="5"/>
  <c r="S48" i="7"/>
  <c r="L47" i="7"/>
  <c r="L46" i="8"/>
  <c r="S47" i="8"/>
  <c r="D120" i="4"/>
  <c r="S47" i="5" l="1"/>
  <c r="AI47" i="5"/>
  <c r="M46" i="5"/>
  <c r="L45" i="5"/>
  <c r="L46" i="7"/>
  <c r="S47" i="7"/>
  <c r="L45" i="8"/>
  <c r="S46" i="8"/>
  <c r="E120" i="4"/>
  <c r="I120" i="4" s="1"/>
  <c r="F120" i="4"/>
  <c r="S46" i="5" l="1"/>
  <c r="AI46" i="5"/>
  <c r="M45" i="5"/>
  <c r="L44" i="5"/>
  <c r="L45" i="7"/>
  <c r="S46" i="7"/>
  <c r="L44" i="8"/>
  <c r="S45" i="8"/>
  <c r="D121" i="4"/>
  <c r="S45" i="5" l="1"/>
  <c r="AI45" i="5"/>
  <c r="M44" i="5"/>
  <c r="L43" i="5"/>
  <c r="L44" i="7"/>
  <c r="S45" i="7"/>
  <c r="S44" i="8"/>
  <c r="L43" i="8"/>
  <c r="E121" i="4"/>
  <c r="I121" i="4" s="1"/>
  <c r="F121" i="4"/>
  <c r="S44" i="5" l="1"/>
  <c r="AI44" i="5"/>
  <c r="M43" i="5"/>
  <c r="L42" i="5"/>
  <c r="S44" i="7"/>
  <c r="L43" i="7"/>
  <c r="S43" i="8"/>
  <c r="L42" i="8"/>
  <c r="D122" i="4"/>
  <c r="S43" i="5" l="1"/>
  <c r="AI43" i="5"/>
  <c r="M42" i="5"/>
  <c r="L41" i="5"/>
  <c r="L42" i="7"/>
  <c r="S43" i="7"/>
  <c r="L41" i="8"/>
  <c r="S42" i="8"/>
  <c r="E122" i="4"/>
  <c r="I122" i="4" s="1"/>
  <c r="F122" i="4"/>
  <c r="S42" i="5" l="1"/>
  <c r="AI42" i="5"/>
  <c r="M41" i="5"/>
  <c r="L40" i="5"/>
  <c r="L41" i="7"/>
  <c r="S42" i="7"/>
  <c r="L40" i="8"/>
  <c r="S41" i="8"/>
  <c r="D123" i="4"/>
  <c r="S41" i="5" l="1"/>
  <c r="AI41" i="5"/>
  <c r="M40" i="5"/>
  <c r="L39" i="5"/>
  <c r="S41" i="7"/>
  <c r="L40" i="7"/>
  <c r="L39" i="8"/>
  <c r="S40" i="8"/>
  <c r="E123" i="4"/>
  <c r="I123" i="4" s="1"/>
  <c r="J123" i="4" s="1"/>
  <c r="F123" i="4"/>
  <c r="G123" i="4" s="1"/>
  <c r="S40" i="5" l="1"/>
  <c r="AI40" i="5"/>
  <c r="M39" i="5"/>
  <c r="L38" i="5"/>
  <c r="S40" i="7"/>
  <c r="L39" i="7"/>
  <c r="L38" i="8"/>
  <c r="S39" i="8"/>
  <c r="J122" i="4"/>
  <c r="J121" i="4" s="1"/>
  <c r="J120" i="4" s="1"/>
  <c r="J119" i="4" s="1"/>
  <c r="J118" i="4" s="1"/>
  <c r="J117" i="4" s="1"/>
  <c r="J116" i="4" s="1"/>
  <c r="J115" i="4" s="1"/>
  <c r="J114" i="4" s="1"/>
  <c r="J113" i="4" s="1"/>
  <c r="J112" i="4" s="1"/>
  <c r="J111" i="4" s="1"/>
  <c r="J110" i="4" s="1"/>
  <c r="J109" i="4" s="1"/>
  <c r="J108" i="4" s="1"/>
  <c r="J107" i="4" s="1"/>
  <c r="J106" i="4" s="1"/>
  <c r="J105" i="4" s="1"/>
  <c r="J104" i="4" s="1"/>
  <c r="J103" i="4" s="1"/>
  <c r="J102" i="4" s="1"/>
  <c r="J101" i="4" s="1"/>
  <c r="J100" i="4" s="1"/>
  <c r="J99" i="4" s="1"/>
  <c r="J98" i="4" s="1"/>
  <c r="J97" i="4" s="1"/>
  <c r="J96" i="4" s="1"/>
  <c r="J95" i="4" s="1"/>
  <c r="J94" i="4" s="1"/>
  <c r="J93" i="4" s="1"/>
  <c r="J92" i="4" s="1"/>
  <c r="J91" i="4" s="1"/>
  <c r="J90" i="4" s="1"/>
  <c r="J89" i="4" s="1"/>
  <c r="J88" i="4" s="1"/>
  <c r="J87" i="4" s="1"/>
  <c r="J86" i="4" s="1"/>
  <c r="J85" i="4" s="1"/>
  <c r="J84" i="4" s="1"/>
  <c r="J83" i="4" s="1"/>
  <c r="J82" i="4" s="1"/>
  <c r="J81" i="4" s="1"/>
  <c r="J80" i="4" s="1"/>
  <c r="J79" i="4" s="1"/>
  <c r="J78" i="4" s="1"/>
  <c r="J77" i="4" s="1"/>
  <c r="J76" i="4" s="1"/>
  <c r="J75" i="4" s="1"/>
  <c r="J74" i="4" s="1"/>
  <c r="J73" i="4" s="1"/>
  <c r="J72" i="4" s="1"/>
  <c r="J71" i="4" s="1"/>
  <c r="J70" i="4" s="1"/>
  <c r="J69" i="4" s="1"/>
  <c r="J68" i="4" s="1"/>
  <c r="J67" i="4" s="1"/>
  <c r="J66" i="4" s="1"/>
  <c r="J65" i="4" s="1"/>
  <c r="J64" i="4" s="1"/>
  <c r="J63" i="4" s="1"/>
  <c r="J62" i="4" s="1"/>
  <c r="J61" i="4" s="1"/>
  <c r="J60" i="4" s="1"/>
  <c r="J59" i="4" s="1"/>
  <c r="J58" i="4" s="1"/>
  <c r="J57" i="4" s="1"/>
  <c r="J56" i="4" s="1"/>
  <c r="J55" i="4" s="1"/>
  <c r="J54" i="4" s="1"/>
  <c r="J53" i="4" s="1"/>
  <c r="J52" i="4" s="1"/>
  <c r="J51" i="4" s="1"/>
  <c r="J50" i="4" s="1"/>
  <c r="J49" i="4" s="1"/>
  <c r="J48" i="4" s="1"/>
  <c r="J47" i="4" s="1"/>
  <c r="J46" i="4" s="1"/>
  <c r="J45" i="4" s="1"/>
  <c r="J44" i="4" s="1"/>
  <c r="J43" i="4" s="1"/>
  <c r="J42" i="4" s="1"/>
  <c r="J41" i="4" s="1"/>
  <c r="J40" i="4" s="1"/>
  <c r="J39" i="4" s="1"/>
  <c r="J38" i="4" s="1"/>
  <c r="J37" i="4" s="1"/>
  <c r="J36" i="4" s="1"/>
  <c r="J35" i="4" s="1"/>
  <c r="J34" i="4" s="1"/>
  <c r="J33" i="4" s="1"/>
  <c r="J32" i="4" s="1"/>
  <c r="J31" i="4" s="1"/>
  <c r="J30" i="4" s="1"/>
  <c r="J29" i="4" s="1"/>
  <c r="J28" i="4" s="1"/>
  <c r="J27" i="4" s="1"/>
  <c r="J26" i="4" s="1"/>
  <c r="J25" i="4" s="1"/>
  <c r="J24" i="4" s="1"/>
  <c r="J23" i="4" s="1"/>
  <c r="J22" i="4" s="1"/>
  <c r="J21" i="4" s="1"/>
  <c r="J20" i="4" s="1"/>
  <c r="J19" i="4" s="1"/>
  <c r="J18" i="4" s="1"/>
  <c r="J17" i="4" s="1"/>
  <c r="J16" i="4" s="1"/>
  <c r="J15" i="4" s="1"/>
  <c r="J14" i="4" s="1"/>
  <c r="J13" i="4" s="1"/>
  <c r="J12" i="4" s="1"/>
  <c r="J11" i="4" s="1"/>
  <c r="J10" i="4" s="1"/>
  <c r="J9" i="4" s="1"/>
  <c r="J8" i="4" s="1"/>
  <c r="J7" i="4" s="1"/>
  <c r="J6" i="4" s="1"/>
  <c r="J5" i="4" s="1"/>
  <c r="J4" i="4" s="1"/>
  <c r="J3" i="4" s="1"/>
  <c r="J2" i="4" s="1"/>
  <c r="K123" i="4"/>
  <c r="H123" i="4"/>
  <c r="G122" i="4"/>
  <c r="G121" i="4" s="1"/>
  <c r="G120" i="4" s="1"/>
  <c r="G119" i="4" s="1"/>
  <c r="G118" i="4" s="1"/>
  <c r="G117" i="4" s="1"/>
  <c r="G116" i="4" s="1"/>
  <c r="G115" i="4" s="1"/>
  <c r="G114" i="4" s="1"/>
  <c r="G113" i="4" s="1"/>
  <c r="G112" i="4" s="1"/>
  <c r="G111" i="4" s="1"/>
  <c r="G110" i="4" s="1"/>
  <c r="G109" i="4" s="1"/>
  <c r="G108" i="4" s="1"/>
  <c r="G107" i="4" s="1"/>
  <c r="G106" i="4" s="1"/>
  <c r="G105" i="4" s="1"/>
  <c r="G104" i="4" s="1"/>
  <c r="G103" i="4" s="1"/>
  <c r="G102" i="4" s="1"/>
  <c r="G101" i="4" s="1"/>
  <c r="G100" i="4" s="1"/>
  <c r="G99" i="4" s="1"/>
  <c r="G98" i="4" s="1"/>
  <c r="G97" i="4" s="1"/>
  <c r="G96" i="4" s="1"/>
  <c r="G95" i="4" s="1"/>
  <c r="G94" i="4" s="1"/>
  <c r="G93" i="4" s="1"/>
  <c r="G92" i="4" s="1"/>
  <c r="G91" i="4" s="1"/>
  <c r="G90" i="4" s="1"/>
  <c r="G89" i="4" s="1"/>
  <c r="G88" i="4" s="1"/>
  <c r="G87" i="4" s="1"/>
  <c r="G86" i="4" s="1"/>
  <c r="G85" i="4" s="1"/>
  <c r="G84" i="4" s="1"/>
  <c r="G83" i="4" s="1"/>
  <c r="G82" i="4" s="1"/>
  <c r="G81" i="4" s="1"/>
  <c r="G80" i="4" s="1"/>
  <c r="G79" i="4" s="1"/>
  <c r="G78" i="4" s="1"/>
  <c r="G77" i="4" s="1"/>
  <c r="G76" i="4" s="1"/>
  <c r="G75" i="4" s="1"/>
  <c r="G74" i="4" s="1"/>
  <c r="G73" i="4" s="1"/>
  <c r="G72" i="4" s="1"/>
  <c r="G71" i="4" s="1"/>
  <c r="G70" i="4" s="1"/>
  <c r="G69" i="4" s="1"/>
  <c r="G68" i="4" s="1"/>
  <c r="G67" i="4" s="1"/>
  <c r="G66" i="4" s="1"/>
  <c r="G65" i="4" s="1"/>
  <c r="G64" i="4" s="1"/>
  <c r="G63" i="4" s="1"/>
  <c r="G62" i="4" s="1"/>
  <c r="G61" i="4" s="1"/>
  <c r="G60" i="4" s="1"/>
  <c r="G59" i="4" s="1"/>
  <c r="G58" i="4" s="1"/>
  <c r="G57" i="4" s="1"/>
  <c r="G56" i="4" s="1"/>
  <c r="G55" i="4" s="1"/>
  <c r="G54" i="4" s="1"/>
  <c r="G53" i="4" s="1"/>
  <c r="G52" i="4" s="1"/>
  <c r="G51" i="4" s="1"/>
  <c r="G50" i="4" s="1"/>
  <c r="G49" i="4" s="1"/>
  <c r="G48" i="4" s="1"/>
  <c r="G47" i="4" s="1"/>
  <c r="G46" i="4" s="1"/>
  <c r="G45" i="4" s="1"/>
  <c r="G44" i="4" s="1"/>
  <c r="G43" i="4" s="1"/>
  <c r="G42" i="4" s="1"/>
  <c r="G41" i="4" s="1"/>
  <c r="G40" i="4" s="1"/>
  <c r="G39" i="4" s="1"/>
  <c r="G38" i="4" s="1"/>
  <c r="G37" i="4" s="1"/>
  <c r="G36" i="4" s="1"/>
  <c r="G35" i="4" s="1"/>
  <c r="G34" i="4" s="1"/>
  <c r="G33" i="4" s="1"/>
  <c r="G32" i="4" s="1"/>
  <c r="G31" i="4" s="1"/>
  <c r="G30" i="4" s="1"/>
  <c r="G29" i="4" s="1"/>
  <c r="G28" i="4" s="1"/>
  <c r="G27" i="4" s="1"/>
  <c r="G26" i="4" s="1"/>
  <c r="G25" i="4" s="1"/>
  <c r="G24" i="4" s="1"/>
  <c r="G23" i="4" s="1"/>
  <c r="G22" i="4" s="1"/>
  <c r="G21" i="4" s="1"/>
  <c r="G20" i="4" s="1"/>
  <c r="G19" i="4" s="1"/>
  <c r="G18" i="4" s="1"/>
  <c r="G17" i="4" s="1"/>
  <c r="G16" i="4" s="1"/>
  <c r="G15" i="4" s="1"/>
  <c r="G14" i="4" s="1"/>
  <c r="G13" i="4" s="1"/>
  <c r="G12" i="4" s="1"/>
  <c r="G11" i="4" s="1"/>
  <c r="G10" i="4" s="1"/>
  <c r="G9" i="4" s="1"/>
  <c r="G8" i="4" s="1"/>
  <c r="G7" i="4" s="1"/>
  <c r="G6" i="4" s="1"/>
  <c r="G5" i="4" s="1"/>
  <c r="G4" i="4" s="1"/>
  <c r="G3" i="4" s="1"/>
  <c r="G2" i="4" s="1"/>
  <c r="S39" i="5" l="1"/>
  <c r="AI39" i="5"/>
  <c r="M38" i="5"/>
  <c r="L37" i="5"/>
  <c r="L38" i="7"/>
  <c r="S39" i="7"/>
  <c r="L37" i="8"/>
  <c r="S38" i="8"/>
  <c r="H122" i="4"/>
  <c r="H121" i="4" s="1"/>
  <c r="H120" i="4" s="1"/>
  <c r="H119" i="4" s="1"/>
  <c r="H118" i="4" s="1"/>
  <c r="H117" i="4" s="1"/>
  <c r="H116" i="4" s="1"/>
  <c r="H115" i="4" s="1"/>
  <c r="H114" i="4" s="1"/>
  <c r="H113" i="4" s="1"/>
  <c r="H112" i="4" s="1"/>
  <c r="H111" i="4" s="1"/>
  <c r="H110" i="4" s="1"/>
  <c r="H109" i="4" s="1"/>
  <c r="H108" i="4" s="1"/>
  <c r="H107" i="4" s="1"/>
  <c r="H106" i="4" s="1"/>
  <c r="H105" i="4" s="1"/>
  <c r="H104" i="4" s="1"/>
  <c r="H103" i="4" s="1"/>
  <c r="H102" i="4" s="1"/>
  <c r="H101" i="4" s="1"/>
  <c r="H100" i="4" s="1"/>
  <c r="H99" i="4" s="1"/>
  <c r="H98" i="4" s="1"/>
  <c r="H97" i="4" s="1"/>
  <c r="H96" i="4" s="1"/>
  <c r="H95" i="4" s="1"/>
  <c r="H94" i="4" s="1"/>
  <c r="H93" i="4" s="1"/>
  <c r="H92" i="4" s="1"/>
  <c r="H91" i="4" s="1"/>
  <c r="H90" i="4" s="1"/>
  <c r="H89" i="4" s="1"/>
  <c r="H88" i="4" s="1"/>
  <c r="H87" i="4" s="1"/>
  <c r="H86" i="4" s="1"/>
  <c r="H85" i="4" s="1"/>
  <c r="H84" i="4" s="1"/>
  <c r="H83" i="4" s="1"/>
  <c r="H82" i="4" s="1"/>
  <c r="H81" i="4" s="1"/>
  <c r="H80" i="4" s="1"/>
  <c r="H79" i="4" s="1"/>
  <c r="H78" i="4" s="1"/>
  <c r="H77" i="4" s="1"/>
  <c r="H76" i="4" s="1"/>
  <c r="H75" i="4" s="1"/>
  <c r="H74" i="4" s="1"/>
  <c r="H73" i="4" s="1"/>
  <c r="H72" i="4" s="1"/>
  <c r="H71" i="4" s="1"/>
  <c r="H70" i="4" s="1"/>
  <c r="H69" i="4" s="1"/>
  <c r="H68" i="4" s="1"/>
  <c r="H67" i="4" s="1"/>
  <c r="H66" i="4" s="1"/>
  <c r="H65" i="4" s="1"/>
  <c r="H64" i="4" s="1"/>
  <c r="H63" i="4" s="1"/>
  <c r="H62" i="4" s="1"/>
  <c r="H61" i="4" s="1"/>
  <c r="H60" i="4" s="1"/>
  <c r="H59" i="4" s="1"/>
  <c r="H58" i="4" s="1"/>
  <c r="H57" i="4" s="1"/>
  <c r="H56" i="4" s="1"/>
  <c r="H55" i="4" s="1"/>
  <c r="H54" i="4" s="1"/>
  <c r="H53" i="4" s="1"/>
  <c r="H52" i="4" s="1"/>
  <c r="H51" i="4" s="1"/>
  <c r="H50" i="4" s="1"/>
  <c r="H49" i="4" s="1"/>
  <c r="H48" i="4" s="1"/>
  <c r="H47" i="4" s="1"/>
  <c r="H46" i="4" s="1"/>
  <c r="H45" i="4" s="1"/>
  <c r="H44" i="4" s="1"/>
  <c r="H43" i="4" s="1"/>
  <c r="H42" i="4" s="1"/>
  <c r="H41" i="4" s="1"/>
  <c r="H40" i="4" s="1"/>
  <c r="H39" i="4" s="1"/>
  <c r="H38" i="4" s="1"/>
  <c r="H37" i="4" s="1"/>
  <c r="H36" i="4" s="1"/>
  <c r="H35" i="4" s="1"/>
  <c r="H34" i="4" s="1"/>
  <c r="H33" i="4" s="1"/>
  <c r="H32" i="4" s="1"/>
  <c r="H31" i="4" s="1"/>
  <c r="H30" i="4" s="1"/>
  <c r="H29" i="4" s="1"/>
  <c r="H28" i="4" s="1"/>
  <c r="H27" i="4" s="1"/>
  <c r="H26" i="4" s="1"/>
  <c r="H25" i="4" s="1"/>
  <c r="H24" i="4" s="1"/>
  <c r="H23" i="4" s="1"/>
  <c r="H22" i="4" s="1"/>
  <c r="H21" i="4" s="1"/>
  <c r="H20" i="4" s="1"/>
  <c r="H19" i="4" s="1"/>
  <c r="H18" i="4" s="1"/>
  <c r="H17" i="4" s="1"/>
  <c r="H16" i="4" s="1"/>
  <c r="H15" i="4" s="1"/>
  <c r="H14" i="4" s="1"/>
  <c r="H13" i="4" s="1"/>
  <c r="H12" i="4" s="1"/>
  <c r="H11" i="4" s="1"/>
  <c r="H10" i="4" s="1"/>
  <c r="H9" i="4" s="1"/>
  <c r="H8" i="4" s="1"/>
  <c r="H7" i="4" s="1"/>
  <c r="H6" i="4" s="1"/>
  <c r="H5" i="4" s="1"/>
  <c r="H4" i="4" s="1"/>
  <c r="H3" i="4" s="1"/>
  <c r="H2" i="4" s="1"/>
  <c r="K122" i="4"/>
  <c r="K121" i="4" s="1"/>
  <c r="K120" i="4" s="1"/>
  <c r="K119" i="4" s="1"/>
  <c r="K118" i="4" s="1"/>
  <c r="K117" i="4" s="1"/>
  <c r="K116" i="4" s="1"/>
  <c r="K115" i="4" s="1"/>
  <c r="K114" i="4" s="1"/>
  <c r="K113" i="4" s="1"/>
  <c r="K112" i="4" s="1"/>
  <c r="K111" i="4" s="1"/>
  <c r="K110" i="4" s="1"/>
  <c r="K109" i="4" s="1"/>
  <c r="K108" i="4" s="1"/>
  <c r="K107" i="4" s="1"/>
  <c r="K106" i="4" s="1"/>
  <c r="K105" i="4" s="1"/>
  <c r="K104" i="4" s="1"/>
  <c r="K103" i="4" s="1"/>
  <c r="K102" i="4" s="1"/>
  <c r="K101" i="4" s="1"/>
  <c r="K100" i="4" s="1"/>
  <c r="K99" i="4" s="1"/>
  <c r="K98" i="4" s="1"/>
  <c r="K97" i="4" s="1"/>
  <c r="K96" i="4" s="1"/>
  <c r="K95" i="4" s="1"/>
  <c r="K94" i="4" s="1"/>
  <c r="K93" i="4" s="1"/>
  <c r="K92" i="4" s="1"/>
  <c r="K91" i="4" s="1"/>
  <c r="K90" i="4" s="1"/>
  <c r="K89" i="4" s="1"/>
  <c r="K88" i="4" s="1"/>
  <c r="K87" i="4" s="1"/>
  <c r="K86" i="4" s="1"/>
  <c r="K85" i="4" s="1"/>
  <c r="K84" i="4" s="1"/>
  <c r="K83" i="4" s="1"/>
  <c r="K82" i="4" s="1"/>
  <c r="K81" i="4" s="1"/>
  <c r="K80" i="4" s="1"/>
  <c r="K79" i="4" s="1"/>
  <c r="K78" i="4" s="1"/>
  <c r="K77" i="4" s="1"/>
  <c r="K76" i="4" s="1"/>
  <c r="K75" i="4" s="1"/>
  <c r="K74" i="4" s="1"/>
  <c r="K73" i="4" s="1"/>
  <c r="K72" i="4" s="1"/>
  <c r="K71" i="4" s="1"/>
  <c r="K70" i="4" s="1"/>
  <c r="K69" i="4" s="1"/>
  <c r="K68" i="4" s="1"/>
  <c r="K67" i="4" s="1"/>
  <c r="K66" i="4" s="1"/>
  <c r="K65" i="4" s="1"/>
  <c r="K64" i="4" s="1"/>
  <c r="K63" i="4" s="1"/>
  <c r="K62" i="4" s="1"/>
  <c r="K61" i="4" s="1"/>
  <c r="K60" i="4" s="1"/>
  <c r="K59" i="4" s="1"/>
  <c r="K58" i="4" s="1"/>
  <c r="K57" i="4" s="1"/>
  <c r="K56" i="4" s="1"/>
  <c r="K55" i="4" s="1"/>
  <c r="K54" i="4" s="1"/>
  <c r="K53" i="4" s="1"/>
  <c r="K52" i="4" s="1"/>
  <c r="K51" i="4" s="1"/>
  <c r="K50" i="4" s="1"/>
  <c r="K49" i="4" s="1"/>
  <c r="K48" i="4" s="1"/>
  <c r="K47" i="4" s="1"/>
  <c r="K46" i="4" s="1"/>
  <c r="K45" i="4" s="1"/>
  <c r="K44" i="4" s="1"/>
  <c r="K43" i="4" s="1"/>
  <c r="K42" i="4" s="1"/>
  <c r="K41" i="4" s="1"/>
  <c r="K40" i="4" s="1"/>
  <c r="K39" i="4" s="1"/>
  <c r="K38" i="4" s="1"/>
  <c r="K37" i="4" s="1"/>
  <c r="K36" i="4" s="1"/>
  <c r="K35" i="4" s="1"/>
  <c r="K34" i="4" s="1"/>
  <c r="K33" i="4" s="1"/>
  <c r="K32" i="4" s="1"/>
  <c r="K31" i="4" s="1"/>
  <c r="K30" i="4" s="1"/>
  <c r="K29" i="4" s="1"/>
  <c r="K28" i="4" s="1"/>
  <c r="K27" i="4" s="1"/>
  <c r="K26" i="4" s="1"/>
  <c r="K25" i="4" s="1"/>
  <c r="K24" i="4" s="1"/>
  <c r="K23" i="4" s="1"/>
  <c r="K22" i="4" s="1"/>
  <c r="K21" i="4" s="1"/>
  <c r="K20" i="4" s="1"/>
  <c r="K19" i="4" s="1"/>
  <c r="K18" i="4" s="1"/>
  <c r="K17" i="4" s="1"/>
  <c r="K16" i="4" s="1"/>
  <c r="K15" i="4" s="1"/>
  <c r="K14" i="4" s="1"/>
  <c r="K13" i="4" s="1"/>
  <c r="K12" i="4" s="1"/>
  <c r="K11" i="4" s="1"/>
  <c r="K10" i="4" s="1"/>
  <c r="K9" i="4" s="1"/>
  <c r="K8" i="4" s="1"/>
  <c r="K7" i="4" s="1"/>
  <c r="K6" i="4" s="1"/>
  <c r="K5" i="4" s="1"/>
  <c r="K4" i="4" s="1"/>
  <c r="K3" i="4" s="1"/>
  <c r="K2" i="4" s="1"/>
  <c r="S38" i="5" l="1"/>
  <c r="AI38" i="5"/>
  <c r="M37" i="5"/>
  <c r="L36" i="5"/>
  <c r="L37" i="7"/>
  <c r="S38" i="7"/>
  <c r="L36" i="8"/>
  <c r="S37" i="8"/>
  <c r="S37" i="5" l="1"/>
  <c r="AI37" i="5"/>
  <c r="M36" i="5"/>
  <c r="AI36" i="5" s="1"/>
  <c r="L35" i="5"/>
  <c r="L36" i="7"/>
  <c r="S37" i="7"/>
  <c r="L35" i="8"/>
  <c r="S36" i="8"/>
  <c r="M35" i="5" l="1"/>
  <c r="S36" i="5"/>
  <c r="L34" i="5"/>
  <c r="S36" i="7"/>
  <c r="L35" i="7"/>
  <c r="L34" i="8"/>
  <c r="S35" i="8"/>
  <c r="S35" i="5" l="1"/>
  <c r="AI35" i="5"/>
  <c r="M34" i="5"/>
  <c r="L33" i="5"/>
  <c r="L34" i="7"/>
  <c r="S35" i="7"/>
  <c r="L33" i="8"/>
  <c r="S34" i="8"/>
  <c r="S34" i="5" l="1"/>
  <c r="AI34" i="5"/>
  <c r="M33" i="5"/>
  <c r="L32" i="5"/>
  <c r="L33" i="7"/>
  <c r="S34" i="7"/>
  <c r="L32" i="8"/>
  <c r="S33" i="8"/>
  <c r="S33" i="5" l="1"/>
  <c r="AI33" i="5"/>
  <c r="M32" i="5"/>
  <c r="L31" i="5"/>
  <c r="S33" i="7"/>
  <c r="L32" i="7"/>
  <c r="L31" i="8"/>
  <c r="S32" i="8"/>
  <c r="S32" i="5" l="1"/>
  <c r="AI32" i="5"/>
  <c r="M31" i="5"/>
  <c r="L30" i="5"/>
  <c r="S32" i="7"/>
  <c r="L31" i="7"/>
  <c r="L30" i="8"/>
  <c r="S31" i="8"/>
  <c r="S31" i="5" l="1"/>
  <c r="AI31" i="5"/>
  <c r="M30" i="5"/>
  <c r="L29" i="5"/>
  <c r="L30" i="7"/>
  <c r="S31" i="7"/>
  <c r="L29" i="8"/>
  <c r="S30" i="8"/>
  <c r="S30" i="5" l="1"/>
  <c r="AI30" i="5"/>
  <c r="M29" i="5"/>
  <c r="L28" i="5"/>
  <c r="L29" i="7"/>
  <c r="S30" i="7"/>
  <c r="L28" i="8"/>
  <c r="S29" i="8"/>
  <c r="S29" i="5" l="1"/>
  <c r="AI29" i="5"/>
  <c r="M28" i="5"/>
  <c r="L27" i="5"/>
  <c r="S29" i="7"/>
  <c r="L28" i="7"/>
  <c r="L27" i="8"/>
  <c r="S28" i="8"/>
  <c r="S28" i="5" l="1"/>
  <c r="AI28" i="5"/>
  <c r="M27" i="5"/>
  <c r="AI27" i="5" s="1"/>
  <c r="L26" i="5"/>
  <c r="S28" i="7"/>
  <c r="L27" i="7"/>
  <c r="L26" i="8"/>
  <c r="S27" i="8"/>
  <c r="S27" i="5" l="1"/>
  <c r="M26" i="5"/>
  <c r="L25" i="5"/>
  <c r="S27" i="7"/>
  <c r="L26" i="7"/>
  <c r="L25" i="8"/>
  <c r="S26" i="8"/>
  <c r="S26" i="5" l="1"/>
  <c r="AI26" i="5"/>
  <c r="M25" i="5"/>
  <c r="L24" i="5"/>
  <c r="S26" i="7"/>
  <c r="L25" i="7"/>
  <c r="L24" i="8"/>
  <c r="S25" i="8"/>
  <c r="S25" i="5" l="1"/>
  <c r="AI25" i="5"/>
  <c r="M24" i="5"/>
  <c r="L23" i="5"/>
  <c r="S25" i="7"/>
  <c r="L24" i="7"/>
  <c r="L23" i="8"/>
  <c r="S24" i="8"/>
  <c r="S24" i="5" l="1"/>
  <c r="AI24" i="5"/>
  <c r="M23" i="5"/>
  <c r="AI23" i="5" s="1"/>
  <c r="L22" i="5"/>
  <c r="S24" i="7"/>
  <c r="L23" i="7"/>
  <c r="L22" i="8"/>
  <c r="S23" i="8"/>
  <c r="M22" i="5" l="1"/>
  <c r="S23" i="5"/>
  <c r="L21" i="5"/>
  <c r="S23" i="7"/>
  <c r="L22" i="7"/>
  <c r="L21" i="8"/>
  <c r="S22" i="8"/>
  <c r="S22" i="5" l="1"/>
  <c r="AI22" i="5"/>
  <c r="M21" i="5"/>
  <c r="L20" i="5"/>
  <c r="S22" i="7"/>
  <c r="L21" i="7"/>
  <c r="L20" i="8"/>
  <c r="S21" i="8"/>
  <c r="S21" i="5" l="1"/>
  <c r="AI21" i="5"/>
  <c r="M20" i="5"/>
  <c r="L19" i="5"/>
  <c r="S21" i="7"/>
  <c r="L20" i="7"/>
  <c r="L19" i="8"/>
  <c r="S20" i="8"/>
  <c r="S20" i="5" l="1"/>
  <c r="AI20" i="5"/>
  <c r="M19" i="5"/>
  <c r="L18" i="5"/>
  <c r="S20" i="7"/>
  <c r="L19" i="7"/>
  <c r="L18" i="8"/>
  <c r="S19" i="8"/>
  <c r="S19" i="5" l="1"/>
  <c r="AI19" i="5"/>
  <c r="M18" i="5"/>
  <c r="L17" i="5"/>
  <c r="S19" i="7"/>
  <c r="L18" i="7"/>
  <c r="L17" i="8"/>
  <c r="S18" i="8"/>
  <c r="S18" i="5" l="1"/>
  <c r="AI18" i="5"/>
  <c r="M17" i="5"/>
  <c r="AI17" i="5" s="1"/>
  <c r="L16" i="5"/>
  <c r="S18" i="7"/>
  <c r="L17" i="7"/>
  <c r="L16" i="8"/>
  <c r="S17" i="8"/>
  <c r="M16" i="5" l="1"/>
  <c r="S17" i="5"/>
  <c r="L15" i="5"/>
  <c r="S17" i="7"/>
  <c r="L16" i="7"/>
  <c r="L15" i="8"/>
  <c r="S16" i="8"/>
  <c r="S16" i="5" l="1"/>
  <c r="AI16" i="5"/>
  <c r="M15" i="5"/>
  <c r="L14" i="5"/>
  <c r="S16" i="7"/>
  <c r="L15" i="7"/>
  <c r="L14" i="8"/>
  <c r="S15" i="8"/>
  <c r="S15" i="5" l="1"/>
  <c r="AI15" i="5"/>
  <c r="M14" i="5"/>
  <c r="L13" i="5"/>
  <c r="S15" i="7"/>
  <c r="L14" i="7"/>
  <c r="L13" i="8"/>
  <c r="S14" i="8"/>
  <c r="S14" i="5" l="1"/>
  <c r="AI14" i="5"/>
  <c r="M13" i="5"/>
  <c r="L12" i="5"/>
  <c r="S14" i="7"/>
  <c r="L13" i="7"/>
  <c r="L12" i="8"/>
  <c r="S13" i="8"/>
  <c r="S13" i="5" l="1"/>
  <c r="AI13" i="5"/>
  <c r="M12" i="5"/>
  <c r="L11" i="5"/>
  <c r="S13" i="7"/>
  <c r="L12" i="7"/>
  <c r="L11" i="8"/>
  <c r="S12" i="8"/>
  <c r="S12" i="5" l="1"/>
  <c r="AI12" i="5"/>
  <c r="M11" i="5"/>
  <c r="L10" i="5"/>
  <c r="S12" i="7"/>
  <c r="L11" i="7"/>
  <c r="L10" i="8"/>
  <c r="S11" i="8"/>
  <c r="S11" i="5" l="1"/>
  <c r="AI11" i="5"/>
  <c r="M10" i="5"/>
  <c r="L9" i="5"/>
  <c r="S11" i="7"/>
  <c r="L10" i="7"/>
  <c r="L9" i="8"/>
  <c r="S10" i="8"/>
  <c r="S10" i="5" l="1"/>
  <c r="AI10" i="5"/>
  <c r="M9" i="5"/>
  <c r="L8" i="5"/>
  <c r="L9" i="7"/>
  <c r="S10" i="7"/>
  <c r="L8" i="8"/>
  <c r="S8" i="8" s="1"/>
  <c r="M3" i="8" s="1"/>
  <c r="S9" i="8"/>
  <c r="S9" i="5" l="1"/>
  <c r="AI9" i="5"/>
  <c r="M8" i="5"/>
  <c r="M3" i="5" s="1"/>
  <c r="L8" i="7"/>
  <c r="S8" i="7" s="1"/>
  <c r="S9" i="7"/>
  <c r="AC8" i="8"/>
  <c r="AA9" i="8"/>
  <c r="AA25" i="8"/>
  <c r="AA41" i="8"/>
  <c r="AA57" i="8"/>
  <c r="AA73" i="8"/>
  <c r="AA89" i="8"/>
  <c r="AA105" i="8"/>
  <c r="AA121" i="8"/>
  <c r="AA23" i="8"/>
  <c r="AA59" i="8"/>
  <c r="AA91" i="8"/>
  <c r="AA123" i="8"/>
  <c r="AA36" i="8"/>
  <c r="AA72" i="8"/>
  <c r="AA104" i="8"/>
  <c r="AA10" i="8"/>
  <c r="AA26" i="8"/>
  <c r="AA42" i="8"/>
  <c r="AA58" i="8"/>
  <c r="AA74" i="8"/>
  <c r="AA90" i="8"/>
  <c r="AA106" i="8"/>
  <c r="AA122" i="8"/>
  <c r="AA19" i="8"/>
  <c r="AA47" i="8"/>
  <c r="AA79" i="8"/>
  <c r="AA111" i="8"/>
  <c r="AA24" i="8"/>
  <c r="AA52" i="8"/>
  <c r="AA84" i="8"/>
  <c r="AA116" i="8"/>
  <c r="AA33" i="8"/>
  <c r="AA65" i="8"/>
  <c r="AA97" i="8"/>
  <c r="AA129" i="8"/>
  <c r="AA75" i="8"/>
  <c r="AA20" i="8"/>
  <c r="AA88" i="8"/>
  <c r="AA18" i="8"/>
  <c r="AA50" i="8"/>
  <c r="AA82" i="8"/>
  <c r="AA114" i="8"/>
  <c r="AA8" i="8"/>
  <c r="AA95" i="8"/>
  <c r="AA40" i="8"/>
  <c r="AA100" i="8"/>
  <c r="AA21" i="8"/>
  <c r="AA37" i="8"/>
  <c r="AA53" i="8"/>
  <c r="AA69" i="8"/>
  <c r="AA85" i="8"/>
  <c r="AA101" i="8"/>
  <c r="AA117" i="8"/>
  <c r="AA15" i="8"/>
  <c r="AA51" i="8"/>
  <c r="AA83" i="8"/>
  <c r="AA115" i="8"/>
  <c r="AA28" i="8"/>
  <c r="AA64" i="8"/>
  <c r="AA96" i="8"/>
  <c r="AA128" i="8"/>
  <c r="AA22" i="8"/>
  <c r="AA38" i="8"/>
  <c r="AA54" i="8"/>
  <c r="AA70" i="8"/>
  <c r="AA86" i="8"/>
  <c r="AA102" i="8"/>
  <c r="AA11" i="8"/>
  <c r="AA39" i="8"/>
  <c r="AA103" i="8"/>
  <c r="AA48" i="8"/>
  <c r="AA108" i="8"/>
  <c r="AA13" i="8"/>
  <c r="AA29" i="8"/>
  <c r="AA45" i="8"/>
  <c r="AA61" i="8"/>
  <c r="AA77" i="8"/>
  <c r="AA93" i="8"/>
  <c r="AA109" i="8"/>
  <c r="AA125" i="8"/>
  <c r="AA35" i="8"/>
  <c r="AA67" i="8"/>
  <c r="AA99" i="8"/>
  <c r="AA12" i="8"/>
  <c r="AA44" i="8"/>
  <c r="AA80" i="8"/>
  <c r="AA112" i="8"/>
  <c r="AA14" i="8"/>
  <c r="AA30" i="8"/>
  <c r="AA46" i="8"/>
  <c r="AA62" i="8"/>
  <c r="AA78" i="8"/>
  <c r="AA94" i="8"/>
  <c r="AA110" i="8"/>
  <c r="AA126" i="8"/>
  <c r="AA27" i="8"/>
  <c r="AA55" i="8"/>
  <c r="AA87" i="8"/>
  <c r="AA119" i="8"/>
  <c r="AA32" i="8"/>
  <c r="AA60" i="8"/>
  <c r="AA92" i="8"/>
  <c r="AA124" i="8"/>
  <c r="AA17" i="8"/>
  <c r="AA49" i="8"/>
  <c r="AA81" i="8"/>
  <c r="AA113" i="8"/>
  <c r="AA43" i="8"/>
  <c r="AA107" i="8"/>
  <c r="AA56" i="8"/>
  <c r="AA120" i="8"/>
  <c r="AA34" i="8"/>
  <c r="AA66" i="8"/>
  <c r="AA98" i="8"/>
  <c r="AA31" i="8"/>
  <c r="AA63" i="8"/>
  <c r="AA127" i="8"/>
  <c r="AA68" i="8"/>
  <c r="AA118" i="8"/>
  <c r="AA71" i="8"/>
  <c r="AA16" i="8"/>
  <c r="AA76" i="8"/>
  <c r="Z30" i="8"/>
  <c r="Z34" i="8"/>
  <c r="Z38" i="8"/>
  <c r="Z42" i="8"/>
  <c r="Z46" i="8"/>
  <c r="Z50" i="8"/>
  <c r="Z54" i="8"/>
  <c r="Z58" i="8"/>
  <c r="Z62" i="8"/>
  <c r="Z66" i="8"/>
  <c r="Z70" i="8"/>
  <c r="Z74" i="8"/>
  <c r="Z78" i="8"/>
  <c r="Z82" i="8"/>
  <c r="Z86" i="8"/>
  <c r="Z90" i="8"/>
  <c r="Z94" i="8"/>
  <c r="Z98" i="8"/>
  <c r="Z102" i="8"/>
  <c r="Z106" i="8"/>
  <c r="Z110" i="8"/>
  <c r="Z114" i="8"/>
  <c r="Z118" i="8"/>
  <c r="Z122" i="8"/>
  <c r="Z126" i="8"/>
  <c r="AD12" i="8"/>
  <c r="AD16" i="8"/>
  <c r="AD20" i="8"/>
  <c r="AD24" i="8"/>
  <c r="AD28" i="8"/>
  <c r="AD19" i="8"/>
  <c r="Z31" i="8"/>
  <c r="Z35" i="8"/>
  <c r="Z39" i="8"/>
  <c r="Z43" i="8"/>
  <c r="Z47" i="8"/>
  <c r="Z51" i="8"/>
  <c r="Z55" i="8"/>
  <c r="Z59" i="8"/>
  <c r="Z63" i="8"/>
  <c r="Z67" i="8"/>
  <c r="Z71" i="8"/>
  <c r="Z75" i="8"/>
  <c r="Z79" i="8"/>
  <c r="Z83" i="8"/>
  <c r="Z87" i="8"/>
  <c r="Z91" i="8"/>
  <c r="Z95" i="8"/>
  <c r="Z99" i="8"/>
  <c r="Z103" i="8"/>
  <c r="Z107" i="8"/>
  <c r="Z111" i="8"/>
  <c r="Z115" i="8"/>
  <c r="Z119" i="8"/>
  <c r="Z123" i="8"/>
  <c r="Z127" i="8"/>
  <c r="AD9" i="8"/>
  <c r="AD13" i="8"/>
  <c r="AD17" i="8"/>
  <c r="AD21" i="8"/>
  <c r="AD25" i="8"/>
  <c r="AD29" i="8"/>
  <c r="Z33" i="8"/>
  <c r="Z41" i="8"/>
  <c r="Z49" i="8"/>
  <c r="Z57" i="8"/>
  <c r="Z69" i="8"/>
  <c r="Z77" i="8"/>
  <c r="Z81" i="8"/>
  <c r="Z89" i="8"/>
  <c r="Z97" i="8"/>
  <c r="Z105" i="8"/>
  <c r="Z113" i="8"/>
  <c r="Z121" i="8"/>
  <c r="Z129" i="8"/>
  <c r="AD15" i="8"/>
  <c r="AD23" i="8"/>
  <c r="Z32" i="8"/>
  <c r="Z36" i="8"/>
  <c r="Z40" i="8"/>
  <c r="Z44" i="8"/>
  <c r="Z48" i="8"/>
  <c r="Z52" i="8"/>
  <c r="Z56" i="8"/>
  <c r="Z60" i="8"/>
  <c r="Z64" i="8"/>
  <c r="Z68" i="8"/>
  <c r="Z72" i="8"/>
  <c r="Z76" i="8"/>
  <c r="Z80" i="8"/>
  <c r="Z84" i="8"/>
  <c r="Z88" i="8"/>
  <c r="Z92" i="8"/>
  <c r="Z96" i="8"/>
  <c r="Z100" i="8"/>
  <c r="Z104" i="8"/>
  <c r="Z108" i="8"/>
  <c r="Z112" i="8"/>
  <c r="Z116" i="8"/>
  <c r="Z120" i="8"/>
  <c r="Z124" i="8"/>
  <c r="Z128" i="8"/>
  <c r="AD10" i="8"/>
  <c r="AD14" i="8"/>
  <c r="AD18" i="8"/>
  <c r="AD22" i="8"/>
  <c r="AD26" i="8"/>
  <c r="AD8" i="8"/>
  <c r="Z37" i="8"/>
  <c r="Z45" i="8"/>
  <c r="Z53" i="8"/>
  <c r="Z61" i="8"/>
  <c r="Z65" i="8"/>
  <c r="Z73" i="8"/>
  <c r="Z85" i="8"/>
  <c r="Z93" i="8"/>
  <c r="Z101" i="8"/>
  <c r="Z109" i="8"/>
  <c r="Z117" i="8"/>
  <c r="Z125" i="8"/>
  <c r="AD11" i="8"/>
  <c r="AD27" i="8"/>
  <c r="AE10" i="8"/>
  <c r="AE24" i="8"/>
  <c r="AE25" i="8"/>
  <c r="AE19" i="8"/>
  <c r="AE13" i="8"/>
  <c r="AE22" i="8"/>
  <c r="AE20" i="8"/>
  <c r="AE15" i="8"/>
  <c r="AE18" i="8"/>
  <c r="AE8" i="8"/>
  <c r="AE23" i="8"/>
  <c r="AE21" i="8"/>
  <c r="AE17" i="8"/>
  <c r="AG8" i="8"/>
  <c r="AE28" i="8"/>
  <c r="AE29" i="8"/>
  <c r="AB29" i="8" s="1"/>
  <c r="AE9" i="8"/>
  <c r="AB9" i="8" s="1"/>
  <c r="AE16" i="8"/>
  <c r="AE27" i="8"/>
  <c r="AB27" i="8" s="1"/>
  <c r="AE11" i="8"/>
  <c r="AE14" i="8"/>
  <c r="AB14" i="8" s="1"/>
  <c r="AE12" i="8"/>
  <c r="AE26" i="8"/>
  <c r="L3" i="8"/>
  <c r="AI8" i="5" l="1"/>
  <c r="S8" i="5"/>
  <c r="L3" i="7"/>
  <c r="M3" i="7"/>
  <c r="V9" i="7"/>
  <c r="AB26" i="8"/>
  <c r="AB17" i="8"/>
  <c r="AB12" i="8"/>
  <c r="AB16" i="8"/>
  <c r="AB18" i="8"/>
  <c r="AB8" i="8"/>
  <c r="AB22" i="8"/>
  <c r="AB24" i="8"/>
  <c r="AB10" i="8"/>
  <c r="AB28" i="8"/>
  <c r="AB11" i="8"/>
  <c r="AB21" i="8"/>
  <c r="AB15" i="8"/>
  <c r="AB19" i="8"/>
  <c r="AB13" i="8"/>
  <c r="AB23" i="8"/>
  <c r="AB20" i="8"/>
  <c r="AB25" i="8"/>
  <c r="AG14" i="8"/>
  <c r="Z14" i="8" s="1"/>
  <c r="AG27" i="8"/>
  <c r="Z27" i="8" s="1"/>
  <c r="AG15" i="8"/>
  <c r="Z15" i="8" s="1"/>
  <c r="AG21" i="8"/>
  <c r="Z21" i="8" s="1"/>
  <c r="AG20" i="8"/>
  <c r="Z20" i="8" s="1"/>
  <c r="AG26" i="8"/>
  <c r="Z26" i="8" s="1"/>
  <c r="AG10" i="8"/>
  <c r="Z10" i="8" s="1"/>
  <c r="AG17" i="8"/>
  <c r="Z17" i="8" s="1"/>
  <c r="AG19" i="8"/>
  <c r="Z19" i="8" s="1"/>
  <c r="AG16" i="8"/>
  <c r="Z16" i="8" s="1"/>
  <c r="AG22" i="8"/>
  <c r="Z22" i="8" s="1"/>
  <c r="AG29" i="8"/>
  <c r="Z29" i="8" s="1"/>
  <c r="AG13" i="8"/>
  <c r="Z13" i="8" s="1"/>
  <c r="AG28" i="8"/>
  <c r="Z28" i="8" s="1"/>
  <c r="AG12" i="8"/>
  <c r="Z12" i="8" s="1"/>
  <c r="AG11" i="8"/>
  <c r="Z11" i="8" s="1"/>
  <c r="AG18" i="8"/>
  <c r="Z18" i="8" s="1"/>
  <c r="AG23" i="8"/>
  <c r="Z23" i="8" s="1"/>
  <c r="AG25" i="8"/>
  <c r="Z25" i="8" s="1"/>
  <c r="AG9" i="8"/>
  <c r="Z9" i="8" s="1"/>
  <c r="AG24" i="8"/>
  <c r="Z24" i="8" s="1"/>
  <c r="V8" i="8"/>
  <c r="Z8" i="8" s="1"/>
  <c r="W9" i="8"/>
  <c r="W10" i="8"/>
  <c r="W11" i="8"/>
  <c r="W12" i="8"/>
  <c r="W13" i="8"/>
  <c r="W15" i="8"/>
  <c r="W14" i="8"/>
  <c r="W16" i="8"/>
  <c r="W17" i="8"/>
  <c r="W18" i="8"/>
  <c r="W19" i="8"/>
  <c r="W21" i="8"/>
  <c r="W20" i="8"/>
  <c r="W22" i="8"/>
  <c r="W23" i="8"/>
  <c r="W24" i="8"/>
  <c r="W25" i="8"/>
  <c r="W26" i="8"/>
  <c r="W27" i="8"/>
  <c r="W28" i="8"/>
  <c r="W29" i="8"/>
  <c r="W30" i="8"/>
  <c r="W31" i="8"/>
  <c r="W32" i="8"/>
  <c r="W33" i="8"/>
  <c r="W34" i="8"/>
  <c r="W35" i="8"/>
  <c r="W36" i="8"/>
  <c r="W37" i="8"/>
  <c r="W38" i="8"/>
  <c r="W39" i="8"/>
  <c r="W40" i="8"/>
  <c r="W41" i="8"/>
  <c r="W42" i="8"/>
  <c r="W43" i="8"/>
  <c r="W44" i="8"/>
  <c r="W45" i="8"/>
  <c r="W46" i="8"/>
  <c r="W47" i="8"/>
  <c r="W48" i="8"/>
  <c r="W49" i="8"/>
  <c r="W50" i="8"/>
  <c r="W51" i="8"/>
  <c r="W52" i="8"/>
  <c r="W53" i="8"/>
  <c r="W54" i="8"/>
  <c r="W55" i="8"/>
  <c r="W56" i="8"/>
  <c r="W57" i="8"/>
  <c r="W58" i="8"/>
  <c r="W59" i="8"/>
  <c r="W60" i="8"/>
  <c r="W61" i="8"/>
  <c r="W62" i="8"/>
  <c r="W63" i="8"/>
  <c r="W64" i="8"/>
  <c r="W65" i="8"/>
  <c r="W66" i="8"/>
  <c r="W67" i="8"/>
  <c r="W68" i="8"/>
  <c r="W69" i="8"/>
  <c r="W70" i="8"/>
  <c r="W71" i="8"/>
  <c r="W72" i="8"/>
  <c r="W73" i="8"/>
  <c r="W74" i="8"/>
  <c r="W75" i="8"/>
  <c r="W76" i="8"/>
  <c r="W77" i="8"/>
  <c r="W78" i="8"/>
  <c r="W79" i="8"/>
  <c r="W80" i="8"/>
  <c r="W81" i="8"/>
  <c r="W82" i="8"/>
  <c r="W83" i="8"/>
  <c r="W84" i="8"/>
  <c r="W85" i="8"/>
  <c r="W86" i="8"/>
  <c r="W87" i="8"/>
  <c r="W88" i="8"/>
  <c r="W89" i="8"/>
  <c r="W90" i="8"/>
  <c r="W91" i="8"/>
  <c r="W92" i="8"/>
  <c r="W93" i="8"/>
  <c r="W94" i="8"/>
  <c r="W95" i="8"/>
  <c r="W96" i="8"/>
  <c r="W97" i="8"/>
  <c r="W98" i="8"/>
  <c r="W99" i="8"/>
  <c r="W100" i="8"/>
  <c r="W101" i="8"/>
  <c r="W102" i="8"/>
  <c r="W103" i="8"/>
  <c r="W104" i="8"/>
  <c r="W105" i="8"/>
  <c r="W106" i="8"/>
  <c r="W107" i="8"/>
  <c r="W108" i="8"/>
  <c r="W109" i="8"/>
  <c r="W110" i="8"/>
  <c r="W111" i="8"/>
  <c r="W112" i="8"/>
  <c r="W113" i="8"/>
  <c r="W114" i="8"/>
  <c r="W115" i="8"/>
  <c r="W116" i="8"/>
  <c r="W117" i="8"/>
  <c r="W118" i="8"/>
  <c r="W119" i="8"/>
  <c r="W120" i="8"/>
  <c r="W121" i="8"/>
  <c r="W122" i="8"/>
  <c r="W123" i="8"/>
  <c r="W124" i="8"/>
  <c r="W125" i="8"/>
  <c r="W126" i="8"/>
  <c r="W127" i="8"/>
  <c r="W128" i="8"/>
  <c r="W129" i="8"/>
  <c r="V9" i="8"/>
  <c r="V129" i="8"/>
  <c r="V128" i="8"/>
  <c r="V127" i="8"/>
  <c r="V126" i="8"/>
  <c r="V125" i="8"/>
  <c r="V124" i="8"/>
  <c r="V123" i="8"/>
  <c r="V122" i="8"/>
  <c r="V121" i="8"/>
  <c r="V120" i="8"/>
  <c r="V119" i="8"/>
  <c r="V118" i="8"/>
  <c r="V117" i="8"/>
  <c r="V116" i="8"/>
  <c r="V115" i="8"/>
  <c r="V114" i="8"/>
  <c r="V113" i="8"/>
  <c r="V112" i="8"/>
  <c r="V111" i="8"/>
  <c r="V110" i="8"/>
  <c r="V109" i="8"/>
  <c r="V108" i="8"/>
  <c r="V107" i="8"/>
  <c r="V106" i="8"/>
  <c r="V105" i="8"/>
  <c r="V104" i="8"/>
  <c r="V103" i="8"/>
  <c r="V102" i="8"/>
  <c r="V101" i="8"/>
  <c r="V100" i="8"/>
  <c r="V99" i="8"/>
  <c r="V98" i="8"/>
  <c r="V97" i="8"/>
  <c r="V96" i="8"/>
  <c r="V95" i="8"/>
  <c r="V94" i="8"/>
  <c r="V93" i="8"/>
  <c r="V92" i="8"/>
  <c r="V91" i="8"/>
  <c r="V90" i="8"/>
  <c r="V89" i="8"/>
  <c r="V88" i="8"/>
  <c r="V87" i="8"/>
  <c r="V86" i="8"/>
  <c r="V85" i="8"/>
  <c r="V84" i="8"/>
  <c r="V83" i="8"/>
  <c r="V82" i="8"/>
  <c r="V81" i="8"/>
  <c r="V80" i="8"/>
  <c r="V79" i="8"/>
  <c r="V78" i="8"/>
  <c r="V77" i="8"/>
  <c r="V76" i="8"/>
  <c r="V75" i="8"/>
  <c r="V74" i="8"/>
  <c r="V73" i="8"/>
  <c r="V72" i="8"/>
  <c r="V71" i="8"/>
  <c r="V70" i="8"/>
  <c r="V69" i="8"/>
  <c r="V68" i="8"/>
  <c r="V67" i="8"/>
  <c r="V66" i="8"/>
  <c r="V65" i="8"/>
  <c r="V64" i="8"/>
  <c r="V63" i="8"/>
  <c r="V62" i="8"/>
  <c r="V61" i="8"/>
  <c r="V60" i="8"/>
  <c r="V59" i="8"/>
  <c r="V58" i="8"/>
  <c r="V57" i="8"/>
  <c r="V56" i="8"/>
  <c r="V55" i="8"/>
  <c r="V54" i="8"/>
  <c r="V53" i="8"/>
  <c r="V52" i="8"/>
  <c r="V51" i="8"/>
  <c r="V50" i="8"/>
  <c r="V49" i="8"/>
  <c r="V48" i="8"/>
  <c r="V47" i="8"/>
  <c r="V46" i="8"/>
  <c r="V45" i="8"/>
  <c r="V44" i="8"/>
  <c r="V43" i="8"/>
  <c r="V42" i="8"/>
  <c r="V41" i="8"/>
  <c r="V40" i="8"/>
  <c r="V39" i="8"/>
  <c r="V38" i="8"/>
  <c r="V37" i="8"/>
  <c r="V36" i="8"/>
  <c r="V35" i="8"/>
  <c r="V34" i="8"/>
  <c r="V33" i="8"/>
  <c r="V32" i="8"/>
  <c r="V31" i="8"/>
  <c r="V30" i="8"/>
  <c r="V29" i="8"/>
  <c r="V28" i="8"/>
  <c r="V27" i="8"/>
  <c r="V26" i="8"/>
  <c r="V25" i="8"/>
  <c r="V24" i="8"/>
  <c r="V23" i="8"/>
  <c r="V22" i="8"/>
  <c r="V21" i="8"/>
  <c r="V20" i="8"/>
  <c r="V19" i="8"/>
  <c r="V18" i="8"/>
  <c r="V17" i="8"/>
  <c r="V16" i="8"/>
  <c r="V15" i="8"/>
  <c r="V14" i="8"/>
  <c r="V13" i="8"/>
  <c r="V12" i="8"/>
  <c r="V11" i="8"/>
  <c r="V10" i="8"/>
  <c r="L3" i="5" l="1"/>
  <c r="Z129" i="7"/>
  <c r="AD29" i="7"/>
  <c r="AD28" i="7"/>
  <c r="AD24" i="7"/>
  <c r="AD20" i="7"/>
  <c r="AD17" i="7"/>
  <c r="AD13" i="7"/>
  <c r="AD9" i="7"/>
  <c r="AD19" i="7"/>
  <c r="AD18" i="7"/>
  <c r="AD12" i="7"/>
  <c r="AD11" i="7"/>
  <c r="AD10" i="7"/>
  <c r="AD15" i="7"/>
  <c r="AD23" i="7"/>
  <c r="AD22" i="7"/>
  <c r="AD21" i="7"/>
  <c r="AD16" i="7"/>
  <c r="AD14" i="7"/>
  <c r="AD27" i="7"/>
  <c r="AD26" i="7"/>
  <c r="AD25" i="7"/>
  <c r="AD8" i="7"/>
  <c r="Z128" i="7"/>
  <c r="AA124" i="7"/>
  <c r="AA129" i="7"/>
  <c r="AA127" i="7"/>
  <c r="AA105" i="7"/>
  <c r="AA103" i="7"/>
  <c r="AA87" i="7"/>
  <c r="AA104" i="7"/>
  <c r="AA90" i="7"/>
  <c r="AA119" i="7"/>
  <c r="AA100" i="7"/>
  <c r="AA74" i="7"/>
  <c r="AA58" i="7"/>
  <c r="AA89" i="7"/>
  <c r="AA73" i="7"/>
  <c r="AA52" i="7"/>
  <c r="AA36" i="7"/>
  <c r="AE23" i="7"/>
  <c r="AE16" i="7"/>
  <c r="AE8" i="7"/>
  <c r="AA75" i="7"/>
  <c r="AA56" i="7"/>
  <c r="AA39" i="7"/>
  <c r="AA69" i="7"/>
  <c r="AA41" i="7"/>
  <c r="AA65" i="7"/>
  <c r="AA46" i="7"/>
  <c r="AA27" i="7"/>
  <c r="AA53" i="7"/>
  <c r="AE22" i="7"/>
  <c r="AB22" i="7" s="1"/>
  <c r="AE14" i="7"/>
  <c r="AA34" i="7"/>
  <c r="AA10" i="7"/>
  <c r="AA21" i="7"/>
  <c r="AA13" i="7"/>
  <c r="AA25" i="7"/>
  <c r="AA16" i="7"/>
  <c r="AE9" i="7"/>
  <c r="AA120" i="7"/>
  <c r="AA123" i="7"/>
  <c r="AA122" i="7"/>
  <c r="AA115" i="7"/>
  <c r="AA99" i="7"/>
  <c r="AA83" i="7"/>
  <c r="AA102" i="7"/>
  <c r="AA86" i="7"/>
  <c r="AA114" i="7"/>
  <c r="AA92" i="7"/>
  <c r="AA70" i="7"/>
  <c r="AA126" i="7"/>
  <c r="AA81" i="7"/>
  <c r="AA68" i="7"/>
  <c r="AA48" i="7"/>
  <c r="AA32" i="7"/>
  <c r="AA22" i="7"/>
  <c r="AA15" i="7"/>
  <c r="AA8" i="7"/>
  <c r="AA72" i="7"/>
  <c r="AA51" i="7"/>
  <c r="AA35" i="7"/>
  <c r="AA64" i="7"/>
  <c r="AA33" i="7"/>
  <c r="AA60" i="7"/>
  <c r="AA38" i="7"/>
  <c r="AA108" i="7"/>
  <c r="AA45" i="7"/>
  <c r="AE21" i="7"/>
  <c r="AB21" i="7" s="1"/>
  <c r="AE13" i="7"/>
  <c r="AB13" i="7" s="1"/>
  <c r="AE26" i="7"/>
  <c r="AA9" i="7"/>
  <c r="AA20" i="7"/>
  <c r="AA12" i="7"/>
  <c r="AA24" i="7"/>
  <c r="AE18" i="7"/>
  <c r="AA116" i="7"/>
  <c r="AA118" i="7"/>
  <c r="AA117" i="7"/>
  <c r="AA110" i="7"/>
  <c r="AA95" i="7"/>
  <c r="AA79" i="7"/>
  <c r="AA98" i="7"/>
  <c r="AA82" i="7"/>
  <c r="AA109" i="7"/>
  <c r="AA84" i="7"/>
  <c r="AA66" i="7"/>
  <c r="AA121" i="7"/>
  <c r="AA96" i="7"/>
  <c r="AA63" i="7"/>
  <c r="AA44" i="7"/>
  <c r="AE27" i="7"/>
  <c r="AE19" i="7"/>
  <c r="AE12" i="7"/>
  <c r="AB12" i="7" s="1"/>
  <c r="AA128" i="7"/>
  <c r="AA67" i="7"/>
  <c r="AA47" i="7"/>
  <c r="AA31" i="7"/>
  <c r="AA59" i="7"/>
  <c r="AA29" i="7"/>
  <c r="AA55" i="7"/>
  <c r="AA30" i="7"/>
  <c r="AA101" i="7"/>
  <c r="AA37" i="7"/>
  <c r="AE20" i="7"/>
  <c r="AB20" i="7" s="1"/>
  <c r="AC8" i="7"/>
  <c r="AG8" i="7" s="1"/>
  <c r="AE25" i="7"/>
  <c r="AB25" i="7" s="1"/>
  <c r="AA71" i="7"/>
  <c r="AA19" i="7"/>
  <c r="AA42" i="7"/>
  <c r="AA23" i="7"/>
  <c r="AE11" i="7"/>
  <c r="AB11" i="7" s="1"/>
  <c r="AA112" i="7"/>
  <c r="AA113" i="7"/>
  <c r="AA111" i="7"/>
  <c r="AA106" i="7"/>
  <c r="AA91" i="7"/>
  <c r="AA125" i="7"/>
  <c r="AA94" i="7"/>
  <c r="AA78" i="7"/>
  <c r="AA107" i="7"/>
  <c r="AA77" i="7"/>
  <c r="AA62" i="7"/>
  <c r="AA14" i="7"/>
  <c r="AA97" i="7"/>
  <c r="AA80" i="7"/>
  <c r="AA57" i="7"/>
  <c r="AA40" i="7"/>
  <c r="AA26" i="7"/>
  <c r="AA18" i="7"/>
  <c r="AA11" i="7"/>
  <c r="AA93" i="7"/>
  <c r="AA61" i="7"/>
  <c r="AA43" i="7"/>
  <c r="AA85" i="7"/>
  <c r="AA49" i="7"/>
  <c r="AA88" i="7"/>
  <c r="AA54" i="7"/>
  <c r="AE28" i="7"/>
  <c r="AA76" i="7"/>
  <c r="AA28" i="7"/>
  <c r="AE15" i="7"/>
  <c r="AB15" i="7" s="1"/>
  <c r="AE17" i="7"/>
  <c r="AB17" i="7" s="1"/>
  <c r="AE24" i="7"/>
  <c r="AA50" i="7"/>
  <c r="AE29" i="7"/>
  <c r="AB29" i="7" s="1"/>
  <c r="AA17" i="7"/>
  <c r="AE10" i="7"/>
  <c r="AB10" i="7" s="1"/>
  <c r="Z127" i="7"/>
  <c r="Z126" i="7"/>
  <c r="Z125" i="7"/>
  <c r="Z124" i="7"/>
  <c r="Z123" i="7"/>
  <c r="Z122" i="7"/>
  <c r="Z121" i="7"/>
  <c r="Z120" i="7"/>
  <c r="Z119" i="7"/>
  <c r="Z118" i="7"/>
  <c r="Z117" i="7"/>
  <c r="Z116" i="7"/>
  <c r="Z115" i="7"/>
  <c r="Z114" i="7"/>
  <c r="Z113" i="7"/>
  <c r="Z112" i="7"/>
  <c r="Z111" i="7"/>
  <c r="Z110" i="7"/>
  <c r="Z109" i="7"/>
  <c r="Z108" i="7"/>
  <c r="Z107" i="7"/>
  <c r="Z106" i="7"/>
  <c r="Z105" i="7"/>
  <c r="Z104" i="7"/>
  <c r="Z103" i="7"/>
  <c r="Z102" i="7"/>
  <c r="Z101" i="7"/>
  <c r="Z100" i="7"/>
  <c r="Z99" i="7"/>
  <c r="Z98" i="7"/>
  <c r="Z97" i="7"/>
  <c r="Z96" i="7"/>
  <c r="Z95" i="7"/>
  <c r="Z94" i="7"/>
  <c r="Z93" i="7"/>
  <c r="Z92" i="7"/>
  <c r="Z91" i="7"/>
  <c r="Z90" i="7"/>
  <c r="Z89" i="7"/>
  <c r="Z88" i="7"/>
  <c r="Z87" i="7"/>
  <c r="Z86" i="7"/>
  <c r="Z85" i="7"/>
  <c r="Z84" i="7"/>
  <c r="Z83" i="7"/>
  <c r="Z82" i="7"/>
  <c r="Z81" i="7"/>
  <c r="Z80" i="7"/>
  <c r="Z79" i="7"/>
  <c r="Z78" i="7"/>
  <c r="Z77" i="7"/>
  <c r="Z76" i="7"/>
  <c r="Z75" i="7"/>
  <c r="Z74" i="7"/>
  <c r="Z73" i="7"/>
  <c r="Z72" i="7"/>
  <c r="Z71" i="7"/>
  <c r="Z70" i="7"/>
  <c r="Z69" i="7"/>
  <c r="Z68" i="7"/>
  <c r="Z67" i="7"/>
  <c r="Z66" i="7"/>
  <c r="Z65" i="7"/>
  <c r="Z64" i="7"/>
  <c r="Z63" i="7"/>
  <c r="Z62" i="7"/>
  <c r="Z61" i="7"/>
  <c r="Z60" i="7"/>
  <c r="Z59" i="7"/>
  <c r="Z58" i="7"/>
  <c r="Z57" i="7"/>
  <c r="Z56" i="7"/>
  <c r="Z55" i="7"/>
  <c r="Z54" i="7"/>
  <c r="Z53" i="7"/>
  <c r="Z52" i="7"/>
  <c r="Z51" i="7"/>
  <c r="Z50" i="7"/>
  <c r="Z49" i="7"/>
  <c r="Z48" i="7"/>
  <c r="Z47" i="7"/>
  <c r="Z46" i="7"/>
  <c r="Z45" i="7"/>
  <c r="Z44" i="7"/>
  <c r="Z43" i="7"/>
  <c r="Z42" i="7"/>
  <c r="Z41" i="7"/>
  <c r="Z40" i="7"/>
  <c r="Z39" i="7"/>
  <c r="Z38" i="7"/>
  <c r="Z37" i="7"/>
  <c r="Z36" i="7"/>
  <c r="Z35" i="7"/>
  <c r="Z34" i="7"/>
  <c r="Z33" i="7"/>
  <c r="Z32" i="7"/>
  <c r="Z31" i="7"/>
  <c r="Z30" i="7"/>
  <c r="V129" i="7"/>
  <c r="V128" i="7"/>
  <c r="W9" i="7"/>
  <c r="W10" i="7"/>
  <c r="W11" i="7"/>
  <c r="W12" i="7"/>
  <c r="W13" i="7"/>
  <c r="W14" i="7"/>
  <c r="W15" i="7"/>
  <c r="W16" i="7"/>
  <c r="W17" i="7"/>
  <c r="W18" i="7"/>
  <c r="W19" i="7"/>
  <c r="W20" i="7"/>
  <c r="W21" i="7"/>
  <c r="W22" i="7"/>
  <c r="W23" i="7"/>
  <c r="W24" i="7"/>
  <c r="W25" i="7"/>
  <c r="W26" i="7"/>
  <c r="W27" i="7"/>
  <c r="W28" i="7"/>
  <c r="W29" i="7"/>
  <c r="W30" i="7"/>
  <c r="W31" i="7"/>
  <c r="W32" i="7"/>
  <c r="W33" i="7"/>
  <c r="W34" i="7"/>
  <c r="W35" i="7"/>
  <c r="W36" i="7"/>
  <c r="W37" i="7"/>
  <c r="W38" i="7"/>
  <c r="W39" i="7"/>
  <c r="W40" i="7"/>
  <c r="W41" i="7"/>
  <c r="W42" i="7"/>
  <c r="W43" i="7"/>
  <c r="W44" i="7"/>
  <c r="W45" i="7"/>
  <c r="W46" i="7"/>
  <c r="W47" i="7"/>
  <c r="W48" i="7"/>
  <c r="W49" i="7"/>
  <c r="W50" i="7"/>
  <c r="W51" i="7"/>
  <c r="W52" i="7"/>
  <c r="W53" i="7"/>
  <c r="W54" i="7"/>
  <c r="W55" i="7"/>
  <c r="W56" i="7"/>
  <c r="W57" i="7"/>
  <c r="W58" i="7"/>
  <c r="W59" i="7"/>
  <c r="W60" i="7"/>
  <c r="W61" i="7"/>
  <c r="W62" i="7"/>
  <c r="W63" i="7"/>
  <c r="W64" i="7"/>
  <c r="W65" i="7"/>
  <c r="W66" i="7"/>
  <c r="W67" i="7"/>
  <c r="W68" i="7"/>
  <c r="W69" i="7"/>
  <c r="W70" i="7"/>
  <c r="W71" i="7"/>
  <c r="W72" i="7"/>
  <c r="W73" i="7"/>
  <c r="W74" i="7"/>
  <c r="W75" i="7"/>
  <c r="W76" i="7"/>
  <c r="W77" i="7"/>
  <c r="W78" i="7"/>
  <c r="W79" i="7"/>
  <c r="W80" i="7"/>
  <c r="W81" i="7"/>
  <c r="W82" i="7"/>
  <c r="W83" i="7"/>
  <c r="W84" i="7"/>
  <c r="W85" i="7"/>
  <c r="W86" i="7"/>
  <c r="W87" i="7"/>
  <c r="W88" i="7"/>
  <c r="W89" i="7"/>
  <c r="W90" i="7"/>
  <c r="W91" i="7"/>
  <c r="W92" i="7"/>
  <c r="W93" i="7"/>
  <c r="W94" i="7"/>
  <c r="W95" i="7"/>
  <c r="W96" i="7"/>
  <c r="W97" i="7"/>
  <c r="W98" i="7"/>
  <c r="W99" i="7"/>
  <c r="W100" i="7"/>
  <c r="W101" i="7"/>
  <c r="W102" i="7"/>
  <c r="W103" i="7"/>
  <c r="W104" i="7"/>
  <c r="W105" i="7"/>
  <c r="W106" i="7"/>
  <c r="W107" i="7"/>
  <c r="W108" i="7"/>
  <c r="W109" i="7"/>
  <c r="W110" i="7"/>
  <c r="W111" i="7"/>
  <c r="W112" i="7"/>
  <c r="W113" i="7"/>
  <c r="W114" i="7"/>
  <c r="W115" i="7"/>
  <c r="W116" i="7"/>
  <c r="W117" i="7"/>
  <c r="W118" i="7"/>
  <c r="W119" i="7"/>
  <c r="W120" i="7"/>
  <c r="W121" i="7"/>
  <c r="W122" i="7"/>
  <c r="W123" i="7"/>
  <c r="W124" i="7"/>
  <c r="W125" i="7"/>
  <c r="W126" i="7"/>
  <c r="V127" i="7"/>
  <c r="W127" i="7"/>
  <c r="W128" i="7"/>
  <c r="V126" i="7"/>
  <c r="W129" i="7"/>
  <c r="V125" i="7"/>
  <c r="V124" i="7"/>
  <c r="V123" i="7"/>
  <c r="V122" i="7"/>
  <c r="V121" i="7"/>
  <c r="V120" i="7"/>
  <c r="V119" i="7"/>
  <c r="V118" i="7"/>
  <c r="V117" i="7"/>
  <c r="V116" i="7"/>
  <c r="V115" i="7"/>
  <c r="V114" i="7"/>
  <c r="V113" i="7"/>
  <c r="V112" i="7"/>
  <c r="V111" i="7"/>
  <c r="V110" i="7"/>
  <c r="V109" i="7"/>
  <c r="V108" i="7"/>
  <c r="V107" i="7"/>
  <c r="V106" i="7"/>
  <c r="V105" i="7"/>
  <c r="V104" i="7"/>
  <c r="V103" i="7"/>
  <c r="V102" i="7"/>
  <c r="V101" i="7"/>
  <c r="V100" i="7"/>
  <c r="V99" i="7"/>
  <c r="V98" i="7"/>
  <c r="V97" i="7"/>
  <c r="V96" i="7"/>
  <c r="V95" i="7"/>
  <c r="V94" i="7"/>
  <c r="V93" i="7"/>
  <c r="V92" i="7"/>
  <c r="V91" i="7"/>
  <c r="V90" i="7"/>
  <c r="V89" i="7"/>
  <c r="V88" i="7"/>
  <c r="V87" i="7"/>
  <c r="V86" i="7"/>
  <c r="V85" i="7"/>
  <c r="V84" i="7"/>
  <c r="V83" i="7"/>
  <c r="V82" i="7"/>
  <c r="V81" i="7"/>
  <c r="V80" i="7"/>
  <c r="V79" i="7"/>
  <c r="V78" i="7"/>
  <c r="V77" i="7"/>
  <c r="V76" i="7"/>
  <c r="V75" i="7"/>
  <c r="V74" i="7"/>
  <c r="V73" i="7"/>
  <c r="V72" i="7"/>
  <c r="V71" i="7"/>
  <c r="V70" i="7"/>
  <c r="V69" i="7"/>
  <c r="V68" i="7"/>
  <c r="V67" i="7"/>
  <c r="V66" i="7"/>
  <c r="V65" i="7"/>
  <c r="V64" i="7"/>
  <c r="V63" i="7"/>
  <c r="V62" i="7"/>
  <c r="V61" i="7"/>
  <c r="V60" i="7"/>
  <c r="V59" i="7"/>
  <c r="V58" i="7"/>
  <c r="V57" i="7"/>
  <c r="V56" i="7"/>
  <c r="V55" i="7"/>
  <c r="V54" i="7"/>
  <c r="V53" i="7"/>
  <c r="V52" i="7"/>
  <c r="V51" i="7"/>
  <c r="V50" i="7"/>
  <c r="V49" i="7"/>
  <c r="V48" i="7"/>
  <c r="V47" i="7"/>
  <c r="V46" i="7"/>
  <c r="V45" i="7"/>
  <c r="V44" i="7"/>
  <c r="V43" i="7"/>
  <c r="V42" i="7"/>
  <c r="V41" i="7"/>
  <c r="V40" i="7"/>
  <c r="V39" i="7"/>
  <c r="V38" i="7"/>
  <c r="V37" i="7"/>
  <c r="V36" i="7"/>
  <c r="V35" i="7"/>
  <c r="V34" i="7"/>
  <c r="V33" i="7"/>
  <c r="V32" i="7"/>
  <c r="V31" i="7"/>
  <c r="V30" i="7"/>
  <c r="V29" i="7"/>
  <c r="V28" i="7"/>
  <c r="V27" i="7"/>
  <c r="V26" i="7"/>
  <c r="V25" i="7"/>
  <c r="V24" i="7"/>
  <c r="V23" i="7"/>
  <c r="V22" i="7"/>
  <c r="V21" i="7"/>
  <c r="V20" i="7"/>
  <c r="V19" i="7"/>
  <c r="V18" i="7"/>
  <c r="V17" i="7"/>
  <c r="V16" i="7"/>
  <c r="V15" i="7"/>
  <c r="V14" i="7"/>
  <c r="V13" i="7"/>
  <c r="V12" i="7"/>
  <c r="V11" i="7"/>
  <c r="V10" i="7"/>
  <c r="Y8" i="7"/>
  <c r="V8" i="7"/>
  <c r="Z8" i="7" s="1"/>
  <c r="X8" i="8"/>
  <c r="Y8" i="8"/>
  <c r="X11" i="8"/>
  <c r="Y11" i="8"/>
  <c r="X19" i="8"/>
  <c r="Y19" i="8"/>
  <c r="X27" i="8"/>
  <c r="Y27" i="8"/>
  <c r="X35" i="8"/>
  <c r="Y35" i="8"/>
  <c r="X43" i="8"/>
  <c r="Y43" i="8"/>
  <c r="X51" i="8"/>
  <c r="Y51" i="8"/>
  <c r="X63" i="8"/>
  <c r="Y63" i="8"/>
  <c r="X71" i="8"/>
  <c r="Y71" i="8"/>
  <c r="X79" i="8"/>
  <c r="Y79" i="8"/>
  <c r="X87" i="8"/>
  <c r="Y87" i="8"/>
  <c r="X95" i="8"/>
  <c r="Y95" i="8"/>
  <c r="X103" i="8"/>
  <c r="Y103" i="8"/>
  <c r="X111" i="8"/>
  <c r="Y111" i="8"/>
  <c r="X119" i="8"/>
  <c r="Y119" i="8"/>
  <c r="X127" i="8"/>
  <c r="Y127" i="8"/>
  <c r="X16" i="8"/>
  <c r="Y16" i="8"/>
  <c r="X24" i="8"/>
  <c r="Y24" i="8"/>
  <c r="X32" i="8"/>
  <c r="Y32" i="8"/>
  <c r="Y36" i="8"/>
  <c r="X36" i="8"/>
  <c r="X44" i="8"/>
  <c r="Y44" i="8"/>
  <c r="X52" i="8"/>
  <c r="Y52" i="8"/>
  <c r="Y60" i="8"/>
  <c r="X60" i="8"/>
  <c r="X68" i="8"/>
  <c r="Y68" i="8"/>
  <c r="Y76" i="8"/>
  <c r="X76" i="8"/>
  <c r="X84" i="8"/>
  <c r="Y84" i="8"/>
  <c r="X96" i="8"/>
  <c r="Y96" i="8"/>
  <c r="X104" i="8"/>
  <c r="Y104" i="8"/>
  <c r="X112" i="8"/>
  <c r="Y112" i="8"/>
  <c r="X120" i="8"/>
  <c r="Y120" i="8"/>
  <c r="X128" i="8"/>
  <c r="Y128" i="8"/>
  <c r="X129" i="8"/>
  <c r="Y9" i="8"/>
  <c r="X9" i="8"/>
  <c r="Y13" i="8"/>
  <c r="X13" i="8"/>
  <c r="Y17" i="8"/>
  <c r="X17" i="8"/>
  <c r="Y21" i="8"/>
  <c r="X21" i="8"/>
  <c r="Y25" i="8"/>
  <c r="X25" i="8"/>
  <c r="Y29" i="8"/>
  <c r="X29" i="8"/>
  <c r="Y33" i="8"/>
  <c r="X33" i="8"/>
  <c r="Y37" i="8"/>
  <c r="X37" i="8"/>
  <c r="Y41" i="8"/>
  <c r="X41" i="8"/>
  <c r="Y45" i="8"/>
  <c r="X45" i="8"/>
  <c r="Y49" i="8"/>
  <c r="X49" i="8"/>
  <c r="Y53" i="8"/>
  <c r="X53" i="8"/>
  <c r="Y57" i="8"/>
  <c r="X57" i="8"/>
  <c r="Y61" i="8"/>
  <c r="X61" i="8"/>
  <c r="Y65" i="8"/>
  <c r="X65" i="8"/>
  <c r="Y69" i="8"/>
  <c r="X69" i="8"/>
  <c r="Y73" i="8"/>
  <c r="X73" i="8"/>
  <c r="Y77" i="8"/>
  <c r="X77" i="8"/>
  <c r="Y81" i="8"/>
  <c r="X81" i="8"/>
  <c r="Y85" i="8"/>
  <c r="X85" i="8"/>
  <c r="Y89" i="8"/>
  <c r="X89" i="8"/>
  <c r="Y93" i="8"/>
  <c r="X93" i="8"/>
  <c r="Y97" i="8"/>
  <c r="X97" i="8"/>
  <c r="Y101" i="8"/>
  <c r="X101" i="8"/>
  <c r="Y105" i="8"/>
  <c r="X105" i="8"/>
  <c r="Y109" i="8"/>
  <c r="X109" i="8"/>
  <c r="Y113" i="8"/>
  <c r="X113" i="8"/>
  <c r="Y117" i="8"/>
  <c r="X117" i="8"/>
  <c r="Y121" i="8"/>
  <c r="X121" i="8"/>
  <c r="Y125" i="8"/>
  <c r="X125" i="8"/>
  <c r="X15" i="8"/>
  <c r="Y15" i="8"/>
  <c r="X23" i="8"/>
  <c r="Y23" i="8"/>
  <c r="Y31" i="8"/>
  <c r="X31" i="8"/>
  <c r="X39" i="8"/>
  <c r="Y39" i="8"/>
  <c r="X47" i="8"/>
  <c r="Y47" i="8"/>
  <c r="X55" i="8"/>
  <c r="Y55" i="8"/>
  <c r="X59" i="8"/>
  <c r="Y59" i="8"/>
  <c r="X67" i="8"/>
  <c r="Y67" i="8"/>
  <c r="X75" i="8"/>
  <c r="Y75" i="8"/>
  <c r="X83" i="8"/>
  <c r="Y83" i="8"/>
  <c r="X91" i="8"/>
  <c r="Y91" i="8"/>
  <c r="X99" i="8"/>
  <c r="Y99" i="8"/>
  <c r="X107" i="8"/>
  <c r="Y107" i="8"/>
  <c r="X115" i="8"/>
  <c r="Y115" i="8"/>
  <c r="X123" i="8"/>
  <c r="Y123" i="8"/>
  <c r="X12" i="8"/>
  <c r="Y12" i="8"/>
  <c r="X20" i="8"/>
  <c r="Y20" i="8"/>
  <c r="Y28" i="8"/>
  <c r="X28" i="8"/>
  <c r="X40" i="8"/>
  <c r="Y40" i="8"/>
  <c r="X48" i="8"/>
  <c r="Y48" i="8"/>
  <c r="X56" i="8"/>
  <c r="Y56" i="8"/>
  <c r="X64" i="8"/>
  <c r="Y64" i="8"/>
  <c r="X72" i="8"/>
  <c r="Y72" i="8"/>
  <c r="X80" i="8"/>
  <c r="Y80" i="8"/>
  <c r="X88" i="8"/>
  <c r="Y88" i="8"/>
  <c r="Y92" i="8"/>
  <c r="X92" i="8"/>
  <c r="X100" i="8"/>
  <c r="Y100" i="8"/>
  <c r="Y108" i="8"/>
  <c r="X108" i="8"/>
  <c r="X116" i="8"/>
  <c r="Y116" i="8"/>
  <c r="Y124" i="8"/>
  <c r="X124" i="8"/>
  <c r="Y10" i="8"/>
  <c r="X10" i="8"/>
  <c r="Y14" i="8"/>
  <c r="X14" i="8"/>
  <c r="X18" i="8"/>
  <c r="Y18" i="8"/>
  <c r="X22" i="8"/>
  <c r="Y22" i="8"/>
  <c r="Y26" i="8"/>
  <c r="X26" i="8"/>
  <c r="Y30" i="8"/>
  <c r="X30" i="8"/>
  <c r="Y34" i="8"/>
  <c r="X34" i="8"/>
  <c r="X38" i="8"/>
  <c r="Y38" i="8"/>
  <c r="Y42" i="8"/>
  <c r="X42" i="8"/>
  <c r="Y46" i="8"/>
  <c r="X46" i="8"/>
  <c r="Y50" i="8"/>
  <c r="X50" i="8"/>
  <c r="Y54" i="8"/>
  <c r="X54" i="8"/>
  <c r="Y58" i="8"/>
  <c r="X58" i="8"/>
  <c r="Y62" i="8"/>
  <c r="X62" i="8"/>
  <c r="Y66" i="8"/>
  <c r="X66" i="8"/>
  <c r="Y70" i="8"/>
  <c r="X70" i="8"/>
  <c r="Y74" i="8"/>
  <c r="X74" i="8"/>
  <c r="Y78" i="8"/>
  <c r="X78" i="8"/>
  <c r="Y82" i="8"/>
  <c r="X82" i="8"/>
  <c r="X86" i="8"/>
  <c r="Y86" i="8"/>
  <c r="Y90" i="8"/>
  <c r="X90" i="8"/>
  <c r="Y94" i="8"/>
  <c r="X94" i="8"/>
  <c r="Y98" i="8"/>
  <c r="X98" i="8"/>
  <c r="Y102" i="8"/>
  <c r="X102" i="8"/>
  <c r="Y106" i="8"/>
  <c r="X106" i="8"/>
  <c r="Y110" i="8"/>
  <c r="X110" i="8"/>
  <c r="Y114" i="8"/>
  <c r="X114" i="8"/>
  <c r="Y118" i="8"/>
  <c r="X118" i="8"/>
  <c r="Y122" i="8"/>
  <c r="X122" i="8"/>
  <c r="X126" i="8"/>
  <c r="Y126" i="8"/>
  <c r="X8" i="7" l="1"/>
  <c r="AB28" i="7"/>
  <c r="AB26" i="7"/>
  <c r="AG27" i="7"/>
  <c r="Z27" i="7" s="1"/>
  <c r="AG22" i="7"/>
  <c r="Z22" i="7" s="1"/>
  <c r="AG11" i="7"/>
  <c r="Z11" i="7" s="1"/>
  <c r="AG9" i="7"/>
  <c r="Z9" i="7" s="1"/>
  <c r="AG24" i="7"/>
  <c r="Z24" i="7" s="1"/>
  <c r="W10" i="5"/>
  <c r="W14" i="5"/>
  <c r="W18" i="5"/>
  <c r="W22" i="5"/>
  <c r="W26" i="5"/>
  <c r="W30" i="5"/>
  <c r="W34" i="5"/>
  <c r="W38" i="5"/>
  <c r="W42" i="5"/>
  <c r="W46" i="5"/>
  <c r="W50" i="5"/>
  <c r="W54" i="5"/>
  <c r="W58" i="5"/>
  <c r="W62" i="5"/>
  <c r="W66" i="5"/>
  <c r="W70" i="5"/>
  <c r="W74" i="5"/>
  <c r="W78" i="5"/>
  <c r="W82" i="5"/>
  <c r="W86" i="5"/>
  <c r="W90" i="5"/>
  <c r="W94" i="5"/>
  <c r="W98" i="5"/>
  <c r="W102" i="5"/>
  <c r="W106" i="5"/>
  <c r="W110" i="5"/>
  <c r="W114" i="5"/>
  <c r="W118" i="5"/>
  <c r="W122" i="5"/>
  <c r="W126" i="5"/>
  <c r="V125" i="5"/>
  <c r="W129" i="5"/>
  <c r="V119" i="5"/>
  <c r="V115" i="5"/>
  <c r="V111" i="5"/>
  <c r="V107" i="5"/>
  <c r="V103" i="5"/>
  <c r="V99" i="5"/>
  <c r="V95" i="5"/>
  <c r="V91" i="5"/>
  <c r="V87" i="5"/>
  <c r="V83" i="5"/>
  <c r="V79" i="5"/>
  <c r="V75" i="5"/>
  <c r="V71" i="5"/>
  <c r="V67" i="5"/>
  <c r="V63" i="5"/>
  <c r="V59" i="5"/>
  <c r="V55" i="5"/>
  <c r="V51" i="5"/>
  <c r="V47" i="5"/>
  <c r="V43" i="5"/>
  <c r="V39" i="5"/>
  <c r="V35" i="5"/>
  <c r="V31" i="5"/>
  <c r="V27" i="5"/>
  <c r="V23" i="5"/>
  <c r="V19" i="5"/>
  <c r="V15" i="5"/>
  <c r="V11" i="5"/>
  <c r="V129" i="5"/>
  <c r="W11" i="5"/>
  <c r="W15" i="5"/>
  <c r="W19" i="5"/>
  <c r="W23" i="5"/>
  <c r="W27" i="5"/>
  <c r="W31" i="5"/>
  <c r="W35" i="5"/>
  <c r="W39" i="5"/>
  <c r="W43" i="5"/>
  <c r="W47" i="5"/>
  <c r="W51" i="5"/>
  <c r="W55" i="5"/>
  <c r="W59" i="5"/>
  <c r="W63" i="5"/>
  <c r="W67" i="5"/>
  <c r="W71" i="5"/>
  <c r="W75" i="5"/>
  <c r="W79" i="5"/>
  <c r="W83" i="5"/>
  <c r="W87" i="5"/>
  <c r="W91" i="5"/>
  <c r="W95" i="5"/>
  <c r="W99" i="5"/>
  <c r="W103" i="5"/>
  <c r="W107" i="5"/>
  <c r="W111" i="5"/>
  <c r="W115" i="5"/>
  <c r="W119" i="5"/>
  <c r="W123" i="5"/>
  <c r="V126" i="5"/>
  <c r="W128" i="5"/>
  <c r="V122" i="5"/>
  <c r="V118" i="5"/>
  <c r="V114" i="5"/>
  <c r="V110" i="5"/>
  <c r="V106" i="5"/>
  <c r="V102" i="5"/>
  <c r="V98" i="5"/>
  <c r="V94" i="5"/>
  <c r="V90" i="5"/>
  <c r="V86" i="5"/>
  <c r="V82" i="5"/>
  <c r="V78" i="5"/>
  <c r="V74" i="5"/>
  <c r="V70" i="5"/>
  <c r="V66" i="5"/>
  <c r="V62" i="5"/>
  <c r="V58" i="5"/>
  <c r="V54" i="5"/>
  <c r="V50" i="5"/>
  <c r="V46" i="5"/>
  <c r="V42" i="5"/>
  <c r="V38" i="5"/>
  <c r="V34" i="5"/>
  <c r="V30" i="5"/>
  <c r="V26" i="5"/>
  <c r="V22" i="5"/>
  <c r="V18" i="5"/>
  <c r="V14" i="5"/>
  <c r="V10" i="5"/>
  <c r="V128" i="5"/>
  <c r="W12" i="5"/>
  <c r="W16" i="5"/>
  <c r="W20" i="5"/>
  <c r="W24" i="5"/>
  <c r="W28" i="5"/>
  <c r="W32" i="5"/>
  <c r="W36" i="5"/>
  <c r="W40" i="5"/>
  <c r="W44" i="5"/>
  <c r="W48" i="5"/>
  <c r="W52" i="5"/>
  <c r="W56" i="5"/>
  <c r="W60" i="5"/>
  <c r="W64" i="5"/>
  <c r="W68" i="5"/>
  <c r="W72" i="5"/>
  <c r="W76" i="5"/>
  <c r="W80" i="5"/>
  <c r="W84" i="5"/>
  <c r="W88" i="5"/>
  <c r="W92" i="5"/>
  <c r="W96" i="5"/>
  <c r="W100" i="5"/>
  <c r="W104" i="5"/>
  <c r="W108" i="5"/>
  <c r="W112" i="5"/>
  <c r="W116" i="5"/>
  <c r="W120" i="5"/>
  <c r="W124" i="5"/>
  <c r="V127" i="5"/>
  <c r="V124" i="5"/>
  <c r="V121" i="5"/>
  <c r="V117" i="5"/>
  <c r="V113" i="5"/>
  <c r="V109" i="5"/>
  <c r="V105" i="5"/>
  <c r="V101" i="5"/>
  <c r="V97" i="5"/>
  <c r="V93" i="5"/>
  <c r="V89" i="5"/>
  <c r="V85" i="5"/>
  <c r="V81" i="5"/>
  <c r="V77" i="5"/>
  <c r="V73" i="5"/>
  <c r="V69" i="5"/>
  <c r="V65" i="5"/>
  <c r="V61" i="5"/>
  <c r="V57" i="5"/>
  <c r="V53" i="5"/>
  <c r="V49" i="5"/>
  <c r="V45" i="5"/>
  <c r="V41" i="5"/>
  <c r="V37" i="5"/>
  <c r="V33" i="5"/>
  <c r="V29" i="5"/>
  <c r="V25" i="5"/>
  <c r="V21" i="5"/>
  <c r="V17" i="5"/>
  <c r="V13" i="5"/>
  <c r="V8" i="5"/>
  <c r="W21" i="5"/>
  <c r="W37" i="5"/>
  <c r="W53" i="5"/>
  <c r="W69" i="5"/>
  <c r="W85" i="5"/>
  <c r="W101" i="5"/>
  <c r="W117" i="5"/>
  <c r="V123" i="5"/>
  <c r="V108" i="5"/>
  <c r="V92" i="5"/>
  <c r="V76" i="5"/>
  <c r="V60" i="5"/>
  <c r="V44" i="5"/>
  <c r="V28" i="5"/>
  <c r="V12" i="5"/>
  <c r="V9" i="5"/>
  <c r="V48" i="5"/>
  <c r="W9" i="5"/>
  <c r="W25" i="5"/>
  <c r="W41" i="5"/>
  <c r="W57" i="5"/>
  <c r="W73" i="5"/>
  <c r="W89" i="5"/>
  <c r="W105" i="5"/>
  <c r="W121" i="5"/>
  <c r="V120" i="5"/>
  <c r="V104" i="5"/>
  <c r="V88" i="5"/>
  <c r="V72" i="5"/>
  <c r="V56" i="5"/>
  <c r="V40" i="5"/>
  <c r="V24" i="5"/>
  <c r="W13" i="5"/>
  <c r="W29" i="5"/>
  <c r="W45" i="5"/>
  <c r="W61" i="5"/>
  <c r="W77" i="5"/>
  <c r="W93" i="5"/>
  <c r="W109" i="5"/>
  <c r="W125" i="5"/>
  <c r="V116" i="5"/>
  <c r="V100" i="5"/>
  <c r="V84" i="5"/>
  <c r="V68" i="5"/>
  <c r="V52" i="5"/>
  <c r="V36" i="5"/>
  <c r="V20" i="5"/>
  <c r="W17" i="5"/>
  <c r="W33" i="5"/>
  <c r="W49" i="5"/>
  <c r="W65" i="5"/>
  <c r="W81" i="5"/>
  <c r="W97" i="5"/>
  <c r="W113" i="5"/>
  <c r="W127" i="5"/>
  <c r="V112" i="5"/>
  <c r="V96" i="5"/>
  <c r="V80" i="5"/>
  <c r="V64" i="5"/>
  <c r="V32" i="5"/>
  <c r="V16" i="5"/>
  <c r="AB18" i="7"/>
  <c r="Y13" i="7"/>
  <c r="X13" i="7"/>
  <c r="X21" i="7"/>
  <c r="Y21" i="7"/>
  <c r="Y33" i="7"/>
  <c r="X33" i="7"/>
  <c r="X45" i="7"/>
  <c r="Y45" i="7"/>
  <c r="Y57" i="7"/>
  <c r="X57" i="7"/>
  <c r="Y65" i="7"/>
  <c r="X65" i="7"/>
  <c r="X77" i="7"/>
  <c r="Y77" i="7"/>
  <c r="X85" i="7"/>
  <c r="Y85" i="7"/>
  <c r="X97" i="7"/>
  <c r="Y97" i="7"/>
  <c r="X109" i="7"/>
  <c r="Y109" i="7"/>
  <c r="Y121" i="7"/>
  <c r="X121" i="7"/>
  <c r="X126" i="7"/>
  <c r="Y126" i="7"/>
  <c r="X10" i="7"/>
  <c r="Y10" i="7"/>
  <c r="Y14" i="7"/>
  <c r="X14" i="7"/>
  <c r="Y18" i="7"/>
  <c r="X18" i="7"/>
  <c r="Y22" i="7"/>
  <c r="X22" i="7"/>
  <c r="Y26" i="7"/>
  <c r="X26" i="7"/>
  <c r="Y30" i="7"/>
  <c r="X30" i="7"/>
  <c r="Y34" i="7"/>
  <c r="X34" i="7"/>
  <c r="Y38" i="7"/>
  <c r="X38" i="7"/>
  <c r="Y42" i="7"/>
  <c r="X42" i="7"/>
  <c r="Y46" i="7"/>
  <c r="X46" i="7"/>
  <c r="Y50" i="7"/>
  <c r="X50" i="7"/>
  <c r="Y54" i="7"/>
  <c r="X54" i="7"/>
  <c r="X58" i="7"/>
  <c r="Y58" i="7"/>
  <c r="Y62" i="7"/>
  <c r="X62" i="7"/>
  <c r="X66" i="7"/>
  <c r="Y66" i="7"/>
  <c r="X70" i="7"/>
  <c r="Y70" i="7"/>
  <c r="Y74" i="7"/>
  <c r="X74" i="7"/>
  <c r="X78" i="7"/>
  <c r="Y78" i="7"/>
  <c r="Y82" i="7"/>
  <c r="X82" i="7"/>
  <c r="Y86" i="7"/>
  <c r="X86" i="7"/>
  <c r="Y90" i="7"/>
  <c r="X90" i="7"/>
  <c r="X94" i="7"/>
  <c r="Y94" i="7"/>
  <c r="X98" i="7"/>
  <c r="Y98" i="7"/>
  <c r="X102" i="7"/>
  <c r="Y102" i="7"/>
  <c r="X106" i="7"/>
  <c r="Y106" i="7"/>
  <c r="Y110" i="7"/>
  <c r="X110" i="7"/>
  <c r="X114" i="7"/>
  <c r="Y114" i="7"/>
  <c r="Y118" i="7"/>
  <c r="X118" i="7"/>
  <c r="Y122" i="7"/>
  <c r="X122" i="7"/>
  <c r="Y125" i="7"/>
  <c r="X125" i="7"/>
  <c r="AB8" i="7"/>
  <c r="AG14" i="7"/>
  <c r="Z14" i="7" s="1"/>
  <c r="AG23" i="7"/>
  <c r="Z23" i="7" s="1"/>
  <c r="AG12" i="7"/>
  <c r="Z12" i="7" s="1"/>
  <c r="AG13" i="7"/>
  <c r="Z13" i="7" s="1"/>
  <c r="AG28" i="7"/>
  <c r="Z28" i="7" s="1"/>
  <c r="Y9" i="7"/>
  <c r="X9" i="7"/>
  <c r="Y17" i="7"/>
  <c r="X17" i="7"/>
  <c r="Y29" i="7"/>
  <c r="X29" i="7"/>
  <c r="Y41" i="7"/>
  <c r="X41" i="7"/>
  <c r="Y53" i="7"/>
  <c r="X53" i="7"/>
  <c r="X61" i="7"/>
  <c r="Y61" i="7"/>
  <c r="Y73" i="7"/>
  <c r="X73" i="7"/>
  <c r="X81" i="7"/>
  <c r="Y81" i="7"/>
  <c r="Y93" i="7"/>
  <c r="X93" i="7"/>
  <c r="Y105" i="7"/>
  <c r="X105" i="7"/>
  <c r="Y113" i="7"/>
  <c r="X113" i="7"/>
  <c r="X11" i="7"/>
  <c r="Y11" i="7"/>
  <c r="X15" i="7"/>
  <c r="Y15" i="7"/>
  <c r="X19" i="7"/>
  <c r="Y19" i="7"/>
  <c r="Y23" i="7"/>
  <c r="X23" i="7"/>
  <c r="X27" i="7"/>
  <c r="Y27" i="7"/>
  <c r="X31" i="7"/>
  <c r="Y31" i="7"/>
  <c r="X35" i="7"/>
  <c r="Y35" i="7"/>
  <c r="Y39" i="7"/>
  <c r="X39" i="7"/>
  <c r="Y43" i="7"/>
  <c r="X43" i="7"/>
  <c r="X47" i="7"/>
  <c r="Y47" i="7"/>
  <c r="X51" i="7"/>
  <c r="Y51" i="7"/>
  <c r="X55" i="7"/>
  <c r="Y55" i="7"/>
  <c r="X59" i="7"/>
  <c r="Y59" i="7"/>
  <c r="Y63" i="7"/>
  <c r="X63" i="7"/>
  <c r="Y67" i="7"/>
  <c r="X67" i="7"/>
  <c r="X71" i="7"/>
  <c r="Y71" i="7"/>
  <c r="Y75" i="7"/>
  <c r="X75" i="7"/>
  <c r="X79" i="7"/>
  <c r="Y79" i="7"/>
  <c r="Y83" i="7"/>
  <c r="X83" i="7"/>
  <c r="X87" i="7"/>
  <c r="Y87" i="7"/>
  <c r="Y91" i="7"/>
  <c r="X91" i="7"/>
  <c r="X95" i="7"/>
  <c r="Y95" i="7"/>
  <c r="Y99" i="7"/>
  <c r="X99" i="7"/>
  <c r="X103" i="7"/>
  <c r="Y103" i="7"/>
  <c r="Y107" i="7"/>
  <c r="X107" i="7"/>
  <c r="X111" i="7"/>
  <c r="Y111" i="7"/>
  <c r="Y115" i="7"/>
  <c r="X115" i="7"/>
  <c r="Y119" i="7"/>
  <c r="X119" i="7"/>
  <c r="X123" i="7"/>
  <c r="Y123" i="7"/>
  <c r="AB19" i="7"/>
  <c r="AB14" i="7"/>
  <c r="AB16" i="7"/>
  <c r="AG25" i="7"/>
  <c r="Z25" i="7" s="1"/>
  <c r="AG16" i="7"/>
  <c r="Z16" i="7" s="1"/>
  <c r="AG15" i="7"/>
  <c r="Z15" i="7" s="1"/>
  <c r="AG18" i="7"/>
  <c r="Z18" i="7" s="1"/>
  <c r="AG17" i="7"/>
  <c r="Z17" i="7" s="1"/>
  <c r="AG29" i="7"/>
  <c r="Z29" i="7" s="1"/>
  <c r="X25" i="7"/>
  <c r="Y25" i="7"/>
  <c r="X37" i="7"/>
  <c r="Y37" i="7"/>
  <c r="Y49" i="7"/>
  <c r="X49" i="7"/>
  <c r="Y69" i="7"/>
  <c r="X69" i="7"/>
  <c r="Y89" i="7"/>
  <c r="X89" i="7"/>
  <c r="Y101" i="7"/>
  <c r="X101" i="7"/>
  <c r="Y117" i="7"/>
  <c r="X117" i="7"/>
  <c r="Y128" i="7"/>
  <c r="X128" i="7"/>
  <c r="X129" i="7"/>
  <c r="X12" i="7"/>
  <c r="Y12" i="7"/>
  <c r="X16" i="7"/>
  <c r="Y16" i="7"/>
  <c r="Y20" i="7"/>
  <c r="X20" i="7"/>
  <c r="Y24" i="7"/>
  <c r="X24" i="7"/>
  <c r="Y28" i="7"/>
  <c r="X28" i="7"/>
  <c r="Y32" i="7"/>
  <c r="X32" i="7"/>
  <c r="X36" i="7"/>
  <c r="Y36" i="7"/>
  <c r="Y40" i="7"/>
  <c r="X40" i="7"/>
  <c r="X44" i="7"/>
  <c r="Y44" i="7"/>
  <c r="Y48" i="7"/>
  <c r="X48" i="7"/>
  <c r="Y52" i="7"/>
  <c r="X52" i="7"/>
  <c r="Y56" i="7"/>
  <c r="X56" i="7"/>
  <c r="X60" i="7"/>
  <c r="Y60" i="7"/>
  <c r="Y64" i="7"/>
  <c r="X64" i="7"/>
  <c r="Y68" i="7"/>
  <c r="X68" i="7"/>
  <c r="Y72" i="7"/>
  <c r="X72" i="7"/>
  <c r="Y76" i="7"/>
  <c r="X76" i="7"/>
  <c r="X80" i="7"/>
  <c r="Y80" i="7"/>
  <c r="Y84" i="7"/>
  <c r="X84" i="7"/>
  <c r="Y88" i="7"/>
  <c r="X88" i="7"/>
  <c r="X92" i="7"/>
  <c r="Y92" i="7"/>
  <c r="Y96" i="7"/>
  <c r="X96" i="7"/>
  <c r="Y100" i="7"/>
  <c r="X100" i="7"/>
  <c r="Y104" i="7"/>
  <c r="X104" i="7"/>
  <c r="X108" i="7"/>
  <c r="Y108" i="7"/>
  <c r="X112" i="7"/>
  <c r="Y112" i="7"/>
  <c r="X116" i="7"/>
  <c r="Y116" i="7"/>
  <c r="Y120" i="7"/>
  <c r="X120" i="7"/>
  <c r="X124" i="7"/>
  <c r="Y124" i="7"/>
  <c r="X127" i="7"/>
  <c r="Y127" i="7"/>
  <c r="AB24" i="7"/>
  <c r="AB27" i="7"/>
  <c r="AB9" i="7"/>
  <c r="AB23" i="7"/>
  <c r="AG26" i="7"/>
  <c r="Z26" i="7" s="1"/>
  <c r="AG21" i="7"/>
  <c r="Z21" i="7" s="1"/>
  <c r="AG10" i="7"/>
  <c r="Z10" i="7" s="1"/>
  <c r="AG19" i="7"/>
  <c r="Z19" i="7" s="1"/>
  <c r="AG20" i="7"/>
  <c r="Z20" i="7" s="1"/>
  <c r="AB15" i="5" l="1"/>
  <c r="AC15" i="5"/>
  <c r="AC51" i="5"/>
  <c r="AB51" i="5"/>
  <c r="AC107" i="5"/>
  <c r="AB107" i="5"/>
  <c r="AC52" i="5"/>
  <c r="AB52" i="5"/>
  <c r="AC17" i="5"/>
  <c r="AB17" i="5"/>
  <c r="AB31" i="5"/>
  <c r="AC31" i="5"/>
  <c r="AC111" i="5"/>
  <c r="AB111" i="5"/>
  <c r="AB67" i="5"/>
  <c r="AC67" i="5"/>
  <c r="AC23" i="5"/>
  <c r="AB23" i="5"/>
  <c r="AC87" i="5"/>
  <c r="AB87" i="5"/>
  <c r="AC8" i="5"/>
  <c r="AB8" i="5"/>
  <c r="AC59" i="5"/>
  <c r="AB59" i="5"/>
  <c r="AC122" i="5"/>
  <c r="AB122" i="5"/>
  <c r="AB24" i="5"/>
  <c r="AC24" i="5"/>
  <c r="AC40" i="5"/>
  <c r="AB40" i="5"/>
  <c r="AB56" i="5"/>
  <c r="AC56" i="5"/>
  <c r="AC72" i="5"/>
  <c r="AB72" i="5"/>
  <c r="AB88" i="5"/>
  <c r="AC88" i="5"/>
  <c r="AB104" i="5"/>
  <c r="AC104" i="5"/>
  <c r="AC120" i="5"/>
  <c r="AB120" i="5"/>
  <c r="AC127" i="5"/>
  <c r="AB127" i="5"/>
  <c r="AB21" i="5"/>
  <c r="AC21" i="5"/>
  <c r="AC37" i="5"/>
  <c r="AB37" i="5"/>
  <c r="AC53" i="5"/>
  <c r="AB53" i="5"/>
  <c r="AB69" i="5"/>
  <c r="AC69" i="5"/>
  <c r="AB85" i="5"/>
  <c r="AC85" i="5"/>
  <c r="AB101" i="5"/>
  <c r="AC101" i="5"/>
  <c r="AC117" i="5"/>
  <c r="AB117" i="5"/>
  <c r="AC18" i="5"/>
  <c r="AB18" i="5"/>
  <c r="AB34" i="5"/>
  <c r="AC34" i="5"/>
  <c r="AB50" i="5"/>
  <c r="AC50" i="5"/>
  <c r="AC66" i="5"/>
  <c r="AB66" i="5"/>
  <c r="AC82" i="5"/>
  <c r="AB82" i="5"/>
  <c r="AB98" i="5"/>
  <c r="AC98" i="5"/>
  <c r="AB114" i="5"/>
  <c r="AC114" i="5"/>
  <c r="AC115" i="5"/>
  <c r="AB115" i="5"/>
  <c r="AC43" i="5"/>
  <c r="AB43" i="5"/>
  <c r="AB20" i="5"/>
  <c r="AC20" i="5"/>
  <c r="AC68" i="5"/>
  <c r="AB68" i="5"/>
  <c r="AB100" i="5"/>
  <c r="AC100" i="5"/>
  <c r="AB49" i="5"/>
  <c r="AC49" i="5"/>
  <c r="AC81" i="5"/>
  <c r="AB81" i="5"/>
  <c r="AC113" i="5"/>
  <c r="AB113" i="5"/>
  <c r="AC14" i="5"/>
  <c r="AB14" i="5"/>
  <c r="AB46" i="5"/>
  <c r="AC46" i="5"/>
  <c r="AC78" i="5"/>
  <c r="AB78" i="5"/>
  <c r="AC110" i="5"/>
  <c r="AB110" i="5"/>
  <c r="AB63" i="5"/>
  <c r="AC63" i="5"/>
  <c r="AB19" i="5"/>
  <c r="AC19" i="5"/>
  <c r="AC83" i="5"/>
  <c r="AB83" i="5"/>
  <c r="AB39" i="5"/>
  <c r="AC39" i="5"/>
  <c r="AC103" i="5"/>
  <c r="AB103" i="5"/>
  <c r="AB11" i="5"/>
  <c r="AC11" i="5"/>
  <c r="AB75" i="5"/>
  <c r="AC75" i="5"/>
  <c r="AB12" i="5"/>
  <c r="AC12" i="5"/>
  <c r="AB28" i="5"/>
  <c r="AC28" i="5"/>
  <c r="AB44" i="5"/>
  <c r="AC44" i="5"/>
  <c r="AB60" i="5"/>
  <c r="AC60" i="5"/>
  <c r="AB76" i="5"/>
  <c r="AC76" i="5"/>
  <c r="AB92" i="5"/>
  <c r="AC92" i="5"/>
  <c r="AB108" i="5"/>
  <c r="AC108" i="5"/>
  <c r="AB123" i="5"/>
  <c r="AC123" i="5"/>
  <c r="AB9" i="5"/>
  <c r="AC9" i="5"/>
  <c r="AB25" i="5"/>
  <c r="AC25" i="5"/>
  <c r="AB41" i="5"/>
  <c r="AC41" i="5"/>
  <c r="AB57" i="5"/>
  <c r="AC57" i="5"/>
  <c r="AB73" i="5"/>
  <c r="AC73" i="5"/>
  <c r="AC89" i="5"/>
  <c r="AB89" i="5"/>
  <c r="AC105" i="5"/>
  <c r="AB105" i="5"/>
  <c r="AB121" i="5"/>
  <c r="AC121" i="5"/>
  <c r="AC128" i="5"/>
  <c r="AB128" i="5"/>
  <c r="AB129" i="5"/>
  <c r="AC22" i="5"/>
  <c r="AB22" i="5"/>
  <c r="AB38" i="5"/>
  <c r="AC38" i="5"/>
  <c r="AC54" i="5"/>
  <c r="AB54" i="5"/>
  <c r="AC70" i="5"/>
  <c r="AB70" i="5"/>
  <c r="AB86" i="5"/>
  <c r="AC86" i="5"/>
  <c r="AB102" i="5"/>
  <c r="AC102" i="5"/>
  <c r="AB118" i="5"/>
  <c r="AC118" i="5"/>
  <c r="AB95" i="5"/>
  <c r="AC95" i="5"/>
  <c r="AB71" i="5"/>
  <c r="AC71" i="5"/>
  <c r="AB47" i="5"/>
  <c r="AC47" i="5"/>
  <c r="AB36" i="5"/>
  <c r="AC36" i="5"/>
  <c r="AB84" i="5"/>
  <c r="AC84" i="5"/>
  <c r="AC116" i="5"/>
  <c r="AB116" i="5"/>
  <c r="AC33" i="5"/>
  <c r="AB33" i="5"/>
  <c r="AB65" i="5"/>
  <c r="AC65" i="5"/>
  <c r="AC97" i="5"/>
  <c r="AB97" i="5"/>
  <c r="AC125" i="5"/>
  <c r="AB125" i="5"/>
  <c r="AB30" i="5"/>
  <c r="AC30" i="5"/>
  <c r="AC62" i="5"/>
  <c r="AB62" i="5"/>
  <c r="AB94" i="5"/>
  <c r="AC94" i="5"/>
  <c r="AC124" i="5"/>
  <c r="AB124" i="5"/>
  <c r="AB79" i="5"/>
  <c r="AC79" i="5"/>
  <c r="AC35" i="5"/>
  <c r="AB35" i="5"/>
  <c r="AC99" i="5"/>
  <c r="AB99" i="5"/>
  <c r="AC55" i="5"/>
  <c r="AB55" i="5"/>
  <c r="AC119" i="5"/>
  <c r="AB119" i="5"/>
  <c r="AC27" i="5"/>
  <c r="AB27" i="5"/>
  <c r="AC91" i="5"/>
  <c r="AB91" i="5"/>
  <c r="AB16" i="5"/>
  <c r="AC16" i="5"/>
  <c r="AB32" i="5"/>
  <c r="AC32" i="5"/>
  <c r="AB48" i="5"/>
  <c r="AC48" i="5"/>
  <c r="AC64" i="5"/>
  <c r="AB64" i="5"/>
  <c r="AB80" i="5"/>
  <c r="AC80" i="5"/>
  <c r="AB96" i="5"/>
  <c r="AC96" i="5"/>
  <c r="AC112" i="5"/>
  <c r="AB112" i="5"/>
  <c r="AC126" i="5"/>
  <c r="AB126" i="5"/>
  <c r="AC13" i="5"/>
  <c r="AB13" i="5"/>
  <c r="AC29" i="5"/>
  <c r="AB29" i="5"/>
  <c r="AC45" i="5"/>
  <c r="AB45" i="5"/>
  <c r="AB61" i="5"/>
  <c r="AC61" i="5"/>
  <c r="AB77" i="5"/>
  <c r="AC77" i="5"/>
  <c r="AB93" i="5"/>
  <c r="AC93" i="5"/>
  <c r="AC109" i="5"/>
  <c r="AB109" i="5"/>
  <c r="AC10" i="5"/>
  <c r="AB10" i="5"/>
  <c r="AC26" i="5"/>
  <c r="AB26" i="5"/>
  <c r="AB42" i="5"/>
  <c r="AC42" i="5"/>
  <c r="AB58" i="5"/>
  <c r="AC58" i="5"/>
  <c r="AC74" i="5"/>
  <c r="AB74" i="5"/>
  <c r="AB90" i="5"/>
  <c r="AC90" i="5"/>
  <c r="AB106" i="5"/>
  <c r="AC106" i="5"/>
  <c r="AG10" i="5"/>
  <c r="AG28" i="5"/>
  <c r="AK28" i="5"/>
  <c r="AG15" i="5"/>
  <c r="AG27" i="5"/>
  <c r="AG24" i="5"/>
  <c r="AK24" i="5"/>
  <c r="AG21" i="5"/>
  <c r="AG19" i="5"/>
  <c r="AG26" i="5"/>
  <c r="AK26" i="5"/>
  <c r="AG11" i="5"/>
  <c r="AG14" i="5"/>
  <c r="AK14" i="5"/>
  <c r="AK15" i="5"/>
  <c r="AK19" i="5"/>
  <c r="AK10" i="5"/>
  <c r="AK27" i="5"/>
  <c r="AK21" i="5"/>
  <c r="AK11" i="5"/>
  <c r="AG20" i="5"/>
  <c r="AK20" i="5"/>
  <c r="AG23" i="5"/>
  <c r="AK23" i="5"/>
  <c r="AG12" i="5"/>
  <c r="AK12" i="5"/>
  <c r="AG25" i="5"/>
  <c r="AK25" i="5"/>
  <c r="AG18" i="5"/>
  <c r="AK18" i="5"/>
  <c r="AG16" i="5"/>
  <c r="AK16" i="5"/>
  <c r="AG13" i="5"/>
  <c r="AK13" i="5"/>
  <c r="AG17" i="5"/>
  <c r="AK17" i="5"/>
  <c r="AG29" i="5"/>
  <c r="AK29" i="5"/>
  <c r="X8" i="5"/>
  <c r="Z8" i="5" s="1"/>
  <c r="AH25" i="5"/>
  <c r="AH10" i="5"/>
  <c r="AH21" i="5"/>
  <c r="AH27" i="5"/>
  <c r="AH22" i="5"/>
  <c r="AG22" i="5"/>
  <c r="AH9" i="5"/>
  <c r="AK22" i="5"/>
  <c r="AH15" i="5"/>
  <c r="AH23" i="5"/>
  <c r="AH28" i="5"/>
  <c r="AH20" i="5"/>
  <c r="AH19" i="5"/>
  <c r="AH11" i="5"/>
  <c r="AJ11" i="5" s="1"/>
  <c r="AH18" i="5"/>
  <c r="AK9" i="5"/>
  <c r="AH13" i="5"/>
  <c r="AH17" i="5"/>
  <c r="AH12" i="5"/>
  <c r="AH16" i="5"/>
  <c r="AH14" i="5"/>
  <c r="AH26" i="5"/>
  <c r="AE26" i="5" s="1"/>
  <c r="AG9" i="5"/>
  <c r="AJ9" i="5" s="1"/>
  <c r="AH8" i="5"/>
  <c r="X62" i="5"/>
  <c r="X65" i="5"/>
  <c r="X103" i="5"/>
  <c r="X106" i="5"/>
  <c r="X45" i="5"/>
  <c r="X20" i="5"/>
  <c r="X19" i="5"/>
  <c r="X128" i="5"/>
  <c r="Y8" i="5"/>
  <c r="X32" i="5"/>
  <c r="X15" i="5"/>
  <c r="X18" i="5"/>
  <c r="X69" i="5"/>
  <c r="X59" i="5"/>
  <c r="X110" i="5"/>
  <c r="X46" i="5"/>
  <c r="X113" i="5"/>
  <c r="X49" i="5"/>
  <c r="X28" i="5"/>
  <c r="X36" i="5"/>
  <c r="X87" i="5"/>
  <c r="X23" i="5"/>
  <c r="X90" i="5"/>
  <c r="X26" i="5"/>
  <c r="X93" i="5"/>
  <c r="X29" i="5"/>
  <c r="X104" i="5"/>
  <c r="X64" i="5"/>
  <c r="X67" i="5"/>
  <c r="X118" i="5"/>
  <c r="X54" i="5"/>
  <c r="X121" i="5"/>
  <c r="X57" i="5"/>
  <c r="X123" i="5"/>
  <c r="X24" i="5"/>
  <c r="X125" i="5"/>
  <c r="X63" i="5"/>
  <c r="X126" i="5"/>
  <c r="X66" i="5"/>
  <c r="X117" i="5"/>
  <c r="X53" i="5"/>
  <c r="X44" i="5"/>
  <c r="X52" i="5"/>
  <c r="X11" i="5"/>
  <c r="X127" i="5"/>
  <c r="X100" i="5"/>
  <c r="X39" i="5"/>
  <c r="X42" i="5"/>
  <c r="X12" i="5"/>
  <c r="X83" i="5"/>
  <c r="X70" i="5"/>
  <c r="X73" i="5"/>
  <c r="X88" i="5"/>
  <c r="X79" i="5"/>
  <c r="X82" i="5"/>
  <c r="X108" i="5"/>
  <c r="X107" i="5"/>
  <c r="X43" i="5"/>
  <c r="X94" i="5"/>
  <c r="X30" i="5"/>
  <c r="X97" i="5"/>
  <c r="X33" i="5"/>
  <c r="X120" i="5"/>
  <c r="X80" i="5"/>
  <c r="X71" i="5"/>
  <c r="X129" i="5"/>
  <c r="X74" i="5"/>
  <c r="X10" i="5"/>
  <c r="X77" i="5"/>
  <c r="X13" i="5"/>
  <c r="X40" i="5"/>
  <c r="X115" i="5"/>
  <c r="X51" i="5"/>
  <c r="X102" i="5"/>
  <c r="X38" i="5"/>
  <c r="X105" i="5"/>
  <c r="X41" i="5"/>
  <c r="X60" i="5"/>
  <c r="X68" i="5"/>
  <c r="X111" i="5"/>
  <c r="X47" i="5"/>
  <c r="X114" i="5"/>
  <c r="X50" i="5"/>
  <c r="X101" i="5"/>
  <c r="X37" i="5"/>
  <c r="X48" i="5"/>
  <c r="X96" i="5"/>
  <c r="X75" i="5"/>
  <c r="X92" i="5"/>
  <c r="X109" i="5"/>
  <c r="X116" i="5"/>
  <c r="X91" i="5"/>
  <c r="X27" i="5"/>
  <c r="X78" i="5"/>
  <c r="X14" i="5"/>
  <c r="X81" i="5"/>
  <c r="X17" i="5"/>
  <c r="X56" i="5"/>
  <c r="X119" i="5"/>
  <c r="X55" i="5"/>
  <c r="X122" i="5"/>
  <c r="X58" i="5"/>
  <c r="X124" i="5"/>
  <c r="X61" i="5"/>
  <c r="X76" i="5"/>
  <c r="X84" i="5"/>
  <c r="X99" i="5"/>
  <c r="X35" i="5"/>
  <c r="X86" i="5"/>
  <c r="X22" i="5"/>
  <c r="X89" i="5"/>
  <c r="X25" i="5"/>
  <c r="X9" i="5"/>
  <c r="X112" i="5"/>
  <c r="X95" i="5"/>
  <c r="X31" i="5"/>
  <c r="X98" i="5"/>
  <c r="X34" i="5"/>
  <c r="X85" i="5"/>
  <c r="X21" i="5"/>
  <c r="X72" i="5"/>
  <c r="X16" i="5"/>
  <c r="Y90" i="5"/>
  <c r="Y54" i="5"/>
  <c r="Y110" i="5"/>
  <c r="AD55" i="5"/>
  <c r="Y67" i="5"/>
  <c r="AD47" i="5"/>
  <c r="Y80" i="5"/>
  <c r="AD31" i="5"/>
  <c r="Y77" i="5"/>
  <c r="AD60" i="5"/>
  <c r="AD90" i="5"/>
  <c r="Y38" i="5"/>
  <c r="Y42" i="5"/>
  <c r="Y106" i="5"/>
  <c r="Y66" i="5"/>
  <c r="Y86" i="5"/>
  <c r="Y62" i="5"/>
  <c r="Y127" i="5"/>
  <c r="AD48" i="5"/>
  <c r="Y35" i="5"/>
  <c r="Y51" i="5"/>
  <c r="Y75" i="5"/>
  <c r="Y107" i="5"/>
  <c r="AD120" i="5"/>
  <c r="AD121" i="5"/>
  <c r="AD22" i="5"/>
  <c r="Y88" i="5"/>
  <c r="Y120" i="5"/>
  <c r="AD124" i="5"/>
  <c r="AD14" i="5"/>
  <c r="AD11" i="5"/>
  <c r="Y68" i="5"/>
  <c r="Y93" i="5"/>
  <c r="AD56" i="5"/>
  <c r="Y47" i="5"/>
  <c r="Y58" i="5"/>
  <c r="Y98" i="5"/>
  <c r="Y78" i="5"/>
  <c r="AD111" i="5"/>
  <c r="AD87" i="5"/>
  <c r="AD27" i="5"/>
  <c r="Y39" i="5"/>
  <c r="Y55" i="5"/>
  <c r="Y83" i="5"/>
  <c r="Y115" i="5"/>
  <c r="AD66" i="5"/>
  <c r="AD44" i="5"/>
  <c r="AD88" i="5"/>
  <c r="Y52" i="5"/>
  <c r="Y96" i="5"/>
  <c r="AD73" i="5"/>
  <c r="AD68" i="5"/>
  <c r="AD63" i="5"/>
  <c r="AD101" i="5"/>
  <c r="Y45" i="5"/>
  <c r="Y109" i="5"/>
  <c r="AD99" i="5"/>
  <c r="AD96" i="5"/>
  <c r="AD51" i="5"/>
  <c r="AD28" i="5"/>
  <c r="Y114" i="5"/>
  <c r="AD86" i="5"/>
  <c r="Y34" i="5"/>
  <c r="Y46" i="5"/>
  <c r="Y128" i="5"/>
  <c r="Y31" i="5"/>
  <c r="Y99" i="5"/>
  <c r="AD17" i="5"/>
  <c r="Y112" i="5"/>
  <c r="AD125" i="5"/>
  <c r="Y44" i="5"/>
  <c r="AD18" i="5"/>
  <c r="AD24" i="5"/>
  <c r="AD58" i="5"/>
  <c r="Y50" i="5"/>
  <c r="Y70" i="5"/>
  <c r="Y122" i="5"/>
  <c r="Y118" i="5"/>
  <c r="AD91" i="5"/>
  <c r="Y82" i="5"/>
  <c r="Y102" i="5"/>
  <c r="Y74" i="5"/>
  <c r="AD112" i="5"/>
  <c r="AD52" i="5"/>
  <c r="Y30" i="5"/>
  <c r="Y94" i="5"/>
  <c r="AD85" i="5"/>
  <c r="AD62" i="5"/>
  <c r="AD97" i="5"/>
  <c r="Y43" i="5"/>
  <c r="Y59" i="5"/>
  <c r="Y91" i="5"/>
  <c r="Y123" i="5"/>
  <c r="AD36" i="5"/>
  <c r="AD79" i="5"/>
  <c r="AH24" i="5"/>
  <c r="Y72" i="5"/>
  <c r="Y104" i="5"/>
  <c r="AD92" i="5"/>
  <c r="AD70" i="5"/>
  <c r="AD108" i="5"/>
  <c r="AD25" i="5"/>
  <c r="Y61" i="5"/>
  <c r="Y125" i="5"/>
  <c r="AD110" i="5"/>
  <c r="AD65" i="5"/>
  <c r="AD115" i="5"/>
  <c r="AD13" i="5"/>
  <c r="Y71" i="5"/>
  <c r="Y87" i="5"/>
  <c r="Y103" i="5"/>
  <c r="Y119" i="5"/>
  <c r="AD95" i="5"/>
  <c r="AD117" i="5"/>
  <c r="AD54" i="5"/>
  <c r="AD35" i="5"/>
  <c r="AD104" i="5"/>
  <c r="AD118" i="5"/>
  <c r="Y64" i="5"/>
  <c r="Y84" i="5"/>
  <c r="Y100" i="5"/>
  <c r="Y116" i="5"/>
  <c r="AD53" i="5"/>
  <c r="AD83" i="5"/>
  <c r="AD10" i="5"/>
  <c r="AD21" i="5"/>
  <c r="AD105" i="5"/>
  <c r="AD74" i="5"/>
  <c r="AD126" i="5"/>
  <c r="AD82" i="5"/>
  <c r="AD116" i="5"/>
  <c r="Y48" i="5"/>
  <c r="Y33" i="5"/>
  <c r="Y49" i="5"/>
  <c r="Y65" i="5"/>
  <c r="Y81" i="5"/>
  <c r="Y97" i="5"/>
  <c r="Y113" i="5"/>
  <c r="AD43" i="5"/>
  <c r="AD119" i="5"/>
  <c r="AD26" i="5"/>
  <c r="AD78" i="5"/>
  <c r="AD30" i="5"/>
  <c r="AD89" i="5"/>
  <c r="AD75" i="5"/>
  <c r="AD38" i="5"/>
  <c r="AD19" i="5"/>
  <c r="AD34" i="5"/>
  <c r="AD33" i="5"/>
  <c r="AD32" i="5"/>
  <c r="AD72" i="5"/>
  <c r="AD81" i="5"/>
  <c r="AD122" i="5"/>
  <c r="AG8" i="5"/>
  <c r="AD109" i="5"/>
  <c r="Y32" i="5"/>
  <c r="Y56" i="5"/>
  <c r="Y37" i="5"/>
  <c r="Y53" i="5"/>
  <c r="Y69" i="5"/>
  <c r="Y85" i="5"/>
  <c r="Y101" i="5"/>
  <c r="Y117" i="5"/>
  <c r="AD113" i="5"/>
  <c r="AD80" i="5"/>
  <c r="AD61" i="5"/>
  <c r="AD57" i="5"/>
  <c r="AD128" i="5"/>
  <c r="AD15" i="5"/>
  <c r="AD107" i="5"/>
  <c r="AH29" i="5"/>
  <c r="AD29" i="5"/>
  <c r="AD37" i="5"/>
  <c r="AD59" i="5"/>
  <c r="AD98" i="5"/>
  <c r="AD106" i="5"/>
  <c r="AD42" i="5"/>
  <c r="AD41" i="5"/>
  <c r="Y63" i="5"/>
  <c r="Y79" i="5"/>
  <c r="Y95" i="5"/>
  <c r="Y111" i="5"/>
  <c r="Y126" i="5"/>
  <c r="AD69" i="5"/>
  <c r="AD103" i="5"/>
  <c r="AD102" i="5"/>
  <c r="AD127" i="5"/>
  <c r="AD49" i="5"/>
  <c r="AD20" i="5"/>
  <c r="Y40" i="5"/>
  <c r="Y76" i="5"/>
  <c r="Y92" i="5"/>
  <c r="Y108" i="5"/>
  <c r="Y124" i="5"/>
  <c r="AD40" i="5"/>
  <c r="AD84" i="5"/>
  <c r="AD76" i="5"/>
  <c r="AD8" i="5"/>
  <c r="AD64" i="5"/>
  <c r="Y129" i="5"/>
  <c r="AD93" i="5"/>
  <c r="AD50" i="5"/>
  <c r="Y36" i="5"/>
  <c r="Y60" i="5"/>
  <c r="Y41" i="5"/>
  <c r="Y57" i="5"/>
  <c r="Y73" i="5"/>
  <c r="Y89" i="5"/>
  <c r="Y105" i="5"/>
  <c r="Y121" i="5"/>
  <c r="AD114" i="5"/>
  <c r="AD100" i="5"/>
  <c r="AD71" i="5"/>
  <c r="AD77" i="5"/>
  <c r="AD129" i="5"/>
  <c r="AD9" i="5"/>
  <c r="AD39" i="5"/>
  <c r="AD123" i="5"/>
  <c r="AD16" i="5"/>
  <c r="AD23" i="5"/>
  <c r="AD46" i="5"/>
  <c r="AD94" i="5"/>
  <c r="AD12" i="5"/>
  <c r="AD45" i="5"/>
  <c r="AD67" i="5"/>
  <c r="L5" i="5"/>
  <c r="Z120" i="5"/>
  <c r="Z52" i="5"/>
  <c r="Z95" i="5"/>
  <c r="Z63" i="5"/>
  <c r="Z114" i="5"/>
  <c r="Z82" i="5"/>
  <c r="Z50" i="5"/>
  <c r="Z56" i="5"/>
  <c r="Z93" i="5"/>
  <c r="Z61" i="5"/>
  <c r="AA30" i="5"/>
  <c r="AA79" i="5"/>
  <c r="AA39" i="5"/>
  <c r="AA70" i="5"/>
  <c r="AA38" i="5"/>
  <c r="AA107" i="5"/>
  <c r="AA114" i="5"/>
  <c r="AA105" i="5"/>
  <c r="AA73" i="5"/>
  <c r="AA41" i="5"/>
  <c r="AA56" i="5"/>
  <c r="AA87" i="5"/>
  <c r="Z96" i="5"/>
  <c r="Z112" i="5"/>
  <c r="Z116" i="5"/>
  <c r="Z76" i="5"/>
  <c r="Z44" i="5"/>
  <c r="Z123" i="5"/>
  <c r="Z107" i="5"/>
  <c r="Z91" i="5"/>
  <c r="Z75" i="5"/>
  <c r="Z59" i="5"/>
  <c r="Z43" i="5"/>
  <c r="Z126" i="5"/>
  <c r="Z110" i="5"/>
  <c r="Z94" i="5"/>
  <c r="Z78" i="5"/>
  <c r="Z62" i="5"/>
  <c r="Z46" i="5"/>
  <c r="Z30" i="5"/>
  <c r="Z48" i="5"/>
  <c r="Z121" i="5"/>
  <c r="Z105" i="5"/>
  <c r="Z89" i="5"/>
  <c r="Z73" i="5"/>
  <c r="Z57" i="5"/>
  <c r="Z41" i="5"/>
  <c r="AA31" i="5"/>
  <c r="AA108" i="5"/>
  <c r="AA111" i="5"/>
  <c r="AA67" i="5"/>
  <c r="AA126" i="5"/>
  <c r="AA98" i="5"/>
  <c r="AA82" i="5"/>
  <c r="AA66" i="5"/>
  <c r="AA50" i="5"/>
  <c r="AA34" i="5"/>
  <c r="AA76" i="5"/>
  <c r="AA95" i="5"/>
  <c r="AA51" i="5"/>
  <c r="AA106" i="5"/>
  <c r="AA117" i="5"/>
  <c r="AA101" i="5"/>
  <c r="AA85" i="5"/>
  <c r="AA69" i="5"/>
  <c r="AA53" i="5"/>
  <c r="AA37" i="5"/>
  <c r="AA68" i="5"/>
  <c r="AA52" i="5"/>
  <c r="AA36" i="5"/>
  <c r="AA84" i="5"/>
  <c r="AA75" i="5"/>
  <c r="Z128" i="5"/>
  <c r="Z127" i="5"/>
  <c r="Z47" i="5"/>
  <c r="Z66" i="5"/>
  <c r="Z125" i="5"/>
  <c r="Z45" i="5"/>
  <c r="AA86" i="5"/>
  <c r="AA40" i="5"/>
  <c r="Z108" i="5"/>
  <c r="Z124" i="5"/>
  <c r="Z100" i="5"/>
  <c r="Z68" i="5"/>
  <c r="Z36" i="5"/>
  <c r="Z119" i="5"/>
  <c r="Z103" i="5"/>
  <c r="Z87" i="5"/>
  <c r="Z71" i="5"/>
  <c r="Z55" i="5"/>
  <c r="Z39" i="5"/>
  <c r="Z122" i="5"/>
  <c r="Z106" i="5"/>
  <c r="Z90" i="5"/>
  <c r="Z74" i="5"/>
  <c r="Z58" i="5"/>
  <c r="Z42" i="5"/>
  <c r="Z72" i="5"/>
  <c r="Z40" i="5"/>
  <c r="Z117" i="5"/>
  <c r="Z101" i="5"/>
  <c r="Z85" i="5"/>
  <c r="Z69" i="5"/>
  <c r="Z53" i="5"/>
  <c r="Z37" i="5"/>
  <c r="AA32" i="5"/>
  <c r="AA92" i="5"/>
  <c r="AA99" i="5"/>
  <c r="AA59" i="5"/>
  <c r="AA118" i="5"/>
  <c r="AA94" i="5"/>
  <c r="AA78" i="5"/>
  <c r="AA62" i="5"/>
  <c r="AA46" i="5"/>
  <c r="AA124" i="5"/>
  <c r="AA127" i="5"/>
  <c r="AA83" i="5"/>
  <c r="AA43" i="5"/>
  <c r="AA129" i="5"/>
  <c r="AA113" i="5"/>
  <c r="AA97" i="5"/>
  <c r="AA81" i="5"/>
  <c r="AA65" i="5"/>
  <c r="AA49" i="5"/>
  <c r="AA116" i="5"/>
  <c r="AA64" i="5"/>
  <c r="AA48" i="5"/>
  <c r="AA128" i="5"/>
  <c r="AA119" i="5"/>
  <c r="AA55" i="5"/>
  <c r="Z88" i="5"/>
  <c r="Z80" i="5"/>
  <c r="Z111" i="5"/>
  <c r="Z79" i="5"/>
  <c r="Z31" i="5"/>
  <c r="Z98" i="5"/>
  <c r="Z34" i="5"/>
  <c r="Z109" i="5"/>
  <c r="Z77" i="5"/>
  <c r="AA120" i="5"/>
  <c r="AA123" i="5"/>
  <c r="AA102" i="5"/>
  <c r="AA54" i="5"/>
  <c r="AA88" i="5"/>
  <c r="AA63" i="5"/>
  <c r="AA121" i="5"/>
  <c r="AA89" i="5"/>
  <c r="AA57" i="5"/>
  <c r="AA80" i="5"/>
  <c r="AA100" i="5"/>
  <c r="AK8" i="5"/>
  <c r="Z104" i="5"/>
  <c r="Z92" i="5"/>
  <c r="Z84" i="5"/>
  <c r="Z60" i="5"/>
  <c r="Z32" i="5"/>
  <c r="Z115" i="5"/>
  <c r="Z99" i="5"/>
  <c r="Z83" i="5"/>
  <c r="Z67" i="5"/>
  <c r="Z51" i="5"/>
  <c r="Z35" i="5"/>
  <c r="Z118" i="5"/>
  <c r="Z102" i="5"/>
  <c r="Z86" i="5"/>
  <c r="Z70" i="5"/>
  <c r="Z54" i="5"/>
  <c r="Z38" i="5"/>
  <c r="Z64" i="5"/>
  <c r="Z129" i="5"/>
  <c r="Z113" i="5"/>
  <c r="Z97" i="5"/>
  <c r="Z81" i="5"/>
  <c r="Z65" i="5"/>
  <c r="Z49" i="5"/>
  <c r="Z33" i="5"/>
  <c r="AA33" i="5"/>
  <c r="AA72" i="5"/>
  <c r="AA91" i="5"/>
  <c r="AA47" i="5"/>
  <c r="AA110" i="5"/>
  <c r="AA90" i="5"/>
  <c r="AA74" i="5"/>
  <c r="AA58" i="5"/>
  <c r="AA42" i="5"/>
  <c r="AA104" i="5"/>
  <c r="AA115" i="5"/>
  <c r="AA71" i="5"/>
  <c r="AA122" i="5"/>
  <c r="AA125" i="5"/>
  <c r="AA109" i="5"/>
  <c r="AA93" i="5"/>
  <c r="AA77" i="5"/>
  <c r="AA61" i="5"/>
  <c r="AA45" i="5"/>
  <c r="AA96" i="5"/>
  <c r="AA60" i="5"/>
  <c r="AA44" i="5"/>
  <c r="AA112" i="5"/>
  <c r="AA103" i="5"/>
  <c r="AF8" i="5"/>
  <c r="AA35" i="5"/>
  <c r="AE17" i="5" l="1"/>
  <c r="AE28" i="5"/>
  <c r="AE8" i="5"/>
  <c r="Z9" i="5"/>
  <c r="AE20" i="5"/>
  <c r="AE13" i="5"/>
  <c r="AE16" i="5"/>
  <c r="AE27" i="5"/>
  <c r="AJ21" i="5"/>
  <c r="Y21" i="5" s="1"/>
  <c r="AE18" i="5"/>
  <c r="AJ19" i="5"/>
  <c r="Y19" i="5" s="1"/>
  <c r="AE24" i="5"/>
  <c r="AJ12" i="5"/>
  <c r="AA12" i="5" s="1"/>
  <c r="AJ8" i="5"/>
  <c r="AJ14" i="5"/>
  <c r="AA14" i="5" s="1"/>
  <c r="AJ13" i="5"/>
  <c r="Z13" i="5" s="1"/>
  <c r="AE9" i="5"/>
  <c r="AE10" i="5"/>
  <c r="AJ29" i="5"/>
  <c r="Z29" i="5" s="1"/>
  <c r="AJ18" i="5"/>
  <c r="Y18" i="5" s="1"/>
  <c r="AJ27" i="5"/>
  <c r="AA27" i="5" s="1"/>
  <c r="AJ10" i="5"/>
  <c r="AE25" i="5"/>
  <c r="AJ20" i="5"/>
  <c r="Y20" i="5" s="1"/>
  <c r="AJ15" i="5"/>
  <c r="Y15" i="5" s="1"/>
  <c r="AE12" i="5"/>
  <c r="AE23" i="5"/>
  <c r="AE21" i="5"/>
  <c r="AJ17" i="5"/>
  <c r="Y17" i="5" s="1"/>
  <c r="AJ25" i="5"/>
  <c r="Y25" i="5" s="1"/>
  <c r="AE14" i="5"/>
  <c r="AE19" i="5"/>
  <c r="AJ22" i="5"/>
  <c r="Y22" i="5" s="1"/>
  <c r="AJ23" i="5"/>
  <c r="Y23" i="5" s="1"/>
  <c r="AA19" i="5"/>
  <c r="AJ24" i="5"/>
  <c r="Y24" i="5" s="1"/>
  <c r="AJ28" i="5"/>
  <c r="Y28" i="5" s="1"/>
  <c r="Y29" i="5"/>
  <c r="Y11" i="5"/>
  <c r="Z11" i="5"/>
  <c r="Z10" i="5"/>
  <c r="Z14" i="5"/>
  <c r="Y9" i="5"/>
  <c r="Y14" i="5"/>
  <c r="AA9" i="5"/>
  <c r="AA11" i="5"/>
  <c r="Y10" i="5"/>
  <c r="AA10" i="5"/>
  <c r="AB3" i="5" s="1"/>
  <c r="AA22" i="5"/>
  <c r="AA29" i="5"/>
  <c r="AE15" i="5"/>
  <c r="AJ16" i="5"/>
  <c r="AE29" i="5"/>
  <c r="Z17" i="5"/>
  <c r="AE11" i="5"/>
  <c r="AE22" i="5"/>
  <c r="Z15" i="5"/>
  <c r="AJ26" i="5"/>
  <c r="Z26" i="5" s="1"/>
  <c r="AA8" i="5"/>
  <c r="Z25" i="5"/>
  <c r="Z18" i="5" l="1"/>
  <c r="AA28" i="5"/>
  <c r="AA13" i="5"/>
  <c r="Y13" i="5"/>
  <c r="Z22" i="5"/>
  <c r="Y27" i="5"/>
  <c r="Y12" i="5"/>
  <c r="AA21" i="5"/>
  <c r="Z21" i="5"/>
  <c r="Z24" i="5"/>
  <c r="AA24" i="5"/>
  <c r="Z27" i="5"/>
  <c r="Z19" i="5"/>
  <c r="Z28" i="5"/>
  <c r="Z12" i="5"/>
  <c r="AA20" i="5"/>
  <c r="AA23" i="5"/>
  <c r="AA18" i="5"/>
  <c r="AA25" i="5"/>
  <c r="AA17" i="5"/>
  <c r="AA15" i="5"/>
  <c r="Z23" i="5"/>
  <c r="Z20" i="5"/>
  <c r="AA26" i="5"/>
  <c r="Y26" i="5"/>
  <c r="AA16" i="5"/>
  <c r="Y16" i="5"/>
  <c r="Z16" i="5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tc={4924D0EA-8169-4BBD-B387-30C61F7A93A5}</author>
    <author>tc={46CE5812-A251-48A1-A401-2A983BA8C38C}</author>
    <author>tc={B3217BB9-82AE-4BEF-A396-696AECB753FA}</author>
    <author>tc={76E8416B-BE14-415D-B41A-088DF93EFD3E}</author>
    <author>Rainer Schmidt</author>
    <author>tc={95A97581-CA5F-4496-8D7E-616666E352DF}</author>
  </authors>
  <commentList>
    <comment ref="S1" authorId="0" shapeId="0" xr:uid="{4924D0EA-8169-4BBD-B387-30C61F7A93A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Abschlusskosten</t>
      </text>
    </comment>
    <comment ref="S2" authorId="1" shapeId="0" xr:uid="{46CE5812-A251-48A1-A401-2A983BA8C38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Inkassokosten</t>
      </text>
    </comment>
    <comment ref="S3" authorId="2" shapeId="0" xr:uid="{B3217BB9-82AE-4BEF-A396-696AECB753F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Verwaltungskosten</t>
      </text>
    </comment>
    <comment ref="K7" authorId="3" shapeId="0" xr:uid="{76E8416B-BE14-415D-B41A-088DF93EFD3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Aufschubszeit</t>
      </text>
    </comment>
    <comment ref="X7" authorId="4" shapeId="0" xr:uid="{7A338E61-BC02-434B-94F2-2D06A4ADC409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Sparprämie</t>
        </r>
      </text>
    </comment>
    <comment ref="Y7" authorId="4" shapeId="0" xr:uid="{2C0625C1-7F3E-4CC7-A0B3-20E5EE79999D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Risikoprämie</t>
        </r>
      </text>
    </comment>
    <comment ref="Z7" authorId="5" shapeId="0" xr:uid="{95A97581-CA5F-4496-8D7E-616666E352D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ausreichende Deckungsrückstellung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tc={078DC317-02D7-406B-9FCB-D80C13845AC7}</author>
    <author>tc={177FCAF9-8CAC-4C1A-A82A-426EDBE77E83}</author>
    <author>tc={97E5144B-E76D-4184-A7DF-1F712958B127}</author>
    <author>tc={E10734C2-FF16-4C53-8628-BDF865269D1B}</author>
    <author>Rainer Schmidt</author>
    <author>tc={24E2F0AA-139C-40DB-923E-F77DD87A5391}</author>
  </authors>
  <commentList>
    <comment ref="S1" authorId="0" shapeId="0" xr:uid="{078DC317-02D7-406B-9FCB-D80C13845AC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Abschlusskosten</t>
      </text>
    </comment>
    <comment ref="S2" authorId="1" shapeId="0" xr:uid="{177FCAF9-8CAC-4C1A-A82A-426EDBE77E83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Inkassokosten</t>
      </text>
    </comment>
    <comment ref="S3" authorId="2" shapeId="0" xr:uid="{97E5144B-E76D-4184-A7DF-1F712958B12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Verwaltungskosten</t>
      </text>
    </comment>
    <comment ref="K7" authorId="3" shapeId="0" xr:uid="{E10734C2-FF16-4C53-8628-BDF865269D1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Aufschubszeit</t>
      </text>
    </comment>
    <comment ref="X7" authorId="4" shapeId="0" xr:uid="{5F88E5F1-65CF-4832-9D44-37A922599741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Sparprämie</t>
        </r>
      </text>
    </comment>
    <comment ref="Y7" authorId="4" shapeId="0" xr:uid="{3A95CD57-7964-4C4C-BD48-0628DCC87EB5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Risikoprämie</t>
        </r>
      </text>
    </comment>
    <comment ref="Z7" authorId="5" shapeId="0" xr:uid="{24E2F0AA-139C-40DB-923E-F77DD87A5391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ausreichende Deckungsrückstellung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tc={60B1115D-F46F-48ED-B448-CE93E1F2B9D7}</author>
    <author>tc={3649A909-8990-4B96-AF98-5535C3009BCC}</author>
    <author>tc={976D6866-7A9F-485E-845A-60B0EB20C368}</author>
    <author>tc={707BFC2B-3B8F-4F7E-B367-B76AF525A275}</author>
    <author>tc={C7F5AA6C-311F-4FE2-8BFF-6F4FFD0578EC}</author>
    <author>tc={6A8AD028-6ED3-46FB-A304-1852241B7A29}</author>
    <author>tc={E268B8ED-A54F-4F06-AA27-151DD902AB8D}</author>
    <author>tc={2B168251-723E-4829-AC59-B3C4225866B6}</author>
    <author>tc={7AF7E1AB-2AE1-4561-83E9-12ED1F4BC588}</author>
    <author>Rainer Schmidt</author>
  </authors>
  <commentList>
    <comment ref="S1" authorId="0" shapeId="0" xr:uid="{60B1115D-F46F-48ED-B448-CE93E1F2B9D7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Abschlusskosten</t>
      </text>
    </comment>
    <comment ref="S2" authorId="1" shapeId="0" xr:uid="{3649A909-8990-4B96-AF98-5535C3009BC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Inkassokosten</t>
      </text>
    </comment>
    <comment ref="S3" authorId="2" shapeId="0" xr:uid="{976D6866-7A9F-485E-845A-60B0EB20C36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Verwaltungskosten</t>
      </text>
    </comment>
    <comment ref="L4" authorId="3" shapeId="0" xr:uid="{707BFC2B-3B8F-4F7E-B367-B76AF525A27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Zillmerprämie</t>
      </text>
    </comment>
    <comment ref="K7" authorId="4" shapeId="0" xr:uid="{C7F5AA6C-311F-4FE2-8BFF-6F4FFD0578E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Aufschubszeit</t>
      </text>
    </comment>
    <comment ref="X7" authorId="5" shapeId="0" xr:uid="{6A8AD028-6ED3-46FB-A304-1852241B7A2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gezillmerte Deckungsrückstellung</t>
      </text>
    </comment>
    <comment ref="Y7" authorId="6" shapeId="0" xr:uid="{E268B8ED-A54F-4F06-AA27-151DD902AB8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ausreichende Deckungsrückstellung</t>
      </text>
    </comment>
    <comment ref="Z7" authorId="7" shapeId="0" xr:uid="{2B168251-723E-4829-AC59-B3C4225866B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ausreichende Deckungsrückstellung</t>
      </text>
    </comment>
    <comment ref="AA7" authorId="8" shapeId="0" xr:uid="{7AF7E1AB-2AE1-4561-83E9-12ED1F4BC58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Billanzielle Deckungsrückstellung</t>
      </text>
    </comment>
    <comment ref="AB7" authorId="9" shapeId="0" xr:uid="{4F95B76F-2415-405C-BAE6-B5C68BA35D77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Sparprämie</t>
        </r>
      </text>
    </comment>
    <comment ref="AC7" authorId="9" shapeId="0" xr:uid="{440B9CC2-FD7E-43C2-9AB9-A4302E80384D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Risikoprämie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tc={8BE3D212-FCB4-4F91-837E-114FAC2335DA}</author>
    <author>tc={361BD577-C9EE-44FC-A416-A6C630168CDC}</author>
    <author>tc={5793829D-F978-496F-8586-2BC2531A3D7D}</author>
    <author>tc={ABBFD4D9-A77E-49BB-92A8-2135A84E823E}</author>
    <author>tc={F951A2E7-E249-4999-92AD-8A3139935F79}</author>
    <author>Rainer Schmidt</author>
  </authors>
  <commentList>
    <comment ref="S1" authorId="0" shapeId="0" xr:uid="{8BE3D212-FCB4-4F91-837E-114FAC2335DA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Abschlusskosten</t>
      </text>
    </comment>
    <comment ref="S2" authorId="1" shapeId="0" xr:uid="{361BD577-C9EE-44FC-A416-A6C630168CDC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Inkassokosten</t>
      </text>
    </comment>
    <comment ref="S3" authorId="2" shapeId="0" xr:uid="{5793829D-F978-496F-8586-2BC2531A3D7D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Verwaltungskosten</t>
      </text>
    </comment>
    <comment ref="L4" authorId="3" shapeId="0" xr:uid="{ABBFD4D9-A77E-49BB-92A8-2135A84E823E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Zillmerprämie</t>
      </text>
    </comment>
    <comment ref="K7" authorId="4" shapeId="0" xr:uid="{F951A2E7-E249-4999-92AD-8A3139935F7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Aufschubszeit</t>
      </text>
    </comment>
    <comment ref="AB7" authorId="5" shapeId="0" xr:uid="{3BA42906-0B01-46D1-A3E6-B71E3BA3BBA6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Sparprämie</t>
        </r>
      </text>
    </comment>
    <comment ref="AC7" authorId="5" shapeId="0" xr:uid="{AABE97C1-4C4A-4CFE-8C2C-46322BF4CEB6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Risikoprämie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tc={F5180902-55E3-4B43-B1FB-A76ED6B0B208}</author>
    <author>tc={EED57709-D79A-4770-BB6B-63EE26F37E09}</author>
    <author>tc={347FCB37-9470-4A0E-81C4-143723EE386F}</author>
    <author>tc={4ADA9316-C0AB-4F19-89C1-A57478F9E642}</author>
    <author>tc={BE079231-3366-4DE5-A356-87F6444C4326}</author>
    <author>tc={33E18E5D-0059-4005-BFEB-233848F30DDB}</author>
    <author>tc={029F6487-C481-484E-A387-85DC9B9D35CB}</author>
    <author>tc={5B324837-C53D-4B9F-A9B3-6D96ED157D15}</author>
    <author>tc={61D76048-04C8-452A-91E0-D27B4D64F770}</author>
    <author>Rainer Schmidt</author>
  </authors>
  <commentList>
    <comment ref="S1" authorId="0" shapeId="0" xr:uid="{F5180902-55E3-4B43-B1FB-A76ED6B0B208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Abschlusskosten</t>
      </text>
    </comment>
    <comment ref="S2" authorId="1" shapeId="0" xr:uid="{EED57709-D79A-4770-BB6B-63EE26F37E09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Inkassokosten</t>
      </text>
    </comment>
    <comment ref="S3" authorId="2" shapeId="0" xr:uid="{347FCB37-9470-4A0E-81C4-143723EE386F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Verwaltungskosten</t>
      </text>
    </comment>
    <comment ref="L4" authorId="3" shapeId="0" xr:uid="{4ADA9316-C0AB-4F19-89C1-A57478F9E642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Zillmerprämie</t>
      </text>
    </comment>
    <comment ref="K7" authorId="4" shapeId="0" xr:uid="{BE079231-3366-4DE5-A356-87F6444C4326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Aufschubszeit</t>
      </text>
    </comment>
    <comment ref="X7" authorId="5" shapeId="0" xr:uid="{33E18E5D-0059-4005-BFEB-233848F30DD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gezillmerte Deckungsrückstellung</t>
      </text>
    </comment>
    <comment ref="Y7" authorId="6" shapeId="0" xr:uid="{029F6487-C481-484E-A387-85DC9B9D35CB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ausreichende Deckungsrückstellung</t>
      </text>
    </comment>
    <comment ref="Z7" authorId="7" shapeId="0" xr:uid="{5B324837-C53D-4B9F-A9B3-6D96ED157D15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ausreichende Deckungsrückstellung</t>
      </text>
    </comment>
    <comment ref="AA7" authorId="8" shapeId="0" xr:uid="{61D76048-04C8-452A-91E0-D27B4D64F770}">
      <text>
        <t>[Kommentarthread]
Ihre Version von Excel gestattet Ihnen das Lesen dieses Kommentarthreads. Jegliche Bearbeitungen daran werden jedoch entfernt, wenn die Datei in einer neueren Version von Excel geöffnet wird. Weitere Informationen: https://go.microsoft.com/fwlink/?linkid=870924.
Kommentar:
    Billanzielle Deckungsrückstellung</t>
      </text>
    </comment>
    <comment ref="AB7" authorId="9" shapeId="0" xr:uid="{F5BC361C-B50C-4249-9968-2C3FD7D9F3BA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Sparprämie</t>
        </r>
      </text>
    </comment>
    <comment ref="AC7" authorId="9" shapeId="0" xr:uid="{3DBD2092-D460-41D2-A5DD-88702BFB8EE3}">
      <text>
        <r>
          <rPr>
            <b/>
            <sz val="9"/>
            <color indexed="81"/>
            <rFont val="Segoe UI"/>
            <family val="2"/>
          </rPr>
          <t>Rainer Schmidt:</t>
        </r>
        <r>
          <rPr>
            <sz val="9"/>
            <color indexed="81"/>
            <rFont val="Segoe UI"/>
            <family val="2"/>
          </rPr>
          <t xml:space="preserve">
Risikoprämie</t>
        </r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<sst xmlns="http://schemas.openxmlformats.org/spreadsheetml/2006/main" count="290" uniqueCount="93">
  <si>
    <t>x</t>
  </si>
  <si>
    <t>lx</t>
  </si>
  <si>
    <t>dx</t>
  </si>
  <si>
    <t>Dx</t>
  </si>
  <si>
    <t>Nx</t>
  </si>
  <si>
    <t>Sx</t>
  </si>
  <si>
    <t>Cx</t>
  </si>
  <si>
    <t>Mx</t>
  </si>
  <si>
    <t>Rx</t>
  </si>
  <si>
    <t>Zins i</t>
  </si>
  <si>
    <t>Methodik</t>
  </si>
  <si>
    <t>vorliegen.</t>
  </si>
  <si>
    <t>r=1+i</t>
  </si>
  <si>
    <t>v=1/r</t>
  </si>
  <si>
    <t>y</t>
  </si>
  <si>
    <t>dy</t>
  </si>
  <si>
    <t>Dy</t>
  </si>
  <si>
    <t>Ny</t>
  </si>
  <si>
    <t>Sy</t>
  </si>
  <si>
    <t>Cy</t>
  </si>
  <si>
    <t>My</t>
  </si>
  <si>
    <t>Ry</t>
  </si>
  <si>
    <t>ly</t>
  </si>
  <si>
    <t xml:space="preserve">Rechengenauigkeit die Dx, Nx, Sx, Cx, Mx und Rx errechnet und mit (mindestens) fünf gültigen </t>
  </si>
  <si>
    <t>Ziffern ausgegeben.</t>
  </si>
  <si>
    <t>qx in Promille</t>
  </si>
  <si>
    <t>qy in Promille</t>
  </si>
  <si>
    <t>Verwendet wurden die qx der DAV-Sterbetafel 2008 T, die in Promille mit drei Nachkommastellen</t>
  </si>
  <si>
    <t>Hieraus wurden die lx und dx für eine Radix von 1.000.000 errechnet.</t>
  </si>
  <si>
    <t xml:space="preserve">Aus diesen Werten wurden unter Ansatz eines frei wählbaren Zinses und größtmöglicher </t>
  </si>
  <si>
    <t>Andere Vorgehensweisen können auf leicht abweichende Werte führen.</t>
  </si>
  <si>
    <t>qy</t>
  </si>
  <si>
    <t>py</t>
  </si>
  <si>
    <t>qx</t>
  </si>
  <si>
    <t>px</t>
  </si>
  <si>
    <r>
      <t>Zinsstruktur s</t>
    </r>
    <r>
      <rPr>
        <b/>
        <vertAlign val="subscript"/>
        <sz val="10"/>
        <rFont val="Arial"/>
        <family val="2"/>
      </rPr>
      <t>t</t>
    </r>
  </si>
  <si>
    <t xml:space="preserve">Periodenzinssätze </t>
  </si>
  <si>
    <t>t</t>
  </si>
  <si>
    <t>Zins</t>
  </si>
  <si>
    <t>konstanter Wert</t>
  </si>
  <si>
    <t>konstant</t>
  </si>
  <si>
    <t>Abschlussalter</t>
  </si>
  <si>
    <t>Zinsstruktur</t>
  </si>
  <si>
    <t>Männeranteil</t>
  </si>
  <si>
    <t>T(k)</t>
  </si>
  <si>
    <t>E(k)</t>
  </si>
  <si>
    <t>LBW Tod</t>
  </si>
  <si>
    <t>LBW Erleben</t>
  </si>
  <si>
    <t>LBW Gesamt</t>
  </si>
  <si>
    <t>P(k)</t>
  </si>
  <si>
    <t>Nettoprämie</t>
  </si>
  <si>
    <t>mVx</t>
  </si>
  <si>
    <t>Pm,S</t>
  </si>
  <si>
    <t>Pm,R</t>
  </si>
  <si>
    <t>Aufzinsfaktor</t>
  </si>
  <si>
    <t>LBW Erleben Vorwärts</t>
  </si>
  <si>
    <t>LBW Tod Vorwärts</t>
  </si>
  <si>
    <t>LEWx,m</t>
  </si>
  <si>
    <t>Prämie Vorwärts</t>
  </si>
  <si>
    <t>PEWx,m</t>
  </si>
  <si>
    <t>mVx retro</t>
  </si>
  <si>
    <t>LBW Prämie</t>
  </si>
  <si>
    <t>alpha</t>
  </si>
  <si>
    <t>beta</t>
  </si>
  <si>
    <t>gamma</t>
  </si>
  <si>
    <t>Bruttoprämie</t>
  </si>
  <si>
    <t>LBW Aufschubzeit</t>
  </si>
  <si>
    <t>delta</t>
  </si>
  <si>
    <t>AZ</t>
  </si>
  <si>
    <t>mVx a</t>
  </si>
  <si>
    <t>gesamt</t>
  </si>
  <si>
    <t>mVx Gamma</t>
  </si>
  <si>
    <t>C(t) Gamma</t>
  </si>
  <si>
    <t>4)</t>
  </si>
  <si>
    <t>Die ausreichende Deckungsrückstellung ist zu den rot makierten Stellen negativ und wäre somit der optimale Zeitpunkt für den VN den Vertrag zu kündigen bzw ein schlechter Zeitpunkt für VU</t>
  </si>
  <si>
    <t>alpha^z</t>
  </si>
  <si>
    <t>P^z</t>
  </si>
  <si>
    <t>mVx^z</t>
  </si>
  <si>
    <t>h</t>
  </si>
  <si>
    <t>mVx a gez.</t>
  </si>
  <si>
    <t>alpha gamma</t>
  </si>
  <si>
    <t>mVx^B</t>
  </si>
  <si>
    <t>Rückkaufswert</t>
  </si>
  <si>
    <t>Die Versicherungsleistung ist nicht garantiert =&gt; Rückkaufswert =0</t>
  </si>
  <si>
    <r>
      <rPr>
        <b/>
        <sz val="6"/>
        <rFont val="Arial"/>
        <family val="2"/>
      </rPr>
      <t>m</t>
    </r>
    <r>
      <rPr>
        <b/>
        <sz val="8"/>
        <rFont val="Arial"/>
        <family val="2"/>
      </rPr>
      <t>V</t>
    </r>
    <r>
      <rPr>
        <b/>
        <sz val="6"/>
        <rFont val="Arial"/>
        <family val="2"/>
      </rPr>
      <t>x</t>
    </r>
  </si>
  <si>
    <r>
      <rPr>
        <b/>
        <sz val="6"/>
        <rFont val="Arial"/>
        <family val="2"/>
      </rPr>
      <t>m</t>
    </r>
    <r>
      <rPr>
        <b/>
        <sz val="8"/>
        <rFont val="Arial"/>
        <family val="2"/>
      </rPr>
      <t>V</t>
    </r>
    <r>
      <rPr>
        <b/>
        <sz val="6"/>
        <rFont val="Arial"/>
        <family val="2"/>
      </rPr>
      <t>x</t>
    </r>
    <r>
      <rPr>
        <b/>
        <vertAlign val="superscript"/>
        <sz val="6"/>
        <rFont val="Arial"/>
        <family val="2"/>
      </rPr>
      <t>z</t>
    </r>
  </si>
  <si>
    <r>
      <rPr>
        <b/>
        <sz val="6"/>
        <rFont val="Arial"/>
        <family val="2"/>
      </rPr>
      <t>m</t>
    </r>
    <r>
      <rPr>
        <b/>
        <sz val="8"/>
        <rFont val="Arial"/>
        <family val="2"/>
      </rPr>
      <t>V</t>
    </r>
    <r>
      <rPr>
        <b/>
        <sz val="6"/>
        <rFont val="Arial"/>
        <family val="2"/>
      </rPr>
      <t>x</t>
    </r>
    <r>
      <rPr>
        <b/>
        <vertAlign val="superscript"/>
        <sz val="6"/>
        <rFont val="Arial"/>
        <family val="2"/>
      </rPr>
      <t>a</t>
    </r>
  </si>
  <si>
    <r>
      <rPr>
        <b/>
        <sz val="6"/>
        <rFont val="Arial"/>
        <family val="2"/>
      </rPr>
      <t>m</t>
    </r>
    <r>
      <rPr>
        <b/>
        <sz val="8"/>
        <rFont val="Arial"/>
        <family val="2"/>
      </rPr>
      <t>V</t>
    </r>
    <r>
      <rPr>
        <b/>
        <sz val="6"/>
        <rFont val="Arial"/>
        <family val="2"/>
      </rPr>
      <t>x</t>
    </r>
    <r>
      <rPr>
        <b/>
        <vertAlign val="superscript"/>
        <sz val="6"/>
        <rFont val="Arial"/>
        <family val="2"/>
      </rPr>
      <t>a</t>
    </r>
    <r>
      <rPr>
        <b/>
        <sz val="8"/>
        <rFont val="Arial"/>
        <family val="2"/>
      </rPr>
      <t xml:space="preserve"> gez</t>
    </r>
  </si>
  <si>
    <r>
      <rPr>
        <b/>
        <sz val="6"/>
        <rFont val="Arial"/>
        <family val="2"/>
      </rPr>
      <t>m</t>
    </r>
    <r>
      <rPr>
        <b/>
        <sz val="8"/>
        <rFont val="Arial"/>
        <family val="2"/>
      </rPr>
      <t>V</t>
    </r>
    <r>
      <rPr>
        <b/>
        <sz val="6"/>
        <rFont val="Arial"/>
        <family val="2"/>
      </rPr>
      <t>x</t>
    </r>
    <r>
      <rPr>
        <b/>
        <vertAlign val="superscript"/>
        <sz val="6"/>
        <rFont val="Arial"/>
        <family val="2"/>
      </rPr>
      <t>B</t>
    </r>
  </si>
  <si>
    <r>
      <t>P</t>
    </r>
    <r>
      <rPr>
        <b/>
        <vertAlign val="subscript"/>
        <sz val="6"/>
        <rFont val="Arial"/>
        <family val="2"/>
      </rPr>
      <t>m,S</t>
    </r>
  </si>
  <si>
    <r>
      <t>P</t>
    </r>
    <r>
      <rPr>
        <b/>
        <vertAlign val="subscript"/>
        <sz val="6"/>
        <rFont val="Arial"/>
        <family val="2"/>
      </rPr>
      <t>m,R</t>
    </r>
  </si>
  <si>
    <t>α</t>
  </si>
  <si>
    <r>
      <t>ä</t>
    </r>
    <r>
      <rPr>
        <b/>
        <vertAlign val="subscript"/>
        <sz val="6"/>
        <rFont val="Arial"/>
        <family val="2"/>
      </rPr>
      <t>x,5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</si>
</sst>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5">
    <numFmt numFmtId="43" formatCode="_-* #,##0.00_-;\-* #,##0.00_-;_-* &quot;-&quot;??_-;_-@_-"/>
    <numFmt numFmtId="164" formatCode="#,##0.000"/>
    <numFmt numFmtId="165" formatCode="#,##0.0"/>
    <numFmt numFmtId="166" formatCode="#,##0.0000"/>
    <numFmt numFmtId="167" formatCode="#,##0.00000"/>
    <numFmt numFmtId="168" formatCode="0.000%"/>
    <numFmt numFmtId="169" formatCode="#,##0.000000"/>
    <numFmt numFmtId="170" formatCode="0.00000000000"/>
    <numFmt numFmtId="171" formatCode="#.000000"/>
    <numFmt numFmtId="172" formatCode="_-* #.##0.00_-;\-* #.##0.00_-;_-* &quot;-&quot;??_-;_-@_-"/>
    <numFmt numFmtId="173" formatCode="_-* #.##0.00\ _€_-;\-* #.##0.00\ _€_-;_-* &quot;-&quot;??\ _€_-;_-@_-"/>
    <numFmt numFmtId="174" formatCode="#"/>
    <numFmt numFmtId="175" formatCode="0.0000%"/>
    <numFmt numFmtId="176" formatCode="#,##0.0000000"/>
    <numFmt numFmtId="180" formatCode="0.0000"/>
  </numFmts>
  <fonts count="1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8"/>
      <name val="Arial"/>
      <family val="2"/>
    </font>
    <font>
      <sz val="8"/>
      <name val="Arial"/>
      <family val="2"/>
    </font>
    <font>
      <b/>
      <vertAlign val="subscript"/>
      <sz val="10"/>
      <name val="Arial"/>
      <family val="2"/>
    </font>
    <font>
      <sz val="11"/>
      <color theme="1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sz val="10"/>
      <name val="Arial"/>
      <family val="2"/>
    </font>
    <font>
      <sz val="8"/>
      <color theme="0"/>
      <name val="Arial"/>
      <family val="2"/>
    </font>
    <font>
      <sz val="8"/>
      <color theme="1"/>
      <name val="Arial"/>
      <family val="2"/>
    </font>
    <font>
      <b/>
      <sz val="6"/>
      <name val="Arial"/>
      <family val="2"/>
    </font>
    <font>
      <b/>
      <vertAlign val="superscript"/>
      <sz val="6"/>
      <name val="Arial"/>
      <family val="2"/>
    </font>
    <font>
      <b/>
      <vertAlign val="subscript"/>
      <sz val="6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000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ashed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43" fontId="9" fillId="0" borderId="0" applyFont="0" applyFill="0" applyBorder="0" applyAlignment="0" applyProtection="0"/>
  </cellStyleXfs>
  <cellXfs count="76">
    <xf numFmtId="0" fontId="0" fillId="0" borderId="0" xfId="0"/>
    <xf numFmtId="0" fontId="0" fillId="0" borderId="0" xfId="0" applyAlignment="1">
      <alignment horizontal="right"/>
    </xf>
    <xf numFmtId="0" fontId="2" fillId="0" borderId="0" xfId="0" applyFont="1" applyAlignment="1">
      <alignment horizontal="right"/>
    </xf>
    <xf numFmtId="4" fontId="3" fillId="0" borderId="0" xfId="0" applyNumberFormat="1" applyFont="1" applyAlignment="1">
      <alignment horizontal="righ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4" fontId="4" fillId="0" borderId="0" xfId="0" applyNumberFormat="1" applyFont="1" applyAlignment="1">
      <alignment horizontal="right"/>
    </xf>
    <xf numFmtId="10" fontId="0" fillId="0" borderId="0" xfId="1" applyNumberFormat="1" applyFont="1" applyAlignment="1">
      <alignment horizontal="right"/>
    </xf>
    <xf numFmtId="3" fontId="3" fillId="0" borderId="1" xfId="0" applyNumberFormat="1" applyFont="1" applyBorder="1" applyAlignment="1">
      <alignment horizontal="right"/>
    </xf>
    <xf numFmtId="164" fontId="3" fillId="0" borderId="1" xfId="0" applyNumberFormat="1" applyFont="1" applyBorder="1" applyAlignment="1">
      <alignment horizontal="right"/>
    </xf>
    <xf numFmtId="4" fontId="3" fillId="0" borderId="1" xfId="0" applyNumberFormat="1" applyFont="1" applyBorder="1" applyAlignment="1">
      <alignment horizontal="right"/>
    </xf>
    <xf numFmtId="3" fontId="4" fillId="0" borderId="1" xfId="0" applyNumberFormat="1" applyFont="1" applyBorder="1" applyAlignment="1">
      <alignment horizontal="right"/>
    </xf>
    <xf numFmtId="164" fontId="4" fillId="0" borderId="1" xfId="0" applyNumberFormat="1" applyFont="1" applyBorder="1" applyAlignment="1">
      <alignment horizontal="right"/>
    </xf>
    <xf numFmtId="165" fontId="4" fillId="0" borderId="1" xfId="0" applyNumberFormat="1" applyFont="1" applyBorder="1" applyAlignment="1">
      <alignment horizontal="right"/>
    </xf>
    <xf numFmtId="4" fontId="4" fillId="0" borderId="1" xfId="0" applyNumberFormat="1" applyFont="1" applyBorder="1" applyAlignment="1">
      <alignment horizontal="right"/>
    </xf>
    <xf numFmtId="166" fontId="4" fillId="0" borderId="1" xfId="0" applyNumberFormat="1" applyFont="1" applyBorder="1" applyAlignment="1">
      <alignment horizontal="right"/>
    </xf>
    <xf numFmtId="167" fontId="4" fillId="0" borderId="1" xfId="0" applyNumberFormat="1" applyFont="1" applyBorder="1" applyAlignment="1">
      <alignment horizontal="right"/>
    </xf>
    <xf numFmtId="0" fontId="2" fillId="0" borderId="0" xfId="0" applyFont="1"/>
    <xf numFmtId="169" fontId="4" fillId="0" borderId="0" xfId="0" applyNumberFormat="1" applyFont="1" applyAlignment="1">
      <alignment horizontal="right"/>
    </xf>
    <xf numFmtId="167" fontId="4" fillId="0" borderId="0" xfId="0" applyNumberFormat="1" applyFont="1" applyAlignment="1">
      <alignment horizontal="right"/>
    </xf>
    <xf numFmtId="169" fontId="4" fillId="0" borderId="1" xfId="0" applyNumberFormat="1" applyFont="1" applyBorder="1" applyAlignment="1">
      <alignment horizontal="right"/>
    </xf>
    <xf numFmtId="168" fontId="6" fillId="2" borderId="0" xfId="1" applyNumberFormat="1" applyFont="1" applyFill="1"/>
    <xf numFmtId="168" fontId="6" fillId="2" borderId="2" xfId="1" applyNumberFormat="1" applyFont="1" applyFill="1" applyBorder="1"/>
    <xf numFmtId="168" fontId="0" fillId="0" borderId="0" xfId="0" applyNumberFormat="1" applyAlignment="1">
      <alignment horizontal="right"/>
    </xf>
    <xf numFmtId="164" fontId="3" fillId="0" borderId="0" xfId="0" applyNumberFormat="1" applyFont="1" applyAlignment="1">
      <alignment horizontal="right"/>
    </xf>
    <xf numFmtId="10" fontId="4" fillId="0" borderId="0" xfId="0" applyNumberFormat="1" applyFont="1" applyAlignment="1">
      <alignment horizontal="right"/>
    </xf>
    <xf numFmtId="3" fontId="3" fillId="0" borderId="0" xfId="0" applyNumberFormat="1" applyFont="1" applyAlignment="1">
      <alignment horizontal="right"/>
    </xf>
    <xf numFmtId="168" fontId="4" fillId="0" borderId="1" xfId="0" applyNumberFormat="1" applyFont="1" applyBorder="1" applyAlignment="1">
      <alignment horizontal="right"/>
    </xf>
    <xf numFmtId="9" fontId="4" fillId="0" borderId="0" xfId="0" applyNumberFormat="1" applyFont="1" applyAlignment="1">
      <alignment horizontal="right"/>
    </xf>
    <xf numFmtId="0" fontId="4" fillId="0" borderId="1" xfId="0" applyFont="1" applyBorder="1" applyAlignment="1">
      <alignment horizontal="right"/>
    </xf>
    <xf numFmtId="0" fontId="4" fillId="0" borderId="0" xfId="0" applyFont="1" applyAlignment="1">
      <alignment horizontal="right"/>
    </xf>
    <xf numFmtId="171" fontId="4" fillId="0" borderId="1" xfId="0" applyNumberFormat="1" applyFont="1" applyBorder="1" applyAlignment="1">
      <alignment horizontal="right"/>
    </xf>
    <xf numFmtId="0" fontId="3" fillId="0" borderId="3" xfId="0" applyFont="1" applyBorder="1" applyAlignment="1">
      <alignment horizontal="right"/>
    </xf>
    <xf numFmtId="0" fontId="3" fillId="0" borderId="4" xfId="0" applyFont="1" applyBorder="1" applyAlignment="1">
      <alignment horizontal="right"/>
    </xf>
    <xf numFmtId="3" fontId="4" fillId="0" borderId="5" xfId="0" applyNumberFormat="1" applyFont="1" applyBorder="1" applyAlignment="1">
      <alignment horizontal="right"/>
    </xf>
    <xf numFmtId="164" fontId="4" fillId="0" borderId="5" xfId="0" applyNumberFormat="1" applyFont="1" applyBorder="1" applyAlignment="1">
      <alignment horizontal="right"/>
    </xf>
    <xf numFmtId="169" fontId="4" fillId="0" borderId="5" xfId="0" applyNumberFormat="1" applyFont="1" applyBorder="1" applyAlignment="1">
      <alignment horizontal="right"/>
    </xf>
    <xf numFmtId="168" fontId="4" fillId="0" borderId="5" xfId="0" applyNumberFormat="1" applyFont="1" applyBorder="1" applyAlignment="1">
      <alignment horizontal="right"/>
    </xf>
    <xf numFmtId="170" fontId="4" fillId="0" borderId="5" xfId="0" applyNumberFormat="1" applyFont="1" applyBorder="1" applyAlignment="1">
      <alignment horizontal="right"/>
    </xf>
    <xf numFmtId="171" fontId="4" fillId="0" borderId="5" xfId="0" applyNumberFormat="1" applyFont="1" applyBorder="1" applyAlignment="1">
      <alignment horizontal="right"/>
    </xf>
    <xf numFmtId="3" fontId="3" fillId="3" borderId="6" xfId="0" applyNumberFormat="1" applyFont="1" applyFill="1" applyBorder="1" applyAlignment="1">
      <alignment horizontal="right"/>
    </xf>
    <xf numFmtId="3" fontId="3" fillId="3" borderId="7" xfId="0" applyNumberFormat="1" applyFont="1" applyFill="1" applyBorder="1" applyAlignment="1">
      <alignment horizontal="right"/>
    </xf>
    <xf numFmtId="164" fontId="3" fillId="3" borderId="7" xfId="0" applyNumberFormat="1" applyFont="1" applyFill="1" applyBorder="1" applyAlignment="1">
      <alignment horizontal="right"/>
    </xf>
    <xf numFmtId="4" fontId="3" fillId="3" borderId="7" xfId="0" applyNumberFormat="1" applyFont="1" applyFill="1" applyBorder="1" applyAlignment="1">
      <alignment horizontal="right"/>
    </xf>
    <xf numFmtId="0" fontId="3" fillId="3" borderId="7" xfId="0" applyFont="1" applyFill="1" applyBorder="1" applyAlignment="1">
      <alignment horizontal="right"/>
    </xf>
    <xf numFmtId="171" fontId="3" fillId="3" borderId="7" xfId="0" applyNumberFormat="1" applyFont="1" applyFill="1" applyBorder="1" applyAlignment="1">
      <alignment horizontal="right"/>
    </xf>
    <xf numFmtId="171" fontId="3" fillId="3" borderId="8" xfId="0" applyNumberFormat="1" applyFont="1" applyFill="1" applyBorder="1" applyAlignment="1">
      <alignment horizontal="right"/>
    </xf>
    <xf numFmtId="171" fontId="4" fillId="0" borderId="0" xfId="0" applyNumberFormat="1" applyFont="1" applyAlignment="1">
      <alignment horizontal="right"/>
    </xf>
    <xf numFmtId="0" fontId="3" fillId="4" borderId="7" xfId="0" applyFont="1" applyFill="1" applyBorder="1" applyAlignment="1">
      <alignment horizontal="right"/>
    </xf>
    <xf numFmtId="171" fontId="4" fillId="4" borderId="5" xfId="0" applyNumberFormat="1" applyFont="1" applyFill="1" applyBorder="1" applyAlignment="1">
      <alignment horizontal="right"/>
    </xf>
    <xf numFmtId="171" fontId="4" fillId="4" borderId="1" xfId="0" applyNumberFormat="1" applyFont="1" applyFill="1" applyBorder="1" applyAlignment="1">
      <alignment horizontal="right"/>
    </xf>
    <xf numFmtId="171" fontId="3" fillId="3" borderId="10" xfId="0" applyNumberFormat="1" applyFont="1" applyFill="1" applyBorder="1" applyAlignment="1">
      <alignment horizontal="right"/>
    </xf>
    <xf numFmtId="4" fontId="4" fillId="0" borderId="11" xfId="0" applyNumberFormat="1" applyFont="1" applyBorder="1" applyAlignment="1">
      <alignment horizontal="right"/>
    </xf>
    <xf numFmtId="10" fontId="4" fillId="0" borderId="12" xfId="0" applyNumberFormat="1" applyFont="1" applyBorder="1" applyAlignment="1">
      <alignment horizontal="right"/>
    </xf>
    <xf numFmtId="4" fontId="4" fillId="0" borderId="13" xfId="0" applyNumberFormat="1" applyFont="1" applyBorder="1" applyAlignment="1">
      <alignment horizontal="right"/>
    </xf>
    <xf numFmtId="10" fontId="4" fillId="0" borderId="14" xfId="0" applyNumberFormat="1" applyFont="1" applyBorder="1" applyAlignment="1">
      <alignment horizontal="right"/>
    </xf>
    <xf numFmtId="4" fontId="4" fillId="0" borderId="15" xfId="0" applyNumberFormat="1" applyFont="1" applyBorder="1" applyAlignment="1">
      <alignment horizontal="right"/>
    </xf>
    <xf numFmtId="4" fontId="4" fillId="0" borderId="16" xfId="0" applyNumberFormat="1" applyFont="1" applyBorder="1" applyAlignment="1">
      <alignment horizontal="right"/>
    </xf>
    <xf numFmtId="172" fontId="3" fillId="0" borderId="4" xfId="2" applyNumberFormat="1" applyFont="1" applyBorder="1" applyAlignment="1">
      <alignment horizontal="right"/>
    </xf>
    <xf numFmtId="4" fontId="4" fillId="0" borderId="9" xfId="0" applyNumberFormat="1" applyFont="1" applyBorder="1" applyAlignment="1">
      <alignment horizontal="right"/>
    </xf>
    <xf numFmtId="10" fontId="3" fillId="0" borderId="17" xfId="0" applyNumberFormat="1" applyFont="1" applyBorder="1" applyAlignment="1">
      <alignment horizontal="right"/>
    </xf>
    <xf numFmtId="171" fontId="4" fillId="5" borderId="5" xfId="0" applyNumberFormat="1" applyFont="1" applyFill="1" applyBorder="1" applyAlignment="1">
      <alignment horizontal="right"/>
    </xf>
    <xf numFmtId="4" fontId="11" fillId="0" borderId="0" xfId="0" applyNumberFormat="1" applyFont="1" applyAlignment="1">
      <alignment horizontal="right"/>
    </xf>
    <xf numFmtId="10" fontId="4" fillId="0" borderId="16" xfId="0" applyNumberFormat="1" applyFont="1" applyBorder="1" applyAlignment="1">
      <alignment horizontal="right"/>
    </xf>
    <xf numFmtId="10" fontId="4" fillId="0" borderId="17" xfId="0" applyNumberFormat="1" applyFont="1" applyBorder="1" applyAlignment="1">
      <alignment horizontal="right"/>
    </xf>
    <xf numFmtId="10" fontId="4" fillId="0" borderId="9" xfId="0" applyNumberFormat="1" applyFont="1" applyBorder="1" applyAlignment="1">
      <alignment horizontal="right"/>
    </xf>
    <xf numFmtId="173" fontId="3" fillId="0" borderId="4" xfId="0" applyNumberFormat="1" applyFont="1" applyBorder="1" applyAlignment="1">
      <alignment horizontal="right"/>
    </xf>
    <xf numFmtId="174" fontId="4" fillId="0" borderId="0" xfId="0" applyNumberFormat="1" applyFont="1" applyAlignment="1">
      <alignment horizontal="right"/>
    </xf>
    <xf numFmtId="175" fontId="4" fillId="0" borderId="9" xfId="0" applyNumberFormat="1" applyFont="1" applyBorder="1" applyAlignment="1">
      <alignment horizontal="right"/>
    </xf>
    <xf numFmtId="4" fontId="3" fillId="0" borderId="17" xfId="0" applyNumberFormat="1" applyFont="1" applyBorder="1" applyAlignment="1">
      <alignment horizontal="right"/>
    </xf>
    <xf numFmtId="4" fontId="3" fillId="0" borderId="9" xfId="0" applyNumberFormat="1" applyFont="1" applyBorder="1" applyAlignment="1">
      <alignment horizontal="right"/>
    </xf>
    <xf numFmtId="4" fontId="4" fillId="0" borderId="0" xfId="0" applyNumberFormat="1" applyFont="1" applyAlignment="1">
      <alignment horizontal="left"/>
    </xf>
    <xf numFmtId="0" fontId="1" fillId="0" borderId="0" xfId="0" applyFont="1"/>
    <xf numFmtId="4" fontId="10" fillId="5" borderId="0" xfId="0" applyNumberFormat="1" applyFont="1" applyFill="1" applyAlignment="1">
      <alignment horizontal="left"/>
    </xf>
    <xf numFmtId="176" fontId="4" fillId="0" borderId="0" xfId="0" applyNumberFormat="1" applyFont="1" applyAlignment="1">
      <alignment horizontal="right"/>
    </xf>
    <xf numFmtId="180" fontId="3" fillId="0" borderId="4" xfId="2" applyNumberFormat="1" applyFont="1" applyBorder="1" applyAlignment="1">
      <alignment horizontal="right"/>
    </xf>
  </cellXfs>
  <cellStyles count="3">
    <cellStyle name="Komma" xfId="2" builtinId="3"/>
    <cellStyle name="Prozent" xfId="1" builtinId="5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microsoft.com/office/2017/10/relationships/person" Target="persons/person.xml"/><Relationship Id="rId10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de-DE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de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'Frauen Rekursion'!$V$1:$V$6</c:f>
              <c:strCache>
                <c:ptCount val="6"/>
                <c:pt idx="0">
                  <c:v>30,00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'Frauen Rekursion'!$V$7:$V$129</c:f>
              <c:numCache>
                <c:formatCode>#.000000</c:formatCode>
                <c:ptCount val="123"/>
                <c:pt idx="0">
                  <c:v>0</c:v>
                </c:pt>
                <c:pt idx="1">
                  <c:v>0</c:v>
                </c:pt>
                <c:pt idx="2">
                  <c:v>3119.9961193855561</c:v>
                </c:pt>
                <c:pt idx="3">
                  <c:v>6309.685099691771</c:v>
                </c:pt>
                <c:pt idx="4">
                  <c:v>9570.0378983295668</c:v>
                </c:pt>
                <c:pt idx="5">
                  <c:v>12901.869673328314</c:v>
                </c:pt>
                <c:pt idx="6">
                  <c:v>16306.048060380766</c:v>
                </c:pt>
                <c:pt idx="7">
                  <c:v>19783.753981782844</c:v>
                </c:pt>
                <c:pt idx="8">
                  <c:v>23336.465985587391</c:v>
                </c:pt>
                <c:pt idx="9">
                  <c:v>26966.089110460453</c:v>
                </c:pt>
                <c:pt idx="10">
                  <c:v>30674.354638639932</c:v>
                </c:pt>
                <c:pt idx="11">
                  <c:v>34463.338212422088</c:v>
                </c:pt>
                <c:pt idx="12">
                  <c:v>-2600.5785817292635</c:v>
                </c:pt>
                <c:pt idx="13">
                  <c:v>394.21738006768283</c:v>
                </c:pt>
                <c:pt idx="14">
                  <c:v>3448.5513013222662</c:v>
                </c:pt>
                <c:pt idx="15">
                  <c:v>6562.9303406977197</c:v>
                </c:pt>
                <c:pt idx="16">
                  <c:v>9738.0560921851211</c:v>
                </c:pt>
                <c:pt idx="17">
                  <c:v>12974.66153903721</c:v>
                </c:pt>
                <c:pt idx="18">
                  <c:v>16273.880464330126</c:v>
                </c:pt>
                <c:pt idx="19">
                  <c:v>19637.238239740207</c:v>
                </c:pt>
                <c:pt idx="20">
                  <c:v>23066.950098484504</c:v>
                </c:pt>
                <c:pt idx="21">
                  <c:v>26565.420313100472</c:v>
                </c:pt>
                <c:pt idx="22">
                  <c:v>9633.1941831279073</c:v>
                </c:pt>
                <c:pt idx="23">
                  <c:v>12757.357822302361</c:v>
                </c:pt>
                <c:pt idx="24">
                  <c:v>15939.400253666474</c:v>
                </c:pt>
                <c:pt idx="25">
                  <c:v>19180.97486286303</c:v>
                </c:pt>
                <c:pt idx="26">
                  <c:v>22484.158178204169</c:v>
                </c:pt>
                <c:pt idx="27">
                  <c:v>25851.145302194149</c:v>
                </c:pt>
                <c:pt idx="28">
                  <c:v>29283.934346502956</c:v>
                </c:pt>
                <c:pt idx="29">
                  <c:v>32784.766825787949</c:v>
                </c:pt>
                <c:pt idx="30">
                  <c:v>36355.984547097862</c:v>
                </c:pt>
                <c:pt idx="31">
                  <c:v>40000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0DD-46BA-BEC8-86F60EA291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65089088"/>
        <c:axId val="377154080"/>
      </c:lineChart>
      <c:catAx>
        <c:axId val="66508908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377154080"/>
        <c:crosses val="autoZero"/>
        <c:auto val="1"/>
        <c:lblAlgn val="ctr"/>
        <c:lblOffset val="100"/>
        <c:noMultiLvlLbl val="0"/>
      </c:catAx>
      <c:valAx>
        <c:axId val="3771540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.000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de-DE"/>
          </a:p>
        </c:txPr>
        <c:crossAx val="665089088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de-DE"/>
    </a:p>
  </c:txPr>
  <c:printSettings>
    <c:headerFooter/>
    <c:pageMargins b="0.78740157499999996" l="0.7" r="0.7" t="0.78740157499999996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460466</xdr:colOff>
      <xdr:row>3</xdr:row>
      <xdr:rowOff>39188</xdr:rowOff>
    </xdr:from>
    <xdr:to>
      <xdr:col>47</xdr:col>
      <xdr:colOff>656409</xdr:colOff>
      <xdr:row>24</xdr:row>
      <xdr:rowOff>9797</xdr:rowOff>
    </xdr:to>
    <xdr:graphicFrame macro="">
      <xdr:nvGraphicFramePr>
        <xdr:cNvPr id="2" name="Diagramm 1">
          <a:extLst>
            <a:ext uri="{FF2B5EF4-FFF2-40B4-BE49-F238E27FC236}">
              <a16:creationId xmlns:a16="http://schemas.microsoft.com/office/drawing/2014/main" id="{93354FAC-36E1-4DF0-8CCF-F2B9B7B20C6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wolf\Documents\WS20\DAV_2004_Rselektion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Erläuterungen"/>
      <sheetName val="Übersicht"/>
      <sheetName val="q(x,t)"/>
      <sheetName val="q(x,t) (2)"/>
      <sheetName val="Basistafeln"/>
      <sheetName val="Trends"/>
      <sheetName val="Selektionsfaktoren"/>
      <sheetName val="Gewichte"/>
      <sheetName val="Grundtafeln"/>
      <sheetName val="Altersverschiebungen"/>
    </sheetNames>
    <sheetDataSet>
      <sheetData sheetId="0" refreshError="1"/>
      <sheetData sheetId="1" refreshError="1"/>
      <sheetData sheetId="2" refreshError="1"/>
      <sheetData sheetId="3" refreshError="1"/>
      <sheetData sheetId="4">
        <row r="5">
          <cell r="B5">
            <v>3.0179999999999998E-3</v>
          </cell>
          <cell r="C5">
            <v>3.0530000000000002E-3</v>
          </cell>
          <cell r="D5">
            <v>4.0759999999999998E-3</v>
          </cell>
          <cell r="E5">
            <v>3.2260000000000001E-3</v>
          </cell>
        </row>
        <row r="6">
          <cell r="B6">
            <v>2.7799999999999998E-4</v>
          </cell>
          <cell r="C6">
            <v>3.1700000000000001E-4</v>
          </cell>
          <cell r="D6">
            <v>3.7500000000000001E-4</v>
          </cell>
          <cell r="E6">
            <v>3.3500000000000001E-4</v>
          </cell>
        </row>
        <row r="7">
          <cell r="B7">
            <v>1.8699999999999999E-4</v>
          </cell>
          <cell r="C7">
            <v>1.8200000000000001E-4</v>
          </cell>
          <cell r="D7">
            <v>2.5300000000000002E-4</v>
          </cell>
          <cell r="E7">
            <v>1.92E-4</v>
          </cell>
        </row>
        <row r="8">
          <cell r="B8">
            <v>1.3899999999999999E-4</v>
          </cell>
          <cell r="C8">
            <v>1.3999999999999999E-4</v>
          </cell>
          <cell r="D8">
            <v>1.8699999999999999E-4</v>
          </cell>
          <cell r="E8">
            <v>1.4799999999999999E-4</v>
          </cell>
        </row>
        <row r="9">
          <cell r="B9">
            <v>1.07E-4</v>
          </cell>
          <cell r="C9">
            <v>1.1400000000000001E-4</v>
          </cell>
          <cell r="D9">
            <v>1.45E-4</v>
          </cell>
          <cell r="E9">
            <v>1.2E-4</v>
          </cell>
        </row>
        <row r="10">
          <cell r="B10">
            <v>9.5000000000000005E-5</v>
          </cell>
          <cell r="C10">
            <v>8.8999999999999995E-5</v>
          </cell>
          <cell r="D10">
            <v>1.2799999999999999E-4</v>
          </cell>
          <cell r="E10">
            <v>9.3999999999999994E-5</v>
          </cell>
        </row>
        <row r="11">
          <cell r="B11">
            <v>9.0000000000000006E-5</v>
          </cell>
          <cell r="C11">
            <v>9.1000000000000003E-5</v>
          </cell>
          <cell r="D11">
            <v>1.21E-4</v>
          </cell>
          <cell r="E11">
            <v>9.7E-5</v>
          </cell>
        </row>
        <row r="12">
          <cell r="B12">
            <v>7.7000000000000001E-5</v>
          </cell>
          <cell r="C12">
            <v>9.1000000000000003E-5</v>
          </cell>
          <cell r="D12">
            <v>1.0399999999999999E-4</v>
          </cell>
          <cell r="E12">
            <v>9.6000000000000002E-5</v>
          </cell>
        </row>
        <row r="13">
          <cell r="B13">
            <v>8.7000000000000001E-5</v>
          </cell>
          <cell r="C13">
            <v>7.7999999999999999E-5</v>
          </cell>
          <cell r="D13">
            <v>1.17E-4</v>
          </cell>
          <cell r="E13">
            <v>8.2000000000000001E-5</v>
          </cell>
        </row>
        <row r="14">
          <cell r="B14">
            <v>7.3999999999999996E-5</v>
          </cell>
          <cell r="C14">
            <v>7.7000000000000001E-5</v>
          </cell>
          <cell r="D14">
            <v>1E-4</v>
          </cell>
          <cell r="E14">
            <v>8.2000000000000001E-5</v>
          </cell>
        </row>
        <row r="15">
          <cell r="B15">
            <v>7.2999999999999999E-5</v>
          </cell>
          <cell r="C15">
            <v>7.4999999999999993E-5</v>
          </cell>
          <cell r="D15">
            <v>9.7999999999999997E-5</v>
          </cell>
          <cell r="E15">
            <v>7.8999999999999996E-5</v>
          </cell>
        </row>
        <row r="16">
          <cell r="B16">
            <v>8.6000000000000003E-5</v>
          </cell>
          <cell r="C16">
            <v>8.1000000000000004E-5</v>
          </cell>
          <cell r="D16">
            <v>1.17E-4</v>
          </cell>
          <cell r="E16">
            <v>8.5000000000000006E-5</v>
          </cell>
        </row>
        <row r="17">
          <cell r="B17">
            <v>9.1000000000000003E-5</v>
          </cell>
          <cell r="C17">
            <v>8.5000000000000006E-5</v>
          </cell>
          <cell r="D17">
            <v>1.2300000000000001E-4</v>
          </cell>
          <cell r="E17">
            <v>9.0000000000000006E-5</v>
          </cell>
        </row>
        <row r="18">
          <cell r="B18">
            <v>1E-4</v>
          </cell>
          <cell r="C18">
            <v>8.8999999999999995E-5</v>
          </cell>
          <cell r="D18">
            <v>1.35E-4</v>
          </cell>
          <cell r="E18">
            <v>9.3999999999999994E-5</v>
          </cell>
        </row>
        <row r="19">
          <cell r="B19">
            <v>1.22E-4</v>
          </cell>
          <cell r="C19">
            <v>1.0399999999999999E-4</v>
          </cell>
          <cell r="D19">
            <v>1.65E-4</v>
          </cell>
          <cell r="E19">
            <v>1.1E-4</v>
          </cell>
        </row>
        <row r="20">
          <cell r="B20">
            <v>1.6899999999999999E-4</v>
          </cell>
          <cell r="C20">
            <v>1.36E-4</v>
          </cell>
          <cell r="D20">
            <v>2.2800000000000001E-4</v>
          </cell>
          <cell r="E20">
            <v>1.44E-4</v>
          </cell>
        </row>
        <row r="21">
          <cell r="B21">
            <v>2.43E-4</v>
          </cell>
          <cell r="C21">
            <v>1.64E-4</v>
          </cell>
          <cell r="D21">
            <v>3.28E-4</v>
          </cell>
          <cell r="E21">
            <v>1.73E-4</v>
          </cell>
        </row>
        <row r="22">
          <cell r="B22">
            <v>3.2000000000000003E-4</v>
          </cell>
          <cell r="C22">
            <v>1.8799999999999999E-4</v>
          </cell>
          <cell r="D22">
            <v>4.3199999999999998E-4</v>
          </cell>
          <cell r="E22">
            <v>1.9900000000000001E-4</v>
          </cell>
        </row>
        <row r="23">
          <cell r="B23">
            <v>5.2300000000000003E-4</v>
          </cell>
          <cell r="C23">
            <v>2.6699999999999998E-4</v>
          </cell>
          <cell r="D23">
            <v>7.0699999999999995E-4</v>
          </cell>
          <cell r="E23">
            <v>2.8200000000000002E-4</v>
          </cell>
        </row>
        <row r="24">
          <cell r="B24">
            <v>5.53E-4</v>
          </cell>
          <cell r="C24">
            <v>2.6899999999999998E-4</v>
          </cell>
          <cell r="D24">
            <v>7.4700000000000005E-4</v>
          </cell>
          <cell r="E24">
            <v>2.8499999999999999E-4</v>
          </cell>
        </row>
        <row r="25">
          <cell r="B25">
            <v>5.5000000000000003E-4</v>
          </cell>
          <cell r="C25">
            <v>2.5999999999999998E-4</v>
          </cell>
          <cell r="D25">
            <v>7.4299999999999995E-4</v>
          </cell>
          <cell r="E25">
            <v>2.7500000000000002E-4</v>
          </cell>
        </row>
        <row r="26">
          <cell r="B26">
            <v>5.5800000000000001E-4</v>
          </cell>
          <cell r="C26">
            <v>2.3900000000000001E-4</v>
          </cell>
          <cell r="D26">
            <v>7.54E-4</v>
          </cell>
          <cell r="E26">
            <v>2.52E-4</v>
          </cell>
        </row>
        <row r="27">
          <cell r="B27">
            <v>5.4799999999999998E-4</v>
          </cell>
          <cell r="C27">
            <v>2.43E-4</v>
          </cell>
          <cell r="D27">
            <v>7.4100000000000001E-4</v>
          </cell>
          <cell r="E27">
            <v>2.5700000000000001E-4</v>
          </cell>
        </row>
        <row r="28">
          <cell r="B28">
            <v>5.6300000000000002E-4</v>
          </cell>
          <cell r="C28">
            <v>2.2699999999999999E-4</v>
          </cell>
          <cell r="D28">
            <v>7.6099999999999996E-4</v>
          </cell>
          <cell r="E28">
            <v>2.4000000000000001E-4</v>
          </cell>
        </row>
        <row r="29">
          <cell r="B29">
            <v>5.4600000000000004E-4</v>
          </cell>
          <cell r="C29">
            <v>2.5099999999999998E-4</v>
          </cell>
          <cell r="D29">
            <v>7.3700000000000002E-4</v>
          </cell>
          <cell r="E29">
            <v>2.6600000000000001E-4</v>
          </cell>
        </row>
        <row r="30">
          <cell r="B30">
            <v>5.4100000000000003E-4</v>
          </cell>
          <cell r="C30">
            <v>2.5500000000000002E-4</v>
          </cell>
          <cell r="D30">
            <v>7.3099999999999999E-4</v>
          </cell>
          <cell r="E30">
            <v>2.7E-4</v>
          </cell>
        </row>
        <row r="31">
          <cell r="B31">
            <v>5.4000000000000001E-4</v>
          </cell>
          <cell r="C31">
            <v>2.5500000000000002E-4</v>
          </cell>
          <cell r="D31">
            <v>7.2999999999999996E-4</v>
          </cell>
          <cell r="E31">
            <v>2.7E-4</v>
          </cell>
        </row>
        <row r="32">
          <cell r="B32">
            <v>5.5800000000000001E-4</v>
          </cell>
          <cell r="C32">
            <v>2.6600000000000001E-4</v>
          </cell>
          <cell r="D32">
            <v>7.4299999999999995E-4</v>
          </cell>
          <cell r="E32">
            <v>2.81E-4</v>
          </cell>
        </row>
        <row r="33">
          <cell r="B33">
            <v>5.7399999999999997E-4</v>
          </cell>
          <cell r="C33">
            <v>2.9300000000000002E-4</v>
          </cell>
          <cell r="D33">
            <v>7.2599999999999997E-4</v>
          </cell>
          <cell r="E33">
            <v>3.0899999999999998E-4</v>
          </cell>
        </row>
        <row r="34">
          <cell r="B34">
            <v>5.9500000000000004E-4</v>
          </cell>
          <cell r="C34">
            <v>3.1700000000000001E-4</v>
          </cell>
          <cell r="D34">
            <v>7.1500000000000003E-4</v>
          </cell>
          <cell r="E34">
            <v>3.3500000000000001E-4</v>
          </cell>
        </row>
        <row r="35">
          <cell r="B35">
            <v>6.0999999999999997E-4</v>
          </cell>
          <cell r="C35">
            <v>3.2899999999999997E-4</v>
          </cell>
          <cell r="D35">
            <v>7.0899999999999999E-4</v>
          </cell>
          <cell r="E35">
            <v>3.48E-4</v>
          </cell>
        </row>
        <row r="36">
          <cell r="B36">
            <v>6.4700000000000001E-4</v>
          </cell>
          <cell r="C36">
            <v>3.5E-4</v>
          </cell>
          <cell r="D36">
            <v>7.1699999999999997E-4</v>
          </cell>
          <cell r="E36">
            <v>3.6099999999999999E-4</v>
          </cell>
        </row>
        <row r="37">
          <cell r="B37">
            <v>6.7400000000000001E-4</v>
          </cell>
          <cell r="C37">
            <v>3.9399999999999998E-4</v>
          </cell>
          <cell r="D37">
            <v>7.4200000000000004E-4</v>
          </cell>
          <cell r="E37">
            <v>3.8099999999999999E-4</v>
          </cell>
        </row>
        <row r="38">
          <cell r="B38">
            <v>7.1199999999999996E-4</v>
          </cell>
          <cell r="C38">
            <v>4.2700000000000002E-4</v>
          </cell>
          <cell r="D38">
            <v>7.8600000000000002E-4</v>
          </cell>
          <cell r="E38">
            <v>4.1300000000000001E-4</v>
          </cell>
        </row>
        <row r="39">
          <cell r="B39">
            <v>7.7399999999999995E-4</v>
          </cell>
          <cell r="C39">
            <v>4.8000000000000001E-4</v>
          </cell>
          <cell r="D39">
            <v>8.4500000000000005E-4</v>
          </cell>
          <cell r="E39">
            <v>4.6099999999999998E-4</v>
          </cell>
        </row>
        <row r="40">
          <cell r="B40">
            <v>8.2600000000000002E-4</v>
          </cell>
          <cell r="C40">
            <v>5.3300000000000005E-4</v>
          </cell>
          <cell r="D40">
            <v>9.1799999999999998E-4</v>
          </cell>
          <cell r="E40">
            <v>5.1900000000000004E-4</v>
          </cell>
        </row>
        <row r="41">
          <cell r="B41">
            <v>8.8999999999999995E-4</v>
          </cell>
          <cell r="C41">
            <v>5.9599999999999996E-4</v>
          </cell>
          <cell r="D41">
            <v>1.008E-3</v>
          </cell>
          <cell r="E41">
            <v>5.8500000000000002E-4</v>
          </cell>
        </row>
        <row r="42">
          <cell r="B42">
            <v>9.7300000000000002E-4</v>
          </cell>
          <cell r="C42">
            <v>6.7100000000000005E-4</v>
          </cell>
          <cell r="D42">
            <v>1.119E-3</v>
          </cell>
          <cell r="E42">
            <v>6.5600000000000001E-4</v>
          </cell>
        </row>
        <row r="43">
          <cell r="B43">
            <v>1.041E-3</v>
          </cell>
          <cell r="C43">
            <v>7.2499999999999995E-4</v>
          </cell>
          <cell r="D43">
            <v>1.242E-3</v>
          </cell>
          <cell r="E43">
            <v>7.2499999999999995E-4</v>
          </cell>
        </row>
        <row r="44">
          <cell r="B44">
            <v>1.1479999999999999E-3</v>
          </cell>
          <cell r="C44">
            <v>7.85E-4</v>
          </cell>
          <cell r="D44">
            <v>1.3669999999999999E-3</v>
          </cell>
          <cell r="E44">
            <v>7.9799999999999999E-4</v>
          </cell>
        </row>
        <row r="45">
          <cell r="B45">
            <v>1.284E-3</v>
          </cell>
          <cell r="C45">
            <v>8.8999999999999995E-4</v>
          </cell>
          <cell r="D45">
            <v>1.495E-3</v>
          </cell>
          <cell r="E45">
            <v>8.8099999999999995E-4</v>
          </cell>
        </row>
        <row r="46">
          <cell r="B46">
            <v>1.3860000000000001E-3</v>
          </cell>
          <cell r="C46">
            <v>9.859999999999999E-4</v>
          </cell>
          <cell r="D46">
            <v>1.6260000000000001E-3</v>
          </cell>
          <cell r="E46">
            <v>9.68E-4</v>
          </cell>
        </row>
        <row r="47">
          <cell r="B47">
            <v>1.5269999999999999E-3</v>
          </cell>
          <cell r="C47">
            <v>1.0820000000000001E-3</v>
          </cell>
          <cell r="D47">
            <v>1.758E-3</v>
          </cell>
          <cell r="E47">
            <v>1.059E-3</v>
          </cell>
        </row>
        <row r="48">
          <cell r="B48">
            <v>1.663E-3</v>
          </cell>
          <cell r="C48">
            <v>1.1980000000000001E-3</v>
          </cell>
          <cell r="D48">
            <v>1.9E-3</v>
          </cell>
          <cell r="E48">
            <v>1.1490000000000001E-3</v>
          </cell>
        </row>
        <row r="49">
          <cell r="B49">
            <v>1.815E-3</v>
          </cell>
          <cell r="C49">
            <v>1.292E-3</v>
          </cell>
          <cell r="D49">
            <v>2.0530000000000001E-3</v>
          </cell>
          <cell r="E49">
            <v>1.237E-3</v>
          </cell>
        </row>
        <row r="50">
          <cell r="B50">
            <v>2.0379999999999999E-3</v>
          </cell>
          <cell r="C50">
            <v>1.4369999999999999E-3</v>
          </cell>
          <cell r="D50">
            <v>2.2169999999999998E-3</v>
          </cell>
          <cell r="E50">
            <v>1.3320000000000001E-3</v>
          </cell>
        </row>
        <row r="51">
          <cell r="B51">
            <v>2.2190000000000001E-3</v>
          </cell>
          <cell r="C51">
            <v>1.5460000000000001E-3</v>
          </cell>
          <cell r="D51">
            <v>2.3999999999999998E-3</v>
          </cell>
          <cell r="E51">
            <v>1.4400000000000001E-3</v>
          </cell>
        </row>
        <row r="52">
          <cell r="B52">
            <v>2.4580000000000001E-3</v>
          </cell>
          <cell r="C52">
            <v>1.671E-3</v>
          </cell>
          <cell r="D52">
            <v>2.601E-3</v>
          </cell>
          <cell r="E52">
            <v>1.5579999999999999E-3</v>
          </cell>
        </row>
        <row r="53">
          <cell r="B53">
            <v>2.6879999999999999E-3</v>
          </cell>
          <cell r="C53">
            <v>1.8600000000000001E-3</v>
          </cell>
          <cell r="D53">
            <v>2.813E-3</v>
          </cell>
          <cell r="E53">
            <v>1.683E-3</v>
          </cell>
        </row>
        <row r="54">
          <cell r="B54">
            <v>2.9940000000000001E-3</v>
          </cell>
          <cell r="C54">
            <v>1.9759999999999999E-3</v>
          </cell>
          <cell r="D54">
            <v>3.0379999999999999E-3</v>
          </cell>
          <cell r="E54">
            <v>1.8109999999999999E-3</v>
          </cell>
        </row>
        <row r="55">
          <cell r="B55">
            <v>3.3639999999999998E-3</v>
          </cell>
          <cell r="C55">
            <v>2.183E-3</v>
          </cell>
          <cell r="D55">
            <v>3.274E-3</v>
          </cell>
          <cell r="E55">
            <v>1.9350000000000001E-3</v>
          </cell>
        </row>
        <row r="56">
          <cell r="B56">
            <v>3.591E-3</v>
          </cell>
          <cell r="C56">
            <v>2.3530000000000001E-3</v>
          </cell>
          <cell r="D56">
            <v>3.5339999999999998E-3</v>
          </cell>
          <cell r="E56">
            <v>2.0600000000000002E-3</v>
          </cell>
        </row>
        <row r="57">
          <cell r="B57">
            <v>3.98E-3</v>
          </cell>
          <cell r="C57">
            <v>2.5019999999999999E-3</v>
          </cell>
          <cell r="D57">
            <v>3.8070000000000001E-3</v>
          </cell>
          <cell r="E57">
            <v>2.1819999999999999E-3</v>
          </cell>
        </row>
        <row r="58">
          <cell r="B58">
            <v>4.3660000000000001E-3</v>
          </cell>
          <cell r="C58">
            <v>2.709E-3</v>
          </cell>
          <cell r="D58">
            <v>4.0879999999999996E-3</v>
          </cell>
          <cell r="E58">
            <v>2.3119999999999998E-3</v>
          </cell>
        </row>
        <row r="59">
          <cell r="B59">
            <v>4.8050000000000002E-3</v>
          </cell>
          <cell r="C59">
            <v>2.957E-3</v>
          </cell>
          <cell r="D59">
            <v>4.3670000000000002E-3</v>
          </cell>
          <cell r="E59">
            <v>2.4580000000000001E-3</v>
          </cell>
        </row>
        <row r="60">
          <cell r="B60">
            <v>5.2379999999999996E-3</v>
          </cell>
          <cell r="C60">
            <v>3.1410000000000001E-3</v>
          </cell>
          <cell r="D60">
            <v>4.6360000000000004E-3</v>
          </cell>
          <cell r="E60">
            <v>2.6180000000000001E-3</v>
          </cell>
        </row>
        <row r="61">
          <cell r="B61">
            <v>5.7749999999999998E-3</v>
          </cell>
          <cell r="C61">
            <v>3.4450000000000001E-3</v>
          </cell>
          <cell r="D61">
            <v>4.901E-3</v>
          </cell>
          <cell r="E61">
            <v>2.8029999999999999E-3</v>
          </cell>
        </row>
        <row r="62">
          <cell r="B62">
            <v>6.3870000000000003E-3</v>
          </cell>
          <cell r="C62">
            <v>3.7200000000000002E-3</v>
          </cell>
          <cell r="D62">
            <v>5.1789999999999996E-3</v>
          </cell>
          <cell r="E62">
            <v>3.0130000000000001E-3</v>
          </cell>
        </row>
        <row r="63">
          <cell r="B63">
            <v>6.9800000000000001E-3</v>
          </cell>
          <cell r="C63">
            <v>4.0610000000000004E-3</v>
          </cell>
          <cell r="D63">
            <v>5.4850000000000003E-3</v>
          </cell>
          <cell r="E63">
            <v>3.2399999999999998E-3</v>
          </cell>
        </row>
        <row r="64">
          <cell r="B64">
            <v>7.7530000000000003E-3</v>
          </cell>
          <cell r="C64">
            <v>4.4679999999999997E-3</v>
          </cell>
          <cell r="D64">
            <v>5.8459999999999996E-3</v>
          </cell>
          <cell r="E64">
            <v>3.49E-3</v>
          </cell>
        </row>
        <row r="65">
          <cell r="B65">
            <v>8.5649999999999997E-3</v>
          </cell>
          <cell r="C65">
            <v>4.9350000000000002E-3</v>
          </cell>
          <cell r="D65">
            <v>6.2810000000000001E-3</v>
          </cell>
          <cell r="E65">
            <v>3.7659999999999998E-3</v>
          </cell>
        </row>
        <row r="66">
          <cell r="B66">
            <v>9.3900000000000008E-3</v>
          </cell>
          <cell r="C66">
            <v>5.3790000000000001E-3</v>
          </cell>
          <cell r="D66">
            <v>6.8479999999999999E-3</v>
          </cell>
          <cell r="E66">
            <v>4.0740000000000004E-3</v>
          </cell>
        </row>
        <row r="67">
          <cell r="B67">
            <v>1.0182E-2</v>
          </cell>
          <cell r="C67">
            <v>5.8219999999999999E-3</v>
          </cell>
          <cell r="D67">
            <v>7.5659999999999998E-3</v>
          </cell>
          <cell r="E67">
            <v>4.4209999999999996E-3</v>
          </cell>
        </row>
        <row r="68">
          <cell r="B68">
            <v>1.0939000000000001E-2</v>
          </cell>
          <cell r="C68">
            <v>6.221E-3</v>
          </cell>
          <cell r="D68">
            <v>8.4379999999999993E-3</v>
          </cell>
          <cell r="E68">
            <v>4.8149999999999998E-3</v>
          </cell>
        </row>
        <row r="69">
          <cell r="B69">
            <v>1.1774E-2</v>
          </cell>
          <cell r="C69">
            <v>6.5909999999999996E-3</v>
          </cell>
          <cell r="D69">
            <v>9.4389999999999995E-3</v>
          </cell>
          <cell r="E69">
            <v>5.2500000000000003E-3</v>
          </cell>
        </row>
        <row r="70">
          <cell r="B70">
            <v>1.2699E-2</v>
          </cell>
          <cell r="C70">
            <v>6.9769999999999997E-3</v>
          </cell>
          <cell r="D70">
            <v>1.0533000000000001E-2</v>
          </cell>
          <cell r="E70">
            <v>5.7829999999999999E-3</v>
          </cell>
        </row>
        <row r="71">
          <cell r="B71">
            <v>1.3823E-2</v>
          </cell>
          <cell r="C71">
            <v>7.5040000000000003E-3</v>
          </cell>
          <cell r="D71">
            <v>1.1779E-2</v>
          </cell>
          <cell r="E71">
            <v>6.3210000000000002E-3</v>
          </cell>
        </row>
        <row r="72">
          <cell r="B72">
            <v>1.5212E-2</v>
          </cell>
          <cell r="C72">
            <v>8.2679999999999993E-3</v>
          </cell>
          <cell r="D72">
            <v>1.3339E-2</v>
          </cell>
          <cell r="E72">
            <v>7.071E-3</v>
          </cell>
        </row>
        <row r="73">
          <cell r="B73">
            <v>1.6712000000000001E-2</v>
          </cell>
          <cell r="C73">
            <v>9.2219999999999993E-3</v>
          </cell>
          <cell r="D73">
            <v>1.5037999999999999E-2</v>
          </cell>
          <cell r="E73">
            <v>7.9920000000000008E-3</v>
          </cell>
        </row>
        <row r="74">
          <cell r="B74">
            <v>1.8321E-2</v>
          </cell>
          <cell r="C74">
            <v>1.0312999999999999E-2</v>
          </cell>
          <cell r="D74">
            <v>1.6868999999999999E-2</v>
          </cell>
          <cell r="E74">
            <v>9.0390000000000002E-3</v>
          </cell>
        </row>
        <row r="75">
          <cell r="B75">
            <v>2.0056000000000001E-2</v>
          </cell>
          <cell r="C75">
            <v>1.154E-2</v>
          </cell>
          <cell r="D75">
            <v>1.8832000000000002E-2</v>
          </cell>
          <cell r="E75">
            <v>1.0208999999999999E-2</v>
          </cell>
        </row>
        <row r="76">
          <cell r="B76">
            <v>2.1984E-2</v>
          </cell>
          <cell r="C76">
            <v>1.3015000000000001E-2</v>
          </cell>
          <cell r="D76">
            <v>2.0937000000000001E-2</v>
          </cell>
          <cell r="E76">
            <v>1.1591000000000001E-2</v>
          </cell>
        </row>
        <row r="77">
          <cell r="B77">
            <v>2.419E-2</v>
          </cell>
          <cell r="C77">
            <v>1.4689000000000001E-2</v>
          </cell>
          <cell r="D77">
            <v>2.3230000000000001E-2</v>
          </cell>
          <cell r="E77">
            <v>1.3131E-2</v>
          </cell>
        </row>
        <row r="78">
          <cell r="B78">
            <v>2.6682999999999998E-2</v>
          </cell>
          <cell r="C78">
            <v>1.6504000000000001E-2</v>
          </cell>
          <cell r="D78">
            <v>2.5718999999999999E-2</v>
          </cell>
          <cell r="E78">
            <v>1.4777999999999999E-2</v>
          </cell>
        </row>
        <row r="79">
          <cell r="B79">
            <v>2.9482999999999999E-2</v>
          </cell>
          <cell r="C79">
            <v>1.8588E-2</v>
          </cell>
          <cell r="D79">
            <v>2.8435999999999999E-2</v>
          </cell>
          <cell r="E79">
            <v>1.6656000000000001E-2</v>
          </cell>
        </row>
        <row r="80">
          <cell r="B80">
            <v>3.2731000000000003E-2</v>
          </cell>
          <cell r="C80">
            <v>2.0976000000000002E-2</v>
          </cell>
          <cell r="D80">
            <v>3.1542000000000001E-2</v>
          </cell>
          <cell r="E80">
            <v>1.8807999999999998E-2</v>
          </cell>
        </row>
        <row r="81">
          <cell r="B81">
            <v>3.6375999999999999E-2</v>
          </cell>
          <cell r="C81">
            <v>2.3574000000000001E-2</v>
          </cell>
          <cell r="D81">
            <v>3.5006000000000002E-2</v>
          </cell>
          <cell r="E81">
            <v>2.1163000000000001E-2</v>
          </cell>
        </row>
        <row r="82">
          <cell r="B82">
            <v>4.0538999999999999E-2</v>
          </cell>
          <cell r="C82">
            <v>2.6251E-2</v>
          </cell>
          <cell r="D82">
            <v>3.8965E-2</v>
          </cell>
          <cell r="E82">
            <v>2.3618E-2</v>
          </cell>
        </row>
        <row r="83">
          <cell r="B83">
            <v>4.5282999999999997E-2</v>
          </cell>
          <cell r="C83">
            <v>2.9312000000000001E-2</v>
          </cell>
          <cell r="D83">
            <v>4.3496E-2</v>
          </cell>
          <cell r="E83">
            <v>2.6467999999999998E-2</v>
          </cell>
        </row>
        <row r="84">
          <cell r="B84">
            <v>5.0716999999999998E-2</v>
          </cell>
          <cell r="C84">
            <v>3.2944000000000001E-2</v>
          </cell>
          <cell r="D84">
            <v>4.8724000000000003E-2</v>
          </cell>
          <cell r="E84">
            <v>2.9908000000000001E-2</v>
          </cell>
        </row>
        <row r="85">
          <cell r="B85">
            <v>5.6992000000000001E-2</v>
          </cell>
          <cell r="C85">
            <v>3.7376E-2</v>
          </cell>
          <cell r="D85">
            <v>5.4808000000000003E-2</v>
          </cell>
          <cell r="E85">
            <v>3.4171E-2</v>
          </cell>
        </row>
        <row r="86">
          <cell r="B86">
            <v>6.4088000000000006E-2</v>
          </cell>
          <cell r="C86">
            <v>4.2803000000000001E-2</v>
          </cell>
          <cell r="D86">
            <v>6.1747999999999997E-2</v>
          </cell>
          <cell r="E86">
            <v>3.9454000000000003E-2</v>
          </cell>
        </row>
        <row r="87">
          <cell r="B87">
            <v>7.2092000000000003E-2</v>
          </cell>
          <cell r="C87">
            <v>4.9384999999999998E-2</v>
          </cell>
          <cell r="D87">
            <v>6.9627999999999995E-2</v>
          </cell>
          <cell r="E87">
            <v>4.5913000000000002E-2</v>
          </cell>
        </row>
        <row r="88">
          <cell r="B88">
            <v>8.1032999999999994E-2</v>
          </cell>
          <cell r="C88">
            <v>5.7050999999999998E-2</v>
          </cell>
          <cell r="D88">
            <v>7.8478999999999993E-2</v>
          </cell>
          <cell r="E88">
            <v>5.3487E-2</v>
          </cell>
        </row>
        <row r="89">
          <cell r="B89">
            <v>9.1011999999999996E-2</v>
          </cell>
          <cell r="C89">
            <v>6.5553E-2</v>
          </cell>
          <cell r="D89">
            <v>8.8404999999999997E-2</v>
          </cell>
          <cell r="E89">
            <v>6.1955999999999997E-2</v>
          </cell>
        </row>
        <row r="90">
          <cell r="B90">
            <v>0.102071</v>
          </cell>
          <cell r="C90">
            <v>7.4861999999999998E-2</v>
          </cell>
          <cell r="D90">
            <v>9.9446999999999994E-2</v>
          </cell>
          <cell r="E90">
            <v>7.1302000000000004E-2</v>
          </cell>
        </row>
        <row r="91">
          <cell r="B91">
            <v>0.11414100000000001</v>
          </cell>
          <cell r="C91">
            <v>8.5114999999999996E-2</v>
          </cell>
          <cell r="D91">
            <v>0.111543</v>
          </cell>
          <cell r="E91">
            <v>8.1656000000000006E-2</v>
          </cell>
        </row>
        <row r="92">
          <cell r="B92">
            <v>0.127192</v>
          </cell>
          <cell r="C92">
            <v>9.6333000000000002E-2</v>
          </cell>
          <cell r="D92">
            <v>0.12466099999999999</v>
          </cell>
          <cell r="E92">
            <v>9.3028E-2</v>
          </cell>
        </row>
        <row r="93">
          <cell r="B93">
            <v>0.14102100000000001</v>
          </cell>
          <cell r="C93">
            <v>0.108385</v>
          </cell>
          <cell r="D93">
            <v>0.138599</v>
          </cell>
          <cell r="E93">
            <v>0.10527499999999999</v>
          </cell>
        </row>
        <row r="94">
          <cell r="B94">
            <v>0.15542500000000001</v>
          </cell>
          <cell r="C94">
            <v>0.121035</v>
          </cell>
          <cell r="D94">
            <v>0.15315000000000001</v>
          </cell>
          <cell r="E94">
            <v>0.118149</v>
          </cell>
        </row>
        <row r="95">
          <cell r="B95">
            <v>0.17023099999999999</v>
          </cell>
          <cell r="C95">
            <v>0.13389899999999999</v>
          </cell>
          <cell r="D95">
            <v>0.16813800000000001</v>
          </cell>
          <cell r="E95">
            <v>0.13126499999999999</v>
          </cell>
        </row>
        <row r="96">
          <cell r="B96">
            <v>0.185449</v>
          </cell>
          <cell r="C96">
            <v>0.14666999999999999</v>
          </cell>
          <cell r="D96">
            <v>0.183559</v>
          </cell>
          <cell r="E96">
            <v>0.144313</v>
          </cell>
        </row>
        <row r="97">
          <cell r="B97">
            <v>0.200989</v>
          </cell>
          <cell r="C97">
            <v>0.15939500000000001</v>
          </cell>
          <cell r="D97">
            <v>0.199321</v>
          </cell>
          <cell r="E97">
            <v>0.157333</v>
          </cell>
        </row>
        <row r="98">
          <cell r="B98">
            <v>0.21684999999999999</v>
          </cell>
          <cell r="C98">
            <v>0.17211299999999999</v>
          </cell>
          <cell r="D98">
            <v>0.215417</v>
          </cell>
          <cell r="E98">
            <v>0.17036499999999999</v>
          </cell>
        </row>
        <row r="99">
          <cell r="B99">
            <v>0.23299700000000001</v>
          </cell>
          <cell r="C99">
            <v>0.18486</v>
          </cell>
          <cell r="D99">
            <v>0.23180999999999999</v>
          </cell>
          <cell r="E99">
            <v>0.18344199999999999</v>
          </cell>
        </row>
        <row r="100">
          <cell r="B100">
            <v>0.249388</v>
          </cell>
          <cell r="C100">
            <v>0.19761799999999999</v>
          </cell>
          <cell r="D100">
            <v>0.24845999999999999</v>
          </cell>
          <cell r="E100">
            <v>0.196546</v>
          </cell>
        </row>
        <row r="101">
          <cell r="B101">
            <v>0.26599899999999999</v>
          </cell>
          <cell r="C101">
            <v>0.21035799999999999</v>
          </cell>
          <cell r="D101">
            <v>0.26533899999999999</v>
          </cell>
          <cell r="E101">
            <v>0.209643</v>
          </cell>
        </row>
        <row r="102">
          <cell r="B102">
            <v>0.28282299999999999</v>
          </cell>
          <cell r="C102">
            <v>0.22303799999999999</v>
          </cell>
          <cell r="D102">
            <v>0.282439</v>
          </cell>
          <cell r="E102">
            <v>0.222688</v>
          </cell>
        </row>
        <row r="103">
          <cell r="B103">
            <v>0.29982399999999998</v>
          </cell>
          <cell r="C103">
            <v>0.235681</v>
          </cell>
          <cell r="D103">
            <v>0.29971799999999998</v>
          </cell>
          <cell r="E103">
            <v>0.23570099999999999</v>
          </cell>
        </row>
        <row r="104">
          <cell r="B104">
            <v>0.31692900000000002</v>
          </cell>
          <cell r="C104">
            <v>0.24829599999999999</v>
          </cell>
          <cell r="D104">
            <v>0.317104</v>
          </cell>
          <cell r="E104">
            <v>0.24868499999999999</v>
          </cell>
        </row>
        <row r="105">
          <cell r="B105">
            <v>0.33048699999999998</v>
          </cell>
          <cell r="C105">
            <v>0.275117</v>
          </cell>
          <cell r="D105">
            <v>0.33048699999999998</v>
          </cell>
          <cell r="E105">
            <v>0.275117</v>
          </cell>
        </row>
        <row r="106">
          <cell r="B106">
            <v>0.34813100000000002</v>
          </cell>
          <cell r="C106">
            <v>0.29141600000000001</v>
          </cell>
          <cell r="D106">
            <v>0.34813100000000002</v>
          </cell>
          <cell r="E106">
            <v>0.29141600000000001</v>
          </cell>
        </row>
        <row r="107">
          <cell r="B107">
            <v>0.36608600000000002</v>
          </cell>
          <cell r="C107">
            <v>0.30814399999999997</v>
          </cell>
          <cell r="D107">
            <v>0.36608600000000002</v>
          </cell>
          <cell r="E107">
            <v>0.30814399999999997</v>
          </cell>
        </row>
        <row r="108">
          <cell r="B108">
            <v>0.38435399999999997</v>
          </cell>
          <cell r="C108">
            <v>0.32531100000000002</v>
          </cell>
          <cell r="D108">
            <v>0.38435399999999997</v>
          </cell>
          <cell r="E108">
            <v>0.32531100000000002</v>
          </cell>
        </row>
        <row r="109">
          <cell r="B109">
            <v>0.40293400000000001</v>
          </cell>
          <cell r="C109">
            <v>0.34293000000000001</v>
          </cell>
          <cell r="D109">
            <v>0.40293400000000001</v>
          </cell>
          <cell r="E109">
            <v>0.34293000000000001</v>
          </cell>
        </row>
        <row r="110">
          <cell r="B110">
            <v>0.42182399999999998</v>
          </cell>
          <cell r="C110">
            <v>0.361012</v>
          </cell>
          <cell r="D110">
            <v>0.42182399999999998</v>
          </cell>
          <cell r="E110">
            <v>0.361012</v>
          </cell>
        </row>
        <row r="111">
          <cell r="B111">
            <v>0.441023</v>
          </cell>
          <cell r="C111">
            <v>0.37956699999999999</v>
          </cell>
          <cell r="D111">
            <v>0.441023</v>
          </cell>
          <cell r="E111">
            <v>0.37956699999999999</v>
          </cell>
        </row>
        <row r="112">
          <cell r="B112">
            <v>0.46052500000000002</v>
          </cell>
          <cell r="C112">
            <v>0.39860600000000002</v>
          </cell>
          <cell r="D112">
            <v>0.46052500000000002</v>
          </cell>
          <cell r="E112">
            <v>0.39860600000000002</v>
          </cell>
        </row>
        <row r="113">
          <cell r="B113">
            <v>0.480327</v>
          </cell>
          <cell r="C113">
            <v>0.41813600000000001</v>
          </cell>
          <cell r="D113">
            <v>0.480327</v>
          </cell>
          <cell r="E113">
            <v>0.41813600000000001</v>
          </cell>
        </row>
        <row r="114">
          <cell r="B114">
            <v>0.50041899999999995</v>
          </cell>
          <cell r="C114">
            <v>0.43816699999999997</v>
          </cell>
          <cell r="D114">
            <v>0.50041899999999995</v>
          </cell>
          <cell r="E114">
            <v>0.43816699999999997</v>
          </cell>
        </row>
        <row r="115">
          <cell r="B115">
            <v>0.52079299999999995</v>
          </cell>
          <cell r="C115">
            <v>0.45870499999999997</v>
          </cell>
          <cell r="D115">
            <v>0.52079299999999995</v>
          </cell>
          <cell r="E115">
            <v>0.45870499999999997</v>
          </cell>
        </row>
        <row r="116">
          <cell r="B116">
            <v>0.541435</v>
          </cell>
          <cell r="C116">
            <v>0.47975200000000001</v>
          </cell>
          <cell r="D116">
            <v>0.541435</v>
          </cell>
          <cell r="E116">
            <v>0.47975200000000001</v>
          </cell>
        </row>
        <row r="117">
          <cell r="B117">
            <v>0.56233</v>
          </cell>
          <cell r="C117">
            <v>0.50131199999999998</v>
          </cell>
          <cell r="D117">
            <v>0.56233</v>
          </cell>
          <cell r="E117">
            <v>0.50131199999999998</v>
          </cell>
        </row>
        <row r="118">
          <cell r="B118">
            <v>0.58345899999999995</v>
          </cell>
          <cell r="C118">
            <v>0.52338200000000001</v>
          </cell>
          <cell r="D118">
            <v>0.58345899999999995</v>
          </cell>
          <cell r="E118">
            <v>0.52338200000000001</v>
          </cell>
        </row>
        <row r="119">
          <cell r="B119">
            <v>0.60480100000000003</v>
          </cell>
          <cell r="C119">
            <v>0.545956</v>
          </cell>
          <cell r="D119">
            <v>0.60480100000000003</v>
          </cell>
          <cell r="E119">
            <v>0.545956</v>
          </cell>
        </row>
        <row r="120">
          <cell r="B120">
            <v>0.62632600000000005</v>
          </cell>
          <cell r="C120">
            <v>0.56902399999999997</v>
          </cell>
          <cell r="D120">
            <v>0.62632600000000005</v>
          </cell>
          <cell r="E120">
            <v>0.56902399999999997</v>
          </cell>
        </row>
        <row r="121">
          <cell r="B121">
            <v>0.648003</v>
          </cell>
          <cell r="C121">
            <v>0.59257000000000004</v>
          </cell>
          <cell r="D121">
            <v>0.648003</v>
          </cell>
          <cell r="E121">
            <v>0.59257000000000004</v>
          </cell>
        </row>
        <row r="122">
          <cell r="B122">
            <v>0.66979500000000003</v>
          </cell>
          <cell r="C122">
            <v>0.61656900000000003</v>
          </cell>
          <cell r="D122">
            <v>0.66979500000000003</v>
          </cell>
          <cell r="E122">
            <v>0.61656900000000003</v>
          </cell>
        </row>
        <row r="123">
          <cell r="B123">
            <v>0.69165699999999997</v>
          </cell>
          <cell r="C123">
            <v>0.640988</v>
          </cell>
          <cell r="D123">
            <v>0.69165699999999997</v>
          </cell>
          <cell r="E123">
            <v>0.640988</v>
          </cell>
        </row>
        <row r="124">
          <cell r="B124">
            <v>0.71353599999999995</v>
          </cell>
          <cell r="C124">
            <v>0.66578300000000001</v>
          </cell>
          <cell r="D124">
            <v>0.71353599999999995</v>
          </cell>
          <cell r="E124">
            <v>0.66578300000000001</v>
          </cell>
        </row>
        <row r="125">
          <cell r="B125">
            <v>0.735375</v>
          </cell>
          <cell r="C125">
            <v>0.69089800000000001</v>
          </cell>
          <cell r="D125">
            <v>0.735375</v>
          </cell>
          <cell r="E125">
            <v>0.69089800000000001</v>
          </cell>
        </row>
        <row r="126">
          <cell r="B126">
            <v>1</v>
          </cell>
          <cell r="C126">
            <v>1</v>
          </cell>
          <cell r="D126">
            <v>1</v>
          </cell>
          <cell r="E126">
            <v>1</v>
          </cell>
        </row>
      </sheetData>
      <sheetData sheetId="5">
        <row r="5">
          <cell r="B5">
            <v>3.045921E-2</v>
          </cell>
          <cell r="C5">
            <v>3.045921E-2</v>
          </cell>
          <cell r="D5">
            <v>2.2756990000000001E-2</v>
          </cell>
          <cell r="E5">
            <v>2.2756990000000001E-2</v>
          </cell>
        </row>
        <row r="6">
          <cell r="B6">
            <v>3.045921E-2</v>
          </cell>
          <cell r="C6">
            <v>3.045921E-2</v>
          </cell>
          <cell r="D6">
            <v>2.2756990000000001E-2</v>
          </cell>
          <cell r="E6">
            <v>2.2756990000000001E-2</v>
          </cell>
        </row>
        <row r="7">
          <cell r="B7">
            <v>3.045921E-2</v>
          </cell>
          <cell r="C7">
            <v>3.045921E-2</v>
          </cell>
          <cell r="D7">
            <v>2.2756990000000001E-2</v>
          </cell>
          <cell r="E7">
            <v>2.2756990000000001E-2</v>
          </cell>
        </row>
        <row r="8">
          <cell r="B8">
            <v>3.045921E-2</v>
          </cell>
          <cell r="C8">
            <v>3.045921E-2</v>
          </cell>
          <cell r="D8">
            <v>2.2756990000000001E-2</v>
          </cell>
          <cell r="E8">
            <v>2.2756990000000001E-2</v>
          </cell>
        </row>
        <row r="9">
          <cell r="B9">
            <v>3.045921E-2</v>
          </cell>
          <cell r="C9">
            <v>3.045921E-2</v>
          </cell>
          <cell r="D9">
            <v>2.2756990000000001E-2</v>
          </cell>
          <cell r="E9">
            <v>2.2756990000000001E-2</v>
          </cell>
        </row>
        <row r="10">
          <cell r="B10">
            <v>3.045921E-2</v>
          </cell>
          <cell r="C10">
            <v>3.045921E-2</v>
          </cell>
          <cell r="D10">
            <v>2.2756990000000001E-2</v>
          </cell>
          <cell r="E10">
            <v>2.2756990000000001E-2</v>
          </cell>
        </row>
        <row r="11">
          <cell r="B11">
            <v>3.045921E-2</v>
          </cell>
          <cell r="C11">
            <v>3.045921E-2</v>
          </cell>
          <cell r="D11">
            <v>2.2756990000000001E-2</v>
          </cell>
          <cell r="E11">
            <v>2.2756990000000001E-2</v>
          </cell>
        </row>
        <row r="12">
          <cell r="B12">
            <v>3.045921E-2</v>
          </cell>
          <cell r="C12">
            <v>3.045921E-2</v>
          </cell>
          <cell r="D12">
            <v>2.2756990000000001E-2</v>
          </cell>
          <cell r="E12">
            <v>2.2756990000000001E-2</v>
          </cell>
        </row>
        <row r="13">
          <cell r="B13">
            <v>3.045921E-2</v>
          </cell>
          <cell r="C13">
            <v>3.045921E-2</v>
          </cell>
          <cell r="D13">
            <v>2.2756990000000001E-2</v>
          </cell>
          <cell r="E13">
            <v>2.2756990000000001E-2</v>
          </cell>
        </row>
        <row r="14">
          <cell r="B14">
            <v>3.045921E-2</v>
          </cell>
          <cell r="C14">
            <v>3.045921E-2</v>
          </cell>
          <cell r="D14">
            <v>2.2756990000000001E-2</v>
          </cell>
          <cell r="E14">
            <v>2.2756990000000001E-2</v>
          </cell>
        </row>
        <row r="15">
          <cell r="B15">
            <v>3.045921E-2</v>
          </cell>
          <cell r="C15">
            <v>3.045921E-2</v>
          </cell>
          <cell r="D15">
            <v>2.2756990000000001E-2</v>
          </cell>
          <cell r="E15">
            <v>2.2756990000000001E-2</v>
          </cell>
        </row>
        <row r="16">
          <cell r="B16">
            <v>3.045921E-2</v>
          </cell>
          <cell r="C16">
            <v>3.045921E-2</v>
          </cell>
          <cell r="D16">
            <v>2.2756990000000001E-2</v>
          </cell>
          <cell r="E16">
            <v>2.2756990000000001E-2</v>
          </cell>
        </row>
        <row r="17">
          <cell r="B17">
            <v>3.045921E-2</v>
          </cell>
          <cell r="C17">
            <v>3.045921E-2</v>
          </cell>
          <cell r="D17">
            <v>2.2756990000000001E-2</v>
          </cell>
          <cell r="E17">
            <v>2.2756990000000001E-2</v>
          </cell>
        </row>
        <row r="18">
          <cell r="B18">
            <v>3.045921E-2</v>
          </cell>
          <cell r="C18">
            <v>3.045921E-2</v>
          </cell>
          <cell r="D18">
            <v>2.2756990000000001E-2</v>
          </cell>
          <cell r="E18">
            <v>2.2756990000000001E-2</v>
          </cell>
        </row>
        <row r="19">
          <cell r="B19">
            <v>3.045921E-2</v>
          </cell>
          <cell r="C19">
            <v>3.045921E-2</v>
          </cell>
          <cell r="D19">
            <v>2.2756990000000001E-2</v>
          </cell>
          <cell r="E19">
            <v>2.2756990000000001E-2</v>
          </cell>
        </row>
        <row r="20">
          <cell r="B20">
            <v>3.045921E-2</v>
          </cell>
          <cell r="C20">
            <v>3.045921E-2</v>
          </cell>
          <cell r="D20">
            <v>2.2756990000000001E-2</v>
          </cell>
          <cell r="E20">
            <v>2.2756990000000001E-2</v>
          </cell>
        </row>
        <row r="21">
          <cell r="B21">
            <v>3.045921E-2</v>
          </cell>
          <cell r="C21">
            <v>3.045921E-2</v>
          </cell>
          <cell r="D21">
            <v>2.2756990000000001E-2</v>
          </cell>
          <cell r="E21">
            <v>2.2756990000000001E-2</v>
          </cell>
        </row>
        <row r="22">
          <cell r="B22">
            <v>3.045921E-2</v>
          </cell>
          <cell r="C22">
            <v>3.045921E-2</v>
          </cell>
          <cell r="D22">
            <v>2.2756990000000001E-2</v>
          </cell>
          <cell r="E22">
            <v>2.2756990000000001E-2</v>
          </cell>
        </row>
        <row r="23">
          <cell r="B23">
            <v>3.045921E-2</v>
          </cell>
          <cell r="C23">
            <v>3.045921E-2</v>
          </cell>
          <cell r="D23">
            <v>2.2756990000000001E-2</v>
          </cell>
          <cell r="E23">
            <v>2.2756990000000001E-2</v>
          </cell>
        </row>
        <row r="24">
          <cell r="B24">
            <v>3.045921E-2</v>
          </cell>
          <cell r="C24">
            <v>3.045921E-2</v>
          </cell>
          <cell r="D24">
            <v>2.2756990000000001E-2</v>
          </cell>
          <cell r="E24">
            <v>2.2756990000000001E-2</v>
          </cell>
        </row>
        <row r="25">
          <cell r="B25">
            <v>3.045921E-2</v>
          </cell>
          <cell r="C25">
            <v>3.045921E-2</v>
          </cell>
          <cell r="D25">
            <v>2.2756990000000001E-2</v>
          </cell>
          <cell r="E25">
            <v>2.2756990000000001E-2</v>
          </cell>
        </row>
        <row r="26">
          <cell r="B26">
            <v>3.045921E-2</v>
          </cell>
          <cell r="C26">
            <v>3.045921E-2</v>
          </cell>
          <cell r="D26">
            <v>2.2756990000000001E-2</v>
          </cell>
          <cell r="E26">
            <v>2.2756990000000001E-2</v>
          </cell>
        </row>
        <row r="27">
          <cell r="B27">
            <v>3.045921E-2</v>
          </cell>
          <cell r="C27">
            <v>3.045921E-2</v>
          </cell>
          <cell r="D27">
            <v>2.187596E-2</v>
          </cell>
          <cell r="E27">
            <v>2.2756990000000001E-2</v>
          </cell>
        </row>
        <row r="28">
          <cell r="B28">
            <v>3.0433229999999999E-2</v>
          </cell>
          <cell r="C28">
            <v>3.0407650000000001E-2</v>
          </cell>
          <cell r="D28">
            <v>2.043855E-2</v>
          </cell>
          <cell r="E28">
            <v>2.271861E-2</v>
          </cell>
        </row>
        <row r="29">
          <cell r="B29">
            <v>2.881264E-2</v>
          </cell>
          <cell r="C29">
            <v>3.02914E-2</v>
          </cell>
          <cell r="D29">
            <v>1.9234939999999999E-2</v>
          </cell>
          <cell r="E29">
            <v>2.2632099999999999E-2</v>
          </cell>
        </row>
        <row r="30">
          <cell r="B30">
            <v>2.7521830000000001E-2</v>
          </cell>
          <cell r="C30">
            <v>3.0201680000000002E-2</v>
          </cell>
          <cell r="D30">
            <v>1.8275909999999999E-2</v>
          </cell>
          <cell r="E30">
            <v>2.256532E-2</v>
          </cell>
        </row>
        <row r="31">
          <cell r="B31">
            <v>2.6539920000000002E-2</v>
          </cell>
          <cell r="C31">
            <v>3.0105389999999999E-2</v>
          </cell>
          <cell r="D31">
            <v>1.7546160000000002E-2</v>
          </cell>
          <cell r="E31">
            <v>2.249365E-2</v>
          </cell>
        </row>
        <row r="32">
          <cell r="B32">
            <v>2.583092E-2</v>
          </cell>
          <cell r="C32">
            <v>2.9947600000000001E-2</v>
          </cell>
          <cell r="D32">
            <v>1.7019119999999999E-2</v>
          </cell>
          <cell r="E32">
            <v>2.2376199999999999E-2</v>
          </cell>
        </row>
        <row r="33">
          <cell r="B33">
            <v>2.53665E-2</v>
          </cell>
          <cell r="C33">
            <v>2.9690089999999999E-2</v>
          </cell>
          <cell r="D33">
            <v>1.667385E-2</v>
          </cell>
          <cell r="E33">
            <v>2.2184510000000001E-2</v>
          </cell>
        </row>
        <row r="34">
          <cell r="B34">
            <v>2.5089589999999998E-2</v>
          </cell>
          <cell r="C34">
            <v>2.935894E-2</v>
          </cell>
          <cell r="D34">
            <v>1.6467949999999999E-2</v>
          </cell>
          <cell r="E34">
            <v>2.1937999999999999E-2</v>
          </cell>
        </row>
        <row r="35">
          <cell r="B35">
            <v>2.493426E-2</v>
          </cell>
          <cell r="C35">
            <v>2.894826E-2</v>
          </cell>
          <cell r="D35">
            <v>1.6352450000000001E-2</v>
          </cell>
          <cell r="E35">
            <v>2.163226E-2</v>
          </cell>
        </row>
        <row r="36">
          <cell r="B36">
            <v>2.4834160000000001E-2</v>
          </cell>
          <cell r="C36">
            <v>2.8368399999999998E-2</v>
          </cell>
          <cell r="D36">
            <v>1.6278009999999999E-2</v>
          </cell>
          <cell r="E36">
            <v>2.1200500000000001E-2</v>
          </cell>
        </row>
        <row r="37">
          <cell r="B37">
            <v>2.4742119999999999E-2</v>
          </cell>
          <cell r="C37">
            <v>2.7573480000000001E-2</v>
          </cell>
          <cell r="D37">
            <v>1.6209580000000001E-2</v>
          </cell>
          <cell r="E37">
            <v>2.0608499999999998E-2</v>
          </cell>
        </row>
        <row r="38">
          <cell r="B38">
            <v>2.4628279999999999E-2</v>
          </cell>
          <cell r="C38">
            <v>2.657932E-2</v>
          </cell>
          <cell r="D38">
            <v>1.6124920000000001E-2</v>
          </cell>
          <cell r="E38">
            <v>1.9867969999999999E-2</v>
          </cell>
        </row>
        <row r="39">
          <cell r="B39">
            <v>2.4495070000000001E-2</v>
          </cell>
          <cell r="C39">
            <v>2.5442820000000001E-2</v>
          </cell>
          <cell r="D39">
            <v>1.6025850000000001E-2</v>
          </cell>
          <cell r="E39">
            <v>1.902117E-2</v>
          </cell>
        </row>
        <row r="40">
          <cell r="B40">
            <v>2.439063E-2</v>
          </cell>
          <cell r="C40">
            <v>2.426505E-2</v>
          </cell>
          <cell r="D40">
            <v>1.5948190000000001E-2</v>
          </cell>
          <cell r="E40">
            <v>1.8143360000000001E-2</v>
          </cell>
        </row>
        <row r="41">
          <cell r="B41">
            <v>2.434739E-2</v>
          </cell>
          <cell r="C41">
            <v>2.3118199999999998E-2</v>
          </cell>
          <cell r="D41">
            <v>1.5916030000000001E-2</v>
          </cell>
          <cell r="E41">
            <v>1.7288350000000001E-2</v>
          </cell>
        </row>
        <row r="42">
          <cell r="B42">
            <v>2.434472E-2</v>
          </cell>
          <cell r="C42">
            <v>2.2084679999999999E-2</v>
          </cell>
          <cell r="D42">
            <v>1.5914040000000001E-2</v>
          </cell>
          <cell r="E42">
            <v>1.6517609999999999E-2</v>
          </cell>
        </row>
        <row r="43">
          <cell r="B43">
            <v>2.434439E-2</v>
          </cell>
          <cell r="C43">
            <v>2.121613E-2</v>
          </cell>
          <cell r="D43">
            <v>1.5913799999999999E-2</v>
          </cell>
          <cell r="E43">
            <v>1.5869749999999998E-2</v>
          </cell>
        </row>
        <row r="44">
          <cell r="B44">
            <v>2.4321909999999999E-2</v>
          </cell>
          <cell r="C44">
            <v>2.0501450000000001E-2</v>
          </cell>
          <cell r="D44">
            <v>1.5897080000000001E-2</v>
          </cell>
          <cell r="E44">
            <v>1.5336549999999999E-2</v>
          </cell>
        </row>
        <row r="45">
          <cell r="B45">
            <v>2.4285000000000001E-2</v>
          </cell>
          <cell r="C45">
            <v>1.9928560000000001E-2</v>
          </cell>
          <cell r="D45">
            <v>1.5869629999999999E-2</v>
          </cell>
          <cell r="E45">
            <v>1.490906E-2</v>
          </cell>
        </row>
        <row r="46">
          <cell r="B46">
            <v>2.4264500000000001E-2</v>
          </cell>
          <cell r="C46">
            <v>1.9525549999999999E-2</v>
          </cell>
          <cell r="D46">
            <v>1.5854380000000001E-2</v>
          </cell>
          <cell r="E46">
            <v>1.4608299999999999E-2</v>
          </cell>
        </row>
        <row r="47">
          <cell r="B47">
            <v>2.424813E-2</v>
          </cell>
          <cell r="C47">
            <v>1.9301990000000002E-2</v>
          </cell>
          <cell r="D47">
            <v>1.5842209999999999E-2</v>
          </cell>
          <cell r="E47">
            <v>1.444145E-2</v>
          </cell>
        </row>
        <row r="48">
          <cell r="B48">
            <v>2.423142E-2</v>
          </cell>
          <cell r="C48">
            <v>1.9237199999999999E-2</v>
          </cell>
          <cell r="D48">
            <v>1.5829780000000002E-2</v>
          </cell>
          <cell r="E48">
            <v>1.4393100000000001E-2</v>
          </cell>
        </row>
        <row r="49">
          <cell r="B49">
            <v>2.4187239999999999E-2</v>
          </cell>
          <cell r="C49">
            <v>1.9307109999999999E-2</v>
          </cell>
          <cell r="D49">
            <v>1.5796919999999999E-2</v>
          </cell>
          <cell r="E49">
            <v>1.444528E-2</v>
          </cell>
        </row>
        <row r="50">
          <cell r="B50">
            <v>2.410346E-2</v>
          </cell>
          <cell r="C50">
            <v>1.9468119999999998E-2</v>
          </cell>
          <cell r="D50">
            <v>1.573461E-2</v>
          </cell>
          <cell r="E50">
            <v>1.4565440000000001E-2</v>
          </cell>
        </row>
        <row r="51">
          <cell r="B51">
            <v>2.398254E-2</v>
          </cell>
          <cell r="C51">
            <v>1.9700169999999999E-2</v>
          </cell>
          <cell r="D51">
            <v>1.5644680000000001E-2</v>
          </cell>
          <cell r="E51">
            <v>1.4738619999999999E-2</v>
          </cell>
        </row>
        <row r="52">
          <cell r="B52">
            <v>2.382519E-2</v>
          </cell>
          <cell r="C52">
            <v>1.9968E-2</v>
          </cell>
          <cell r="D52">
            <v>1.5527640000000001E-2</v>
          </cell>
          <cell r="E52">
            <v>1.49385E-2</v>
          </cell>
        </row>
        <row r="53">
          <cell r="B53">
            <v>2.3646380000000002E-2</v>
          </cell>
          <cell r="C53">
            <v>2.025161E-2</v>
          </cell>
          <cell r="D53">
            <v>1.5394639999999999E-2</v>
          </cell>
          <cell r="E53">
            <v>1.5150129999999999E-2</v>
          </cell>
        </row>
        <row r="54">
          <cell r="B54">
            <v>2.346664E-2</v>
          </cell>
          <cell r="C54">
            <v>2.0553579999999998E-2</v>
          </cell>
          <cell r="D54">
            <v>1.5260940000000001E-2</v>
          </cell>
          <cell r="E54">
            <v>1.5375440000000001E-2</v>
          </cell>
        </row>
        <row r="55">
          <cell r="B55">
            <v>2.3315820000000001E-2</v>
          </cell>
          <cell r="C55">
            <v>2.085973E-2</v>
          </cell>
          <cell r="D55">
            <v>1.5148740000000001E-2</v>
          </cell>
          <cell r="E55">
            <v>1.5603860000000001E-2</v>
          </cell>
        </row>
        <row r="56">
          <cell r="B56">
            <v>2.3209E-2</v>
          </cell>
          <cell r="C56">
            <v>2.1170830000000002E-2</v>
          </cell>
          <cell r="D56">
            <v>1.5069279999999999E-2</v>
          </cell>
          <cell r="E56">
            <v>1.5835950000000001E-2</v>
          </cell>
        </row>
        <row r="57">
          <cell r="B57">
            <v>2.3113760000000001E-2</v>
          </cell>
          <cell r="C57">
            <v>2.1462149999999999E-2</v>
          </cell>
          <cell r="D57">
            <v>1.499843E-2</v>
          </cell>
          <cell r="E57">
            <v>1.605328E-2</v>
          </cell>
        </row>
        <row r="58">
          <cell r="B58">
            <v>2.3025529999999999E-2</v>
          </cell>
          <cell r="C58">
            <v>2.1698809999999999E-2</v>
          </cell>
          <cell r="D58">
            <v>1.493279E-2</v>
          </cell>
          <cell r="E58">
            <v>1.6229810000000001E-2</v>
          </cell>
        </row>
        <row r="59">
          <cell r="B59">
            <v>2.293885E-2</v>
          </cell>
          <cell r="C59">
            <v>2.186952E-2</v>
          </cell>
          <cell r="D59">
            <v>1.4868299999999999E-2</v>
          </cell>
          <cell r="E59">
            <v>1.6357139999999999E-2</v>
          </cell>
        </row>
        <row r="60">
          <cell r="B60">
            <v>2.2841940000000002E-2</v>
          </cell>
          <cell r="C60">
            <v>2.1976160000000002E-2</v>
          </cell>
          <cell r="D60">
            <v>1.4796200000000001E-2</v>
          </cell>
          <cell r="E60">
            <v>1.6436679999999999E-2</v>
          </cell>
        </row>
        <row r="61">
          <cell r="B61">
            <v>2.272244E-2</v>
          </cell>
          <cell r="C61">
            <v>2.201318E-2</v>
          </cell>
          <cell r="D61">
            <v>1.470729E-2</v>
          </cell>
          <cell r="E61">
            <v>1.6464289999999999E-2</v>
          </cell>
        </row>
        <row r="62">
          <cell r="B62">
            <v>2.2582189999999999E-2</v>
          </cell>
          <cell r="C62">
            <v>2.1991299999999998E-2</v>
          </cell>
          <cell r="D62">
            <v>1.460295E-2</v>
          </cell>
          <cell r="E62">
            <v>1.6447969999999999E-2</v>
          </cell>
        </row>
        <row r="63">
          <cell r="B63">
            <v>2.2436359999999999E-2</v>
          </cell>
          <cell r="C63">
            <v>2.1920240000000001E-2</v>
          </cell>
          <cell r="D63">
            <v>1.4494440000000001E-2</v>
          </cell>
          <cell r="E63">
            <v>1.6394969999999998E-2</v>
          </cell>
        </row>
        <row r="64">
          <cell r="B64">
            <v>2.230882E-2</v>
          </cell>
          <cell r="C64">
            <v>2.1806389999999998E-2</v>
          </cell>
          <cell r="D64">
            <v>1.4399540000000001E-2</v>
          </cell>
          <cell r="E64">
            <v>1.631005E-2</v>
          </cell>
        </row>
        <row r="65">
          <cell r="B65">
            <v>2.2236220000000001E-2</v>
          </cell>
          <cell r="C65">
            <v>2.1690000000000001E-2</v>
          </cell>
          <cell r="D65">
            <v>1.434552E-2</v>
          </cell>
          <cell r="E65">
            <v>1.6223230000000002E-2</v>
          </cell>
        </row>
        <row r="66">
          <cell r="B66">
            <v>2.2247639999999999E-2</v>
          </cell>
          <cell r="C66">
            <v>2.161569E-2</v>
          </cell>
          <cell r="D66">
            <v>1.435402E-2</v>
          </cell>
          <cell r="E66">
            <v>1.6167810000000001E-2</v>
          </cell>
        </row>
        <row r="67">
          <cell r="B67">
            <v>2.236662E-2</v>
          </cell>
          <cell r="C67">
            <v>2.1629120000000002E-2</v>
          </cell>
          <cell r="D67">
            <v>1.444255E-2</v>
          </cell>
          <cell r="E67">
            <v>1.6177819999999999E-2</v>
          </cell>
        </row>
        <row r="68">
          <cell r="B68">
            <v>2.259603E-2</v>
          </cell>
          <cell r="C68">
            <v>2.1767350000000001E-2</v>
          </cell>
          <cell r="D68">
            <v>1.461324E-2</v>
          </cell>
          <cell r="E68">
            <v>1.6280929999999999E-2</v>
          </cell>
        </row>
        <row r="69">
          <cell r="B69">
            <v>2.2928960000000002E-2</v>
          </cell>
          <cell r="C69">
            <v>2.2032220000000002E-2</v>
          </cell>
          <cell r="D69">
            <v>1.486095E-2</v>
          </cell>
          <cell r="E69">
            <v>1.6478489999999998E-2</v>
          </cell>
        </row>
        <row r="70">
          <cell r="B70">
            <v>2.3351219999999999E-2</v>
          </cell>
          <cell r="C70">
            <v>2.2386860000000001E-2</v>
          </cell>
          <cell r="D70">
            <v>1.5175080000000001E-2</v>
          </cell>
          <cell r="E70">
            <v>1.6742989999999999E-2</v>
          </cell>
        </row>
        <row r="71">
          <cell r="B71">
            <v>2.3832590000000001E-2</v>
          </cell>
          <cell r="C71">
            <v>2.2795369999999999E-2</v>
          </cell>
          <cell r="D71">
            <v>1.5533150000000001E-2</v>
          </cell>
          <cell r="E71">
            <v>1.7047630000000001E-2</v>
          </cell>
        </row>
        <row r="72">
          <cell r="B72">
            <v>2.4341069999999999E-2</v>
          </cell>
          <cell r="C72">
            <v>2.3239409999999999E-2</v>
          </cell>
          <cell r="D72">
            <v>1.5911330000000001E-2</v>
          </cell>
          <cell r="E72">
            <v>1.7378729999999998E-2</v>
          </cell>
        </row>
        <row r="73">
          <cell r="B73">
            <v>2.484958E-2</v>
          </cell>
          <cell r="C73">
            <v>2.370775E-2</v>
          </cell>
          <cell r="D73">
            <v>1.6289479999999999E-2</v>
          </cell>
          <cell r="E73">
            <v>1.772791E-2</v>
          </cell>
        </row>
        <row r="74">
          <cell r="B74">
            <v>2.5314380000000001E-2</v>
          </cell>
          <cell r="C74">
            <v>2.4191529999999999E-2</v>
          </cell>
          <cell r="D74">
            <v>1.66351E-2</v>
          </cell>
          <cell r="E74">
            <v>1.808856E-2</v>
          </cell>
        </row>
        <row r="75">
          <cell r="B75">
            <v>2.5692300000000001E-2</v>
          </cell>
          <cell r="C75">
            <v>2.46626E-2</v>
          </cell>
          <cell r="D75">
            <v>1.6916069999999998E-2</v>
          </cell>
          <cell r="E75">
            <v>1.8439690000000002E-2</v>
          </cell>
        </row>
        <row r="76">
          <cell r="B76">
            <v>2.5944180000000001E-2</v>
          </cell>
          <cell r="C76">
            <v>2.5092840000000002E-2</v>
          </cell>
          <cell r="D76">
            <v>1.7103320000000002E-2</v>
          </cell>
          <cell r="E76">
            <v>1.876036E-2</v>
          </cell>
        </row>
        <row r="77">
          <cell r="B77">
            <v>2.6051129999999999E-2</v>
          </cell>
          <cell r="C77">
            <v>2.5456920000000001E-2</v>
          </cell>
          <cell r="D77">
            <v>1.718283E-2</v>
          </cell>
          <cell r="E77">
            <v>1.9031679999999999E-2</v>
          </cell>
        </row>
        <row r="78">
          <cell r="B78">
            <v>2.599425E-2</v>
          </cell>
          <cell r="C78">
            <v>2.5748819999999999E-2</v>
          </cell>
          <cell r="D78">
            <v>1.7140550000000001E-2</v>
          </cell>
          <cell r="E78">
            <v>1.9249189999999999E-2</v>
          </cell>
        </row>
        <row r="79">
          <cell r="B79">
            <v>2.5769210000000001E-2</v>
          </cell>
          <cell r="C79">
            <v>2.5942489999999999E-2</v>
          </cell>
          <cell r="D79">
            <v>1.6973249999999999E-2</v>
          </cell>
          <cell r="E79">
            <v>1.9393500000000001E-2</v>
          </cell>
        </row>
        <row r="80">
          <cell r="B80">
            <v>2.5382700000000001E-2</v>
          </cell>
          <cell r="C80">
            <v>2.602289E-2</v>
          </cell>
          <cell r="D80">
            <v>1.6685889999999998E-2</v>
          </cell>
          <cell r="E80">
            <v>1.9453399999999999E-2</v>
          </cell>
        </row>
        <row r="81">
          <cell r="B81">
            <v>2.485163E-2</v>
          </cell>
          <cell r="C81">
            <v>2.5977429999999999E-2</v>
          </cell>
          <cell r="D81">
            <v>1.6291010000000002E-2</v>
          </cell>
          <cell r="E81">
            <v>1.9419530000000001E-2</v>
          </cell>
        </row>
        <row r="82">
          <cell r="B82">
            <v>2.4193599999999999E-2</v>
          </cell>
          <cell r="C82">
            <v>2.5802950000000002E-2</v>
          </cell>
          <cell r="D82">
            <v>1.580165E-2</v>
          </cell>
          <cell r="E82">
            <v>1.9289520000000001E-2</v>
          </cell>
        </row>
        <row r="83">
          <cell r="B83">
            <v>2.3430960000000001E-2</v>
          </cell>
          <cell r="C83">
            <v>2.5495719999999999E-2</v>
          </cell>
          <cell r="D83">
            <v>1.52344E-2</v>
          </cell>
          <cell r="E83">
            <v>1.9060589999999999E-2</v>
          </cell>
        </row>
        <row r="84">
          <cell r="B84">
            <v>2.258309E-2</v>
          </cell>
          <cell r="C84">
            <v>2.5064860000000001E-2</v>
          </cell>
          <cell r="D84">
            <v>1.460361E-2</v>
          </cell>
          <cell r="E84">
            <v>1.8739499999999999E-2</v>
          </cell>
        </row>
        <row r="85">
          <cell r="B85">
            <v>2.1674450000000001E-2</v>
          </cell>
          <cell r="C85">
            <v>2.4504250000000002E-2</v>
          </cell>
          <cell r="D85">
            <v>1.3927480000000001E-2</v>
          </cell>
          <cell r="E85">
            <v>1.832166E-2</v>
          </cell>
        </row>
        <row r="86">
          <cell r="B86">
            <v>2.071541E-2</v>
          </cell>
          <cell r="C86">
            <v>2.3815200000000002E-2</v>
          </cell>
          <cell r="D86">
            <v>1.321366E-2</v>
          </cell>
          <cell r="E86">
            <v>1.7808020000000001E-2</v>
          </cell>
        </row>
        <row r="87">
          <cell r="B87">
            <v>1.97249E-2</v>
          </cell>
          <cell r="C87">
            <v>2.3007320000000001E-2</v>
          </cell>
          <cell r="D87">
            <v>1.247624E-2</v>
          </cell>
          <cell r="E87">
            <v>1.7205669999999999E-2</v>
          </cell>
        </row>
        <row r="88">
          <cell r="B88">
            <v>1.874172E-2</v>
          </cell>
          <cell r="C88">
            <v>2.2098690000000001E-2</v>
          </cell>
          <cell r="D88">
            <v>1.174408E-2</v>
          </cell>
          <cell r="E88">
            <v>1.6528069999999999E-2</v>
          </cell>
        </row>
        <row r="89">
          <cell r="B89">
            <v>1.77959E-2</v>
          </cell>
          <cell r="C89">
            <v>2.1110980000000001E-2</v>
          </cell>
          <cell r="D89">
            <v>1.103958E-2</v>
          </cell>
          <cell r="E89">
            <v>1.5791309999999999E-2</v>
          </cell>
        </row>
        <row r="90">
          <cell r="B90">
            <v>1.688653E-2</v>
          </cell>
          <cell r="C90">
            <v>2.0058389999999999E-2</v>
          </cell>
          <cell r="D90">
            <v>1.0362059999999999E-2</v>
          </cell>
          <cell r="E90">
            <v>1.5005950000000001E-2</v>
          </cell>
        </row>
        <row r="91">
          <cell r="B91">
            <v>1.6013110000000001E-2</v>
          </cell>
          <cell r="C91">
            <v>1.89655E-2</v>
          </cell>
          <cell r="D91">
            <v>9.7111899999999998E-3</v>
          </cell>
          <cell r="E91">
            <v>1.4190299999999999E-2</v>
          </cell>
        </row>
        <row r="92">
          <cell r="B92">
            <v>1.5159580000000001E-2</v>
          </cell>
          <cell r="C92">
            <v>1.7849429999999999E-2</v>
          </cell>
          <cell r="D92">
            <v>9.0749899999999998E-3</v>
          </cell>
          <cell r="E92">
            <v>1.335712E-2</v>
          </cell>
        </row>
        <row r="93">
          <cell r="B93">
            <v>1.4303369999999999E-2</v>
          </cell>
          <cell r="C93">
            <v>1.6727970000000002E-2</v>
          </cell>
          <cell r="D93">
            <v>8.4366600000000003E-3</v>
          </cell>
          <cell r="E93">
            <v>1.251967E-2</v>
          </cell>
        </row>
        <row r="94">
          <cell r="B94">
            <v>1.3437950000000001E-2</v>
          </cell>
          <cell r="C94">
            <v>1.560419E-2</v>
          </cell>
          <cell r="D94">
            <v>7.79132E-3</v>
          </cell>
          <cell r="E94">
            <v>1.168026E-2</v>
          </cell>
        </row>
        <row r="95">
          <cell r="B95">
            <v>1.262835E-2</v>
          </cell>
          <cell r="C95">
            <v>1.4538239999999999E-2</v>
          </cell>
          <cell r="D95">
            <v>7.5282700000000001E-3</v>
          </cell>
          <cell r="E95">
            <v>1.0883820000000001E-2</v>
          </cell>
        </row>
        <row r="96">
          <cell r="B96">
            <v>1.1929499999999999E-2</v>
          </cell>
          <cell r="C96">
            <v>1.358644E-2</v>
          </cell>
          <cell r="D96">
            <v>7.5282700000000001E-3</v>
          </cell>
          <cell r="E96">
            <v>1.0172489999999999E-2</v>
          </cell>
        </row>
        <row r="97">
          <cell r="B97">
            <v>1.1341169999999999E-2</v>
          </cell>
          <cell r="C97">
            <v>1.274847E-2</v>
          </cell>
          <cell r="D97">
            <v>7.5282700000000001E-3</v>
          </cell>
          <cell r="E97">
            <v>9.5460800000000002E-3</v>
          </cell>
        </row>
        <row r="98">
          <cell r="B98">
            <v>1.086315E-2</v>
          </cell>
          <cell r="C98">
            <v>1.202404E-2</v>
          </cell>
          <cell r="D98">
            <v>7.5282700000000001E-3</v>
          </cell>
          <cell r="E98">
            <v>9.0044500000000006E-3</v>
          </cell>
        </row>
        <row r="99">
          <cell r="B99">
            <v>1.0495289999999999E-2</v>
          </cell>
          <cell r="C99">
            <v>1.14129E-2</v>
          </cell>
          <cell r="D99">
            <v>7.5282700000000001E-3</v>
          </cell>
          <cell r="E99">
            <v>8.5474399999999999E-3</v>
          </cell>
        </row>
        <row r="100">
          <cell r="B100">
            <v>1.023747E-2</v>
          </cell>
          <cell r="C100">
            <v>1.091485E-2</v>
          </cell>
          <cell r="D100">
            <v>7.5282700000000001E-3</v>
          </cell>
          <cell r="E100">
            <v>8.1749500000000003E-3</v>
          </cell>
        </row>
        <row r="101">
          <cell r="B101">
            <v>1.0089610000000001E-2</v>
          </cell>
          <cell r="C101">
            <v>1.0529719999999999E-2</v>
          </cell>
          <cell r="D101">
            <v>7.5282700000000001E-3</v>
          </cell>
          <cell r="E101">
            <v>7.8868800000000006E-3</v>
          </cell>
        </row>
        <row r="102">
          <cell r="B102">
            <v>1.005034E-2</v>
          </cell>
          <cell r="C102">
            <v>1.025737E-2</v>
          </cell>
          <cell r="D102">
            <v>7.5282700000000001E-3</v>
          </cell>
          <cell r="E102">
            <v>7.6831499999999997E-3</v>
          </cell>
        </row>
        <row r="103">
          <cell r="B103">
            <v>1.005034E-2</v>
          </cell>
          <cell r="C103">
            <v>1.0097729999999999E-2</v>
          </cell>
          <cell r="D103">
            <v>7.5282700000000001E-3</v>
          </cell>
          <cell r="E103">
            <v>7.5637200000000003E-3</v>
          </cell>
        </row>
        <row r="104">
          <cell r="B104">
            <v>1.005034E-2</v>
          </cell>
          <cell r="C104">
            <v>1.005034E-2</v>
          </cell>
          <cell r="D104">
            <v>7.5282700000000001E-3</v>
          </cell>
          <cell r="E104">
            <v>7.5282700000000001E-3</v>
          </cell>
        </row>
        <row r="105">
          <cell r="B105">
            <v>1.005034E-2</v>
          </cell>
          <cell r="C105">
            <v>1.005034E-2</v>
          </cell>
          <cell r="D105">
            <v>7.5282700000000001E-3</v>
          </cell>
          <cell r="E105">
            <v>7.5282700000000001E-3</v>
          </cell>
        </row>
        <row r="106">
          <cell r="B106">
            <v>1.005034E-2</v>
          </cell>
          <cell r="C106">
            <v>1.005034E-2</v>
          </cell>
          <cell r="D106">
            <v>7.5282700000000001E-3</v>
          </cell>
          <cell r="E106">
            <v>7.5282700000000001E-3</v>
          </cell>
        </row>
        <row r="107">
          <cell r="B107">
            <v>1.005034E-2</v>
          </cell>
          <cell r="C107">
            <v>1.005034E-2</v>
          </cell>
          <cell r="D107">
            <v>7.5282700000000001E-3</v>
          </cell>
          <cell r="E107">
            <v>7.5282700000000001E-3</v>
          </cell>
        </row>
        <row r="108">
          <cell r="B108">
            <v>1.005034E-2</v>
          </cell>
          <cell r="C108">
            <v>1.005034E-2</v>
          </cell>
          <cell r="D108">
            <v>7.5282700000000001E-3</v>
          </cell>
          <cell r="E108">
            <v>7.5282700000000001E-3</v>
          </cell>
        </row>
        <row r="109">
          <cell r="B109">
            <v>1.005034E-2</v>
          </cell>
          <cell r="C109">
            <v>1.005034E-2</v>
          </cell>
          <cell r="D109">
            <v>7.5282700000000001E-3</v>
          </cell>
          <cell r="E109">
            <v>7.5282700000000001E-3</v>
          </cell>
        </row>
        <row r="110">
          <cell r="B110">
            <v>1.005034E-2</v>
          </cell>
          <cell r="C110">
            <v>1.005034E-2</v>
          </cell>
          <cell r="D110">
            <v>7.5282700000000001E-3</v>
          </cell>
          <cell r="E110">
            <v>7.5282700000000001E-3</v>
          </cell>
        </row>
        <row r="111">
          <cell r="B111">
            <v>1.005034E-2</v>
          </cell>
          <cell r="C111">
            <v>1.005034E-2</v>
          </cell>
          <cell r="D111">
            <v>7.5282700000000001E-3</v>
          </cell>
          <cell r="E111">
            <v>7.5282700000000001E-3</v>
          </cell>
        </row>
        <row r="112">
          <cell r="B112">
            <v>1.005034E-2</v>
          </cell>
          <cell r="C112">
            <v>1.005034E-2</v>
          </cell>
          <cell r="D112">
            <v>7.5282700000000001E-3</v>
          </cell>
          <cell r="E112">
            <v>7.5282700000000001E-3</v>
          </cell>
        </row>
        <row r="113">
          <cell r="B113">
            <v>1.005034E-2</v>
          </cell>
          <cell r="C113">
            <v>1.005034E-2</v>
          </cell>
          <cell r="D113">
            <v>7.5282700000000001E-3</v>
          </cell>
          <cell r="E113">
            <v>7.5282700000000001E-3</v>
          </cell>
        </row>
        <row r="114">
          <cell r="B114">
            <v>1.005034E-2</v>
          </cell>
          <cell r="C114">
            <v>1.005034E-2</v>
          </cell>
          <cell r="D114">
            <v>7.5282700000000001E-3</v>
          </cell>
          <cell r="E114">
            <v>7.5282700000000001E-3</v>
          </cell>
        </row>
        <row r="115">
          <cell r="B115">
            <v>1.005034E-2</v>
          </cell>
          <cell r="C115">
            <v>1.005034E-2</v>
          </cell>
          <cell r="D115">
            <v>7.5282700000000001E-3</v>
          </cell>
          <cell r="E115">
            <v>7.5282700000000001E-3</v>
          </cell>
        </row>
        <row r="116">
          <cell r="B116">
            <v>1.005034E-2</v>
          </cell>
          <cell r="C116">
            <v>1.005034E-2</v>
          </cell>
          <cell r="D116">
            <v>7.5282700000000001E-3</v>
          </cell>
          <cell r="E116">
            <v>7.5282700000000001E-3</v>
          </cell>
        </row>
        <row r="117">
          <cell r="B117">
            <v>1.005034E-2</v>
          </cell>
          <cell r="C117">
            <v>1.005034E-2</v>
          </cell>
          <cell r="D117">
            <v>7.5282700000000001E-3</v>
          </cell>
          <cell r="E117">
            <v>7.5282700000000001E-3</v>
          </cell>
        </row>
        <row r="118">
          <cell r="B118">
            <v>1.005034E-2</v>
          </cell>
          <cell r="C118">
            <v>1.005034E-2</v>
          </cell>
          <cell r="D118">
            <v>7.5282700000000001E-3</v>
          </cell>
          <cell r="E118">
            <v>7.5282700000000001E-3</v>
          </cell>
        </row>
        <row r="119">
          <cell r="B119">
            <v>1.005034E-2</v>
          </cell>
          <cell r="C119">
            <v>1.005034E-2</v>
          </cell>
          <cell r="D119">
            <v>7.5282700000000001E-3</v>
          </cell>
          <cell r="E119">
            <v>7.5282700000000001E-3</v>
          </cell>
        </row>
        <row r="120">
          <cell r="B120">
            <v>1.005034E-2</v>
          </cell>
          <cell r="C120">
            <v>1.005034E-2</v>
          </cell>
          <cell r="D120">
            <v>7.5282700000000001E-3</v>
          </cell>
          <cell r="E120">
            <v>7.5282700000000001E-3</v>
          </cell>
        </row>
        <row r="121">
          <cell r="B121">
            <v>1.005034E-2</v>
          </cell>
          <cell r="C121">
            <v>1.005034E-2</v>
          </cell>
          <cell r="D121">
            <v>7.5282700000000001E-3</v>
          </cell>
          <cell r="E121">
            <v>7.5282700000000001E-3</v>
          </cell>
        </row>
        <row r="122">
          <cell r="B122">
            <v>1.005034E-2</v>
          </cell>
          <cell r="C122">
            <v>1.005034E-2</v>
          </cell>
          <cell r="D122">
            <v>7.5282700000000001E-3</v>
          </cell>
          <cell r="E122">
            <v>7.5282700000000001E-3</v>
          </cell>
        </row>
        <row r="123">
          <cell r="B123">
            <v>1.005034E-2</v>
          </cell>
          <cell r="C123">
            <v>1.005034E-2</v>
          </cell>
          <cell r="D123">
            <v>7.5282700000000001E-3</v>
          </cell>
          <cell r="E123">
            <v>7.5282700000000001E-3</v>
          </cell>
        </row>
        <row r="124">
          <cell r="B124">
            <v>1.005034E-2</v>
          </cell>
          <cell r="C124">
            <v>1.005034E-2</v>
          </cell>
          <cell r="D124">
            <v>7.5282700000000001E-3</v>
          </cell>
          <cell r="E124">
            <v>7.5282700000000001E-3</v>
          </cell>
        </row>
        <row r="125">
          <cell r="B125">
            <v>1.005034E-2</v>
          </cell>
          <cell r="C125">
            <v>1.005034E-2</v>
          </cell>
          <cell r="D125">
            <v>7.5282700000000001E-3</v>
          </cell>
          <cell r="E125">
            <v>7.5282700000000001E-3</v>
          </cell>
        </row>
        <row r="126">
          <cell r="B126">
            <v>0</v>
          </cell>
          <cell r="C126">
            <v>0</v>
          </cell>
          <cell r="D126">
            <v>0</v>
          </cell>
          <cell r="E126">
            <v>0</v>
          </cell>
        </row>
      </sheetData>
      <sheetData sheetId="6">
        <row r="2">
          <cell r="B2">
            <v>0.67053799999999997</v>
          </cell>
          <cell r="C2">
            <v>0.71282299999999998</v>
          </cell>
        </row>
        <row r="3">
          <cell r="B3">
            <v>0.87620900000000002</v>
          </cell>
          <cell r="C3">
            <v>0.79823</v>
          </cell>
        </row>
      </sheetData>
      <sheetData sheetId="7">
        <row r="4">
          <cell r="B4">
            <v>0</v>
          </cell>
        </row>
        <row r="5">
          <cell r="B5">
            <v>1</v>
          </cell>
        </row>
        <row r="6">
          <cell r="B6">
            <v>2</v>
          </cell>
        </row>
        <row r="7">
          <cell r="B7">
            <v>3</v>
          </cell>
        </row>
        <row r="8">
          <cell r="B8">
            <v>4</v>
          </cell>
        </row>
        <row r="9">
          <cell r="B9">
            <v>5</v>
          </cell>
        </row>
        <row r="10">
          <cell r="B10">
            <v>6</v>
          </cell>
        </row>
        <row r="11">
          <cell r="B11">
            <v>6.8</v>
          </cell>
        </row>
        <row r="12">
          <cell r="B12">
            <v>7.4</v>
          </cell>
        </row>
        <row r="13">
          <cell r="B13">
            <v>7.8000000000000007</v>
          </cell>
        </row>
        <row r="14">
          <cell r="B14">
            <v>8</v>
          </cell>
        </row>
        <row r="15">
          <cell r="B15">
            <v>8</v>
          </cell>
        </row>
        <row r="16">
          <cell r="B16">
            <v>8</v>
          </cell>
        </row>
        <row r="17">
          <cell r="B17">
            <v>8</v>
          </cell>
        </row>
        <row r="18">
          <cell r="B18">
            <v>8</v>
          </cell>
        </row>
        <row r="19">
          <cell r="B19">
            <v>8</v>
          </cell>
        </row>
        <row r="20">
          <cell r="B20">
            <v>8</v>
          </cell>
        </row>
        <row r="21">
          <cell r="B21">
            <v>8</v>
          </cell>
        </row>
        <row r="22">
          <cell r="B22">
            <v>8</v>
          </cell>
        </row>
        <row r="23">
          <cell r="B23">
            <v>8</v>
          </cell>
        </row>
        <row r="24">
          <cell r="B24">
            <v>8</v>
          </cell>
        </row>
        <row r="25">
          <cell r="B25">
            <v>8</v>
          </cell>
        </row>
        <row r="26">
          <cell r="B26">
            <v>8</v>
          </cell>
        </row>
        <row r="27">
          <cell r="B27">
            <v>8</v>
          </cell>
        </row>
        <row r="28">
          <cell r="B28">
            <v>8</v>
          </cell>
        </row>
        <row r="29">
          <cell r="B29">
            <v>8</v>
          </cell>
        </row>
        <row r="30">
          <cell r="B30">
            <v>8</v>
          </cell>
        </row>
        <row r="31">
          <cell r="B31">
            <v>8</v>
          </cell>
        </row>
        <row r="32">
          <cell r="B32">
            <v>8</v>
          </cell>
        </row>
        <row r="33">
          <cell r="B33">
            <v>8</v>
          </cell>
        </row>
        <row r="34">
          <cell r="B34">
            <v>8</v>
          </cell>
        </row>
        <row r="35">
          <cell r="B35">
            <v>8</v>
          </cell>
        </row>
        <row r="36">
          <cell r="B36">
            <v>8</v>
          </cell>
        </row>
        <row r="37">
          <cell r="B37">
            <v>8</v>
          </cell>
        </row>
        <row r="38">
          <cell r="B38">
            <v>8</v>
          </cell>
        </row>
        <row r="39">
          <cell r="B39">
            <v>8</v>
          </cell>
        </row>
        <row r="40">
          <cell r="B40">
            <v>8</v>
          </cell>
        </row>
        <row r="41">
          <cell r="B41">
            <v>8</v>
          </cell>
        </row>
        <row r="42">
          <cell r="B42">
            <v>8</v>
          </cell>
        </row>
        <row r="43">
          <cell r="B43">
            <v>8</v>
          </cell>
        </row>
        <row r="44">
          <cell r="B44">
            <v>8</v>
          </cell>
        </row>
        <row r="45">
          <cell r="B45">
            <v>8</v>
          </cell>
        </row>
        <row r="46">
          <cell r="B46">
            <v>8</v>
          </cell>
        </row>
        <row r="47">
          <cell r="B47">
            <v>8</v>
          </cell>
        </row>
        <row r="48">
          <cell r="B48">
            <v>8</v>
          </cell>
        </row>
        <row r="49">
          <cell r="B49">
            <v>8</v>
          </cell>
        </row>
        <row r="50">
          <cell r="B50">
            <v>8</v>
          </cell>
        </row>
        <row r="51">
          <cell r="B51">
            <v>8</v>
          </cell>
        </row>
        <row r="52">
          <cell r="B52">
            <v>8</v>
          </cell>
        </row>
        <row r="53">
          <cell r="B53">
            <v>7.9999999999999991</v>
          </cell>
        </row>
        <row r="54">
          <cell r="B54">
            <v>8</v>
          </cell>
        </row>
        <row r="55">
          <cell r="B55">
            <v>8</v>
          </cell>
        </row>
        <row r="56">
          <cell r="B56">
            <v>8</v>
          </cell>
        </row>
        <row r="57">
          <cell r="B57">
            <v>8</v>
          </cell>
        </row>
        <row r="58">
          <cell r="B58">
            <v>8</v>
          </cell>
        </row>
        <row r="59">
          <cell r="B59">
            <v>8</v>
          </cell>
        </row>
        <row r="60">
          <cell r="B60">
            <v>8</v>
          </cell>
        </row>
        <row r="61">
          <cell r="B61">
            <v>8</v>
          </cell>
        </row>
        <row r="62">
          <cell r="B62">
            <v>8</v>
          </cell>
        </row>
        <row r="63">
          <cell r="B63">
            <v>8</v>
          </cell>
        </row>
        <row r="64">
          <cell r="B64">
            <v>8</v>
          </cell>
        </row>
        <row r="65">
          <cell r="B65">
            <v>8</v>
          </cell>
        </row>
        <row r="66">
          <cell r="B66">
            <v>8</v>
          </cell>
        </row>
        <row r="67">
          <cell r="B67">
            <v>8</v>
          </cell>
        </row>
        <row r="68">
          <cell r="B68">
            <v>8</v>
          </cell>
        </row>
        <row r="69">
          <cell r="B69">
            <v>8</v>
          </cell>
        </row>
        <row r="70">
          <cell r="B70">
            <v>8</v>
          </cell>
        </row>
        <row r="71">
          <cell r="B71">
            <v>8</v>
          </cell>
        </row>
        <row r="72">
          <cell r="B72">
            <v>8</v>
          </cell>
        </row>
        <row r="73">
          <cell r="B73">
            <v>8</v>
          </cell>
        </row>
        <row r="74">
          <cell r="B74">
            <v>8</v>
          </cell>
        </row>
        <row r="75">
          <cell r="B75">
            <v>8</v>
          </cell>
        </row>
        <row r="76">
          <cell r="B76">
            <v>8</v>
          </cell>
        </row>
        <row r="77">
          <cell r="B77">
            <v>8</v>
          </cell>
        </row>
        <row r="78">
          <cell r="B78">
            <v>8</v>
          </cell>
        </row>
        <row r="79">
          <cell r="B79">
            <v>8</v>
          </cell>
        </row>
        <row r="80">
          <cell r="B80">
            <v>8</v>
          </cell>
        </row>
        <row r="81">
          <cell r="B81">
            <v>8</v>
          </cell>
        </row>
        <row r="82">
          <cell r="B82">
            <v>8</v>
          </cell>
        </row>
        <row r="83">
          <cell r="B83">
            <v>8</v>
          </cell>
        </row>
        <row r="84">
          <cell r="B84">
            <v>8</v>
          </cell>
        </row>
        <row r="85">
          <cell r="B85">
            <v>8</v>
          </cell>
        </row>
        <row r="86">
          <cell r="B86">
            <v>8</v>
          </cell>
        </row>
        <row r="87">
          <cell r="B87">
            <v>8</v>
          </cell>
        </row>
        <row r="88">
          <cell r="B88">
            <v>8</v>
          </cell>
        </row>
        <row r="89">
          <cell r="B89">
            <v>8</v>
          </cell>
        </row>
        <row r="90">
          <cell r="B90">
            <v>8</v>
          </cell>
        </row>
        <row r="91">
          <cell r="B91">
            <v>8</v>
          </cell>
        </row>
        <row r="92">
          <cell r="B92">
            <v>8</v>
          </cell>
        </row>
        <row r="93">
          <cell r="B93">
            <v>8</v>
          </cell>
        </row>
        <row r="94">
          <cell r="B94">
            <v>8</v>
          </cell>
        </row>
        <row r="95">
          <cell r="B95">
            <v>8</v>
          </cell>
        </row>
        <row r="96">
          <cell r="B96">
            <v>8</v>
          </cell>
        </row>
        <row r="97">
          <cell r="B97">
            <v>8</v>
          </cell>
        </row>
        <row r="98">
          <cell r="B98">
            <v>8</v>
          </cell>
        </row>
        <row r="99">
          <cell r="B99">
            <v>8</v>
          </cell>
        </row>
        <row r="100">
          <cell r="B100">
            <v>8</v>
          </cell>
        </row>
        <row r="101">
          <cell r="B101">
            <v>8</v>
          </cell>
        </row>
        <row r="102">
          <cell r="B102">
            <v>7.9999999999999991</v>
          </cell>
        </row>
        <row r="103">
          <cell r="B103">
            <v>8</v>
          </cell>
        </row>
        <row r="104">
          <cell r="B104">
            <v>8</v>
          </cell>
        </row>
        <row r="105">
          <cell r="B105">
            <v>8</v>
          </cell>
        </row>
        <row r="106">
          <cell r="B106">
            <v>8</v>
          </cell>
        </row>
        <row r="107">
          <cell r="B107">
            <v>7.9999999999999991</v>
          </cell>
        </row>
        <row r="108">
          <cell r="B108">
            <v>8</v>
          </cell>
        </row>
        <row r="109">
          <cell r="B109">
            <v>8</v>
          </cell>
        </row>
        <row r="110">
          <cell r="B110">
            <v>8</v>
          </cell>
        </row>
        <row r="111">
          <cell r="B111">
            <v>7.9999999999999991</v>
          </cell>
        </row>
        <row r="112">
          <cell r="B112">
            <v>8</v>
          </cell>
        </row>
        <row r="113">
          <cell r="B113">
            <v>8</v>
          </cell>
        </row>
        <row r="114">
          <cell r="B114">
            <v>8</v>
          </cell>
        </row>
        <row r="115">
          <cell r="B115">
            <v>8</v>
          </cell>
        </row>
        <row r="116">
          <cell r="B116">
            <v>8</v>
          </cell>
        </row>
        <row r="117">
          <cell r="B117">
            <v>8</v>
          </cell>
        </row>
        <row r="118">
          <cell r="B118">
            <v>8</v>
          </cell>
        </row>
        <row r="119">
          <cell r="B119">
            <v>8</v>
          </cell>
        </row>
        <row r="120">
          <cell r="B120">
            <v>8</v>
          </cell>
        </row>
        <row r="121">
          <cell r="B121">
            <v>8</v>
          </cell>
        </row>
        <row r="122">
          <cell r="B122">
            <v>8</v>
          </cell>
        </row>
        <row r="123">
          <cell r="B123">
            <v>8</v>
          </cell>
        </row>
        <row r="124">
          <cell r="B124">
            <v>8</v>
          </cell>
        </row>
        <row r="125">
          <cell r="B125">
            <v>8</v>
          </cell>
        </row>
        <row r="126">
          <cell r="B126">
            <v>8</v>
          </cell>
        </row>
        <row r="127">
          <cell r="B127">
            <v>8</v>
          </cell>
        </row>
        <row r="128">
          <cell r="B128">
            <v>8</v>
          </cell>
        </row>
        <row r="129">
          <cell r="B129">
            <v>8</v>
          </cell>
        </row>
        <row r="130">
          <cell r="B130">
            <v>8</v>
          </cell>
        </row>
        <row r="131">
          <cell r="B131">
            <v>8</v>
          </cell>
        </row>
        <row r="132">
          <cell r="B132">
            <v>8</v>
          </cell>
        </row>
        <row r="133">
          <cell r="B133">
            <v>8</v>
          </cell>
        </row>
        <row r="134">
          <cell r="B134">
            <v>8</v>
          </cell>
        </row>
        <row r="135">
          <cell r="B135">
            <v>8</v>
          </cell>
        </row>
        <row r="136">
          <cell r="B136">
            <v>8</v>
          </cell>
        </row>
        <row r="137">
          <cell r="B137">
            <v>8</v>
          </cell>
        </row>
        <row r="138">
          <cell r="B138">
            <v>8</v>
          </cell>
        </row>
        <row r="139">
          <cell r="B139">
            <v>8</v>
          </cell>
        </row>
        <row r="140">
          <cell r="B140">
            <v>8</v>
          </cell>
        </row>
        <row r="141">
          <cell r="B141">
            <v>8</v>
          </cell>
        </row>
        <row r="142">
          <cell r="B142">
            <v>8</v>
          </cell>
        </row>
        <row r="143">
          <cell r="B143">
            <v>8</v>
          </cell>
        </row>
        <row r="144">
          <cell r="B144">
            <v>8</v>
          </cell>
        </row>
        <row r="145">
          <cell r="B145">
            <v>8</v>
          </cell>
        </row>
        <row r="146">
          <cell r="B146">
            <v>8</v>
          </cell>
        </row>
        <row r="147">
          <cell r="B147">
            <v>8</v>
          </cell>
        </row>
        <row r="148">
          <cell r="B148">
            <v>8</v>
          </cell>
        </row>
        <row r="149">
          <cell r="B149">
            <v>8</v>
          </cell>
        </row>
        <row r="150">
          <cell r="B150">
            <v>8</v>
          </cell>
        </row>
        <row r="151">
          <cell r="B151">
            <v>8</v>
          </cell>
        </row>
        <row r="152">
          <cell r="B152">
            <v>8</v>
          </cell>
        </row>
        <row r="153">
          <cell r="B153">
            <v>8</v>
          </cell>
        </row>
        <row r="154">
          <cell r="B154">
            <v>8</v>
          </cell>
        </row>
        <row r="155">
          <cell r="B155">
            <v>8</v>
          </cell>
        </row>
        <row r="156">
          <cell r="B156">
            <v>8</v>
          </cell>
        </row>
        <row r="157">
          <cell r="B157">
            <v>8</v>
          </cell>
        </row>
        <row r="158">
          <cell r="B158">
            <v>8</v>
          </cell>
        </row>
        <row r="159">
          <cell r="B159">
            <v>8</v>
          </cell>
        </row>
        <row r="160">
          <cell r="B160">
            <v>8</v>
          </cell>
        </row>
        <row r="161">
          <cell r="B161">
            <v>8</v>
          </cell>
        </row>
        <row r="162">
          <cell r="B162">
            <v>8</v>
          </cell>
        </row>
        <row r="163">
          <cell r="B163">
            <v>8</v>
          </cell>
        </row>
        <row r="164">
          <cell r="B164">
            <v>8</v>
          </cell>
        </row>
        <row r="165">
          <cell r="B165">
            <v>7.9999999999999991</v>
          </cell>
        </row>
        <row r="166">
          <cell r="B166">
            <v>8</v>
          </cell>
        </row>
        <row r="167">
          <cell r="B167">
            <v>8</v>
          </cell>
        </row>
        <row r="168">
          <cell r="B168">
            <v>8</v>
          </cell>
        </row>
        <row r="169">
          <cell r="B169">
            <v>8</v>
          </cell>
        </row>
        <row r="170">
          <cell r="B170">
            <v>8</v>
          </cell>
        </row>
        <row r="171">
          <cell r="B171">
            <v>8</v>
          </cell>
        </row>
        <row r="172">
          <cell r="B172">
            <v>8</v>
          </cell>
        </row>
        <row r="173">
          <cell r="B173">
            <v>8</v>
          </cell>
        </row>
        <row r="174">
          <cell r="B174">
            <v>8</v>
          </cell>
        </row>
        <row r="175">
          <cell r="B175">
            <v>8</v>
          </cell>
        </row>
        <row r="176">
          <cell r="B176">
            <v>8</v>
          </cell>
        </row>
        <row r="177">
          <cell r="B177">
            <v>8</v>
          </cell>
        </row>
        <row r="178">
          <cell r="B178">
            <v>8</v>
          </cell>
        </row>
        <row r="179">
          <cell r="B179">
            <v>8</v>
          </cell>
        </row>
        <row r="180">
          <cell r="B180">
            <v>8</v>
          </cell>
        </row>
        <row r="181">
          <cell r="B181">
            <v>8</v>
          </cell>
        </row>
        <row r="182">
          <cell r="B182">
            <v>8</v>
          </cell>
        </row>
        <row r="183">
          <cell r="B183">
            <v>8</v>
          </cell>
        </row>
        <row r="184">
          <cell r="B184">
            <v>8</v>
          </cell>
        </row>
        <row r="185">
          <cell r="B185">
            <v>8</v>
          </cell>
        </row>
        <row r="186">
          <cell r="B186">
            <v>8</v>
          </cell>
        </row>
        <row r="187">
          <cell r="B187">
            <v>8</v>
          </cell>
        </row>
        <row r="188">
          <cell r="B188">
            <v>8</v>
          </cell>
        </row>
        <row r="189">
          <cell r="B189">
            <v>8</v>
          </cell>
        </row>
        <row r="190">
          <cell r="B190">
            <v>8</v>
          </cell>
        </row>
        <row r="191">
          <cell r="B191">
            <v>7.9999999999999991</v>
          </cell>
        </row>
        <row r="192">
          <cell r="B192">
            <v>8</v>
          </cell>
        </row>
        <row r="193">
          <cell r="B193">
            <v>8</v>
          </cell>
        </row>
        <row r="194">
          <cell r="B194">
            <v>8</v>
          </cell>
        </row>
        <row r="195">
          <cell r="B195">
            <v>8</v>
          </cell>
        </row>
        <row r="196">
          <cell r="B196">
            <v>8</v>
          </cell>
        </row>
        <row r="197">
          <cell r="B197">
            <v>8</v>
          </cell>
        </row>
        <row r="198">
          <cell r="B198">
            <v>8</v>
          </cell>
        </row>
        <row r="199">
          <cell r="B199">
            <v>8</v>
          </cell>
        </row>
        <row r="200">
          <cell r="B200">
            <v>7.9999999999999991</v>
          </cell>
        </row>
        <row r="201">
          <cell r="B201">
            <v>7.9999999999999991</v>
          </cell>
        </row>
        <row r="202">
          <cell r="B202">
            <v>8</v>
          </cell>
        </row>
        <row r="203">
          <cell r="B203">
            <v>8</v>
          </cell>
        </row>
        <row r="204">
          <cell r="B204">
            <v>8</v>
          </cell>
        </row>
        <row r="205">
          <cell r="B205">
            <v>8</v>
          </cell>
        </row>
      </sheetData>
      <sheetData sheetId="8" refreshError="1"/>
      <sheetData sheetId="9" refreshError="1"/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Rainer Schmidt" id="{8B811BB1-F5BE-4081-A388-1D20BF38E4AF}" userId="0af21170616c4ddf" providerId="Windows Live"/>
</personList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S1" dT="2020-11-06T15:16:01.41" personId="{8B811BB1-F5BE-4081-A388-1D20BF38E4AF}" id="{4924D0EA-8169-4BBD-B387-30C61F7A93A5}">
    <text>Abschlusskosten</text>
  </threadedComment>
  <threadedComment ref="S2" dT="2020-11-06T15:16:12.68" personId="{8B811BB1-F5BE-4081-A388-1D20BF38E4AF}" id="{46CE5812-A251-48A1-A401-2A983BA8C38C}">
    <text>Inkassokosten</text>
  </threadedComment>
  <threadedComment ref="S3" dT="2020-11-06T15:16:22.27" personId="{8B811BB1-F5BE-4081-A388-1D20BF38E4AF}" id="{B3217BB9-82AE-4BEF-A396-696AECB753FA}">
    <text>Verwaltungskosten</text>
  </threadedComment>
  <threadedComment ref="K7" dT="2020-11-06T13:51:23.80" personId="{8B811BB1-F5BE-4081-A388-1D20BF38E4AF}" id="{76E8416B-BE14-415D-B41A-088DF93EFD3E}">
    <text>Aufschubszeit</text>
  </threadedComment>
  <threadedComment ref="Z7" dT="2020-11-06T14:43:02.81" personId="{8B811BB1-F5BE-4081-A388-1D20BF38E4AF}" id="{95A97581-CA5F-4496-8D7E-616666E352DF}">
    <text>ausreichende Deckungsrückstellung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S1" dT="2020-11-06T15:16:01.41" personId="{8B811BB1-F5BE-4081-A388-1D20BF38E4AF}" id="{078DC317-02D7-406B-9FCB-D80C13845AC7}">
    <text>Abschlusskosten</text>
  </threadedComment>
  <threadedComment ref="S2" dT="2020-11-06T15:16:12.68" personId="{8B811BB1-F5BE-4081-A388-1D20BF38E4AF}" id="{177FCAF9-8CAC-4C1A-A82A-426EDBE77E83}">
    <text>Inkassokosten</text>
  </threadedComment>
  <threadedComment ref="S3" dT="2020-11-06T15:16:22.27" personId="{8B811BB1-F5BE-4081-A388-1D20BF38E4AF}" id="{97E5144B-E76D-4184-A7DF-1F712958B127}">
    <text>Verwaltungskosten</text>
  </threadedComment>
  <threadedComment ref="K7" dT="2020-11-06T13:51:23.80" personId="{8B811BB1-F5BE-4081-A388-1D20BF38E4AF}" id="{E10734C2-FF16-4C53-8628-BDF865269D1B}">
    <text>Aufschubszeit</text>
  </threadedComment>
  <threadedComment ref="Z7" dT="2020-11-06T14:43:02.81" personId="{8B811BB1-F5BE-4081-A388-1D20BF38E4AF}" id="{24E2F0AA-139C-40DB-923E-F77DD87A5391}">
    <text>ausreichende Deckungsrückstellung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S1" dT="2020-11-06T15:16:01.41" personId="{8B811BB1-F5BE-4081-A388-1D20BF38E4AF}" id="{60B1115D-F46F-48ED-B448-CE93E1F2B9D7}">
    <text>Abschlusskosten</text>
  </threadedComment>
  <threadedComment ref="S2" dT="2020-11-06T15:16:12.68" personId="{8B811BB1-F5BE-4081-A388-1D20BF38E4AF}" id="{3649A909-8990-4B96-AF98-5535C3009BCC}">
    <text>Inkassokosten</text>
  </threadedComment>
  <threadedComment ref="S3" dT="2020-11-06T15:16:22.27" personId="{8B811BB1-F5BE-4081-A388-1D20BF38E4AF}" id="{976D6866-7A9F-485E-845A-60B0EB20C368}">
    <text>Verwaltungskosten</text>
  </threadedComment>
  <threadedComment ref="L4" dT="2020-11-20T14:13:29.16" personId="{8B811BB1-F5BE-4081-A388-1D20BF38E4AF}" id="{707BFC2B-3B8F-4F7E-B367-B76AF525A275}">
    <text>Zillmerprämie</text>
  </threadedComment>
  <threadedComment ref="K7" dT="2020-11-06T13:51:23.80" personId="{8B811BB1-F5BE-4081-A388-1D20BF38E4AF}" id="{C7F5AA6C-311F-4FE2-8BFF-6F4FFD0578EC}">
    <text>Aufschubszeit</text>
  </threadedComment>
  <threadedComment ref="X7" dT="2020-11-20T13:52:41.89" personId="{8B811BB1-F5BE-4081-A388-1D20BF38E4AF}" id="{6A8AD028-6ED3-46FB-A304-1852241B7A29}">
    <text>gezillmerte Deckungsrückstellung</text>
  </threadedComment>
  <threadedComment ref="Y7" dT="2020-11-06T14:43:02.81" personId="{8B811BB1-F5BE-4081-A388-1D20BF38E4AF}" id="{E268B8ED-A54F-4F06-AA27-151DD902AB8D}">
    <text>ausreichende Deckungsrückstellung</text>
  </threadedComment>
  <threadedComment ref="Z7" dT="2020-11-06T14:43:02.81" personId="{8B811BB1-F5BE-4081-A388-1D20BF38E4AF}" id="{2B168251-723E-4829-AC59-B3C4225866B6}">
    <text>ausreichende Deckungsrückstellung</text>
  </threadedComment>
  <threadedComment ref="AA7" dT="2020-11-20T15:43:13.36" personId="{8B811BB1-F5BE-4081-A388-1D20BF38E4AF}" id="{7AF7E1AB-2AE1-4561-83E9-12ED1F4BC588}">
    <text>Billanzielle Deckungsrückstellung</text>
  </threadedComment>
</ThreadedComments>
</file>

<file path=xl/threadedComments/threadedComment4.xml><?xml version="1.0" encoding="utf-8"?>
<ThreadedComments xmlns="http://schemas.microsoft.com/office/spreadsheetml/2018/threadedcomments" xmlns:x="http://schemas.openxmlformats.org/spreadsheetml/2006/main">
  <threadedComment ref="S1" dT="2020-11-06T15:16:01.41" personId="{8B811BB1-F5BE-4081-A388-1D20BF38E4AF}" id="{8BE3D212-FCB4-4F91-837E-114FAC2335DA}">
    <text>Abschlusskosten</text>
  </threadedComment>
  <threadedComment ref="S2" dT="2020-11-06T15:16:12.68" personId="{8B811BB1-F5BE-4081-A388-1D20BF38E4AF}" id="{361BD577-C9EE-44FC-A416-A6C630168CDC}">
    <text>Inkassokosten</text>
  </threadedComment>
  <threadedComment ref="S3" dT="2020-11-06T15:16:22.27" personId="{8B811BB1-F5BE-4081-A388-1D20BF38E4AF}" id="{5793829D-F978-496F-8586-2BC2531A3D7D}">
    <text>Verwaltungskosten</text>
  </threadedComment>
  <threadedComment ref="L4" dT="2020-11-20T14:13:29.16" personId="{8B811BB1-F5BE-4081-A388-1D20BF38E4AF}" id="{ABBFD4D9-A77E-49BB-92A8-2135A84E823E}">
    <text>Zillmerprämie</text>
  </threadedComment>
  <threadedComment ref="K7" dT="2020-11-06T13:51:23.80" personId="{8B811BB1-F5BE-4081-A388-1D20BF38E4AF}" id="{F951A2E7-E249-4999-92AD-8A3139935F79}">
    <text>Aufschubszeit</text>
  </threadedComment>
</ThreadedComments>
</file>

<file path=xl/threadedComments/threadedComment5.xml><?xml version="1.0" encoding="utf-8"?>
<ThreadedComments xmlns="http://schemas.microsoft.com/office/spreadsheetml/2018/threadedcomments" xmlns:x="http://schemas.openxmlformats.org/spreadsheetml/2006/main">
  <threadedComment ref="S1" dT="2020-11-06T15:16:01.41" personId="{8B811BB1-F5BE-4081-A388-1D20BF38E4AF}" id="{F5180902-55E3-4B43-B1FB-A76ED6B0B208}">
    <text>Abschlusskosten</text>
  </threadedComment>
  <threadedComment ref="S2" dT="2020-11-06T15:16:12.68" personId="{8B811BB1-F5BE-4081-A388-1D20BF38E4AF}" id="{EED57709-D79A-4770-BB6B-63EE26F37E09}">
    <text>Inkassokosten</text>
  </threadedComment>
  <threadedComment ref="S3" dT="2020-11-06T15:16:22.27" personId="{8B811BB1-F5BE-4081-A388-1D20BF38E4AF}" id="{347FCB37-9470-4A0E-81C4-143723EE386F}">
    <text>Verwaltungskosten</text>
  </threadedComment>
  <threadedComment ref="L4" dT="2020-11-20T14:13:29.16" personId="{8B811BB1-F5BE-4081-A388-1D20BF38E4AF}" id="{4ADA9316-C0AB-4F19-89C1-A57478F9E642}">
    <text>Zillmerprämie</text>
  </threadedComment>
  <threadedComment ref="K7" dT="2020-11-06T13:51:23.80" personId="{8B811BB1-F5BE-4081-A388-1D20BF38E4AF}" id="{BE079231-3366-4DE5-A356-87F6444C4326}">
    <text>Aufschubszeit</text>
  </threadedComment>
  <threadedComment ref="X7" dT="2020-11-20T13:52:41.89" personId="{8B811BB1-F5BE-4081-A388-1D20BF38E4AF}" id="{33E18E5D-0059-4005-BFEB-233848F30DDB}">
    <text>gezillmerte Deckungsrückstellung</text>
  </threadedComment>
  <threadedComment ref="Y7" dT="2020-11-06T14:43:02.81" personId="{8B811BB1-F5BE-4081-A388-1D20BF38E4AF}" id="{029F6487-C481-484E-A387-85DC9B9D35CB}">
    <text>ausreichende Deckungsrückstellung</text>
  </threadedComment>
  <threadedComment ref="Z7" dT="2020-11-06T14:43:02.81" personId="{8B811BB1-F5BE-4081-A388-1D20BF38E4AF}" id="{5B324837-C53D-4B9F-A9B3-6D96ED157D15}">
    <text>ausreichende Deckungsrückstellung</text>
  </threadedComment>
  <threadedComment ref="AA7" dT="2020-11-20T15:43:13.36" personId="{8B811BB1-F5BE-4081-A388-1D20BF38E4AF}" id="{61D76048-04C8-452A-91E0-D27B4D64F770}">
    <text>Billanzielle Deckungsrückstellung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5.bin"/><Relationship Id="rId4" Type="http://schemas.microsoft.com/office/2017/10/relationships/threadedComment" Target="../threadedComments/threadedComment1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6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7.bin"/><Relationship Id="rId4" Type="http://schemas.microsoft.com/office/2017/10/relationships/threadedComment" Target="../threadedComments/threadedComment3.xml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4.xml"/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8.bin"/><Relationship Id="rId4" Type="http://schemas.microsoft.com/office/2017/10/relationships/threadedComment" Target="../threadedComments/threadedComment4.xml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comments" Target="../comments5.xml"/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9.bin"/><Relationship Id="rId4" Type="http://schemas.microsoft.com/office/2017/10/relationships/threadedComment" Target="../threadedComments/threadedComment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Tabelle1"/>
  <dimension ref="A1:A9"/>
  <sheetViews>
    <sheetView workbookViewId="0">
      <selection activeCell="A9" sqref="A9"/>
    </sheetView>
  </sheetViews>
  <sheetFormatPr baseColWidth="10" defaultRowHeight="13.2" x14ac:dyDescent="0.25"/>
  <sheetData>
    <row r="1" spans="1:1" s="17" customFormat="1" x14ac:dyDescent="0.25">
      <c r="A1" s="17" t="s">
        <v>10</v>
      </c>
    </row>
    <row r="2" spans="1:1" x14ac:dyDescent="0.25">
      <c r="A2" t="s">
        <v>27</v>
      </c>
    </row>
    <row r="3" spans="1:1" x14ac:dyDescent="0.25">
      <c r="A3" t="s">
        <v>11</v>
      </c>
    </row>
    <row r="4" spans="1:1" x14ac:dyDescent="0.25">
      <c r="A4" t="s">
        <v>28</v>
      </c>
    </row>
    <row r="6" spans="1:1" x14ac:dyDescent="0.25">
      <c r="A6" t="s">
        <v>29</v>
      </c>
    </row>
    <row r="7" spans="1:1" x14ac:dyDescent="0.25">
      <c r="A7" t="s">
        <v>23</v>
      </c>
    </row>
    <row r="8" spans="1:1" x14ac:dyDescent="0.25">
      <c r="A8" t="s">
        <v>24</v>
      </c>
    </row>
    <row r="9" spans="1:1" x14ac:dyDescent="0.25">
      <c r="A9" t="s">
        <v>30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horizontalDpi="4294967292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Tabelle2"/>
  <dimension ref="A1:G122"/>
  <sheetViews>
    <sheetView workbookViewId="0">
      <selection activeCell="A9" sqref="A9"/>
    </sheetView>
  </sheetViews>
  <sheetFormatPr baseColWidth="10" defaultColWidth="11.44140625" defaultRowHeight="13.2" x14ac:dyDescent="0.25"/>
  <cols>
    <col min="1" max="4" width="11.44140625" style="1"/>
    <col min="5" max="5" width="9.5546875" style="1" customWidth="1"/>
    <col min="6" max="6" width="14.44140625" style="1" customWidth="1"/>
    <col min="7" max="7" width="20.109375" style="1" customWidth="1"/>
    <col min="8" max="16384" width="11.44140625" style="1"/>
  </cols>
  <sheetData>
    <row r="1" spans="1:7" s="2" customFormat="1" ht="15.6" x14ac:dyDescent="0.35">
      <c r="A1" s="2" t="s">
        <v>9</v>
      </c>
      <c r="B1" s="2" t="s">
        <v>12</v>
      </c>
      <c r="C1" s="2" t="s">
        <v>13</v>
      </c>
      <c r="E1" s="2" t="s">
        <v>37</v>
      </c>
      <c r="F1" s="2" t="s">
        <v>35</v>
      </c>
      <c r="G1" s="2" t="s">
        <v>36</v>
      </c>
    </row>
    <row r="2" spans="1:7" x14ac:dyDescent="0.25">
      <c r="A2" s="7">
        <v>8.9999999999999993E-3</v>
      </c>
      <c r="B2" s="1">
        <f>1+A2</f>
        <v>1.0089999999999999</v>
      </c>
      <c r="C2" s="1">
        <f>1/B2</f>
        <v>0.99108027750247785</v>
      </c>
      <c r="E2" s="1">
        <v>0</v>
      </c>
      <c r="G2" s="23">
        <f>F3</f>
        <v>-3.0200000000000001E-3</v>
      </c>
    </row>
    <row r="3" spans="1:7" ht="14.4" x14ac:dyDescent="0.3">
      <c r="E3" s="1">
        <v>1</v>
      </c>
      <c r="F3" s="21">
        <v>-3.0200000000000001E-3</v>
      </c>
      <c r="G3" s="23">
        <f>(1+F4)^E4/(1+F3)^E3-1</f>
        <v>-3.1399963890950122E-3</v>
      </c>
    </row>
    <row r="4" spans="1:7" ht="14.4" x14ac:dyDescent="0.3">
      <c r="E4" s="1">
        <v>2</v>
      </c>
      <c r="F4" s="21">
        <v>-3.0799999999999998E-3</v>
      </c>
      <c r="G4" s="23">
        <f t="shared" ref="G4:G67" si="0">(1+F5)^E5/(1+F4)^E4-1</f>
        <v>-2.6899491411510601E-3</v>
      </c>
    </row>
    <row r="5" spans="1:7" ht="14.4" x14ac:dyDescent="0.3">
      <c r="E5" s="1">
        <v>3</v>
      </c>
      <c r="F5" s="21">
        <v>-2.9499999999999999E-3</v>
      </c>
      <c r="G5" s="23">
        <f t="shared" si="0"/>
        <v>-1.9095931292144597E-3</v>
      </c>
    </row>
    <row r="6" spans="1:7" ht="14.4" x14ac:dyDescent="0.3">
      <c r="E6" s="1">
        <v>4</v>
      </c>
      <c r="F6" s="21">
        <v>-2.6900000000000001E-3</v>
      </c>
      <c r="G6" s="23">
        <f t="shared" si="0"/>
        <v>-3.8787731376332957E-4</v>
      </c>
    </row>
    <row r="7" spans="1:7" ht="14.4" x14ac:dyDescent="0.3">
      <c r="E7" s="1">
        <v>5</v>
      </c>
      <c r="F7" s="22">
        <v>-2.2300000000000002E-3</v>
      </c>
      <c r="G7" s="23">
        <f t="shared" si="0"/>
        <v>1.6161630006175098E-3</v>
      </c>
    </row>
    <row r="8" spans="1:7" ht="14.4" x14ac:dyDescent="0.3">
      <c r="E8" s="1">
        <v>6</v>
      </c>
      <c r="F8" s="21">
        <v>-1.5900000000000001E-3</v>
      </c>
      <c r="G8" s="23">
        <f t="shared" si="0"/>
        <v>4.0234793951654524E-3</v>
      </c>
    </row>
    <row r="9" spans="1:7" ht="14.4" x14ac:dyDescent="0.3">
      <c r="E9" s="1">
        <v>7</v>
      </c>
      <c r="F9" s="21">
        <v>-7.9000000000000001E-4</v>
      </c>
      <c r="G9" s="23">
        <f t="shared" si="0"/>
        <v>6.5937616629816453E-3</v>
      </c>
    </row>
    <row r="10" spans="1:7" ht="14.4" x14ac:dyDescent="0.3">
      <c r="E10" s="1">
        <v>8</v>
      </c>
      <c r="F10" s="21">
        <v>1.2999999999999999E-4</v>
      </c>
      <c r="G10" s="23">
        <f t="shared" si="0"/>
        <v>8.5311999955242079E-3</v>
      </c>
    </row>
    <row r="11" spans="1:7" ht="14.4" x14ac:dyDescent="0.3">
      <c r="E11" s="1">
        <v>9</v>
      </c>
      <c r="F11" s="21">
        <v>1.06E-3</v>
      </c>
      <c r="G11" s="23">
        <f t="shared" si="0"/>
        <v>1.0096498836240642E-2</v>
      </c>
    </row>
    <row r="12" spans="1:7" ht="14.4" x14ac:dyDescent="0.3">
      <c r="E12" s="1">
        <v>10</v>
      </c>
      <c r="F12" s="22">
        <v>1.9599999999999999E-3</v>
      </c>
      <c r="G12" s="23">
        <f t="shared" si="0"/>
        <v>1.0906102397193251E-2</v>
      </c>
    </row>
    <row r="13" spans="1:7" ht="14.4" x14ac:dyDescent="0.3">
      <c r="E13" s="1">
        <v>11</v>
      </c>
      <c r="F13" s="21">
        <v>2.7699999999999999E-3</v>
      </c>
      <c r="G13" s="23">
        <f t="shared" si="0"/>
        <v>1.1686130569130482E-2</v>
      </c>
    </row>
    <row r="14" spans="1:7" ht="14.4" x14ac:dyDescent="0.3">
      <c r="E14" s="1">
        <v>12</v>
      </c>
      <c r="F14" s="21">
        <v>3.5100000000000001E-3</v>
      </c>
      <c r="G14" s="23">
        <f t="shared" si="0"/>
        <v>1.2386030497957501E-2</v>
      </c>
    </row>
    <row r="15" spans="1:7" ht="14.4" x14ac:dyDescent="0.3">
      <c r="E15" s="1">
        <v>13</v>
      </c>
      <c r="F15" s="21">
        <v>4.1900000000000001E-3</v>
      </c>
      <c r="G15" s="23">
        <f t="shared" si="0"/>
        <v>1.2199509489128957E-2</v>
      </c>
    </row>
    <row r="16" spans="1:7" ht="14.4" x14ac:dyDescent="0.3">
      <c r="E16" s="1">
        <v>14</v>
      </c>
      <c r="F16" s="21">
        <v>4.7600000000000003E-3</v>
      </c>
      <c r="G16" s="23">
        <f t="shared" si="0"/>
        <v>1.0927597982335335E-2</v>
      </c>
    </row>
    <row r="17" spans="5:7" ht="14.4" x14ac:dyDescent="0.3">
      <c r="E17" s="1">
        <v>15</v>
      </c>
      <c r="F17" s="22">
        <v>5.1700000000000001E-3</v>
      </c>
      <c r="G17" s="23">
        <f t="shared" si="0"/>
        <v>9.1774700916626983E-3</v>
      </c>
    </row>
    <row r="18" spans="5:7" ht="14.4" x14ac:dyDescent="0.3">
      <c r="E18" s="1">
        <v>16</v>
      </c>
      <c r="F18" s="21">
        <v>5.4200000000000003E-3</v>
      </c>
      <c r="G18" s="23">
        <f t="shared" si="0"/>
        <v>8.4843865716373035E-3</v>
      </c>
    </row>
    <row r="19" spans="5:7" ht="14.4" x14ac:dyDescent="0.3">
      <c r="E19" s="1">
        <v>17</v>
      </c>
      <c r="F19" s="21">
        <v>5.5999999999999999E-3</v>
      </c>
      <c r="G19" s="23">
        <f t="shared" si="0"/>
        <v>9.2060923791690286E-3</v>
      </c>
    </row>
    <row r="20" spans="5:7" ht="14.4" x14ac:dyDescent="0.3">
      <c r="E20" s="1">
        <v>18</v>
      </c>
      <c r="F20" s="21">
        <v>5.7999999999999996E-3</v>
      </c>
      <c r="G20" s="23">
        <f t="shared" si="0"/>
        <v>1.1133350141573128E-2</v>
      </c>
    </row>
    <row r="21" spans="5:7" ht="14.4" x14ac:dyDescent="0.3">
      <c r="E21" s="1">
        <v>19</v>
      </c>
      <c r="F21" s="21">
        <v>6.0800000000000003E-3</v>
      </c>
      <c r="G21" s="23">
        <f t="shared" si="0"/>
        <v>1.4311823742206187E-2</v>
      </c>
    </row>
    <row r="22" spans="5:7" ht="14.4" x14ac:dyDescent="0.3">
      <c r="E22" s="1">
        <v>20</v>
      </c>
      <c r="F22" s="22">
        <v>6.4900000000000001E-3</v>
      </c>
      <c r="G22" s="23">
        <f t="shared" si="0"/>
        <v>1.8103334353582579E-2</v>
      </c>
    </row>
    <row r="23" spans="5:7" ht="14.4" x14ac:dyDescent="0.3">
      <c r="E23" s="1">
        <v>21</v>
      </c>
      <c r="F23" s="21">
        <v>7.0400000000000003E-3</v>
      </c>
      <c r="G23" s="23">
        <f t="shared" si="0"/>
        <v>2.1437333528477875E-2</v>
      </c>
    </row>
    <row r="24" spans="5:7" ht="14.4" x14ac:dyDescent="0.3">
      <c r="E24" s="1">
        <v>22</v>
      </c>
      <c r="F24" s="21">
        <v>7.6899999999999998E-3</v>
      </c>
      <c r="G24" s="23">
        <f t="shared" si="0"/>
        <v>2.4380807617040645E-2</v>
      </c>
    </row>
    <row r="25" spans="5:7" ht="14.4" x14ac:dyDescent="0.3">
      <c r="E25" s="1">
        <v>23</v>
      </c>
      <c r="F25" s="21">
        <v>8.4100000000000008E-3</v>
      </c>
      <c r="G25" s="23">
        <f t="shared" si="0"/>
        <v>2.6808965276299501E-2</v>
      </c>
    </row>
    <row r="26" spans="5:7" ht="14.4" x14ac:dyDescent="0.3">
      <c r="E26" s="1">
        <v>24</v>
      </c>
      <c r="F26" s="21">
        <v>9.1699999999999993E-3</v>
      </c>
      <c r="G26" s="23">
        <f t="shared" si="0"/>
        <v>2.8851937794852622E-2</v>
      </c>
    </row>
    <row r="27" spans="5:7" ht="14.4" x14ac:dyDescent="0.3">
      <c r="E27" s="1">
        <v>25</v>
      </c>
      <c r="F27" s="22">
        <v>9.9500000000000005E-3</v>
      </c>
      <c r="G27" s="23">
        <f t="shared" si="0"/>
        <v>3.0426997003045075E-2</v>
      </c>
    </row>
    <row r="28" spans="5:7" ht="14.4" x14ac:dyDescent="0.3">
      <c r="E28" s="1">
        <v>26</v>
      </c>
      <c r="F28" s="21">
        <v>1.073E-2</v>
      </c>
      <c r="G28" s="23">
        <f t="shared" si="0"/>
        <v>3.2278151875079431E-2</v>
      </c>
    </row>
    <row r="29" spans="5:7" ht="14.4" x14ac:dyDescent="0.3">
      <c r="E29" s="1">
        <v>27</v>
      </c>
      <c r="F29" s="21">
        <v>1.1520000000000001E-2</v>
      </c>
      <c r="G29" s="23">
        <f t="shared" si="0"/>
        <v>3.3303032495003659E-2</v>
      </c>
    </row>
    <row r="30" spans="5:7" ht="14.4" x14ac:dyDescent="0.3">
      <c r="E30" s="1">
        <v>28</v>
      </c>
      <c r="F30" s="21">
        <v>1.2290000000000001E-2</v>
      </c>
      <c r="G30" s="23">
        <f t="shared" si="0"/>
        <v>3.4563231490962076E-2</v>
      </c>
    </row>
    <row r="31" spans="5:7" ht="14.4" x14ac:dyDescent="0.3">
      <c r="E31" s="1">
        <v>29</v>
      </c>
      <c r="F31" s="21">
        <v>1.3050000000000001E-2</v>
      </c>
      <c r="G31" s="23">
        <f t="shared" si="0"/>
        <v>3.5793212802936791E-2</v>
      </c>
    </row>
    <row r="32" spans="5:7" ht="14.4" x14ac:dyDescent="0.3">
      <c r="E32" s="1">
        <v>30</v>
      </c>
      <c r="F32" s="22">
        <v>1.38E-2</v>
      </c>
      <c r="G32" s="23">
        <f t="shared" si="0"/>
        <v>3.6359415240527326E-2</v>
      </c>
    </row>
    <row r="33" spans="5:7" ht="14.4" x14ac:dyDescent="0.3">
      <c r="E33" s="1">
        <v>31</v>
      </c>
      <c r="F33" s="21">
        <v>1.452E-2</v>
      </c>
      <c r="G33" s="23">
        <f t="shared" si="0"/>
        <v>3.7161222797082782E-2</v>
      </c>
    </row>
    <row r="34" spans="5:7" ht="14.4" x14ac:dyDescent="0.3">
      <c r="E34" s="1">
        <v>32</v>
      </c>
      <c r="F34" s="21">
        <v>1.5219999999999999E-2</v>
      </c>
      <c r="G34" s="23">
        <f t="shared" si="0"/>
        <v>3.7565065890218685E-2</v>
      </c>
    </row>
    <row r="35" spans="5:7" ht="14.4" x14ac:dyDescent="0.3">
      <c r="E35" s="1">
        <v>33</v>
      </c>
      <c r="F35" s="21">
        <v>1.5890000000000001E-2</v>
      </c>
      <c r="G35" s="23">
        <f t="shared" si="0"/>
        <v>3.8224915398188841E-2</v>
      </c>
    </row>
    <row r="36" spans="5:7" ht="14.4" x14ac:dyDescent="0.3">
      <c r="E36" s="1">
        <v>34</v>
      </c>
      <c r="F36" s="21">
        <v>1.6539999999999999E-2</v>
      </c>
      <c r="G36" s="23">
        <f t="shared" si="0"/>
        <v>3.8823904659105235E-2</v>
      </c>
    </row>
    <row r="37" spans="5:7" ht="14.4" x14ac:dyDescent="0.3">
      <c r="E37" s="1">
        <v>35</v>
      </c>
      <c r="F37" s="22">
        <v>1.7170000000000001E-2</v>
      </c>
      <c r="G37" s="23">
        <f t="shared" si="0"/>
        <v>3.9362040072763449E-2</v>
      </c>
    </row>
    <row r="38" spans="5:7" ht="14.4" x14ac:dyDescent="0.3">
      <c r="E38" s="1">
        <v>36</v>
      </c>
      <c r="F38" s="21">
        <v>1.7780000000000001E-2</v>
      </c>
      <c r="G38" s="23">
        <f t="shared" si="0"/>
        <v>3.946159914581937E-2</v>
      </c>
    </row>
    <row r="39" spans="5:7" ht="14.4" x14ac:dyDescent="0.3">
      <c r="E39" s="1">
        <v>37</v>
      </c>
      <c r="F39" s="21">
        <v>1.8360000000000001E-2</v>
      </c>
      <c r="G39" s="23">
        <f t="shared" si="0"/>
        <v>3.9857921572812094E-2</v>
      </c>
    </row>
    <row r="40" spans="5:7" ht="14.4" x14ac:dyDescent="0.3">
      <c r="E40" s="1">
        <v>38</v>
      </c>
      <c r="F40" s="21">
        <v>1.8919999999999999E-2</v>
      </c>
      <c r="G40" s="23">
        <f t="shared" si="0"/>
        <v>4.0193456113903681E-2</v>
      </c>
    </row>
    <row r="41" spans="5:7" ht="14.4" x14ac:dyDescent="0.3">
      <c r="E41" s="1">
        <v>39</v>
      </c>
      <c r="F41" s="21">
        <v>1.9460000000000002E-2</v>
      </c>
      <c r="G41" s="23">
        <f t="shared" si="0"/>
        <v>4.0060272247093742E-2</v>
      </c>
    </row>
    <row r="42" spans="5:7" ht="14.4" x14ac:dyDescent="0.3">
      <c r="E42" s="1">
        <v>40</v>
      </c>
      <c r="F42" s="22">
        <v>1.9970000000000002E-2</v>
      </c>
      <c r="G42" s="23">
        <f t="shared" si="0"/>
        <v>4.0672273122797531E-2</v>
      </c>
    </row>
    <row r="43" spans="5:7" ht="14.4" x14ac:dyDescent="0.3">
      <c r="E43" s="1">
        <v>41</v>
      </c>
      <c r="F43" s="21">
        <v>2.0469999999999999E-2</v>
      </c>
      <c r="G43" s="23">
        <f t="shared" si="0"/>
        <v>4.0825619915361155E-2</v>
      </c>
    </row>
    <row r="44" spans="5:7" ht="14.4" x14ac:dyDescent="0.3">
      <c r="E44" s="1">
        <v>42</v>
      </c>
      <c r="F44" s="21">
        <v>2.095E-2</v>
      </c>
      <c r="G44" s="23">
        <f t="shared" si="0"/>
        <v>4.0918311566877197E-2</v>
      </c>
    </row>
    <row r="45" spans="5:7" ht="14.4" x14ac:dyDescent="0.3">
      <c r="E45" s="1">
        <v>43</v>
      </c>
      <c r="F45" s="21">
        <v>2.1409999999999998E-2</v>
      </c>
      <c r="G45" s="23">
        <f t="shared" si="0"/>
        <v>4.095039281267554E-2</v>
      </c>
    </row>
    <row r="46" spans="5:7" ht="14.4" x14ac:dyDescent="0.3">
      <c r="E46" s="1">
        <v>44</v>
      </c>
      <c r="F46" s="21">
        <v>2.1850000000000001E-2</v>
      </c>
      <c r="G46" s="23">
        <f t="shared" si="0"/>
        <v>4.1380222122028965E-2</v>
      </c>
    </row>
    <row r="47" spans="5:7" ht="14.4" x14ac:dyDescent="0.3">
      <c r="E47" s="1">
        <v>45</v>
      </c>
      <c r="F47" s="22">
        <v>2.2280000000000001E-2</v>
      </c>
      <c r="G47" s="23">
        <f t="shared" si="0"/>
        <v>4.1311197075483141E-2</v>
      </c>
    </row>
    <row r="48" spans="5:7" ht="14.4" x14ac:dyDescent="0.3">
      <c r="E48" s="1">
        <v>46</v>
      </c>
      <c r="F48" s="21">
        <v>2.2689999999999998E-2</v>
      </c>
      <c r="G48" s="23">
        <f t="shared" si="0"/>
        <v>4.1181695700081011E-2</v>
      </c>
    </row>
    <row r="49" spans="5:7" ht="14.4" x14ac:dyDescent="0.3">
      <c r="E49" s="1">
        <v>47</v>
      </c>
      <c r="F49" s="21">
        <v>2.308E-2</v>
      </c>
      <c r="G49" s="23">
        <f t="shared" si="0"/>
        <v>4.1480119193792131E-2</v>
      </c>
    </row>
    <row r="50" spans="5:7" ht="14.4" x14ac:dyDescent="0.3">
      <c r="E50" s="1">
        <v>48</v>
      </c>
      <c r="F50" s="21">
        <v>2.3460000000000002E-2</v>
      </c>
      <c r="G50" s="23">
        <f t="shared" si="0"/>
        <v>4.1249739994349222E-2</v>
      </c>
    </row>
    <row r="51" spans="5:7" ht="14.4" x14ac:dyDescent="0.3">
      <c r="E51" s="1">
        <v>49</v>
      </c>
      <c r="F51" s="21">
        <v>2.3820000000000001E-2</v>
      </c>
      <c r="G51" s="23">
        <f t="shared" si="0"/>
        <v>4.197594233775459E-2</v>
      </c>
    </row>
    <row r="52" spans="5:7" ht="14.4" x14ac:dyDescent="0.3">
      <c r="E52" s="1">
        <v>50</v>
      </c>
      <c r="F52" s="22">
        <v>2.418E-2</v>
      </c>
      <c r="G52" s="23">
        <f t="shared" si="0"/>
        <v>4.1664693681998433E-2</v>
      </c>
    </row>
    <row r="53" spans="5:7" ht="14.4" x14ac:dyDescent="0.3">
      <c r="E53" s="1">
        <v>51</v>
      </c>
      <c r="F53" s="21">
        <v>2.452E-2</v>
      </c>
      <c r="G53" s="23">
        <f t="shared" si="0"/>
        <v>4.1293225270058409E-2</v>
      </c>
    </row>
    <row r="54" spans="5:7" ht="14.4" x14ac:dyDescent="0.3">
      <c r="E54" s="1">
        <v>52</v>
      </c>
      <c r="F54" s="21">
        <v>2.4840000000000001E-2</v>
      </c>
      <c r="G54" s="23">
        <f t="shared" si="0"/>
        <v>4.1938420777875907E-2</v>
      </c>
    </row>
    <row r="55" spans="5:7" ht="14.4" x14ac:dyDescent="0.3">
      <c r="E55" s="1">
        <v>53</v>
      </c>
      <c r="F55" s="21">
        <v>2.5159999999999998E-2</v>
      </c>
      <c r="G55" s="23">
        <f t="shared" si="0"/>
        <v>4.1486268793426095E-2</v>
      </c>
    </row>
    <row r="56" spans="5:7" ht="14.4" x14ac:dyDescent="0.3">
      <c r="E56" s="1">
        <v>54</v>
      </c>
      <c r="F56" s="21">
        <v>2.546E-2</v>
      </c>
      <c r="G56" s="23">
        <f t="shared" si="0"/>
        <v>4.2091007931291724E-2</v>
      </c>
    </row>
    <row r="57" spans="5:7" ht="14.4" x14ac:dyDescent="0.3">
      <c r="E57" s="1">
        <v>55</v>
      </c>
      <c r="F57" s="22">
        <v>2.5760000000000002E-2</v>
      </c>
      <c r="G57" s="23">
        <f t="shared" si="0"/>
        <v>4.1558284374127341E-2</v>
      </c>
    </row>
    <row r="58" spans="5:7" ht="14.4" x14ac:dyDescent="0.3">
      <c r="E58" s="1">
        <v>56</v>
      </c>
      <c r="F58" s="21">
        <v>2.6040000000000001E-2</v>
      </c>
      <c r="G58" s="23">
        <f t="shared" si="0"/>
        <v>4.2122563181814954E-2</v>
      </c>
    </row>
    <row r="59" spans="5:7" ht="14.4" x14ac:dyDescent="0.3">
      <c r="E59" s="1">
        <v>57</v>
      </c>
      <c r="F59" s="21">
        <v>2.632E-2</v>
      </c>
      <c r="G59" s="23">
        <f t="shared" si="0"/>
        <v>4.1509393817541929E-2</v>
      </c>
    </row>
    <row r="60" spans="5:7" ht="14.4" x14ac:dyDescent="0.3">
      <c r="E60" s="1">
        <v>58</v>
      </c>
      <c r="F60" s="21">
        <v>2.6579999999999999E-2</v>
      </c>
      <c r="G60" s="23">
        <f t="shared" si="0"/>
        <v>4.2033212962644173E-2</v>
      </c>
    </row>
    <row r="61" spans="5:7" ht="14.4" x14ac:dyDescent="0.3">
      <c r="E61" s="1">
        <v>59</v>
      </c>
      <c r="F61" s="21">
        <v>2.6839999999999999E-2</v>
      </c>
      <c r="G61" s="23">
        <f t="shared" si="0"/>
        <v>4.1948242299762128E-2</v>
      </c>
    </row>
    <row r="62" spans="5:7" ht="14.4" x14ac:dyDescent="0.3">
      <c r="E62" s="1">
        <v>60</v>
      </c>
      <c r="F62" s="22">
        <v>2.7089999999999999E-2</v>
      </c>
      <c r="G62" s="23">
        <f t="shared" si="0"/>
        <v>4.1833101041699461E-2</v>
      </c>
    </row>
    <row r="63" spans="5:7" ht="14.4" x14ac:dyDescent="0.3">
      <c r="E63" s="1">
        <v>61</v>
      </c>
      <c r="F63" s="21">
        <v>2.733E-2</v>
      </c>
      <c r="G63" s="23">
        <f t="shared" si="0"/>
        <v>4.1687810146119553E-2</v>
      </c>
    </row>
    <row r="64" spans="5:7" ht="14.4" x14ac:dyDescent="0.3">
      <c r="E64" s="1">
        <v>62</v>
      </c>
      <c r="F64" s="21">
        <v>2.7560000000000001E-2</v>
      </c>
      <c r="G64" s="23">
        <f t="shared" si="0"/>
        <v>4.2151001876058469E-2</v>
      </c>
    </row>
    <row r="65" spans="5:7" ht="14.4" x14ac:dyDescent="0.3">
      <c r="E65" s="1">
        <v>63</v>
      </c>
      <c r="F65" s="21">
        <v>2.7789999999999999E-2</v>
      </c>
      <c r="G65" s="23">
        <f t="shared" si="0"/>
        <v>4.196535747142871E-2</v>
      </c>
    </row>
    <row r="66" spans="5:7" ht="14.4" x14ac:dyDescent="0.3">
      <c r="E66" s="1">
        <v>64</v>
      </c>
      <c r="F66" s="21">
        <v>2.801E-2</v>
      </c>
      <c r="G66" s="23">
        <f t="shared" si="0"/>
        <v>4.1749612696007521E-2</v>
      </c>
    </row>
    <row r="67" spans="5:7" ht="14.4" x14ac:dyDescent="0.3">
      <c r="E67" s="1">
        <v>65</v>
      </c>
      <c r="F67" s="22">
        <v>2.8219999999999999E-2</v>
      </c>
      <c r="G67" s="23">
        <f t="shared" si="0"/>
        <v>4.2172400441119917E-2</v>
      </c>
    </row>
    <row r="68" spans="5:7" ht="14.4" x14ac:dyDescent="0.3">
      <c r="E68" s="1">
        <v>66</v>
      </c>
      <c r="F68" s="21">
        <v>2.843E-2</v>
      </c>
      <c r="G68" s="23">
        <f t="shared" ref="G68:G101" si="1">(1+F69)^E69/(1+F68)^E68-1</f>
        <v>4.1916358632112072E-2</v>
      </c>
    </row>
    <row r="69" spans="5:7" ht="14.4" x14ac:dyDescent="0.3">
      <c r="E69" s="1">
        <v>67</v>
      </c>
      <c r="F69" s="21">
        <v>2.8629999999999999E-2</v>
      </c>
      <c r="G69" s="23">
        <f t="shared" si="1"/>
        <v>4.1630272774050958E-2</v>
      </c>
    </row>
    <row r="70" spans="5:7" ht="14.4" x14ac:dyDescent="0.3">
      <c r="E70" s="1">
        <v>68</v>
      </c>
      <c r="F70" s="21">
        <v>2.8819999999999998E-2</v>
      </c>
      <c r="G70" s="23">
        <f t="shared" si="1"/>
        <v>4.2012658745417042E-2</v>
      </c>
    </row>
    <row r="71" spans="5:7" ht="14.4" x14ac:dyDescent="0.3">
      <c r="E71" s="1">
        <v>69</v>
      </c>
      <c r="F71" s="21">
        <v>2.9010000000000001E-2</v>
      </c>
      <c r="G71" s="23">
        <f t="shared" si="1"/>
        <v>4.2395079355711296E-2</v>
      </c>
    </row>
    <row r="72" spans="5:7" ht="14.4" x14ac:dyDescent="0.3">
      <c r="E72" s="1">
        <v>70</v>
      </c>
      <c r="F72" s="22">
        <v>2.92E-2</v>
      </c>
      <c r="G72" s="23">
        <f t="shared" si="1"/>
        <v>4.2058545312988027E-2</v>
      </c>
    </row>
    <row r="73" spans="5:7" ht="14.4" x14ac:dyDescent="0.3">
      <c r="E73" s="1">
        <v>71</v>
      </c>
      <c r="F73" s="21">
        <v>2.938E-2</v>
      </c>
      <c r="G73" s="23">
        <f t="shared" si="1"/>
        <v>4.1692037402205173E-2</v>
      </c>
    </row>
    <row r="74" spans="5:7" ht="14.4" x14ac:dyDescent="0.3">
      <c r="E74" s="1">
        <v>72</v>
      </c>
      <c r="F74" s="21">
        <v>2.955E-2</v>
      </c>
      <c r="G74" s="23">
        <f t="shared" si="1"/>
        <v>4.2034058431488441E-2</v>
      </c>
    </row>
    <row r="75" spans="5:7" ht="14.4" x14ac:dyDescent="0.3">
      <c r="E75" s="1">
        <v>73</v>
      </c>
      <c r="F75" s="21">
        <v>2.972E-2</v>
      </c>
      <c r="G75" s="23">
        <f t="shared" si="1"/>
        <v>4.1627401010327247E-2</v>
      </c>
    </row>
    <row r="76" spans="5:7" ht="14.4" x14ac:dyDescent="0.3">
      <c r="E76" s="1">
        <v>74</v>
      </c>
      <c r="F76" s="21">
        <v>2.988E-2</v>
      </c>
      <c r="G76" s="23">
        <f t="shared" si="1"/>
        <v>4.2708184433702945E-2</v>
      </c>
    </row>
    <row r="77" spans="5:7" ht="14.4" x14ac:dyDescent="0.3">
      <c r="E77" s="1">
        <v>75</v>
      </c>
      <c r="F77" s="22">
        <v>3.005E-2</v>
      </c>
      <c r="G77" s="23">
        <f t="shared" si="1"/>
        <v>4.1512478476007697E-2</v>
      </c>
    </row>
    <row r="78" spans="5:7" ht="14.4" x14ac:dyDescent="0.3">
      <c r="E78" s="1">
        <v>76</v>
      </c>
      <c r="F78" s="21">
        <v>3.0200000000000001E-2</v>
      </c>
      <c r="G78" s="23">
        <f t="shared" si="1"/>
        <v>4.1814138313828852E-2</v>
      </c>
    </row>
    <row r="79" spans="5:7" ht="14.4" x14ac:dyDescent="0.3">
      <c r="E79" s="1">
        <v>77</v>
      </c>
      <c r="F79" s="21">
        <v>3.0349999999999999E-2</v>
      </c>
      <c r="G79" s="23">
        <f t="shared" si="1"/>
        <v>4.2115819745854433E-2</v>
      </c>
    </row>
    <row r="80" spans="5:7" ht="14.4" x14ac:dyDescent="0.3">
      <c r="E80" s="1">
        <v>78</v>
      </c>
      <c r="F80" s="21">
        <v>3.0499999999999999E-2</v>
      </c>
      <c r="G80" s="23">
        <f t="shared" si="1"/>
        <v>4.2417522765852089E-2</v>
      </c>
    </row>
    <row r="81" spans="5:7" ht="14.4" x14ac:dyDescent="0.3">
      <c r="E81" s="1">
        <v>79</v>
      </c>
      <c r="F81" s="21">
        <v>3.065E-2</v>
      </c>
      <c r="G81" s="23">
        <f t="shared" si="1"/>
        <v>4.1910306908989003E-2</v>
      </c>
    </row>
    <row r="82" spans="5:7" ht="14.4" x14ac:dyDescent="0.3">
      <c r="E82" s="1">
        <v>80</v>
      </c>
      <c r="F82" s="22">
        <v>3.0790000000000001E-2</v>
      </c>
      <c r="G82" s="23">
        <f t="shared" si="1"/>
        <v>4.2191828042255741E-2</v>
      </c>
    </row>
    <row r="83" spans="5:7" ht="14.4" x14ac:dyDescent="0.3">
      <c r="E83" s="1">
        <v>81</v>
      </c>
      <c r="F83" s="21">
        <v>3.0929999999999999E-2</v>
      </c>
      <c r="G83" s="23">
        <f t="shared" si="1"/>
        <v>4.164462456219753E-2</v>
      </c>
    </row>
    <row r="84" spans="5:7" ht="14.4" x14ac:dyDescent="0.3">
      <c r="E84" s="1">
        <v>82</v>
      </c>
      <c r="F84" s="21">
        <v>3.1060000000000001E-2</v>
      </c>
      <c r="G84" s="23">
        <f t="shared" si="1"/>
        <v>4.1905968591796405E-2</v>
      </c>
    </row>
    <row r="85" spans="5:7" ht="14.4" x14ac:dyDescent="0.3">
      <c r="E85" s="1">
        <v>83</v>
      </c>
      <c r="F85" s="21">
        <v>3.1189999999999999E-2</v>
      </c>
      <c r="G85" s="23">
        <f t="shared" si="1"/>
        <v>4.2167328839933349E-2</v>
      </c>
    </row>
    <row r="86" spans="5:7" ht="14.4" x14ac:dyDescent="0.3">
      <c r="E86" s="1">
        <v>84</v>
      </c>
      <c r="F86" s="21">
        <v>3.1320000000000001E-2</v>
      </c>
      <c r="G86" s="23">
        <f t="shared" si="1"/>
        <v>4.1570007647340868E-2</v>
      </c>
    </row>
    <row r="87" spans="5:7" ht="14.4" x14ac:dyDescent="0.3">
      <c r="E87" s="1">
        <v>85</v>
      </c>
      <c r="F87" s="22">
        <v>3.1440000000000003E-2</v>
      </c>
      <c r="G87" s="23">
        <f t="shared" si="1"/>
        <v>4.2680098560012203E-2</v>
      </c>
    </row>
    <row r="88" spans="5:7" ht="14.4" x14ac:dyDescent="0.3">
      <c r="E88" s="1">
        <v>86</v>
      </c>
      <c r="F88" s="21">
        <v>3.1570000000000001E-2</v>
      </c>
      <c r="G88" s="23">
        <f t="shared" si="1"/>
        <v>4.2062394300495409E-2</v>
      </c>
    </row>
    <row r="89" spans="5:7" ht="14.4" x14ac:dyDescent="0.3">
      <c r="E89" s="1">
        <v>87</v>
      </c>
      <c r="F89" s="21">
        <v>3.1690000000000003E-2</v>
      </c>
      <c r="G89" s="23">
        <f t="shared" si="1"/>
        <v>4.141503357939702E-2</v>
      </c>
    </row>
    <row r="90" spans="5:7" ht="14.4" x14ac:dyDescent="0.3">
      <c r="E90" s="1">
        <v>88</v>
      </c>
      <c r="F90" s="21">
        <v>3.1800000000000002E-2</v>
      </c>
      <c r="G90" s="23">
        <f t="shared" si="1"/>
        <v>4.2534837242716561E-2</v>
      </c>
    </row>
    <row r="91" spans="5:7" ht="14.4" x14ac:dyDescent="0.3">
      <c r="E91" s="1">
        <v>89</v>
      </c>
      <c r="F91" s="21">
        <v>3.1919999999999997E-2</v>
      </c>
      <c r="G91" s="23">
        <f t="shared" si="1"/>
        <v>4.186710867222887E-2</v>
      </c>
    </row>
    <row r="92" spans="5:7" ht="14.4" x14ac:dyDescent="0.3">
      <c r="E92" s="1">
        <v>90</v>
      </c>
      <c r="F92" s="22">
        <v>3.2030000000000003E-2</v>
      </c>
      <c r="G92" s="23">
        <f t="shared" si="1"/>
        <v>4.2088163857841865E-2</v>
      </c>
    </row>
    <row r="93" spans="5:7" ht="14.4" x14ac:dyDescent="0.3">
      <c r="E93" s="1">
        <v>91</v>
      </c>
      <c r="F93" s="21">
        <v>3.2140000000000002E-2</v>
      </c>
      <c r="G93" s="23">
        <f t="shared" si="1"/>
        <v>4.1380674649051041E-2</v>
      </c>
    </row>
    <row r="94" spans="5:7" ht="14.4" x14ac:dyDescent="0.3">
      <c r="E94" s="1">
        <v>92</v>
      </c>
      <c r="F94" s="21">
        <v>3.2239999999999998E-2</v>
      </c>
      <c r="G94" s="23">
        <f t="shared" si="1"/>
        <v>4.2520309546214108E-2</v>
      </c>
    </row>
    <row r="95" spans="5:7" ht="14.4" x14ac:dyDescent="0.3">
      <c r="E95" s="1">
        <v>93</v>
      </c>
      <c r="F95" s="21">
        <v>3.2349999999999997E-2</v>
      </c>
      <c r="G95" s="23">
        <f t="shared" si="1"/>
        <v>4.1792466343967938E-2</v>
      </c>
    </row>
    <row r="96" spans="5:7" ht="14.4" x14ac:dyDescent="0.3">
      <c r="E96" s="1">
        <v>94</v>
      </c>
      <c r="F96" s="21">
        <v>3.245E-2</v>
      </c>
      <c r="G96" s="23">
        <f t="shared" si="1"/>
        <v>4.1993376787049064E-2</v>
      </c>
    </row>
    <row r="97" spans="5:7" ht="14.4" x14ac:dyDescent="0.3">
      <c r="E97" s="1">
        <v>95</v>
      </c>
      <c r="F97" s="22">
        <v>3.2550000000000003E-2</v>
      </c>
      <c r="G97" s="23">
        <f t="shared" si="1"/>
        <v>4.2194296826311151E-2</v>
      </c>
    </row>
    <row r="98" spans="5:7" ht="14.4" x14ac:dyDescent="0.3">
      <c r="E98" s="1">
        <v>96</v>
      </c>
      <c r="F98" s="21">
        <v>3.2649999999999998E-2</v>
      </c>
      <c r="G98" s="23">
        <f t="shared" si="1"/>
        <v>4.1416622184564655E-2</v>
      </c>
    </row>
    <row r="99" spans="5:7" ht="14.4" x14ac:dyDescent="0.3">
      <c r="E99" s="1">
        <v>97</v>
      </c>
      <c r="F99" s="21">
        <v>3.2739999999999998E-2</v>
      </c>
      <c r="G99" s="23">
        <f t="shared" si="1"/>
        <v>4.2586166134305881E-2</v>
      </c>
    </row>
    <row r="100" spans="5:7" ht="14.4" x14ac:dyDescent="0.3">
      <c r="E100" s="1">
        <v>98</v>
      </c>
      <c r="F100" s="21">
        <v>3.2840000000000001E-2</v>
      </c>
      <c r="G100" s="23">
        <f t="shared" si="1"/>
        <v>4.1788151155252473E-2</v>
      </c>
    </row>
    <row r="101" spans="5:7" ht="14.4" x14ac:dyDescent="0.3">
      <c r="E101" s="1">
        <v>99</v>
      </c>
      <c r="F101" s="21">
        <v>3.2930000000000001E-2</v>
      </c>
      <c r="G101" s="23">
        <f t="shared" si="1"/>
        <v>4.1968927480883877E-2</v>
      </c>
    </row>
    <row r="102" spans="5:7" ht="14.4" x14ac:dyDescent="0.3">
      <c r="E102" s="1">
        <v>100</v>
      </c>
      <c r="F102" s="22">
        <v>3.3020000000000001E-2</v>
      </c>
      <c r="G102" s="23">
        <v>0.04</v>
      </c>
    </row>
    <row r="103" spans="5:7" x14ac:dyDescent="0.25">
      <c r="G103" s="23">
        <v>0.04</v>
      </c>
    </row>
    <row r="104" spans="5:7" x14ac:dyDescent="0.25">
      <c r="G104" s="23">
        <v>0.04</v>
      </c>
    </row>
    <row r="105" spans="5:7" x14ac:dyDescent="0.25">
      <c r="G105" s="23">
        <v>0.04</v>
      </c>
    </row>
    <row r="106" spans="5:7" x14ac:dyDescent="0.25">
      <c r="G106" s="23">
        <v>0.04</v>
      </c>
    </row>
    <row r="107" spans="5:7" x14ac:dyDescent="0.25">
      <c r="G107" s="23">
        <v>0.04</v>
      </c>
    </row>
    <row r="108" spans="5:7" x14ac:dyDescent="0.25">
      <c r="G108" s="23">
        <v>0.04</v>
      </c>
    </row>
    <row r="109" spans="5:7" x14ac:dyDescent="0.25">
      <c r="G109" s="23">
        <v>0.04</v>
      </c>
    </row>
    <row r="110" spans="5:7" x14ac:dyDescent="0.25">
      <c r="G110" s="23">
        <v>0.04</v>
      </c>
    </row>
    <row r="111" spans="5:7" x14ac:dyDescent="0.25">
      <c r="G111" s="23">
        <v>0.04</v>
      </c>
    </row>
    <row r="112" spans="5:7" x14ac:dyDescent="0.25">
      <c r="G112" s="23">
        <v>0.04</v>
      </c>
    </row>
    <row r="113" spans="7:7" x14ac:dyDescent="0.25">
      <c r="G113" s="23">
        <v>0.04</v>
      </c>
    </row>
    <row r="114" spans="7:7" x14ac:dyDescent="0.25">
      <c r="G114" s="23">
        <v>0.04</v>
      </c>
    </row>
    <row r="115" spans="7:7" x14ac:dyDescent="0.25">
      <c r="G115" s="23">
        <v>0.04</v>
      </c>
    </row>
    <row r="116" spans="7:7" x14ac:dyDescent="0.25">
      <c r="G116" s="23">
        <v>0.04</v>
      </c>
    </row>
    <row r="117" spans="7:7" x14ac:dyDescent="0.25">
      <c r="G117" s="23">
        <v>0.04</v>
      </c>
    </row>
    <row r="118" spans="7:7" x14ac:dyDescent="0.25">
      <c r="G118" s="23">
        <v>0.04</v>
      </c>
    </row>
    <row r="119" spans="7:7" x14ac:dyDescent="0.25">
      <c r="G119" s="23">
        <v>0.04</v>
      </c>
    </row>
    <row r="120" spans="7:7" x14ac:dyDescent="0.25">
      <c r="G120" s="23">
        <v>0.04</v>
      </c>
    </row>
    <row r="121" spans="7:7" x14ac:dyDescent="0.25">
      <c r="G121" s="23">
        <v>0.04</v>
      </c>
    </row>
    <row r="122" spans="7:7" x14ac:dyDescent="0.25">
      <c r="G122" s="23">
        <v>0.04</v>
      </c>
    </row>
  </sheetData>
  <phoneticPr fontId="0" type="noConversion"/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Tabelle4">
    <pageSetUpPr fitToPage="1"/>
  </sheetPr>
  <dimension ref="B1:M123"/>
  <sheetViews>
    <sheetView zoomScaleNormal="100" workbookViewId="0">
      <pane ySplit="1" topLeftCell="A2" activePane="bottomLeft" state="frozen"/>
      <selection activeCell="A9" sqref="A9"/>
      <selection pane="bottomLeft" activeCell="A9" sqref="A9"/>
    </sheetView>
  </sheetViews>
  <sheetFormatPr baseColWidth="10" defaultColWidth="10.6640625" defaultRowHeight="10.199999999999999" x14ac:dyDescent="0.2"/>
  <cols>
    <col min="1" max="1" width="35.6640625" style="6" customWidth="1"/>
    <col min="2" max="2" width="3.5546875" style="4" bestFit="1" customWidth="1"/>
    <col min="3" max="3" width="11.6640625" style="5" bestFit="1" customWidth="1"/>
    <col min="4" max="4" width="9" style="4" customWidth="1"/>
    <col min="5" max="5" width="10.33203125" style="4" customWidth="1"/>
    <col min="6" max="6" width="13.6640625" style="4" customWidth="1"/>
    <col min="7" max="7" width="12.6640625" style="6" customWidth="1"/>
    <col min="8" max="8" width="16.88671875" style="6" customWidth="1"/>
    <col min="9" max="9" width="12" style="6" customWidth="1"/>
    <col min="10" max="10" width="14.88671875" style="6" customWidth="1"/>
    <col min="11" max="11" width="16.109375" style="6" customWidth="1"/>
    <col min="12" max="16384" width="10.6640625" style="6"/>
  </cols>
  <sheetData>
    <row r="1" spans="2:11" s="3" customFormat="1" x14ac:dyDescent="0.2">
      <c r="B1" s="8" t="s">
        <v>14</v>
      </c>
      <c r="C1" s="9" t="s">
        <v>26</v>
      </c>
      <c r="D1" s="8" t="s">
        <v>22</v>
      </c>
      <c r="E1" s="8" t="s">
        <v>15</v>
      </c>
      <c r="F1" s="8" t="s">
        <v>16</v>
      </c>
      <c r="G1" s="10" t="s">
        <v>17</v>
      </c>
      <c r="H1" s="10" t="s">
        <v>18</v>
      </c>
      <c r="I1" s="10" t="s">
        <v>19</v>
      </c>
      <c r="J1" s="10" t="s">
        <v>20</v>
      </c>
      <c r="K1" s="10" t="s">
        <v>21</v>
      </c>
    </row>
    <row r="2" spans="2:11" x14ac:dyDescent="0.2">
      <c r="B2" s="11">
        <v>0</v>
      </c>
      <c r="C2" s="12">
        <v>5.0880000000000001</v>
      </c>
      <c r="D2" s="11">
        <v>1000000</v>
      </c>
      <c r="E2" s="11">
        <f>D2*C2/1000</f>
        <v>5088</v>
      </c>
      <c r="F2" s="11">
        <f>D2*Zins!$C$2^B2</f>
        <v>1000000</v>
      </c>
      <c r="G2" s="11">
        <f t="shared" ref="G2:H17" si="0">G3+F2</f>
        <v>56925774.71279373</v>
      </c>
      <c r="H2" s="11">
        <f t="shared" si="0"/>
        <v>2069753303.0880778</v>
      </c>
      <c r="I2" s="14">
        <f>E2*Zins!$C$2^B3</f>
        <v>5042.6164519326076</v>
      </c>
      <c r="J2" s="13">
        <f t="shared" ref="J2:K17" si="1">J3+I2</f>
        <v>492237.88660541532</v>
      </c>
      <c r="K2" s="11">
        <f t="shared" si="1"/>
        <v>38464149.610918164</v>
      </c>
    </row>
    <row r="3" spans="2:11" x14ac:dyDescent="0.2">
      <c r="B3" s="11">
        <v>1</v>
      </c>
      <c r="C3" s="12">
        <v>0.38700000000000001</v>
      </c>
      <c r="D3" s="11">
        <f>D2-E2</f>
        <v>994912</v>
      </c>
      <c r="E3" s="11">
        <f t="shared" ref="E3:E66" si="2">D3*C3/1000</f>
        <v>385.03094400000003</v>
      </c>
      <c r="F3" s="11">
        <f>D3*Zins!$C$2^B3</f>
        <v>986037.66105054528</v>
      </c>
      <c r="G3" s="11">
        <f t="shared" si="0"/>
        <v>55925774.71279373</v>
      </c>
      <c r="H3" s="11">
        <f t="shared" si="0"/>
        <v>2012827528.375284</v>
      </c>
      <c r="I3" s="12">
        <f>E3*Zins!$C$2^B4</f>
        <v>378.19283927310317</v>
      </c>
      <c r="J3" s="13">
        <f t="shared" si="1"/>
        <v>487195.27015348274</v>
      </c>
      <c r="K3" s="11">
        <f t="shared" si="1"/>
        <v>37971911.724312752</v>
      </c>
    </row>
    <row r="4" spans="2:11" x14ac:dyDescent="0.2">
      <c r="B4" s="11">
        <v>2</v>
      </c>
      <c r="C4" s="12">
        <v>0.318</v>
      </c>
      <c r="D4" s="11">
        <f t="shared" ref="D4:D67" si="3">D3-E3</f>
        <v>994526.969056</v>
      </c>
      <c r="E4" s="11">
        <f t="shared" si="2"/>
        <v>316.25957615980803</v>
      </c>
      <c r="F4" s="11">
        <f>D4*Zins!$C$2^B4</f>
        <v>976864.28590259538</v>
      </c>
      <c r="G4" s="11">
        <f t="shared" si="0"/>
        <v>54939737.051743187</v>
      </c>
      <c r="H4" s="11">
        <f t="shared" si="0"/>
        <v>1956901753.6624901</v>
      </c>
      <c r="I4" s="12">
        <f>E4*Zins!$C$2^B5</f>
        <v>307.87199496236417</v>
      </c>
      <c r="J4" s="13">
        <f t="shared" si="1"/>
        <v>486817.07731420966</v>
      </c>
      <c r="K4" s="11">
        <f t="shared" si="1"/>
        <v>37484716.454159267</v>
      </c>
    </row>
    <row r="5" spans="2:11" x14ac:dyDescent="0.2">
      <c r="B5" s="11">
        <v>3</v>
      </c>
      <c r="C5" s="12">
        <v>0.255</v>
      </c>
      <c r="D5" s="11">
        <f t="shared" si="3"/>
        <v>994210.70947984024</v>
      </c>
      <c r="E5" s="11">
        <f t="shared" si="2"/>
        <v>253.52373091735927</v>
      </c>
      <c r="F5" s="11">
        <f>D5*Zins!$C$2^B5</f>
        <v>967843.0555596418</v>
      </c>
      <c r="G5" s="11">
        <f t="shared" si="0"/>
        <v>53962872.76584059</v>
      </c>
      <c r="H5" s="11">
        <f t="shared" si="0"/>
        <v>1901962016.6107469</v>
      </c>
      <c r="I5" s="12">
        <f>E5*Zins!$C$2^B6</f>
        <v>244.59859184113847</v>
      </c>
      <c r="J5" s="13">
        <f t="shared" si="1"/>
        <v>486509.20531924727</v>
      </c>
      <c r="K5" s="11">
        <f t="shared" si="1"/>
        <v>36997899.376845054</v>
      </c>
    </row>
    <row r="6" spans="2:11" x14ac:dyDescent="0.2">
      <c r="B6" s="11">
        <v>4</v>
      </c>
      <c r="C6" s="12">
        <v>0.20200000000000001</v>
      </c>
      <c r="D6" s="11">
        <f t="shared" si="3"/>
        <v>993957.18574892287</v>
      </c>
      <c r="E6" s="11">
        <f t="shared" si="2"/>
        <v>200.77935152128242</v>
      </c>
      <c r="F6" s="11">
        <f>D6*Zins!$C$2^B6</f>
        <v>958965.56549105467</v>
      </c>
      <c r="G6" s="11">
        <f t="shared" si="0"/>
        <v>52995029.710280947</v>
      </c>
      <c r="H6" s="11">
        <f t="shared" si="0"/>
        <v>1847999143.8449063</v>
      </c>
      <c r="I6" s="12">
        <f>E6*Zins!$C$2^B7</f>
        <v>191.98319546996339</v>
      </c>
      <c r="J6" s="13">
        <f t="shared" si="1"/>
        <v>486264.60672740615</v>
      </c>
      <c r="K6" s="11">
        <f t="shared" si="1"/>
        <v>36511390.171525806</v>
      </c>
    </row>
    <row r="7" spans="2:11" x14ac:dyDescent="0.2">
      <c r="B7" s="11">
        <v>5</v>
      </c>
      <c r="C7" s="12">
        <v>0.16300000000000001</v>
      </c>
      <c r="D7" s="11">
        <f t="shared" si="3"/>
        <v>993756.40639740159</v>
      </c>
      <c r="E7" s="11">
        <f t="shared" si="2"/>
        <v>161.98229424277648</v>
      </c>
      <c r="F7" s="11">
        <f>D7*Zins!$C$2^B7</f>
        <v>950219.87556672515</v>
      </c>
      <c r="G7" s="11">
        <f t="shared" si="0"/>
        <v>52036064.144789889</v>
      </c>
      <c r="H7" s="11">
        <f t="shared" si="0"/>
        <v>1795004114.1346254</v>
      </c>
      <c r="I7" s="12">
        <f>E7*Zins!$C$2^B8</f>
        <v>153.50430100830152</v>
      </c>
      <c r="J7" s="13">
        <f t="shared" si="1"/>
        <v>486072.6235319362</v>
      </c>
      <c r="K7" s="11">
        <f t="shared" si="1"/>
        <v>36025125.5647984</v>
      </c>
    </row>
    <row r="8" spans="2:11" x14ac:dyDescent="0.2">
      <c r="B8" s="11">
        <v>6</v>
      </c>
      <c r="C8" s="12">
        <v>0.13400000000000001</v>
      </c>
      <c r="D8" s="11">
        <f t="shared" si="3"/>
        <v>993594.42410315876</v>
      </c>
      <c r="E8" s="11">
        <f t="shared" si="2"/>
        <v>133.1416528298233</v>
      </c>
      <c r="F8" s="11">
        <f>D8*Zins!$C$2^B8</f>
        <v>941590.67366403155</v>
      </c>
      <c r="G8" s="11">
        <f t="shared" si="0"/>
        <v>51085844.269223161</v>
      </c>
      <c r="H8" s="11">
        <f t="shared" si="0"/>
        <v>1742968049.9898355</v>
      </c>
      <c r="I8" s="12">
        <f>E8*Zins!$C$2^B9</f>
        <v>125.04772078392494</v>
      </c>
      <c r="J8" s="13">
        <f t="shared" si="1"/>
        <v>485919.1192309279</v>
      </c>
      <c r="K8" s="11">
        <f t="shared" si="1"/>
        <v>35539052.941266462</v>
      </c>
    </row>
    <row r="9" spans="2:11" x14ac:dyDescent="0.2">
      <c r="B9" s="11">
        <v>7</v>
      </c>
      <c r="C9" s="12">
        <v>0.115</v>
      </c>
      <c r="D9" s="11">
        <f t="shared" si="3"/>
        <v>993461.28245032893</v>
      </c>
      <c r="E9" s="11">
        <f t="shared" si="2"/>
        <v>114.24804748178782</v>
      </c>
      <c r="F9" s="11">
        <f>D9*Zins!$C$2^B9</f>
        <v>933066.89842790947</v>
      </c>
      <c r="G9" s="11">
        <f t="shared" si="0"/>
        <v>50144253.595559128</v>
      </c>
      <c r="H9" s="11">
        <f t="shared" si="0"/>
        <v>1691882205.7206123</v>
      </c>
      <c r="I9" s="12">
        <f>E9*Zins!$C$2^B10</f>
        <v>106.34558307156551</v>
      </c>
      <c r="J9" s="13">
        <f t="shared" si="1"/>
        <v>485794.07151014399</v>
      </c>
      <c r="K9" s="11">
        <f t="shared" si="1"/>
        <v>35053133.822035536</v>
      </c>
    </row>
    <row r="10" spans="2:11" x14ac:dyDescent="0.2">
      <c r="B10" s="11">
        <v>8</v>
      </c>
      <c r="C10" s="12">
        <v>0.105</v>
      </c>
      <c r="D10" s="11">
        <f t="shared" si="3"/>
        <v>993347.03440284717</v>
      </c>
      <c r="E10" s="11">
        <f t="shared" si="2"/>
        <v>104.30143861229895</v>
      </c>
      <c r="F10" s="11">
        <f>D10*Zins!$C$2^B10</f>
        <v>924637.8550392373</v>
      </c>
      <c r="G10" s="11">
        <f t="shared" si="0"/>
        <v>49211186.697131217</v>
      </c>
      <c r="H10" s="11">
        <f t="shared" si="0"/>
        <v>1641737952.1250532</v>
      </c>
      <c r="I10" s="12">
        <f>E10*Zins!$C$2^B11</f>
        <v>96.220985905966231</v>
      </c>
      <c r="J10" s="13">
        <f t="shared" si="1"/>
        <v>485687.7259270724</v>
      </c>
      <c r="K10" s="11">
        <f t="shared" si="1"/>
        <v>34567339.750525393</v>
      </c>
    </row>
    <row r="11" spans="2:11" x14ac:dyDescent="0.2">
      <c r="B11" s="11">
        <v>9</v>
      </c>
      <c r="C11" s="12">
        <v>9.9000000000000005E-2</v>
      </c>
      <c r="D11" s="11">
        <f t="shared" si="3"/>
        <v>993242.73296423489</v>
      </c>
      <c r="E11" s="11">
        <f t="shared" si="2"/>
        <v>98.331030563459265</v>
      </c>
      <c r="F11" s="11">
        <f>D11*Zins!$C$2^B11</f>
        <v>916294.12097567716</v>
      </c>
      <c r="G11" s="11">
        <f t="shared" si="0"/>
        <v>48286548.842091978</v>
      </c>
      <c r="H11" s="11">
        <f t="shared" si="0"/>
        <v>1592526765.427922</v>
      </c>
      <c r="I11" s="12">
        <f>E11*Zins!$C$2^B12</f>
        <v>89.903982137355868</v>
      </c>
      <c r="J11" s="13">
        <f t="shared" si="1"/>
        <v>485591.50494116644</v>
      </c>
      <c r="K11" s="11">
        <f t="shared" si="1"/>
        <v>34081652.024598323</v>
      </c>
    </row>
    <row r="12" spans="2:11" x14ac:dyDescent="0.2">
      <c r="B12" s="11">
        <v>10</v>
      </c>
      <c r="C12" s="12">
        <v>0.10199999999999999</v>
      </c>
      <c r="D12" s="11">
        <f t="shared" si="3"/>
        <v>993144.40193367144</v>
      </c>
      <c r="E12" s="11">
        <f t="shared" si="2"/>
        <v>101.30072899723447</v>
      </c>
      <c r="F12" s="11">
        <f>D12*Zins!$C$2^B12</f>
        <v>908031.12770832586</v>
      </c>
      <c r="G12" s="11">
        <f t="shared" si="0"/>
        <v>47370254.721116297</v>
      </c>
      <c r="H12" s="11">
        <f t="shared" si="0"/>
        <v>1544240216.58583</v>
      </c>
      <c r="I12" s="12">
        <f>E12*Zins!$C$2^B13</f>
        <v>91.793037687065649</v>
      </c>
      <c r="J12" s="13">
        <f t="shared" si="1"/>
        <v>485501.60095902911</v>
      </c>
      <c r="K12" s="11">
        <f t="shared" si="1"/>
        <v>33596060.519657157</v>
      </c>
    </row>
    <row r="13" spans="2:11" x14ac:dyDescent="0.2">
      <c r="B13" s="11">
        <v>11</v>
      </c>
      <c r="C13" s="12">
        <v>0.111</v>
      </c>
      <c r="D13" s="11">
        <f t="shared" si="3"/>
        <v>993043.10120467423</v>
      </c>
      <c r="E13" s="11">
        <f t="shared" si="2"/>
        <v>110.22778423371884</v>
      </c>
      <c r="F13" s="11">
        <f>D13*Zins!$C$2^B13</f>
        <v>899839.94899236842</v>
      </c>
      <c r="G13" s="11">
        <f t="shared" si="0"/>
        <v>46462223.593407974</v>
      </c>
      <c r="H13" s="11">
        <f t="shared" si="0"/>
        <v>1496869961.8647137</v>
      </c>
      <c r="I13" s="12">
        <f>E13*Zins!$C$2^B14</f>
        <v>98.991312525424092</v>
      </c>
      <c r="J13" s="13">
        <f t="shared" si="1"/>
        <v>485409.80792134203</v>
      </c>
      <c r="K13" s="11">
        <f t="shared" si="1"/>
        <v>33110558.918698128</v>
      </c>
    </row>
    <row r="14" spans="2:11" x14ac:dyDescent="0.2">
      <c r="B14" s="11">
        <v>12</v>
      </c>
      <c r="C14" s="12">
        <v>0.127</v>
      </c>
      <c r="D14" s="11">
        <f t="shared" si="3"/>
        <v>992932.87342044048</v>
      </c>
      <c r="E14" s="11">
        <f t="shared" si="2"/>
        <v>126.10247492439593</v>
      </c>
      <c r="F14" s="11">
        <f>D14*Zins!$C$2^B14</f>
        <v>891714.63504264655</v>
      </c>
      <c r="G14" s="11">
        <f t="shared" si="0"/>
        <v>45562383.644415602</v>
      </c>
      <c r="H14" s="11">
        <f t="shared" si="0"/>
        <v>1450407738.2713058</v>
      </c>
      <c r="I14" s="12">
        <f>E14*Zins!$C$2^B15</f>
        <v>112.23762006978802</v>
      </c>
      <c r="J14" s="13">
        <f t="shared" si="1"/>
        <v>485310.81660881662</v>
      </c>
      <c r="K14" s="11">
        <f t="shared" si="1"/>
        <v>32625149.110776786</v>
      </c>
    </row>
    <row r="15" spans="2:11" x14ac:dyDescent="0.2">
      <c r="B15" s="11">
        <v>13</v>
      </c>
      <c r="C15" s="12">
        <v>0.153</v>
      </c>
      <c r="D15" s="11">
        <f t="shared" si="3"/>
        <v>992806.77094551607</v>
      </c>
      <c r="E15" s="11">
        <f t="shared" si="2"/>
        <v>151.89943595466397</v>
      </c>
      <c r="F15" s="11">
        <f>D15*Zins!$C$2^B15</f>
        <v>883648.550331017</v>
      </c>
      <c r="G15" s="11">
        <f t="shared" si="0"/>
        <v>44670669.009372957</v>
      </c>
      <c r="H15" s="11">
        <f t="shared" si="0"/>
        <v>1404845354.6268902</v>
      </c>
      <c r="I15" s="12">
        <f>E15*Zins!$C$2^B16</f>
        <v>133.9922975229392</v>
      </c>
      <c r="J15" s="13">
        <f t="shared" si="1"/>
        <v>485198.57898874686</v>
      </c>
      <c r="K15" s="11">
        <f t="shared" si="1"/>
        <v>32139838.294167969</v>
      </c>
    </row>
    <row r="16" spans="2:11" x14ac:dyDescent="0.2">
      <c r="B16" s="11">
        <v>14</v>
      </c>
      <c r="C16" s="12">
        <v>0.188</v>
      </c>
      <c r="D16" s="11">
        <f t="shared" si="3"/>
        <v>992654.87150956143</v>
      </c>
      <c r="E16" s="11">
        <f t="shared" si="2"/>
        <v>186.61911584379754</v>
      </c>
      <c r="F16" s="11">
        <f>D16*Zins!$C$2^B16</f>
        <v>875632.65817920375</v>
      </c>
      <c r="G16" s="11">
        <f t="shared" si="0"/>
        <v>43787020.459041938</v>
      </c>
      <c r="H16" s="11">
        <f t="shared" si="0"/>
        <v>1360174685.6175172</v>
      </c>
      <c r="I16" s="12">
        <f>E16*Zins!$C$2^B17</f>
        <v>163.15058447739378</v>
      </c>
      <c r="J16" s="13">
        <f t="shared" si="1"/>
        <v>485064.5866912239</v>
      </c>
      <c r="K16" s="11">
        <f t="shared" si="1"/>
        <v>31654639.715179224</v>
      </c>
    </row>
    <row r="17" spans="2:13" x14ac:dyDescent="0.2">
      <c r="B17" s="11">
        <v>15</v>
      </c>
      <c r="C17" s="12">
        <v>0.22800000000000001</v>
      </c>
      <c r="D17" s="11">
        <f t="shared" si="3"/>
        <v>992468.25239371764</v>
      </c>
      <c r="E17" s="11">
        <f t="shared" si="2"/>
        <v>226.28276154576764</v>
      </c>
      <c r="F17" s="11">
        <f>D17*Zins!$C$2^B17</f>
        <v>867659.10727400018</v>
      </c>
      <c r="G17" s="11">
        <f t="shared" si="0"/>
        <v>42911387.800862737</v>
      </c>
      <c r="H17" s="11">
        <f t="shared" si="0"/>
        <v>1316387665.1584754</v>
      </c>
      <c r="I17" s="12">
        <f>E17*Zins!$C$2^B18</f>
        <v>196.06172096974439</v>
      </c>
      <c r="J17" s="13">
        <f t="shared" si="1"/>
        <v>484901.43610674649</v>
      </c>
      <c r="K17" s="11">
        <f t="shared" si="1"/>
        <v>31169575.128488</v>
      </c>
    </row>
    <row r="18" spans="2:13" x14ac:dyDescent="0.2">
      <c r="B18" s="11">
        <v>16</v>
      </c>
      <c r="C18" s="12">
        <v>0.27100000000000002</v>
      </c>
      <c r="D18" s="11">
        <f t="shared" si="3"/>
        <v>992241.96963217191</v>
      </c>
      <c r="E18" s="11">
        <f t="shared" si="2"/>
        <v>268.89757377031862</v>
      </c>
      <c r="F18" s="11">
        <f>D18*Zins!$C$2^B18</f>
        <v>859723.76709369849</v>
      </c>
      <c r="G18" s="11">
        <f t="shared" ref="G18:H33" si="4">G19+F18</f>
        <v>42043728.693588734</v>
      </c>
      <c r="H18" s="11">
        <f t="shared" si="4"/>
        <v>1273476277.3576126</v>
      </c>
      <c r="I18" s="12">
        <f>E18*Zins!$C$2^B19</f>
        <v>230.9069780796753</v>
      </c>
      <c r="J18" s="13">
        <f t="shared" ref="J18:K33" si="5">J19+I18</f>
        <v>484705.37438577675</v>
      </c>
      <c r="K18" s="11">
        <f t="shared" si="5"/>
        <v>30684673.692381255</v>
      </c>
    </row>
    <row r="19" spans="2:13" x14ac:dyDescent="0.2">
      <c r="B19" s="11">
        <v>17</v>
      </c>
      <c r="C19" s="12">
        <v>0.31</v>
      </c>
      <c r="D19" s="11">
        <f t="shared" si="3"/>
        <v>991973.07205840154</v>
      </c>
      <c r="E19" s="11">
        <f t="shared" si="2"/>
        <v>307.51165233810451</v>
      </c>
      <c r="F19" s="11">
        <f>D19*Zins!$C$2^B19</f>
        <v>851824.36268861871</v>
      </c>
      <c r="G19" s="11">
        <f t="shared" si="4"/>
        <v>41184004.926495038</v>
      </c>
      <c r="H19" s="11">
        <f t="shared" si="4"/>
        <v>1231432548.6640239</v>
      </c>
      <c r="I19" s="12">
        <f>E19*Zins!$C$2^B20</f>
        <v>261.71016098461035</v>
      </c>
      <c r="J19" s="13">
        <f t="shared" si="5"/>
        <v>484474.46740769706</v>
      </c>
      <c r="K19" s="11">
        <f t="shared" si="5"/>
        <v>30199968.317995477</v>
      </c>
    </row>
    <row r="20" spans="2:13" x14ac:dyDescent="0.2">
      <c r="B20" s="11">
        <v>18</v>
      </c>
      <c r="C20" s="12">
        <v>0.32400000000000001</v>
      </c>
      <c r="D20" s="11">
        <f t="shared" si="3"/>
        <v>991665.56040606345</v>
      </c>
      <c r="E20" s="11">
        <f t="shared" si="2"/>
        <v>321.29964157156456</v>
      </c>
      <c r="F20" s="11">
        <f>D20*Zins!$C$2^B20</f>
        <v>843964.6155958228</v>
      </c>
      <c r="G20" s="11">
        <f t="shared" si="4"/>
        <v>40332180.563806422</v>
      </c>
      <c r="H20" s="11">
        <f t="shared" si="4"/>
        <v>1190248543.7375288</v>
      </c>
      <c r="I20" s="12">
        <f>E20*Zins!$C$2^B21</f>
        <v>271.00548607834162</v>
      </c>
      <c r="J20" s="13">
        <f t="shared" si="5"/>
        <v>484212.75724671246</v>
      </c>
      <c r="K20" s="11">
        <f t="shared" si="5"/>
        <v>29715493.850587782</v>
      </c>
    </row>
    <row r="21" spans="2:13" x14ac:dyDescent="0.2">
      <c r="B21" s="11">
        <v>19</v>
      </c>
      <c r="C21" s="12">
        <v>0.33</v>
      </c>
      <c r="D21" s="11">
        <f t="shared" si="3"/>
        <v>991344.26076449186</v>
      </c>
      <c r="E21" s="11">
        <f t="shared" si="2"/>
        <v>327.14360605228234</v>
      </c>
      <c r="F21" s="11">
        <f>D21*Zins!$C$2^B21</f>
        <v>836165.67994090193</v>
      </c>
      <c r="G21" s="11">
        <f t="shared" si="4"/>
        <v>39488215.948210597</v>
      </c>
      <c r="H21" s="11">
        <f t="shared" si="4"/>
        <v>1149916363.1737223</v>
      </c>
      <c r="I21" s="12">
        <f>E21*Zins!$C$2^B22</f>
        <v>273.47341365757944</v>
      </c>
      <c r="J21" s="13">
        <f t="shared" si="5"/>
        <v>483941.75176063413</v>
      </c>
      <c r="K21" s="11">
        <f t="shared" si="5"/>
        <v>29231281.093341067</v>
      </c>
    </row>
    <row r="22" spans="2:13" x14ac:dyDescent="0.2">
      <c r="B22" s="11">
        <v>20</v>
      </c>
      <c r="C22" s="12">
        <v>0.32800000000000001</v>
      </c>
      <c r="D22" s="11">
        <f t="shared" si="3"/>
        <v>991017.11715843959</v>
      </c>
      <c r="E22" s="11">
        <f t="shared" si="2"/>
        <v>325.05361442796823</v>
      </c>
      <c r="F22" s="11">
        <f>D22*Zins!$C$2^B22</f>
        <v>828433.8407002195</v>
      </c>
      <c r="G22" s="11">
        <f t="shared" si="4"/>
        <v>38652050.268269695</v>
      </c>
      <c r="H22" s="11">
        <f t="shared" si="4"/>
        <v>1110428147.2255116</v>
      </c>
      <c r="I22" s="12">
        <f>E22*Zins!$C$2^B23</f>
        <v>269.30257656062645</v>
      </c>
      <c r="J22" s="13">
        <f t="shared" si="5"/>
        <v>483668.27834697656</v>
      </c>
      <c r="K22" s="11">
        <f t="shared" si="5"/>
        <v>28747339.341580432</v>
      </c>
    </row>
    <row r="23" spans="2:13" x14ac:dyDescent="0.2">
      <c r="B23" s="11">
        <v>21</v>
      </c>
      <c r="C23" s="12">
        <v>0.32200000000000001</v>
      </c>
      <c r="D23" s="11">
        <f t="shared" si="3"/>
        <v>990692.06354401167</v>
      </c>
      <c r="E23" s="11">
        <f t="shared" si="2"/>
        <v>319.00284446117178</v>
      </c>
      <c r="F23" s="11">
        <f>D23*Zins!$C$2^B23</f>
        <v>820775.13815705641</v>
      </c>
      <c r="G23" s="11">
        <f t="shared" si="4"/>
        <v>37823616.427569479</v>
      </c>
      <c r="H23" s="11">
        <f t="shared" si="4"/>
        <v>1071776096.9572419</v>
      </c>
      <c r="I23" s="12">
        <f>E23*Zins!$C$2^B24</f>
        <v>261.93220464476929</v>
      </c>
      <c r="J23" s="13">
        <f t="shared" si="5"/>
        <v>483398.97577041591</v>
      </c>
      <c r="K23" s="11">
        <f t="shared" si="5"/>
        <v>28263671.063233454</v>
      </c>
    </row>
    <row r="24" spans="2:13" x14ac:dyDescent="0.2">
      <c r="B24" s="11">
        <v>22</v>
      </c>
      <c r="C24" s="12">
        <v>0.314</v>
      </c>
      <c r="D24" s="11">
        <f t="shared" si="3"/>
        <v>990373.06069955055</v>
      </c>
      <c r="E24" s="11">
        <f t="shared" si="2"/>
        <v>310.97714105965889</v>
      </c>
      <c r="F24" s="11">
        <f>D24*Zins!$C$2^B24</f>
        <v>813192.11948718538</v>
      </c>
      <c r="G24" s="11">
        <f t="shared" si="4"/>
        <v>37002841.289412424</v>
      </c>
      <c r="H24" s="11">
        <f t="shared" si="4"/>
        <v>1033952480.5296724</v>
      </c>
      <c r="I24" s="12">
        <f>E24*Zins!$C$2^B25</f>
        <v>253.06474283347495</v>
      </c>
      <c r="J24" s="13">
        <f t="shared" si="5"/>
        <v>483137.04356577114</v>
      </c>
      <c r="K24" s="11">
        <f t="shared" si="5"/>
        <v>27780272.087463036</v>
      </c>
    </row>
    <row r="25" spans="2:13" x14ac:dyDescent="0.2">
      <c r="B25" s="11">
        <v>23</v>
      </c>
      <c r="C25" s="12">
        <v>0.30399999999999999</v>
      </c>
      <c r="D25" s="11">
        <f t="shared" si="3"/>
        <v>990062.08355849085</v>
      </c>
      <c r="E25" s="11">
        <f t="shared" si="2"/>
        <v>300.97887340178119</v>
      </c>
      <c r="F25" s="11">
        <f>D25*Zins!$C$2^B25</f>
        <v>805685.60670135426</v>
      </c>
      <c r="G25" s="11">
        <f t="shared" si="4"/>
        <v>36189649.169925235</v>
      </c>
      <c r="H25" s="11">
        <f t="shared" si="4"/>
        <v>996949639.24026</v>
      </c>
      <c r="I25" s="12">
        <f>E25*Zins!$C$2^B26</f>
        <v>242.74373085947639</v>
      </c>
      <c r="J25" s="13">
        <f t="shared" si="5"/>
        <v>482883.97882293764</v>
      </c>
      <c r="K25" s="11">
        <f t="shared" si="5"/>
        <v>27297135.043897264</v>
      </c>
    </row>
    <row r="26" spans="2:13" x14ac:dyDescent="0.2">
      <c r="B26" s="11">
        <v>24</v>
      </c>
      <c r="C26" s="12">
        <v>0.29699999999999999</v>
      </c>
      <c r="D26" s="11">
        <f t="shared" si="3"/>
        <v>989761.10468508909</v>
      </c>
      <c r="E26" s="11">
        <f t="shared" si="2"/>
        <v>293.9590480914714</v>
      </c>
      <c r="F26" s="11">
        <f>D26*Zins!$C$2^B26</f>
        <v>798256.37093847082</v>
      </c>
      <c r="G26" s="11">
        <f t="shared" si="4"/>
        <v>35383963.563223884</v>
      </c>
      <c r="H26" s="11">
        <f t="shared" si="4"/>
        <v>960759990.07033479</v>
      </c>
      <c r="I26" s="12">
        <f>E26*Zins!$C$2^B27</f>
        <v>234.96743525146266</v>
      </c>
      <c r="J26" s="13">
        <f t="shared" si="5"/>
        <v>482641.23509207816</v>
      </c>
      <c r="K26" s="11">
        <f t="shared" si="5"/>
        <v>26814251.065074325</v>
      </c>
    </row>
    <row r="27" spans="2:13" x14ac:dyDescent="0.2">
      <c r="B27" s="11">
        <v>25</v>
      </c>
      <c r="C27" s="12">
        <v>0.29299999999999998</v>
      </c>
      <c r="D27" s="11">
        <f t="shared" si="3"/>
        <v>989467.14563699765</v>
      </c>
      <c r="E27" s="11">
        <f t="shared" si="2"/>
        <v>289.91387367164032</v>
      </c>
      <c r="F27" s="11">
        <f>D27*Zins!$C$2^B27</f>
        <v>790901.17819256918</v>
      </c>
      <c r="G27" s="11">
        <f t="shared" si="4"/>
        <v>34585707.192285411</v>
      </c>
      <c r="H27" s="11">
        <f t="shared" si="4"/>
        <v>925376026.50711095</v>
      </c>
      <c r="I27" s="12">
        <f>E27*Zins!$C$2^B28</f>
        <v>229.66704183391755</v>
      </c>
      <c r="J27" s="13">
        <f t="shared" si="5"/>
        <v>482406.26765682671</v>
      </c>
      <c r="K27" s="11">
        <f t="shared" si="5"/>
        <v>26331609.829982247</v>
      </c>
    </row>
    <row r="28" spans="2:13" x14ac:dyDescent="0.2">
      <c r="B28" s="11">
        <v>26</v>
      </c>
      <c r="C28" s="12">
        <v>0.29199999999999998</v>
      </c>
      <c r="D28" s="11">
        <f t="shared" si="3"/>
        <v>989177.23176332598</v>
      </c>
      <c r="E28" s="11">
        <f t="shared" si="2"/>
        <v>288.83975167489115</v>
      </c>
      <c r="F28" s="11">
        <f>D28*Zins!$C$2^B28</f>
        <v>783616.89211829414</v>
      </c>
      <c r="G28" s="11">
        <f t="shared" si="4"/>
        <v>33794806.01409284</v>
      </c>
      <c r="H28" s="11">
        <f t="shared" si="4"/>
        <v>890790319.31482553</v>
      </c>
      <c r="I28" s="12">
        <f>E28*Zins!$C$2^B29</f>
        <v>226.77515609369866</v>
      </c>
      <c r="J28" s="13">
        <f t="shared" si="5"/>
        <v>482176.60061499279</v>
      </c>
      <c r="K28" s="11">
        <f t="shared" si="5"/>
        <v>25849203.562325422</v>
      </c>
      <c r="M28" s="18"/>
    </row>
    <row r="29" spans="2:13" x14ac:dyDescent="0.2">
      <c r="B29" s="11">
        <v>27</v>
      </c>
      <c r="C29" s="12">
        <v>0.29199999999999998</v>
      </c>
      <c r="D29" s="11">
        <f t="shared" si="3"/>
        <v>988888.39201165107</v>
      </c>
      <c r="E29" s="11">
        <f t="shared" si="2"/>
        <v>288.7554104674021</v>
      </c>
      <c r="F29" s="11">
        <f>D29*Zins!$C$2^B29</f>
        <v>776400.47174013464</v>
      </c>
      <c r="G29" s="11">
        <f t="shared" si="4"/>
        <v>33011189.121974546</v>
      </c>
      <c r="H29" s="11">
        <f t="shared" si="4"/>
        <v>856995513.30073273</v>
      </c>
      <c r="I29" s="12">
        <f>E29*Zins!$C$2^B30</f>
        <v>224.68675693569804</v>
      </c>
      <c r="J29" s="13">
        <f t="shared" si="5"/>
        <v>481949.82545889908</v>
      </c>
      <c r="K29" s="11">
        <f t="shared" si="5"/>
        <v>25367026.961710431</v>
      </c>
    </row>
    <row r="30" spans="2:13" x14ac:dyDescent="0.2">
      <c r="B30" s="11">
        <v>28</v>
      </c>
      <c r="C30" s="12">
        <v>0.29599999999999999</v>
      </c>
      <c r="D30" s="11">
        <f t="shared" si="3"/>
        <v>988599.63660118368</v>
      </c>
      <c r="E30" s="11">
        <f t="shared" si="2"/>
        <v>292.62549243395034</v>
      </c>
      <c r="F30" s="11">
        <f>D30*Zins!$C$2^B30</f>
        <v>769250.50822833157</v>
      </c>
      <c r="G30" s="11">
        <f t="shared" si="4"/>
        <v>32234788.650234412</v>
      </c>
      <c r="H30" s="11">
        <f t="shared" si="4"/>
        <v>823984324.17875814</v>
      </c>
      <c r="I30" s="12">
        <f>E30*Zins!$C$2^B31</f>
        <v>225.66714612050163</v>
      </c>
      <c r="J30" s="13">
        <f t="shared" si="5"/>
        <v>481725.13870196341</v>
      </c>
      <c r="K30" s="11">
        <f t="shared" si="5"/>
        <v>24885077.136251532</v>
      </c>
    </row>
    <row r="31" spans="2:13" x14ac:dyDescent="0.2">
      <c r="B31" s="11">
        <v>29</v>
      </c>
      <c r="C31" s="12">
        <v>0.30199999999999999</v>
      </c>
      <c r="D31" s="11">
        <f t="shared" si="3"/>
        <v>988307.01110874978</v>
      </c>
      <c r="E31" s="11">
        <f t="shared" si="2"/>
        <v>298.4687173548424</v>
      </c>
      <c r="F31" s="11">
        <f>D31*Zins!$C$2^B31</f>
        <v>762163.34001773642</v>
      </c>
      <c r="G31" s="11">
        <f t="shared" si="4"/>
        <v>31465538.142006081</v>
      </c>
      <c r="H31" s="11">
        <f t="shared" si="4"/>
        <v>791749535.52852368</v>
      </c>
      <c r="I31" s="12">
        <f>E31*Zins!$C$2^B32</f>
        <v>228.12024646715207</v>
      </c>
      <c r="J31" s="13">
        <f t="shared" si="5"/>
        <v>481499.4715558429</v>
      </c>
      <c r="K31" s="11">
        <f t="shared" si="5"/>
        <v>24403351.997549567</v>
      </c>
    </row>
    <row r="32" spans="2:13" x14ac:dyDescent="0.2">
      <c r="B32" s="11">
        <v>30</v>
      </c>
      <c r="C32" s="12">
        <v>0.311</v>
      </c>
      <c r="D32" s="11">
        <f t="shared" si="3"/>
        <v>988008.54239139496</v>
      </c>
      <c r="E32" s="11">
        <f t="shared" si="2"/>
        <v>307.27065668372387</v>
      </c>
      <c r="F32" s="11">
        <f>D32*Zins!$C$2^B32</f>
        <v>755136.93428052659</v>
      </c>
      <c r="G32" s="11">
        <f t="shared" si="4"/>
        <v>30703374.801988345</v>
      </c>
      <c r="H32" s="11">
        <f t="shared" si="4"/>
        <v>760283997.38651764</v>
      </c>
      <c r="I32" s="12">
        <f>E32*Zins!$C$2^B33</f>
        <v>232.75281125990469</v>
      </c>
      <c r="J32" s="13">
        <f t="shared" si="5"/>
        <v>481271.35130937572</v>
      </c>
      <c r="K32" s="11">
        <f t="shared" si="5"/>
        <v>23921852.525993723</v>
      </c>
      <c r="M32" s="19"/>
    </row>
    <row r="33" spans="2:11" x14ac:dyDescent="0.2">
      <c r="B33" s="11">
        <v>31</v>
      </c>
      <c r="C33" s="12">
        <v>0.32700000000000001</v>
      </c>
      <c r="D33" s="11">
        <f t="shared" si="3"/>
        <v>987701.27173471125</v>
      </c>
      <c r="E33" s="11">
        <f t="shared" si="2"/>
        <v>322.97831585725061</v>
      </c>
      <c r="F33" s="11">
        <f>D33*Zins!$C$2^B33</f>
        <v>748168.56956785475</v>
      </c>
      <c r="G33" s="11">
        <f t="shared" si="4"/>
        <v>29948237.867707819</v>
      </c>
      <c r="H33" s="11">
        <f t="shared" si="4"/>
        <v>729580622.58452928</v>
      </c>
      <c r="I33" s="12">
        <f>E33*Zins!$C$2^B34</f>
        <v>242.46890212952283</v>
      </c>
      <c r="J33" s="13">
        <f t="shared" si="5"/>
        <v>481038.59849811584</v>
      </c>
      <c r="K33" s="11">
        <f t="shared" si="5"/>
        <v>23440581.174684349</v>
      </c>
    </row>
    <row r="34" spans="2:11" x14ac:dyDescent="0.2">
      <c r="B34" s="11">
        <v>32</v>
      </c>
      <c r="C34" s="12">
        <v>0.35099999999999998</v>
      </c>
      <c r="D34" s="11">
        <f t="shared" si="3"/>
        <v>987378.29341885401</v>
      </c>
      <c r="E34" s="11">
        <f t="shared" si="2"/>
        <v>346.56978099001776</v>
      </c>
      <c r="F34" s="11">
        <f>D34*Zins!$C$2^B34</f>
        <v>741252.64464381174</v>
      </c>
      <c r="G34" s="11">
        <f t="shared" ref="G34:H49" si="6">G35+F34</f>
        <v>29200069.298139963</v>
      </c>
      <c r="H34" s="11">
        <f t="shared" si="6"/>
        <v>699632384.71682143</v>
      </c>
      <c r="I34" s="12">
        <f>E34*Zins!$C$2^B35</f>
        <v>257.85894774031516</v>
      </c>
      <c r="J34" s="13">
        <f t="shared" ref="J34:K49" si="7">J35+I34</f>
        <v>480796.12959598633</v>
      </c>
      <c r="K34" s="11">
        <f t="shared" si="7"/>
        <v>22959542.576186232</v>
      </c>
    </row>
    <row r="35" spans="2:11" x14ac:dyDescent="0.2">
      <c r="B35" s="11">
        <v>33</v>
      </c>
      <c r="C35" s="12">
        <v>0.38600000000000001</v>
      </c>
      <c r="D35" s="11">
        <f t="shared" si="3"/>
        <v>987031.72363786399</v>
      </c>
      <c r="E35" s="11">
        <f t="shared" si="2"/>
        <v>380.99424532421551</v>
      </c>
      <c r="F35" s="11">
        <f>D35*Zins!$C$2^B35</f>
        <v>734383.01780529425</v>
      </c>
      <c r="G35" s="11">
        <f t="shared" si="6"/>
        <v>28458816.65349615</v>
      </c>
      <c r="H35" s="11">
        <f t="shared" si="6"/>
        <v>670432315.4186815</v>
      </c>
      <c r="I35" s="12">
        <f>E35*Zins!$C$2^B36</f>
        <v>280.94335468071716</v>
      </c>
      <c r="J35" s="13">
        <f t="shared" si="7"/>
        <v>480538.27064824599</v>
      </c>
      <c r="K35" s="11">
        <f t="shared" si="7"/>
        <v>22478746.446590245</v>
      </c>
    </row>
    <row r="36" spans="2:11" x14ac:dyDescent="0.2">
      <c r="B36" s="11">
        <v>34</v>
      </c>
      <c r="C36" s="12">
        <v>0.433</v>
      </c>
      <c r="D36" s="11">
        <f t="shared" si="3"/>
        <v>986650.72939253983</v>
      </c>
      <c r="E36" s="11">
        <f t="shared" si="2"/>
        <v>427.21976582696976</v>
      </c>
      <c r="F36" s="11">
        <f>D36*Zins!$C$2^B36</f>
        <v>727551.58172489749</v>
      </c>
      <c r="G36" s="11">
        <f t="shared" si="6"/>
        <v>27724433.635690857</v>
      </c>
      <c r="H36" s="11">
        <f t="shared" si="6"/>
        <v>641973498.76518536</v>
      </c>
      <c r="I36" s="12">
        <f>E36*Zins!$C$2^B37</f>
        <v>312.21985618124944</v>
      </c>
      <c r="J36" s="13">
        <f t="shared" si="7"/>
        <v>480257.32729356526</v>
      </c>
      <c r="K36" s="11">
        <f t="shared" si="7"/>
        <v>21998208.175942</v>
      </c>
    </row>
    <row r="37" spans="2:11" x14ac:dyDescent="0.2">
      <c r="B37" s="11">
        <v>35</v>
      </c>
      <c r="C37" s="12">
        <v>0.49</v>
      </c>
      <c r="D37" s="11">
        <f t="shared" si="3"/>
        <v>986223.50962671288</v>
      </c>
      <c r="E37" s="11">
        <f t="shared" si="2"/>
        <v>483.2495197170893</v>
      </c>
      <c r="F37" s="11">
        <f>D37*Zins!$C$2^B37</f>
        <v>720749.80365709693</v>
      </c>
      <c r="G37" s="11">
        <f t="shared" si="6"/>
        <v>26996882.05396596</v>
      </c>
      <c r="H37" s="11">
        <f t="shared" si="6"/>
        <v>614249065.12949455</v>
      </c>
      <c r="I37" s="12">
        <f>E37*Zins!$C$2^B38</f>
        <v>350.01724855498264</v>
      </c>
      <c r="J37" s="13">
        <f t="shared" si="7"/>
        <v>479945.10743738402</v>
      </c>
      <c r="K37" s="11">
        <f t="shared" si="7"/>
        <v>21517950.848648436</v>
      </c>
    </row>
    <row r="38" spans="2:11" x14ac:dyDescent="0.2">
      <c r="B38" s="11">
        <v>36</v>
      </c>
      <c r="C38" s="12">
        <v>0.55500000000000005</v>
      </c>
      <c r="D38" s="11">
        <f t="shared" si="3"/>
        <v>985740.26010699582</v>
      </c>
      <c r="E38" s="11">
        <f t="shared" si="2"/>
        <v>547.0858443593828</v>
      </c>
      <c r="F38" s="11">
        <f>D38*Zins!$C$2^B38</f>
        <v>713970.89816977689</v>
      </c>
      <c r="G38" s="11">
        <f t="shared" si="6"/>
        <v>26276132.250308864</v>
      </c>
      <c r="H38" s="11">
        <f t="shared" si="6"/>
        <v>587252183.07552862</v>
      </c>
      <c r="I38" s="12">
        <f>E38*Zins!$C$2^B39</f>
        <v>392.71937411717175</v>
      </c>
      <c r="J38" s="13">
        <f t="shared" si="7"/>
        <v>479595.09018882905</v>
      </c>
      <c r="K38" s="11">
        <f t="shared" si="7"/>
        <v>21038005.741211053</v>
      </c>
    </row>
    <row r="39" spans="2:11" x14ac:dyDescent="0.2">
      <c r="B39" s="11">
        <v>37</v>
      </c>
      <c r="C39" s="12">
        <v>0.624</v>
      </c>
      <c r="D39" s="11">
        <f t="shared" si="3"/>
        <v>985193.17426263646</v>
      </c>
      <c r="E39" s="11">
        <f t="shared" si="2"/>
        <v>614.76054073988519</v>
      </c>
      <c r="F39" s="11">
        <f>D39*Zins!$C$2^B39</f>
        <v>707209.75651267869</v>
      </c>
      <c r="G39" s="11">
        <f t="shared" si="6"/>
        <v>25562161.352139086</v>
      </c>
      <c r="H39" s="11">
        <f t="shared" si="6"/>
        <v>560976050.82521975</v>
      </c>
      <c r="I39" s="12">
        <f>E39*Zins!$C$2^B40</f>
        <v>437.36262444391639</v>
      </c>
      <c r="J39" s="13">
        <f t="shared" si="7"/>
        <v>479202.3708147119</v>
      </c>
      <c r="K39" s="11">
        <f t="shared" si="7"/>
        <v>20558410.651022226</v>
      </c>
    </row>
    <row r="40" spans="2:11" x14ac:dyDescent="0.2">
      <c r="B40" s="11">
        <v>38</v>
      </c>
      <c r="C40" s="12">
        <v>0.70099999999999996</v>
      </c>
      <c r="D40" s="11">
        <f t="shared" si="3"/>
        <v>984578.41372189659</v>
      </c>
      <c r="E40" s="11">
        <f t="shared" si="2"/>
        <v>690.18946801904951</v>
      </c>
      <c r="F40" s="11">
        <f>D40*Zins!$C$2^B40</f>
        <v>700464.27911260154</v>
      </c>
      <c r="G40" s="11">
        <f t="shared" si="6"/>
        <v>24854951.595626406</v>
      </c>
      <c r="H40" s="11">
        <f t="shared" si="6"/>
        <v>535413889.47308069</v>
      </c>
      <c r="I40" s="12">
        <f>E40*Zins!$C$2^B41</f>
        <v>486.64564881856666</v>
      </c>
      <c r="J40" s="13">
        <f t="shared" si="7"/>
        <v>478765.00819026801</v>
      </c>
      <c r="K40" s="11">
        <f t="shared" si="7"/>
        <v>20079208.280207515</v>
      </c>
    </row>
    <row r="41" spans="2:11" x14ac:dyDescent="0.2">
      <c r="B41" s="11">
        <v>39</v>
      </c>
      <c r="C41" s="12">
        <v>0.78300000000000003</v>
      </c>
      <c r="D41" s="11">
        <f t="shared" si="3"/>
        <v>983888.22425387753</v>
      </c>
      <c r="E41" s="11">
        <f t="shared" si="2"/>
        <v>770.3844795907861</v>
      </c>
      <c r="F41" s="11">
        <f>D41*Zins!$C$2^B41</f>
        <v>693729.68647467159</v>
      </c>
      <c r="G41" s="11">
        <f t="shared" si="6"/>
        <v>24154487.316513807</v>
      </c>
      <c r="H41" s="11">
        <f t="shared" si="6"/>
        <v>510558937.87745428</v>
      </c>
      <c r="I41" s="12">
        <f>E41*Zins!$C$2^B42</f>
        <v>538.34523737330824</v>
      </c>
      <c r="J41" s="13">
        <f t="shared" si="7"/>
        <v>478278.36254144943</v>
      </c>
      <c r="K41" s="11">
        <f t="shared" si="7"/>
        <v>19600443.272017248</v>
      </c>
    </row>
    <row r="42" spans="2:11" x14ac:dyDescent="0.2">
      <c r="B42" s="11">
        <v>40</v>
      </c>
      <c r="C42" s="12">
        <v>0.872</v>
      </c>
      <c r="D42" s="11">
        <f t="shared" si="3"/>
        <v>983117.83977428672</v>
      </c>
      <c r="E42" s="11">
        <f t="shared" si="2"/>
        <v>857.27875628317804</v>
      </c>
      <c r="F42" s="11">
        <f>D42*Zins!$C$2^B42</f>
        <v>687003.46494565124</v>
      </c>
      <c r="G42" s="11">
        <f t="shared" si="6"/>
        <v>23460757.630039133</v>
      </c>
      <c r="H42" s="11">
        <f t="shared" si="6"/>
        <v>486404450.56094044</v>
      </c>
      <c r="I42" s="12">
        <f>E42*Zins!$C$2^B43</f>
        <v>593.7235098440118</v>
      </c>
      <c r="J42" s="13">
        <f t="shared" si="7"/>
        <v>477740.01730407611</v>
      </c>
      <c r="K42" s="11">
        <f t="shared" si="7"/>
        <v>19122164.9094758</v>
      </c>
    </row>
    <row r="43" spans="2:11" x14ac:dyDescent="0.2">
      <c r="B43" s="11">
        <v>41</v>
      </c>
      <c r="C43" s="12">
        <v>0.97199999999999998</v>
      </c>
      <c r="D43" s="11">
        <f t="shared" si="3"/>
        <v>982260.5610180035</v>
      </c>
      <c r="E43" s="11">
        <f t="shared" si="2"/>
        <v>954.7572653094993</v>
      </c>
      <c r="F43" s="11">
        <f>D43*Zins!$C$2^B43</f>
        <v>680281.86117365572</v>
      </c>
      <c r="G43" s="11">
        <f t="shared" si="6"/>
        <v>22773754.165093482</v>
      </c>
      <c r="H43" s="11">
        <f t="shared" si="6"/>
        <v>462943692.93090129</v>
      </c>
      <c r="I43" s="12">
        <f>E43*Zins!$C$2^B44</f>
        <v>655.33594555083585</v>
      </c>
      <c r="J43" s="13">
        <f t="shared" si="7"/>
        <v>477146.29379423213</v>
      </c>
      <c r="K43" s="11">
        <f t="shared" si="7"/>
        <v>18644424.892171722</v>
      </c>
    </row>
    <row r="44" spans="2:11" x14ac:dyDescent="0.2">
      <c r="B44" s="11">
        <v>42</v>
      </c>
      <c r="C44" s="12">
        <v>1.0840000000000001</v>
      </c>
      <c r="D44" s="11">
        <f t="shared" si="3"/>
        <v>981305.80375269405</v>
      </c>
      <c r="E44" s="11">
        <f t="shared" si="2"/>
        <v>1063.7354912679205</v>
      </c>
      <c r="F44" s="11">
        <f>D44*Zins!$C$2^B44</f>
        <v>673558.59980633808</v>
      </c>
      <c r="G44" s="11">
        <f t="shared" si="6"/>
        <v>22093472.303919826</v>
      </c>
      <c r="H44" s="11">
        <f t="shared" si="6"/>
        <v>440169938.76580781</v>
      </c>
      <c r="I44" s="12">
        <f>E44*Zins!$C$2^B45</f>
        <v>723.62489810710667</v>
      </c>
      <c r="J44" s="13">
        <f t="shared" si="7"/>
        <v>476490.95784868131</v>
      </c>
      <c r="K44" s="11">
        <f t="shared" si="7"/>
        <v>18167278.598377489</v>
      </c>
    </row>
    <row r="45" spans="2:11" x14ac:dyDescent="0.2">
      <c r="B45" s="11">
        <v>43</v>
      </c>
      <c r="C45" s="12">
        <v>1.2130000000000001</v>
      </c>
      <c r="D45" s="11">
        <f t="shared" si="3"/>
        <v>980242.06826142618</v>
      </c>
      <c r="E45" s="11">
        <f t="shared" si="2"/>
        <v>1189.0336288011099</v>
      </c>
      <c r="F45" s="11">
        <f>D45*Zins!$C$2^B45</f>
        <v>666827.01911213889</v>
      </c>
      <c r="G45" s="11">
        <f t="shared" si="6"/>
        <v>21419913.704113487</v>
      </c>
      <c r="H45" s="11">
        <f t="shared" si="6"/>
        <v>418076466.46188796</v>
      </c>
      <c r="I45" s="12">
        <f>E45*Zins!$C$2^B46</f>
        <v>801.64635697029189</v>
      </c>
      <c r="J45" s="13">
        <f t="shared" si="7"/>
        <v>475767.33295057423</v>
      </c>
      <c r="K45" s="11">
        <f t="shared" si="7"/>
        <v>17690787.640528806</v>
      </c>
    </row>
    <row r="46" spans="2:11" x14ac:dyDescent="0.2">
      <c r="B46" s="11">
        <v>44</v>
      </c>
      <c r="C46" s="12">
        <v>1.359</v>
      </c>
      <c r="D46" s="11">
        <f t="shared" si="3"/>
        <v>979053.03463262506</v>
      </c>
      <c r="E46" s="11">
        <f t="shared" si="2"/>
        <v>1330.5330740657375</v>
      </c>
      <c r="F46" s="11">
        <f>D46*Zins!$C$2^B46</f>
        <v>660077.46079083835</v>
      </c>
      <c r="G46" s="11">
        <f t="shared" si="6"/>
        <v>20753086.685001347</v>
      </c>
      <c r="H46" s="11">
        <f t="shared" si="6"/>
        <v>396656552.75777447</v>
      </c>
      <c r="I46" s="12">
        <f>E46*Zins!$C$2^B47</f>
        <v>889.04387434563864</v>
      </c>
      <c r="J46" s="13">
        <f t="shared" si="7"/>
        <v>474965.68659360392</v>
      </c>
      <c r="K46" s="11">
        <f t="shared" si="7"/>
        <v>17215020.307578232</v>
      </c>
    </row>
    <row r="47" spans="2:11" x14ac:dyDescent="0.2">
      <c r="B47" s="11">
        <v>45</v>
      </c>
      <c r="C47" s="12">
        <v>1.524</v>
      </c>
      <c r="D47" s="11">
        <f t="shared" si="3"/>
        <v>977722.50155855936</v>
      </c>
      <c r="E47" s="11">
        <f t="shared" si="2"/>
        <v>1490.0490923752445</v>
      </c>
      <c r="F47" s="11">
        <f>D47*Zins!$C$2^B47</f>
        <v>653300.70913936931</v>
      </c>
      <c r="G47" s="11">
        <f t="shared" si="6"/>
        <v>20093009.224210508</v>
      </c>
      <c r="H47" s="11">
        <f t="shared" si="6"/>
        <v>375903466.0727731</v>
      </c>
      <c r="I47" s="12">
        <f>E47*Zins!$C$2^B48</f>
        <v>986.74953491417148</v>
      </c>
      <c r="J47" s="13">
        <f t="shared" si="7"/>
        <v>474076.64271925826</v>
      </c>
      <c r="K47" s="11">
        <f t="shared" si="7"/>
        <v>16740054.620984629</v>
      </c>
    </row>
    <row r="48" spans="2:11" x14ac:dyDescent="0.2">
      <c r="B48" s="11">
        <v>46</v>
      </c>
      <c r="C48" s="12">
        <v>1.706</v>
      </c>
      <c r="D48" s="11">
        <f t="shared" si="3"/>
        <v>976232.45246618416</v>
      </c>
      <c r="E48" s="11">
        <f t="shared" si="2"/>
        <v>1665.4525639073102</v>
      </c>
      <c r="F48" s="11">
        <f>D48*Zins!$C$2^B48</f>
        <v>646486.69857149757</v>
      </c>
      <c r="G48" s="11">
        <f t="shared" si="6"/>
        <v>19439708.515071139</v>
      </c>
      <c r="H48" s="11">
        <f t="shared" si="6"/>
        <v>355810456.8485626</v>
      </c>
      <c r="I48" s="12">
        <f>E48*Zins!$C$2^B49</f>
        <v>1093.0686895569625</v>
      </c>
      <c r="J48" s="13">
        <f t="shared" si="7"/>
        <v>473089.89318434411</v>
      </c>
      <c r="K48" s="11">
        <f t="shared" si="7"/>
        <v>16265977.978265371</v>
      </c>
    </row>
    <row r="49" spans="2:11" x14ac:dyDescent="0.2">
      <c r="B49" s="11">
        <v>47</v>
      </c>
      <c r="C49" s="12">
        <v>1.903</v>
      </c>
      <c r="D49" s="11">
        <f t="shared" si="3"/>
        <v>974566.9999022769</v>
      </c>
      <c r="E49" s="11">
        <f t="shared" si="2"/>
        <v>1854.6010008140329</v>
      </c>
      <c r="F49" s="11">
        <f>D49*Zins!$C$2^B49</f>
        <v>639627.14793234377</v>
      </c>
      <c r="G49" s="11">
        <f t="shared" si="6"/>
        <v>18793221.816499643</v>
      </c>
      <c r="H49" s="11">
        <f t="shared" si="6"/>
        <v>336370748.33349144</v>
      </c>
      <c r="I49" s="12">
        <f>E49*Zins!$C$2^B50</f>
        <v>1206.3532829685332</v>
      </c>
      <c r="J49" s="13">
        <f t="shared" si="7"/>
        <v>471996.82449478714</v>
      </c>
      <c r="K49" s="11">
        <f t="shared" si="7"/>
        <v>15792888.085081028</v>
      </c>
    </row>
    <row r="50" spans="2:11" x14ac:dyDescent="0.2">
      <c r="B50" s="11">
        <v>48</v>
      </c>
      <c r="C50" s="12">
        <v>2.109</v>
      </c>
      <c r="D50" s="11">
        <f t="shared" si="3"/>
        <v>972712.3989014629</v>
      </c>
      <c r="E50" s="11">
        <f t="shared" si="2"/>
        <v>2051.4504492831852</v>
      </c>
      <c r="F50" s="11">
        <f>D50*Zins!$C$2^B50</f>
        <v>632715.49798793707</v>
      </c>
      <c r="G50" s="11">
        <f t="shared" ref="G50:H65" si="8">G51+F50</f>
        <v>18153594.6685673</v>
      </c>
      <c r="H50" s="11">
        <f t="shared" si="8"/>
        <v>317577526.51699179</v>
      </c>
      <c r="I50" s="12">
        <f>E50*Zins!$C$2^B51</f>
        <v>1322.4945344465405</v>
      </c>
      <c r="J50" s="13">
        <f t="shared" ref="J50:K65" si="9">J51+I50</f>
        <v>470790.47121181863</v>
      </c>
      <c r="K50" s="11">
        <f t="shared" si="9"/>
        <v>15320891.260586241</v>
      </c>
    </row>
    <row r="51" spans="2:11" x14ac:dyDescent="0.2">
      <c r="B51" s="11">
        <v>49</v>
      </c>
      <c r="C51" s="12">
        <v>2.3239999999999998</v>
      </c>
      <c r="D51" s="11">
        <f t="shared" si="3"/>
        <v>970660.94845217967</v>
      </c>
      <c r="E51" s="11">
        <f t="shared" si="2"/>
        <v>2255.8160442028657</v>
      </c>
      <c r="F51" s="11">
        <f>D51*Zins!$C$2^B51</f>
        <v>625749.35679155646</v>
      </c>
      <c r="G51" s="11">
        <f t="shared" si="8"/>
        <v>17520879.170579363</v>
      </c>
      <c r="H51" s="11">
        <f t="shared" si="8"/>
        <v>299423931.84842449</v>
      </c>
      <c r="I51" s="12">
        <f>E51*Zins!$C$2^B52</f>
        <v>1441.2700745129609</v>
      </c>
      <c r="J51" s="13">
        <f t="shared" si="9"/>
        <v>469467.97667737206</v>
      </c>
      <c r="K51" s="11">
        <f t="shared" si="9"/>
        <v>14850100.789374422</v>
      </c>
    </row>
    <row r="52" spans="2:11" x14ac:dyDescent="0.2">
      <c r="B52" s="11">
        <v>50</v>
      </c>
      <c r="C52" s="12">
        <v>2.5459999999999998</v>
      </c>
      <c r="D52" s="11">
        <f t="shared" si="3"/>
        <v>968405.13240797678</v>
      </c>
      <c r="E52" s="11">
        <f t="shared" si="2"/>
        <v>2465.5594671107087</v>
      </c>
      <c r="F52" s="11">
        <f>D52*Zins!$C$2^B52</f>
        <v>618726.57610145991</v>
      </c>
      <c r="G52" s="11">
        <f t="shared" si="8"/>
        <v>16895129.813787807</v>
      </c>
      <c r="H52" s="11">
        <f t="shared" si="8"/>
        <v>281903052.67784512</v>
      </c>
      <c r="I52" s="12">
        <f>E52*Zins!$C$2^B53</f>
        <v>1561.2268213620587</v>
      </c>
      <c r="J52" s="13">
        <f t="shared" si="9"/>
        <v>468026.70660285908</v>
      </c>
      <c r="K52" s="11">
        <f t="shared" si="9"/>
        <v>14380632.812697051</v>
      </c>
    </row>
    <row r="53" spans="2:11" x14ac:dyDescent="0.2">
      <c r="B53" s="11">
        <v>51</v>
      </c>
      <c r="C53" s="12">
        <v>2.782</v>
      </c>
      <c r="D53" s="11">
        <f t="shared" si="3"/>
        <v>965939.57294086611</v>
      </c>
      <c r="E53" s="11">
        <f t="shared" si="2"/>
        <v>2687.2438919214896</v>
      </c>
      <c r="F53" s="11">
        <f>D53*Zins!$C$2^B53</f>
        <v>611646.47991943092</v>
      </c>
      <c r="G53" s="11">
        <f t="shared" si="8"/>
        <v>16276403.237686347</v>
      </c>
      <c r="H53" s="11">
        <f t="shared" si="8"/>
        <v>265007922.86405733</v>
      </c>
      <c r="I53" s="12">
        <f>E53*Zins!$C$2^B54</f>
        <v>1686.422702810562</v>
      </c>
      <c r="J53" s="13">
        <f t="shared" si="9"/>
        <v>466465.47978149704</v>
      </c>
      <c r="K53" s="11">
        <f t="shared" si="9"/>
        <v>13912606.106094193</v>
      </c>
    </row>
    <row r="54" spans="2:11" x14ac:dyDescent="0.2">
      <c r="B54" s="11">
        <v>52</v>
      </c>
      <c r="C54" s="12">
        <v>3.0350000000000001</v>
      </c>
      <c r="D54" s="11">
        <f t="shared" si="3"/>
        <v>963252.32904894464</v>
      </c>
      <c r="E54" s="11">
        <f t="shared" si="2"/>
        <v>2923.4708186635471</v>
      </c>
      <c r="F54" s="11">
        <f>D54*Zins!$C$2^B54</f>
        <v>604504.34034915268</v>
      </c>
      <c r="G54" s="11">
        <f t="shared" si="8"/>
        <v>15664756.757766915</v>
      </c>
      <c r="H54" s="11">
        <f t="shared" si="8"/>
        <v>248731519.626371</v>
      </c>
      <c r="I54" s="12">
        <f>E54*Zins!$C$2^B55</f>
        <v>1818.3059196825359</v>
      </c>
      <c r="J54" s="13">
        <f t="shared" si="9"/>
        <v>464779.05707868648</v>
      </c>
      <c r="K54" s="11">
        <f t="shared" si="9"/>
        <v>13446140.626312695</v>
      </c>
    </row>
    <row r="55" spans="2:11" x14ac:dyDescent="0.2">
      <c r="B55" s="11">
        <v>53</v>
      </c>
      <c r="C55" s="12">
        <v>3.306</v>
      </c>
      <c r="D55" s="11">
        <f t="shared" si="3"/>
        <v>960328.85823028104</v>
      </c>
      <c r="E55" s="11">
        <f t="shared" si="2"/>
        <v>3174.8472053093092</v>
      </c>
      <c r="F55" s="11">
        <f>D55*Zins!$C$2^B55</f>
        <v>597294.02346500801</v>
      </c>
      <c r="G55" s="11">
        <f t="shared" si="8"/>
        <v>15060252.417417763</v>
      </c>
      <c r="H55" s="11">
        <f t="shared" si="8"/>
        <v>233066762.86860409</v>
      </c>
      <c r="I55" s="12">
        <f>E55*Zins!$C$2^B56</f>
        <v>1957.040675495854</v>
      </c>
      <c r="J55" s="13">
        <f t="shared" si="9"/>
        <v>462960.75115900394</v>
      </c>
      <c r="K55" s="11">
        <f t="shared" si="9"/>
        <v>12981361.56923401</v>
      </c>
    </row>
    <row r="56" spans="2:11" x14ac:dyDescent="0.2">
      <c r="B56" s="11">
        <v>54</v>
      </c>
      <c r="C56" s="12">
        <v>3.593</v>
      </c>
      <c r="D56" s="11">
        <f t="shared" si="3"/>
        <v>957154.01102497173</v>
      </c>
      <c r="E56" s="11">
        <f t="shared" si="2"/>
        <v>3439.0543616127234</v>
      </c>
      <c r="F56" s="11">
        <f>D56*Zins!$C$2^B56</f>
        <v>590009.28585077578</v>
      </c>
      <c r="G56" s="11">
        <f t="shared" si="8"/>
        <v>14462958.393952755</v>
      </c>
      <c r="H56" s="11">
        <f t="shared" si="8"/>
        <v>218006510.45118633</v>
      </c>
      <c r="I56" s="12">
        <f>E56*Zins!$C$2^B57</f>
        <v>2100.9944143328416</v>
      </c>
      <c r="J56" s="13">
        <f t="shared" si="9"/>
        <v>461003.71048350807</v>
      </c>
      <c r="K56" s="11">
        <f t="shared" si="9"/>
        <v>12518400.818075005</v>
      </c>
    </row>
    <row r="57" spans="2:11" x14ac:dyDescent="0.2">
      <c r="B57" s="11">
        <v>55</v>
      </c>
      <c r="C57" s="12">
        <v>3.8980000000000001</v>
      </c>
      <c r="D57" s="11">
        <f t="shared" si="3"/>
        <v>953714.95666335896</v>
      </c>
      <c r="E57" s="11">
        <f t="shared" si="2"/>
        <v>3717.5809010737735</v>
      </c>
      <c r="F57" s="11">
        <f>D57*Zins!$C$2^B57</f>
        <v>582645.5723356927</v>
      </c>
      <c r="G57" s="11">
        <f t="shared" si="8"/>
        <v>13872949.108101979</v>
      </c>
      <c r="H57" s="11">
        <f t="shared" si="8"/>
        <v>203543552.05723357</v>
      </c>
      <c r="I57" s="12">
        <f>E57*Zins!$C$2^B58</f>
        <v>2250.8943914415568</v>
      </c>
      <c r="J57" s="13">
        <f t="shared" si="9"/>
        <v>458902.71606917522</v>
      </c>
      <c r="K57" s="11">
        <f t="shared" si="9"/>
        <v>12057397.107591497</v>
      </c>
    </row>
    <row r="58" spans="2:11" x14ac:dyDescent="0.2">
      <c r="B58" s="11">
        <v>56</v>
      </c>
      <c r="C58" s="12">
        <v>4.2279999999999998</v>
      </c>
      <c r="D58" s="11">
        <f t="shared" si="3"/>
        <v>949997.3757622852</v>
      </c>
      <c r="E58" s="11">
        <f t="shared" si="2"/>
        <v>4016.5889047229416</v>
      </c>
      <c r="F58" s="11">
        <f>D58*Zins!$C$2^B58</f>
        <v>575197.64112460683</v>
      </c>
      <c r="G58" s="11">
        <f t="shared" si="8"/>
        <v>13290303.535766287</v>
      </c>
      <c r="H58" s="11">
        <f t="shared" si="8"/>
        <v>189670602.94913158</v>
      </c>
      <c r="I58" s="12">
        <f>E58*Zins!$C$2^B59</f>
        <v>2410.2434357530601</v>
      </c>
      <c r="J58" s="13">
        <f t="shared" si="9"/>
        <v>456651.82167773368</v>
      </c>
      <c r="K58" s="11">
        <f t="shared" si="9"/>
        <v>11598494.391522322</v>
      </c>
    </row>
    <row r="59" spans="2:11" x14ac:dyDescent="0.2">
      <c r="B59" s="11">
        <v>57</v>
      </c>
      <c r="C59" s="12">
        <v>4.585</v>
      </c>
      <c r="D59" s="11">
        <f t="shared" si="3"/>
        <v>945980.78685756226</v>
      </c>
      <c r="E59" s="11">
        <f t="shared" si="2"/>
        <v>4337.3219077419226</v>
      </c>
      <c r="F59" s="13">
        <f>D59*Zins!$C$2^B59</f>
        <v>567656.79434879287</v>
      </c>
      <c r="G59" s="11">
        <f t="shared" si="8"/>
        <v>12715105.894641681</v>
      </c>
      <c r="H59" s="11">
        <f t="shared" si="8"/>
        <v>176380299.4133653</v>
      </c>
      <c r="I59" s="12">
        <f>E59*Zins!$C$2^B60</f>
        <v>2579.4909832400549</v>
      </c>
      <c r="J59" s="13">
        <f t="shared" si="9"/>
        <v>454241.57824198063</v>
      </c>
      <c r="K59" s="11">
        <f t="shared" si="9"/>
        <v>11141842.569844589</v>
      </c>
    </row>
    <row r="60" spans="2:11" x14ac:dyDescent="0.2">
      <c r="B60" s="11">
        <v>58</v>
      </c>
      <c r="C60" s="12">
        <v>4.9740000000000002</v>
      </c>
      <c r="D60" s="11">
        <f t="shared" si="3"/>
        <v>941643.46494982031</v>
      </c>
      <c r="E60" s="11">
        <f t="shared" si="2"/>
        <v>4683.7345946604064</v>
      </c>
      <c r="F60" s="13">
        <f>D60*Zins!$C$2^B60</f>
        <v>560013.96228612855</v>
      </c>
      <c r="G60" s="11">
        <f t="shared" si="8"/>
        <v>12147449.100292888</v>
      </c>
      <c r="H60" s="11">
        <f t="shared" si="8"/>
        <v>163665193.51872364</v>
      </c>
      <c r="I60" s="12">
        <f>E60*Zins!$C$2^B61</f>
        <v>2760.6634771171503</v>
      </c>
      <c r="J60" s="13">
        <f t="shared" si="9"/>
        <v>451662.08725874056</v>
      </c>
      <c r="K60" s="11">
        <f t="shared" si="9"/>
        <v>10687600.991602607</v>
      </c>
    </row>
    <row r="61" spans="2:11" x14ac:dyDescent="0.2">
      <c r="B61" s="11">
        <v>59</v>
      </c>
      <c r="C61" s="12">
        <v>5.4020000000000001</v>
      </c>
      <c r="D61" s="11">
        <f t="shared" si="3"/>
        <v>936959.73035515985</v>
      </c>
      <c r="E61" s="11">
        <f t="shared" si="2"/>
        <v>5061.456463378574</v>
      </c>
      <c r="F61" s="13">
        <f>D61*Zins!$C$2^B61</f>
        <v>552258.12967068143</v>
      </c>
      <c r="G61" s="11">
        <f t="shared" si="8"/>
        <v>11587435.13800676</v>
      </c>
      <c r="H61" s="11">
        <f t="shared" si="8"/>
        <v>151517744.41843075</v>
      </c>
      <c r="I61" s="12">
        <f>E61*Zins!$C$2^B62</f>
        <v>2956.6882224787128</v>
      </c>
      <c r="J61" s="13">
        <f t="shared" si="9"/>
        <v>448901.42378162342</v>
      </c>
      <c r="K61" s="11">
        <f t="shared" si="9"/>
        <v>10235938.904343866</v>
      </c>
    </row>
    <row r="62" spans="2:11" x14ac:dyDescent="0.2">
      <c r="B62" s="11">
        <v>60</v>
      </c>
      <c r="C62" s="12">
        <v>5.8840000000000003</v>
      </c>
      <c r="D62" s="11">
        <f t="shared" si="3"/>
        <v>931898.27389178122</v>
      </c>
      <c r="E62" s="11">
        <f t="shared" si="2"/>
        <v>5483.2894435792405</v>
      </c>
      <c r="F62" s="13">
        <f>D62*Zins!$C$2^B62</f>
        <v>544375.45218453952</v>
      </c>
      <c r="G62" s="11">
        <f t="shared" si="8"/>
        <v>11035177.008336078</v>
      </c>
      <c r="H62" s="11">
        <f t="shared" si="8"/>
        <v>139930309.280424</v>
      </c>
      <c r="I62" s="12">
        <f>E62*Zins!$C$2^B63</f>
        <v>3174.5343514904166</v>
      </c>
      <c r="J62" s="13">
        <f t="shared" si="9"/>
        <v>445944.7355591447</v>
      </c>
      <c r="K62" s="11">
        <f t="shared" si="9"/>
        <v>9787037.4805622417</v>
      </c>
    </row>
    <row r="63" spans="2:11" x14ac:dyDescent="0.2">
      <c r="B63" s="11">
        <v>61</v>
      </c>
      <c r="C63" s="12">
        <v>6.4489999999999998</v>
      </c>
      <c r="D63" s="11">
        <f t="shared" si="3"/>
        <v>926414.98444820195</v>
      </c>
      <c r="E63" s="11">
        <f t="shared" si="2"/>
        <v>5974.4502347064536</v>
      </c>
      <c r="F63" s="13">
        <f>D63*Zins!$C$2^B63</f>
        <v>536345.23986509978</v>
      </c>
      <c r="G63" s="11">
        <f t="shared" si="8"/>
        <v>10490801.556151539</v>
      </c>
      <c r="H63" s="11">
        <f t="shared" si="8"/>
        <v>128895132.27208793</v>
      </c>
      <c r="I63" s="12">
        <f>E63*Zins!$C$2^B64</f>
        <v>3428.03810890984</v>
      </c>
      <c r="J63" s="13">
        <f t="shared" si="9"/>
        <v>442770.20120765426</v>
      </c>
      <c r="K63" s="11">
        <f t="shared" si="9"/>
        <v>9341092.7450030968</v>
      </c>
    </row>
    <row r="64" spans="2:11" x14ac:dyDescent="0.2">
      <c r="B64" s="11">
        <v>62</v>
      </c>
      <c r="C64" s="12">
        <v>7.1260000000000003</v>
      </c>
      <c r="D64" s="11">
        <f t="shared" si="3"/>
        <v>920440.53421349556</v>
      </c>
      <c r="E64" s="11">
        <f t="shared" si="2"/>
        <v>6559.0592468053701</v>
      </c>
      <c r="F64" s="13">
        <f>D64*Zins!$C$2^B64</f>
        <v>528133.15105372632</v>
      </c>
      <c r="G64" s="11">
        <f t="shared" si="8"/>
        <v>9954456.3162864391</v>
      </c>
      <c r="H64" s="11">
        <f t="shared" si="8"/>
        <v>118404330.71593639</v>
      </c>
      <c r="I64" s="12">
        <f>E64*Zins!$C$2^B65</f>
        <v>3729.9076654200744</v>
      </c>
      <c r="J64" s="13">
        <f t="shared" si="9"/>
        <v>439342.16309874441</v>
      </c>
      <c r="K64" s="11">
        <f t="shared" si="9"/>
        <v>8898322.5437954422</v>
      </c>
    </row>
    <row r="65" spans="2:11" x14ac:dyDescent="0.2">
      <c r="B65" s="11">
        <v>63</v>
      </c>
      <c r="C65" s="12">
        <v>7.9349999999999996</v>
      </c>
      <c r="D65" s="11">
        <f t="shared" si="3"/>
        <v>913881.47496669018</v>
      </c>
      <c r="E65" s="11">
        <f t="shared" si="2"/>
        <v>7251.6495038606863</v>
      </c>
      <c r="F65" s="13">
        <f>D65*Zins!$C$2^B65</f>
        <v>519692.44223916507</v>
      </c>
      <c r="G65" s="11">
        <f t="shared" si="8"/>
        <v>9426323.1652327124</v>
      </c>
      <c r="H65" s="11">
        <f t="shared" si="8"/>
        <v>108449874.39964995</v>
      </c>
      <c r="I65" s="12">
        <f>E65*Zins!$C$2^B66</f>
        <v>4086.9767385210853</v>
      </c>
      <c r="J65" s="13">
        <f t="shared" si="9"/>
        <v>435612.25543332432</v>
      </c>
      <c r="K65" s="11">
        <f t="shared" si="9"/>
        <v>8458980.3806966972</v>
      </c>
    </row>
    <row r="66" spans="2:11" x14ac:dyDescent="0.2">
      <c r="B66" s="11">
        <v>64</v>
      </c>
      <c r="C66" s="12">
        <v>8.8979999999999997</v>
      </c>
      <c r="D66" s="11">
        <f t="shared" si="3"/>
        <v>906629.82546282944</v>
      </c>
      <c r="E66" s="11">
        <f t="shared" si="2"/>
        <v>8067.1921869682556</v>
      </c>
      <c r="F66" s="13">
        <f>D66*Zins!$C$2^B66</f>
        <v>510969.95313181099</v>
      </c>
      <c r="G66" s="11">
        <f t="shared" ref="G66:H81" si="10">G67+F66</f>
        <v>8906630.7229935471</v>
      </c>
      <c r="H66" s="11">
        <f t="shared" si="10"/>
        <v>99023551.23441723</v>
      </c>
      <c r="I66" s="12">
        <f>E66*Zins!$C$2^B67</f>
        <v>4506.0561377273089</v>
      </c>
      <c r="J66" s="13">
        <f t="shared" ref="J66:K81" si="11">J67+I66</f>
        <v>431525.27869480324</v>
      </c>
      <c r="K66" s="11">
        <f t="shared" si="11"/>
        <v>8023368.1252633734</v>
      </c>
    </row>
    <row r="67" spans="2:11" x14ac:dyDescent="0.2">
      <c r="B67" s="11">
        <v>65</v>
      </c>
      <c r="C67" s="12">
        <v>10.025</v>
      </c>
      <c r="D67" s="11">
        <f t="shared" si="3"/>
        <v>898562.63327586115</v>
      </c>
      <c r="E67" s="11">
        <f t="shared" ref="E67:E123" si="12">D67*C67/1000</f>
        <v>9008.0903985905097</v>
      </c>
      <c r="F67" s="13">
        <f>D67*Zins!$C$2^B67</f>
        <v>501906.18680757598</v>
      </c>
      <c r="G67" s="11">
        <f t="shared" si="10"/>
        <v>8395660.7698617354</v>
      </c>
      <c r="H67" s="11">
        <f t="shared" si="10"/>
        <v>90116920.511423677</v>
      </c>
      <c r="I67" s="12">
        <f>E67*Zins!$C$2^B68</f>
        <v>4986.728962087167</v>
      </c>
      <c r="J67" s="13">
        <f t="shared" si="11"/>
        <v>427019.22255707596</v>
      </c>
      <c r="K67" s="11">
        <f t="shared" si="11"/>
        <v>7591842.8465685705</v>
      </c>
    </row>
    <row r="68" spans="2:11" x14ac:dyDescent="0.2">
      <c r="B68" s="11">
        <v>66</v>
      </c>
      <c r="C68" s="12">
        <v>11.323</v>
      </c>
      <c r="D68" s="11">
        <f t="shared" ref="D68:D123" si="13">D67-E67</f>
        <v>889554.54287727061</v>
      </c>
      <c r="E68" s="11">
        <f t="shared" si="12"/>
        <v>10072.426088999335</v>
      </c>
      <c r="F68" s="13">
        <f>D68*Zins!$C$2^B68</f>
        <v>492442.59393937571</v>
      </c>
      <c r="G68" s="11">
        <f t="shared" si="10"/>
        <v>7893754.5830541588</v>
      </c>
      <c r="H68" s="11">
        <f t="shared" si="10"/>
        <v>81721259.741561934</v>
      </c>
      <c r="I68" s="12">
        <f>E68*Zins!$C$2^B69</f>
        <v>5526.1917652879602</v>
      </c>
      <c r="J68" s="13">
        <f t="shared" si="11"/>
        <v>422032.49359498877</v>
      </c>
      <c r="K68" s="11">
        <f t="shared" si="11"/>
        <v>7164823.6240114942</v>
      </c>
    </row>
    <row r="69" spans="2:11" x14ac:dyDescent="0.2">
      <c r="B69" s="11">
        <v>67</v>
      </c>
      <c r="C69" s="12">
        <v>12.797000000000001</v>
      </c>
      <c r="D69" s="11">
        <f t="shared" si="13"/>
        <v>879482.11678827123</v>
      </c>
      <c r="E69" s="11">
        <f t="shared" si="12"/>
        <v>11254.732648539508</v>
      </c>
      <c r="F69" s="13">
        <f>D69*Zins!$C$2^B69</f>
        <v>482523.95089018851</v>
      </c>
      <c r="G69" s="11">
        <f t="shared" si="10"/>
        <v>7401311.9891147828</v>
      </c>
      <c r="H69" s="11">
        <f t="shared" si="10"/>
        <v>73827505.158507779</v>
      </c>
      <c r="I69" s="12">
        <f>E69*Zins!$C$2^B70</f>
        <v>6119.7809708045033</v>
      </c>
      <c r="J69" s="13">
        <f t="shared" si="11"/>
        <v>416506.30182970082</v>
      </c>
      <c r="K69" s="11">
        <f t="shared" si="11"/>
        <v>6742791.130416505</v>
      </c>
    </row>
    <row r="70" spans="2:11" x14ac:dyDescent="0.2">
      <c r="B70" s="11">
        <v>68</v>
      </c>
      <c r="C70" s="12">
        <v>14.46</v>
      </c>
      <c r="D70" s="11">
        <f t="shared" si="13"/>
        <v>868227.38413973176</v>
      </c>
      <c r="E70" s="11">
        <f t="shared" si="12"/>
        <v>12554.567974660522</v>
      </c>
      <c r="F70" s="13">
        <f>D70*Zins!$C$2^B70</f>
        <v>472100.19017903553</v>
      </c>
      <c r="G70" s="11">
        <f t="shared" si="10"/>
        <v>6918788.0382245947</v>
      </c>
      <c r="H70" s="11">
        <f t="shared" si="10"/>
        <v>66426193.169392996</v>
      </c>
      <c r="I70" s="12">
        <f>E70*Zins!$C$2^B71</f>
        <v>6765.6776511286962</v>
      </c>
      <c r="J70" s="13">
        <f t="shared" si="11"/>
        <v>410386.52085889631</v>
      </c>
      <c r="K70" s="11">
        <f t="shared" si="11"/>
        <v>6326284.8285868047</v>
      </c>
    </row>
    <row r="71" spans="2:11" x14ac:dyDescent="0.2">
      <c r="B71" s="11">
        <v>69</v>
      </c>
      <c r="C71" s="12">
        <v>16.332000000000001</v>
      </c>
      <c r="D71" s="11">
        <f t="shared" si="13"/>
        <v>855672.81616507121</v>
      </c>
      <c r="E71" s="11">
        <f t="shared" si="12"/>
        <v>13974.848433607944</v>
      </c>
      <c r="F71" s="13">
        <f>D71*Zins!$C$2^B71</f>
        <v>461123.50984048232</v>
      </c>
      <c r="G71" s="11">
        <f t="shared" si="10"/>
        <v>6446687.8480455587</v>
      </c>
      <c r="H71" s="11">
        <f t="shared" si="10"/>
        <v>59507405.131168403</v>
      </c>
      <c r="I71" s="14">
        <f>E71*Zins!$C$2^B72</f>
        <v>7463.8941156736964</v>
      </c>
      <c r="J71" s="13">
        <f t="shared" si="11"/>
        <v>403620.84320776764</v>
      </c>
      <c r="K71" s="11">
        <f t="shared" si="11"/>
        <v>5915898.3077279087</v>
      </c>
    </row>
    <row r="72" spans="2:11" x14ac:dyDescent="0.2">
      <c r="B72" s="11">
        <v>70</v>
      </c>
      <c r="C72" s="12">
        <v>18.440000000000001</v>
      </c>
      <c r="D72" s="11">
        <f t="shared" si="13"/>
        <v>841697.96773146326</v>
      </c>
      <c r="E72" s="11">
        <f t="shared" si="12"/>
        <v>15520.910524968183</v>
      </c>
      <c r="F72" s="13">
        <f>D72*Zins!$C$2^B72</f>
        <v>449546.52197994816</v>
      </c>
      <c r="G72" s="11">
        <f t="shared" si="10"/>
        <v>5985564.3382050768</v>
      </c>
      <c r="H72" s="11">
        <f t="shared" si="10"/>
        <v>53060717.283122845</v>
      </c>
      <c r="I72" s="14">
        <f>E72*Zins!$C$2^B73</f>
        <v>8215.6965959467252</v>
      </c>
      <c r="J72" s="13">
        <f t="shared" si="11"/>
        <v>396156.94909209397</v>
      </c>
      <c r="K72" s="11">
        <f t="shared" si="11"/>
        <v>5512277.4645201415</v>
      </c>
    </row>
    <row r="73" spans="2:11" x14ac:dyDescent="0.2">
      <c r="B73" s="11">
        <v>71</v>
      </c>
      <c r="C73" s="12">
        <v>20.812999999999999</v>
      </c>
      <c r="D73" s="11">
        <f t="shared" si="13"/>
        <v>826177.05720649508</v>
      </c>
      <c r="E73" s="11">
        <f t="shared" si="12"/>
        <v>17195.223091638782</v>
      </c>
      <c r="F73" s="13">
        <f>D73*Zins!$C$2^B73</f>
        <v>437320.99515821401</v>
      </c>
      <c r="G73" s="11">
        <f t="shared" si="10"/>
        <v>5536017.8162251282</v>
      </c>
      <c r="H73" s="11">
        <f t="shared" si="10"/>
        <v>47075152.944917768</v>
      </c>
      <c r="I73" s="14">
        <f>E73*Zins!$C$2^B74</f>
        <v>9020.7748981446075</v>
      </c>
      <c r="J73" s="13">
        <f t="shared" si="11"/>
        <v>387941.25249614724</v>
      </c>
      <c r="K73" s="11">
        <f t="shared" si="11"/>
        <v>5116120.5154280476</v>
      </c>
    </row>
    <row r="74" spans="2:11" x14ac:dyDescent="0.2">
      <c r="B74" s="11">
        <v>72</v>
      </c>
      <c r="C74" s="12">
        <v>23.475000000000001</v>
      </c>
      <c r="D74" s="11">
        <f t="shared" si="13"/>
        <v>808981.83411485632</v>
      </c>
      <c r="E74" s="11">
        <f t="shared" si="12"/>
        <v>18990.848555846253</v>
      </c>
      <c r="F74" s="13">
        <f>D74*Zins!$C$2^B74</f>
        <v>424399.43834091793</v>
      </c>
      <c r="G74" s="11">
        <f t="shared" si="10"/>
        <v>5098696.8210669141</v>
      </c>
      <c r="H74" s="11">
        <f t="shared" si="10"/>
        <v>41539135.128692642</v>
      </c>
      <c r="I74" s="14">
        <f>E74*Zins!$C$2^B75</f>
        <v>9873.911610558027</v>
      </c>
      <c r="J74" s="13">
        <f t="shared" si="11"/>
        <v>378920.47759800265</v>
      </c>
      <c r="K74" s="11">
        <f t="shared" si="11"/>
        <v>4728179.2629319001</v>
      </c>
    </row>
    <row r="75" spans="2:11" x14ac:dyDescent="0.2">
      <c r="B75" s="11">
        <v>73</v>
      </c>
      <c r="C75" s="12">
        <v>27.035</v>
      </c>
      <c r="D75" s="11">
        <f t="shared" si="13"/>
        <v>789990.98555901006</v>
      </c>
      <c r="E75" s="11">
        <f t="shared" si="12"/>
        <v>21357.406294587836</v>
      </c>
      <c r="F75" s="13">
        <f>D75*Zins!$C$2^B75</f>
        <v>410740.00151225459</v>
      </c>
      <c r="G75" s="11">
        <f t="shared" si="10"/>
        <v>4674297.382725996</v>
      </c>
      <c r="H75" s="11">
        <f t="shared" si="10"/>
        <v>36440438.307625726</v>
      </c>
      <c r="I75" s="14">
        <f>E75*Zins!$C$2^B76</f>
        <v>11005.308167377409</v>
      </c>
      <c r="J75" s="13">
        <f t="shared" si="11"/>
        <v>369046.5659874446</v>
      </c>
      <c r="K75" s="11">
        <f t="shared" si="11"/>
        <v>4349258.7853338979</v>
      </c>
    </row>
    <row r="76" spans="2:11" x14ac:dyDescent="0.2">
      <c r="B76" s="11">
        <v>74</v>
      </c>
      <c r="C76" s="12">
        <v>30.413</v>
      </c>
      <c r="D76" s="11">
        <f t="shared" si="13"/>
        <v>768633.57926442218</v>
      </c>
      <c r="E76" s="11">
        <f t="shared" si="12"/>
        <v>23376.45304616887</v>
      </c>
      <c r="F76" s="13">
        <f>D76*Zins!$C$2^B76</f>
        <v>396071.00651275611</v>
      </c>
      <c r="G76" s="11">
        <f t="shared" si="10"/>
        <v>4263557.3812137414</v>
      </c>
      <c r="H76" s="11">
        <f t="shared" si="10"/>
        <v>31766140.924899727</v>
      </c>
      <c r="I76" s="14">
        <f>E76*Zins!$C$2^B77</f>
        <v>11938.26315269817</v>
      </c>
      <c r="J76" s="13">
        <f t="shared" si="11"/>
        <v>358041.25782006717</v>
      </c>
      <c r="K76" s="11">
        <f t="shared" si="11"/>
        <v>3980212.2193464534</v>
      </c>
    </row>
    <row r="77" spans="2:11" x14ac:dyDescent="0.2">
      <c r="B77" s="11">
        <v>75</v>
      </c>
      <c r="C77" s="12">
        <v>34.286999999999999</v>
      </c>
      <c r="D77" s="11">
        <f t="shared" si="13"/>
        <v>745257.12621825328</v>
      </c>
      <c r="E77" s="11">
        <f t="shared" si="12"/>
        <v>25552.631086645248</v>
      </c>
      <c r="F77" s="13">
        <f>D77*Zins!$C$2^B77</f>
        <v>380599.89989264985</v>
      </c>
      <c r="G77" s="11">
        <f t="shared" si="10"/>
        <v>3867486.3747009849</v>
      </c>
      <c r="H77" s="11">
        <f t="shared" si="10"/>
        <v>27502583.543685984</v>
      </c>
      <c r="I77" s="14">
        <f>E77*Zins!$C$2^B78</f>
        <v>12933.229700316439</v>
      </c>
      <c r="J77" s="13">
        <f t="shared" si="11"/>
        <v>346102.994667369</v>
      </c>
      <c r="K77" s="11">
        <f t="shared" si="11"/>
        <v>3622170.9615263864</v>
      </c>
    </row>
    <row r="78" spans="2:11" x14ac:dyDescent="0.2">
      <c r="B78" s="11">
        <v>76</v>
      </c>
      <c r="C78" s="12">
        <v>38.749000000000002</v>
      </c>
      <c r="D78" s="11">
        <f t="shared" si="13"/>
        <v>719704.49513160798</v>
      </c>
      <c r="E78" s="11">
        <f t="shared" si="12"/>
        <v>27887.829481854682</v>
      </c>
      <c r="F78" s="13">
        <f>D78*Zins!$C$2^B78</f>
        <v>364271.82470270625</v>
      </c>
      <c r="G78" s="11">
        <f t="shared" si="10"/>
        <v>3486886.4748083353</v>
      </c>
      <c r="H78" s="11">
        <f t="shared" si="10"/>
        <v>23635097.168984998</v>
      </c>
      <c r="I78" s="14">
        <f>E78*Zins!$C$2^B79</f>
        <v>13989.265545495704</v>
      </c>
      <c r="J78" s="13">
        <f t="shared" si="11"/>
        <v>333169.76496705256</v>
      </c>
      <c r="K78" s="11">
        <f t="shared" si="11"/>
        <v>3276067.9668590175</v>
      </c>
    </row>
    <row r="79" spans="2:11" x14ac:dyDescent="0.2">
      <c r="B79" s="11">
        <v>77</v>
      </c>
      <c r="C79" s="12">
        <v>43.396999999999998</v>
      </c>
      <c r="D79" s="11">
        <f t="shared" si="13"/>
        <v>691816.6656497533</v>
      </c>
      <c r="E79" s="11">
        <f t="shared" si="12"/>
        <v>30022.767839202344</v>
      </c>
      <c r="F79" s="13">
        <f>D79*Zins!$C$2^B79</f>
        <v>347033.35556719627</v>
      </c>
      <c r="G79" s="11">
        <f t="shared" si="10"/>
        <v>3122614.6501056291</v>
      </c>
      <c r="H79" s="11">
        <f t="shared" si="10"/>
        <v>20148210.694176663</v>
      </c>
      <c r="I79" s="14">
        <f>E79*Zins!$C$2^B80</f>
        <v>14925.873668532826</v>
      </c>
      <c r="J79" s="13">
        <f t="shared" si="11"/>
        <v>319180.49942155683</v>
      </c>
      <c r="K79" s="11">
        <f t="shared" si="11"/>
        <v>2942898.2018919648</v>
      </c>
    </row>
    <row r="80" spans="2:11" x14ac:dyDescent="0.2">
      <c r="B80" s="11">
        <v>78</v>
      </c>
      <c r="C80" s="12">
        <v>49.993000000000002</v>
      </c>
      <c r="D80" s="11">
        <f t="shared" si="13"/>
        <v>661793.89781055099</v>
      </c>
      <c r="E80" s="11">
        <f t="shared" si="12"/>
        <v>33085.06233324288</v>
      </c>
      <c r="F80" s="13">
        <f>D80*Zins!$C$2^B80</f>
        <v>329012.04066962021</v>
      </c>
      <c r="G80" s="11">
        <f t="shared" si="10"/>
        <v>2775581.2945384327</v>
      </c>
      <c r="H80" s="11">
        <f t="shared" si="10"/>
        <v>17025596.044071034</v>
      </c>
      <c r="I80" s="14">
        <f>E80*Zins!$C$2^B81</f>
        <v>16301.584687013208</v>
      </c>
      <c r="J80" s="13">
        <f t="shared" si="11"/>
        <v>304254.62575302401</v>
      </c>
      <c r="K80" s="11">
        <f t="shared" si="11"/>
        <v>2623717.7024704078</v>
      </c>
    </row>
    <row r="81" spans="2:11" x14ac:dyDescent="0.2">
      <c r="B81" s="11">
        <v>79</v>
      </c>
      <c r="C81" s="12">
        <v>57.024000000000001</v>
      </c>
      <c r="D81" s="11">
        <f t="shared" si="13"/>
        <v>628708.83547730814</v>
      </c>
      <c r="E81" s="11">
        <f t="shared" si="12"/>
        <v>35851.492634258015</v>
      </c>
      <c r="F81" s="13">
        <f>D81*Zins!$C$2^B81</f>
        <v>309775.75988149049</v>
      </c>
      <c r="G81" s="11">
        <f t="shared" si="10"/>
        <v>2446569.2538688127</v>
      </c>
      <c r="H81" s="11">
        <f t="shared" si="10"/>
        <v>14250014.749532603</v>
      </c>
      <c r="I81" s="14">
        <f>E81*Zins!$C$2^B82</f>
        <v>17507.08912931825</v>
      </c>
      <c r="J81" s="13">
        <f t="shared" si="11"/>
        <v>287953.04106601083</v>
      </c>
      <c r="K81" s="11">
        <f t="shared" si="11"/>
        <v>2319463.0767173837</v>
      </c>
    </row>
    <row r="82" spans="2:11" x14ac:dyDescent="0.2">
      <c r="B82" s="11">
        <v>80</v>
      </c>
      <c r="C82" s="12">
        <v>65.113</v>
      </c>
      <c r="D82" s="11">
        <f t="shared" si="13"/>
        <v>592857.34284305014</v>
      </c>
      <c r="E82" s="11">
        <f t="shared" si="12"/>
        <v>38602.720164539525</v>
      </c>
      <c r="F82" s="13">
        <f>D82*Zins!$C$2^B82</f>
        <v>289505.55693757028</v>
      </c>
      <c r="G82" s="11">
        <f t="shared" ref="G82:H97" si="14">G83+F82</f>
        <v>2136793.4939873223</v>
      </c>
      <c r="H82" s="11">
        <f t="shared" si="14"/>
        <v>11803445.49566379</v>
      </c>
      <c r="I82" s="14">
        <f>E82*Zins!$C$2^B83</f>
        <v>18682.433428023804</v>
      </c>
      <c r="J82" s="13">
        <f t="shared" ref="J82:K97" si="15">J83+I82</f>
        <v>270445.95193669258</v>
      </c>
      <c r="K82" s="11">
        <f t="shared" si="15"/>
        <v>2031510.0356513727</v>
      </c>
    </row>
    <row r="83" spans="2:11" x14ac:dyDescent="0.2">
      <c r="B83" s="11">
        <v>81</v>
      </c>
      <c r="C83" s="12">
        <v>74.287999999999997</v>
      </c>
      <c r="D83" s="11">
        <f t="shared" si="13"/>
        <v>554254.62267851061</v>
      </c>
      <c r="E83" s="11">
        <f t="shared" si="12"/>
        <v>41174.467409541197</v>
      </c>
      <c r="F83" s="13">
        <f>D83*Zins!$C$2^B83</f>
        <v>268240.81428017275</v>
      </c>
      <c r="G83" s="11">
        <f t="shared" si="14"/>
        <v>1847287.9370497519</v>
      </c>
      <c r="H83" s="11">
        <f t="shared" si="14"/>
        <v>9666652.0016764682</v>
      </c>
      <c r="I83" s="14">
        <f>E83*Zins!$C$2^B84</f>
        <v>19749.329644445465</v>
      </c>
      <c r="J83" s="13">
        <f t="shared" si="15"/>
        <v>251763.51850866876</v>
      </c>
      <c r="K83" s="11">
        <f t="shared" si="15"/>
        <v>1761064.0837146803</v>
      </c>
    </row>
    <row r="84" spans="2:11" x14ac:dyDescent="0.2">
      <c r="B84" s="11">
        <v>82</v>
      </c>
      <c r="C84" s="12">
        <v>84.59</v>
      </c>
      <c r="D84" s="11">
        <f t="shared" si="13"/>
        <v>513080.15526896942</v>
      </c>
      <c r="E84" s="11">
        <f t="shared" si="12"/>
        <v>43401.450334202127</v>
      </c>
      <c r="F84" s="13">
        <f>D84*Zins!$C$2^B84</f>
        <v>246098.85100983875</v>
      </c>
      <c r="G84" s="11">
        <f t="shared" si="14"/>
        <v>1579047.1227695791</v>
      </c>
      <c r="H84" s="11">
        <f t="shared" si="14"/>
        <v>7819364.064626717</v>
      </c>
      <c r="I84" s="14">
        <f>E84*Zins!$C$2^B85</f>
        <v>20631.815467712851</v>
      </c>
      <c r="J84" s="13">
        <f t="shared" si="15"/>
        <v>232014.18886422328</v>
      </c>
      <c r="K84" s="13">
        <f t="shared" si="15"/>
        <v>1509300.5652060115</v>
      </c>
    </row>
    <row r="85" spans="2:11" x14ac:dyDescent="0.2">
      <c r="B85" s="11">
        <v>83</v>
      </c>
      <c r="C85" s="12">
        <v>96.094999999999999</v>
      </c>
      <c r="D85" s="11">
        <f t="shared" si="13"/>
        <v>469678.70493476727</v>
      </c>
      <c r="E85" s="11">
        <f t="shared" si="12"/>
        <v>45133.77515070646</v>
      </c>
      <c r="F85" s="13">
        <f>D85*Zins!$C$2^B85</f>
        <v>223271.90208415911</v>
      </c>
      <c r="G85" s="13">
        <f t="shared" si="14"/>
        <v>1332948.2717597403</v>
      </c>
      <c r="H85" s="11">
        <f t="shared" si="14"/>
        <v>6240316.9418571377</v>
      </c>
      <c r="I85" s="14">
        <f>E85*Zins!$C$2^B86</f>
        <v>21263.937988877376</v>
      </c>
      <c r="J85" s="13">
        <f t="shared" si="15"/>
        <v>211382.37339651043</v>
      </c>
      <c r="K85" s="13">
        <f t="shared" si="15"/>
        <v>1277286.3763417883</v>
      </c>
    </row>
    <row r="86" spans="2:11" x14ac:dyDescent="0.2">
      <c r="B86" s="11">
        <v>84</v>
      </c>
      <c r="C86" s="12">
        <v>109.02800000000001</v>
      </c>
      <c r="D86" s="11">
        <f t="shared" si="13"/>
        <v>424544.92978406081</v>
      </c>
      <c r="E86" s="11">
        <f t="shared" si="12"/>
        <v>46287.284604496585</v>
      </c>
      <c r="F86" s="13">
        <f>D86*Zins!$C$2^B86</f>
        <v>200016.44068719709</v>
      </c>
      <c r="G86" s="13">
        <f t="shared" si="14"/>
        <v>1109676.3696755811</v>
      </c>
      <c r="H86" s="11">
        <f t="shared" si="14"/>
        <v>4907368.6700973976</v>
      </c>
      <c r="I86" s="14">
        <f>E86*Zins!$C$2^B87</f>
        <v>21612.876605791604</v>
      </c>
      <c r="J86" s="13">
        <f t="shared" si="15"/>
        <v>190118.43540763305</v>
      </c>
      <c r="K86" s="13">
        <f t="shared" si="15"/>
        <v>1065904.0029452778</v>
      </c>
    </row>
    <row r="87" spans="2:11" x14ac:dyDescent="0.2">
      <c r="B87" s="11">
        <v>85</v>
      </c>
      <c r="C87" s="12">
        <v>123.611</v>
      </c>
      <c r="D87" s="11">
        <f t="shared" si="13"/>
        <v>378257.64517956425</v>
      </c>
      <c r="E87" s="11">
        <f t="shared" si="12"/>
        <v>46756.80577829112</v>
      </c>
      <c r="F87" s="13">
        <f>D87*Zins!$C$2^B87</f>
        <v>176619.47293553359</v>
      </c>
      <c r="G87" s="13">
        <f t="shared" si="14"/>
        <v>909659.92898838408</v>
      </c>
      <c r="H87" s="11">
        <f t="shared" si="14"/>
        <v>3797692.3004218163</v>
      </c>
      <c r="I87" s="14">
        <f>E87*Zins!$C$2^B88</f>
        <v>21637.373309250986</v>
      </c>
      <c r="J87" s="14">
        <f t="shared" si="15"/>
        <v>168505.55880184146</v>
      </c>
      <c r="K87" s="13">
        <f t="shared" si="15"/>
        <v>875785.56753764488</v>
      </c>
    </row>
    <row r="88" spans="2:11" x14ac:dyDescent="0.2">
      <c r="B88" s="11">
        <v>86</v>
      </c>
      <c r="C88" s="12">
        <v>140.02199999999999</v>
      </c>
      <c r="D88" s="11">
        <f t="shared" si="13"/>
        <v>331500.83940127312</v>
      </c>
      <c r="E88" s="11">
        <f t="shared" si="12"/>
        <v>46417.41053464506</v>
      </c>
      <c r="F88" s="14">
        <f>D88*Zins!$C$2^B88</f>
        <v>153406.70294003899</v>
      </c>
      <c r="G88" s="13">
        <f t="shared" si="14"/>
        <v>733040.45605285047</v>
      </c>
      <c r="H88" s="11">
        <f t="shared" si="14"/>
        <v>2888032.3714334322</v>
      </c>
      <c r="I88" s="14">
        <f>E88*Zins!$C$2^B89</f>
        <v>21288.714924747415</v>
      </c>
      <c r="J88" s="14">
        <f t="shared" si="15"/>
        <v>146868.18549259048</v>
      </c>
      <c r="K88" s="13">
        <f t="shared" si="15"/>
        <v>707280.00873580342</v>
      </c>
    </row>
    <row r="89" spans="2:11" x14ac:dyDescent="0.2">
      <c r="B89" s="11">
        <v>87</v>
      </c>
      <c r="C89" s="12">
        <v>158.25700000000001</v>
      </c>
      <c r="D89" s="11">
        <f t="shared" si="13"/>
        <v>285083.42886662803</v>
      </c>
      <c r="E89" s="11">
        <f t="shared" si="12"/>
        <v>45116.448202145955</v>
      </c>
      <c r="F89" s="14">
        <f>D89*Zins!$C$2^B89</f>
        <v>130749.64279580661</v>
      </c>
      <c r="G89" s="13">
        <f t="shared" si="14"/>
        <v>579633.75311281148</v>
      </c>
      <c r="H89" s="11">
        <f t="shared" si="14"/>
        <v>2154991.9153805817</v>
      </c>
      <c r="I89" s="14">
        <f>E89*Zins!$C$2^B90</f>
        <v>20507.478909748235</v>
      </c>
      <c r="J89" s="14">
        <f t="shared" si="15"/>
        <v>125579.47056784306</v>
      </c>
      <c r="K89" s="13">
        <f t="shared" si="15"/>
        <v>560411.823243213</v>
      </c>
    </row>
    <row r="90" spans="2:11" x14ac:dyDescent="0.2">
      <c r="B90" s="11">
        <v>88</v>
      </c>
      <c r="C90" s="12">
        <v>178.185</v>
      </c>
      <c r="D90" s="11">
        <f t="shared" si="13"/>
        <v>239966.98066448208</v>
      </c>
      <c r="E90" s="11">
        <f t="shared" si="12"/>
        <v>42758.516449700743</v>
      </c>
      <c r="F90" s="14">
        <f>D90*Zins!$C$2^B90</f>
        <v>109075.91335566962</v>
      </c>
      <c r="G90" s="13">
        <f t="shared" si="14"/>
        <v>448884.11031700484</v>
      </c>
      <c r="H90" s="13">
        <f t="shared" si="14"/>
        <v>1575358.1622677702</v>
      </c>
      <c r="I90" s="14">
        <f>E90*Zins!$C$2^B91</f>
        <v>19262.33064547076</v>
      </c>
      <c r="J90" s="14">
        <f t="shared" si="15"/>
        <v>105071.99165809483</v>
      </c>
      <c r="K90" s="13">
        <f t="shared" si="15"/>
        <v>434832.35267536994</v>
      </c>
    </row>
    <row r="91" spans="2:11" x14ac:dyDescent="0.2">
      <c r="B91" s="11">
        <v>89</v>
      </c>
      <c r="C91" s="12">
        <v>199.66900000000001</v>
      </c>
      <c r="D91" s="11">
        <f t="shared" si="13"/>
        <v>197208.46421478133</v>
      </c>
      <c r="E91" s="11">
        <f t="shared" si="12"/>
        <v>39376.416841301172</v>
      </c>
      <c r="F91" s="14">
        <f>D91*Zins!$C$2^B91</f>
        <v>88840.655831902521</v>
      </c>
      <c r="G91" s="13">
        <f t="shared" si="14"/>
        <v>339808.19696133526</v>
      </c>
      <c r="H91" s="13">
        <f t="shared" si="14"/>
        <v>1126474.0519507653</v>
      </c>
      <c r="I91" s="12">
        <f>E91*Zins!$C$2^B92</f>
        <v>17580.500405649302</v>
      </c>
      <c r="J91" s="14">
        <f t="shared" si="15"/>
        <v>85809.66101262407</v>
      </c>
      <c r="K91" s="13">
        <f t="shared" si="15"/>
        <v>329760.36101727508</v>
      </c>
    </row>
    <row r="92" spans="2:11" x14ac:dyDescent="0.2">
      <c r="B92" s="11">
        <v>90</v>
      </c>
      <c r="C92" s="12">
        <v>222.50399999999999</v>
      </c>
      <c r="D92" s="11">
        <f t="shared" si="13"/>
        <v>157832.04737348016</v>
      </c>
      <c r="E92" s="11">
        <f t="shared" si="12"/>
        <v>35118.261868788832</v>
      </c>
      <c r="F92" s="14">
        <f>D92*Zins!$C$2^B92</f>
        <v>70467.721429734782</v>
      </c>
      <c r="G92" s="13">
        <f t="shared" si="14"/>
        <v>250967.54112943274</v>
      </c>
      <c r="H92" s="13">
        <f t="shared" si="14"/>
        <v>786665.85498942994</v>
      </c>
      <c r="I92" s="12">
        <f>E92*Zins!$C$2^B93</f>
        <v>15539.494439050259</v>
      </c>
      <c r="J92" s="14">
        <f t="shared" si="15"/>
        <v>68229.160606974765</v>
      </c>
      <c r="K92" s="13">
        <f t="shared" si="15"/>
        <v>243950.70000465101</v>
      </c>
    </row>
    <row r="93" spans="2:11" x14ac:dyDescent="0.2">
      <c r="B93" s="11">
        <v>91</v>
      </c>
      <c r="C93" s="12">
        <v>246.453</v>
      </c>
      <c r="D93" s="11">
        <f t="shared" si="13"/>
        <v>122713.78550469133</v>
      </c>
      <c r="E93" s="11">
        <f t="shared" si="12"/>
        <v>30243.180578987693</v>
      </c>
      <c r="F93" s="14">
        <f>D93*Zins!$C$2^B93</f>
        <v>54299.67447049859</v>
      </c>
      <c r="G93" s="13">
        <f t="shared" si="14"/>
        <v>180499.81969969795</v>
      </c>
      <c r="H93" s="13">
        <f t="shared" si="14"/>
        <v>535698.3138599972</v>
      </c>
      <c r="I93" s="12">
        <f>E93*Zins!$C$2^B94</f>
        <v>13262.951112267385</v>
      </c>
      <c r="J93" s="14">
        <f t="shared" si="15"/>
        <v>52689.666167924501</v>
      </c>
      <c r="K93" s="14">
        <f t="shared" si="15"/>
        <v>175721.53939767624</v>
      </c>
    </row>
    <row r="94" spans="2:11" x14ac:dyDescent="0.2">
      <c r="B94" s="11">
        <v>92</v>
      </c>
      <c r="C94" s="12">
        <v>271.19499999999999</v>
      </c>
      <c r="D94" s="11">
        <f t="shared" si="13"/>
        <v>92470.604925703636</v>
      </c>
      <c r="E94" s="11">
        <f t="shared" si="12"/>
        <v>25077.565702826199</v>
      </c>
      <c r="F94" s="14">
        <f>D94*Zins!$C$2^B94</f>
        <v>40552.385330248566</v>
      </c>
      <c r="G94" s="14">
        <f t="shared" si="14"/>
        <v>126200.14522919935</v>
      </c>
      <c r="H94" s="13">
        <f t="shared" si="14"/>
        <v>355198.49416029925</v>
      </c>
      <c r="I94" s="12">
        <f>E94*Zins!$C$2^B95</f>
        <v>10899.508562573601</v>
      </c>
      <c r="J94" s="14">
        <f t="shared" si="15"/>
        <v>39426.715055657114</v>
      </c>
      <c r="K94" s="14">
        <f t="shared" si="15"/>
        <v>123031.87322975173</v>
      </c>
    </row>
    <row r="95" spans="2:11" x14ac:dyDescent="0.2">
      <c r="B95" s="11">
        <v>93</v>
      </c>
      <c r="C95" s="12">
        <v>295.584</v>
      </c>
      <c r="D95" s="11">
        <f t="shared" si="13"/>
        <v>67393.039222877444</v>
      </c>
      <c r="E95" s="11">
        <f t="shared" si="12"/>
        <v>19920.304105655006</v>
      </c>
      <c r="F95" s="14">
        <f>D95*Zins!$C$2^B95</f>
        <v>29291.160743916564</v>
      </c>
      <c r="G95" s="14">
        <f t="shared" si="14"/>
        <v>85647.759898950782</v>
      </c>
      <c r="H95" s="13">
        <f t="shared" si="14"/>
        <v>228998.3489310999</v>
      </c>
      <c r="I95" s="12">
        <f>E95*Zins!$C$2^B96</f>
        <v>8580.771513706477</v>
      </c>
      <c r="J95" s="14">
        <f t="shared" si="15"/>
        <v>28527.206493083515</v>
      </c>
      <c r="K95" s="14">
        <f t="shared" si="15"/>
        <v>83605.158174094613</v>
      </c>
    </row>
    <row r="96" spans="2:11" x14ac:dyDescent="0.2">
      <c r="B96" s="11">
        <v>94</v>
      </c>
      <c r="C96" s="12">
        <v>319.36200000000002</v>
      </c>
      <c r="D96" s="11">
        <f t="shared" si="13"/>
        <v>47472.735117222437</v>
      </c>
      <c r="E96" s="11">
        <f t="shared" si="12"/>
        <v>15160.987632506392</v>
      </c>
      <c r="F96" s="14">
        <f>D96*Zins!$C$2^B96</f>
        <v>20449.120204744038</v>
      </c>
      <c r="G96" s="14">
        <f t="shared" si="14"/>
        <v>56356.599155034222</v>
      </c>
      <c r="H96" s="14">
        <f t="shared" si="14"/>
        <v>143350.58903214912</v>
      </c>
      <c r="I96" s="12">
        <f>E96*Zins!$C$2^B97</f>
        <v>6472.4201455178063</v>
      </c>
      <c r="J96" s="14">
        <f t="shared" si="15"/>
        <v>19946.434979377038</v>
      </c>
      <c r="K96" s="14">
        <f t="shared" si="15"/>
        <v>55077.951681011102</v>
      </c>
    </row>
    <row r="97" spans="2:11" x14ac:dyDescent="0.2">
      <c r="B97" s="11">
        <v>95</v>
      </c>
      <c r="C97" s="12">
        <v>343.44099999999997</v>
      </c>
      <c r="D97" s="11">
        <f t="shared" si="13"/>
        <v>32311.747484716045</v>
      </c>
      <c r="E97" s="11">
        <f t="shared" si="12"/>
        <v>11097.178867898361</v>
      </c>
      <c r="F97" s="12">
        <f>D97*Zins!$C$2^B97</f>
        <v>13794.299581681442</v>
      </c>
      <c r="G97" s="14">
        <f t="shared" si="14"/>
        <v>35907.478950290184</v>
      </c>
      <c r="H97" s="14">
        <f t="shared" si="14"/>
        <v>86993.989877114887</v>
      </c>
      <c r="I97" s="12">
        <f>E97*Zins!$C$2^B98</f>
        <v>4695.2706071677458</v>
      </c>
      <c r="J97" s="12">
        <f t="shared" si="15"/>
        <v>13474.014833859233</v>
      </c>
      <c r="K97" s="14">
        <f t="shared" si="15"/>
        <v>35131.516701634064</v>
      </c>
    </row>
    <row r="98" spans="2:11" x14ac:dyDescent="0.2">
      <c r="B98" s="11">
        <v>96</v>
      </c>
      <c r="C98" s="12">
        <v>367.81799999999998</v>
      </c>
      <c r="D98" s="11">
        <f t="shared" si="13"/>
        <v>21214.568616817684</v>
      </c>
      <c r="E98" s="11">
        <f t="shared" si="12"/>
        <v>7803.1001995006463</v>
      </c>
      <c r="F98" s="12">
        <f>D98*Zins!$C$2^B98</f>
        <v>8975.9876501974104</v>
      </c>
      <c r="G98" s="14">
        <f t="shared" ref="G98:H113" si="16">G99+F98</f>
        <v>22113.17936860874</v>
      </c>
      <c r="H98" s="14">
        <f t="shared" si="16"/>
        <v>51086.510926824703</v>
      </c>
      <c r="I98" s="12">
        <f>E98*Zins!$C$2^B99</f>
        <v>3272.0810956593768</v>
      </c>
      <c r="J98" s="12">
        <f t="shared" ref="J98:K113" si="17">J99+I98</f>
        <v>8778.7442266914877</v>
      </c>
      <c r="K98" s="14">
        <f t="shared" si="17"/>
        <v>21657.50186777483</v>
      </c>
    </row>
    <row r="99" spans="2:11" x14ac:dyDescent="0.2">
      <c r="B99" s="11">
        <v>97</v>
      </c>
      <c r="C99" s="12">
        <v>392.49299999999999</v>
      </c>
      <c r="D99" s="11">
        <f t="shared" si="13"/>
        <v>13411.468417317037</v>
      </c>
      <c r="E99" s="11">
        <f t="shared" si="12"/>
        <v>5263.9074735180156</v>
      </c>
      <c r="F99" s="12">
        <f>D99*Zins!$C$2^B99</f>
        <v>5623.8432355570858</v>
      </c>
      <c r="G99" s="12">
        <f t="shared" si="16"/>
        <v>13137.191718411328</v>
      </c>
      <c r="H99" s="14">
        <f t="shared" si="16"/>
        <v>28973.331558215963</v>
      </c>
      <c r="I99" s="12">
        <f>E99*Zins!$C$2^B100</f>
        <v>2187.6304291907909</v>
      </c>
      <c r="J99" s="12">
        <f t="shared" si="17"/>
        <v>5506.6631310321109</v>
      </c>
      <c r="K99" s="12">
        <f t="shared" si="17"/>
        <v>12878.757641083341</v>
      </c>
    </row>
    <row r="100" spans="2:11" x14ac:dyDescent="0.2">
      <c r="B100" s="11">
        <v>98</v>
      </c>
      <c r="C100" s="12">
        <v>417.46</v>
      </c>
      <c r="D100" s="11">
        <f t="shared" si="13"/>
        <v>8147.5609437990215</v>
      </c>
      <c r="E100" s="11">
        <f t="shared" si="12"/>
        <v>3401.2807915983394</v>
      </c>
      <c r="F100" s="12">
        <f>D100*Zins!$C$2^B100</f>
        <v>3386.0496853355594</v>
      </c>
      <c r="G100" s="12">
        <f t="shared" si="16"/>
        <v>7513.3484828542423</v>
      </c>
      <c r="H100" s="14">
        <f t="shared" si="16"/>
        <v>15836.139839804637</v>
      </c>
      <c r="I100" s="15">
        <f>E100*Zins!$C$2^B101</f>
        <v>1400.9319144104884</v>
      </c>
      <c r="J100" s="12">
        <f t="shared" si="17"/>
        <v>3319.03270184132</v>
      </c>
      <c r="K100" s="12">
        <f t="shared" si="17"/>
        <v>7372.0945100512299</v>
      </c>
    </row>
    <row r="101" spans="2:11" x14ac:dyDescent="0.2">
      <c r="B101" s="11">
        <v>99</v>
      </c>
      <c r="C101" s="12">
        <v>442.71600000000001</v>
      </c>
      <c r="D101" s="11">
        <f t="shared" si="13"/>
        <v>4746.2801522006821</v>
      </c>
      <c r="E101" s="11">
        <f t="shared" si="12"/>
        <v>2101.2541638616772</v>
      </c>
      <c r="F101" s="12">
        <f>D101*Zins!$C$2^B101</f>
        <v>1954.9151473690556</v>
      </c>
      <c r="G101" s="12">
        <f t="shared" si="16"/>
        <v>4127.2987975186834</v>
      </c>
      <c r="H101" s="14">
        <f t="shared" si="16"/>
        <v>8322.7913569503944</v>
      </c>
      <c r="I101" s="15">
        <f>E101*Zins!$C$2^B102</f>
        <v>857.7524424010295</v>
      </c>
      <c r="J101" s="12">
        <f t="shared" si="17"/>
        <v>1918.1007874308316</v>
      </c>
      <c r="K101" s="12">
        <f t="shared" si="17"/>
        <v>4053.0618082099099</v>
      </c>
    </row>
    <row r="102" spans="2:11" x14ac:dyDescent="0.2">
      <c r="B102" s="11">
        <v>100</v>
      </c>
      <c r="C102" s="12">
        <v>468.25799999999998</v>
      </c>
      <c r="D102" s="11">
        <f t="shared" si="13"/>
        <v>2645.0259883390049</v>
      </c>
      <c r="E102" s="11">
        <f t="shared" si="12"/>
        <v>1238.5545792476457</v>
      </c>
      <c r="F102" s="15">
        <f>D102*Zins!$C$2^B102</f>
        <v>1079.725404347291</v>
      </c>
      <c r="G102" s="12">
        <f t="shared" si="16"/>
        <v>2172.383650149628</v>
      </c>
      <c r="H102" s="14">
        <f t="shared" si="16"/>
        <v>4195.4925594317101</v>
      </c>
      <c r="I102" s="15">
        <f>E102*Zins!$C$2^B103</f>
        <v>501.08033537051926</v>
      </c>
      <c r="J102" s="12">
        <f t="shared" si="17"/>
        <v>1060.3483450298022</v>
      </c>
      <c r="K102" s="12">
        <f t="shared" si="17"/>
        <v>2134.9610207790784</v>
      </c>
    </row>
    <row r="103" spans="2:11" x14ac:dyDescent="0.2">
      <c r="B103" s="11">
        <v>101</v>
      </c>
      <c r="C103" s="12">
        <v>494.07499999999999</v>
      </c>
      <c r="D103" s="11">
        <f t="shared" si="13"/>
        <v>1406.4714090913592</v>
      </c>
      <c r="E103" s="11">
        <f t="shared" si="12"/>
        <v>694.9023614468133</v>
      </c>
      <c r="F103" s="15">
        <f>D103*Zins!$C$2^B103</f>
        <v>569.01421799646914</v>
      </c>
      <c r="G103" s="12">
        <f t="shared" si="16"/>
        <v>1092.6582458023368</v>
      </c>
      <c r="H103" s="14">
        <f t="shared" si="16"/>
        <v>2023.1089092820816</v>
      </c>
      <c r="I103" s="15">
        <f>E103*Zins!$C$2^B104</f>
        <v>278.6280473306299</v>
      </c>
      <c r="J103" s="12">
        <f t="shared" si="17"/>
        <v>559.26800965928305</v>
      </c>
      <c r="K103" s="12">
        <f t="shared" si="17"/>
        <v>1074.6126757492759</v>
      </c>
    </row>
    <row r="104" spans="2:11" x14ac:dyDescent="0.2">
      <c r="B104" s="11">
        <v>102</v>
      </c>
      <c r="C104" s="12">
        <v>520.16399999999999</v>
      </c>
      <c r="D104" s="11">
        <f t="shared" si="13"/>
        <v>711.56904764454589</v>
      </c>
      <c r="E104" s="11">
        <f t="shared" si="12"/>
        <v>370.13260209897754</v>
      </c>
      <c r="F104" s="15">
        <f>D104*Zins!$C$2^B104</f>
        <v>285.31072174416619</v>
      </c>
      <c r="G104" s="12">
        <f t="shared" si="16"/>
        <v>523.64402780586749</v>
      </c>
      <c r="H104" s="14">
        <f t="shared" si="16"/>
        <v>930.450663479745</v>
      </c>
      <c r="I104" s="15">
        <f>E104*Zins!$C$2^B105</f>
        <v>147.08460482193507</v>
      </c>
      <c r="J104" s="12">
        <f t="shared" si="17"/>
        <v>280.6399623286531</v>
      </c>
      <c r="K104" s="12">
        <f t="shared" si="17"/>
        <v>515.34466608999287</v>
      </c>
    </row>
    <row r="105" spans="2:11" x14ac:dyDescent="0.2">
      <c r="B105" s="11">
        <v>103</v>
      </c>
      <c r="C105" s="12">
        <v>546.51400000000001</v>
      </c>
      <c r="D105" s="11">
        <f t="shared" si="13"/>
        <v>341.43644554556835</v>
      </c>
      <c r="E105" s="11">
        <f t="shared" si="12"/>
        <v>186.59979760089075</v>
      </c>
      <c r="F105" s="15">
        <f>D105*Zins!$C$2^B105</f>
        <v>135.68122445870543</v>
      </c>
      <c r="G105" s="12">
        <f t="shared" si="16"/>
        <v>238.33330606170131</v>
      </c>
      <c r="H105" s="14">
        <f t="shared" si="16"/>
        <v>406.80663567387751</v>
      </c>
      <c r="I105" s="15">
        <f>E105*Zins!$C$2^B106</f>
        <v>73.490276217864178</v>
      </c>
      <c r="J105" s="12">
        <f t="shared" si="17"/>
        <v>133.55535750671802</v>
      </c>
      <c r="K105" s="12">
        <f t="shared" si="17"/>
        <v>234.70470376133972</v>
      </c>
    </row>
    <row r="106" spans="2:11" x14ac:dyDescent="0.2">
      <c r="B106" s="11">
        <v>104</v>
      </c>
      <c r="C106" s="12">
        <v>573.11400000000003</v>
      </c>
      <c r="D106" s="11">
        <f t="shared" si="13"/>
        <v>154.83664794467759</v>
      </c>
      <c r="E106" s="11">
        <f t="shared" si="12"/>
        <v>88.73905065016595</v>
      </c>
      <c r="F106" s="15">
        <f>D106*Zins!$C$2^B106</f>
        <v>60.980709370545576</v>
      </c>
      <c r="G106" s="12">
        <f t="shared" si="16"/>
        <v>102.65208160299588</v>
      </c>
      <c r="H106" s="14">
        <f t="shared" si="16"/>
        <v>168.47332961217617</v>
      </c>
      <c r="I106" s="15">
        <f>E106*Zins!$C$2^B107</f>
        <v>34.63716379602662</v>
      </c>
      <c r="J106" s="12">
        <f t="shared" si="17"/>
        <v>60.065081288853854</v>
      </c>
      <c r="K106" s="12">
        <f t="shared" si="17"/>
        <v>101.14934625462169</v>
      </c>
    </row>
    <row r="107" spans="2:11" x14ac:dyDescent="0.2">
      <c r="B107" s="11">
        <v>105</v>
      </c>
      <c r="C107" s="12">
        <v>599.95299999999997</v>
      </c>
      <c r="D107" s="11">
        <f t="shared" si="13"/>
        <v>66.097597294511644</v>
      </c>
      <c r="E107" s="11">
        <f t="shared" si="12"/>
        <v>39.655451789634142</v>
      </c>
      <c r="F107" s="15">
        <f>D107*Zins!$C$2^B107</f>
        <v>25.79961456923164</v>
      </c>
      <c r="G107" s="12">
        <f t="shared" si="16"/>
        <v>41.671372232450302</v>
      </c>
      <c r="H107" s="14">
        <f t="shared" si="16"/>
        <v>65.821248009180295</v>
      </c>
      <c r="I107" s="15">
        <f>E107*Zins!$C$2^B108</f>
        <v>15.340491734047802</v>
      </c>
      <c r="J107" s="12">
        <f t="shared" si="17"/>
        <v>25.427917492827234</v>
      </c>
      <c r="K107" s="12">
        <f t="shared" si="17"/>
        <v>41.084264965767829</v>
      </c>
    </row>
    <row r="108" spans="2:11" x14ac:dyDescent="0.2">
      <c r="B108" s="11">
        <v>106</v>
      </c>
      <c r="C108" s="12">
        <v>627.01400000000001</v>
      </c>
      <c r="D108" s="11">
        <f t="shared" si="13"/>
        <v>26.442145504877502</v>
      </c>
      <c r="E108" s="11">
        <f t="shared" si="12"/>
        <v>16.579595421595261</v>
      </c>
      <c r="F108" s="15">
        <f>D108*Zins!$C$2^B108</f>
        <v>10.228997432683263</v>
      </c>
      <c r="G108" s="12">
        <f t="shared" si="16"/>
        <v>15.871757663218665</v>
      </c>
      <c r="H108" s="14">
        <f t="shared" si="16"/>
        <v>24.149875776729985</v>
      </c>
      <c r="I108" s="15">
        <f>E108*Zins!$C$2^B109</f>
        <v>6.3565159526823241</v>
      </c>
      <c r="J108" s="12">
        <f t="shared" si="17"/>
        <v>10.087425758779432</v>
      </c>
      <c r="K108" s="12">
        <f t="shared" si="17"/>
        <v>15.656347472940599</v>
      </c>
    </row>
    <row r="109" spans="2:11" x14ac:dyDescent="0.2">
      <c r="B109" s="11">
        <v>107</v>
      </c>
      <c r="C109" s="12">
        <v>654.28300000000002</v>
      </c>
      <c r="D109" s="11">
        <f t="shared" si="13"/>
        <v>9.8625500832822404</v>
      </c>
      <c r="E109" s="11">
        <f t="shared" si="12"/>
        <v>6.4528988561401537</v>
      </c>
      <c r="F109" s="15">
        <f>D109*Zins!$C$2^B109</f>
        <v>3.7812416614735387</v>
      </c>
      <c r="G109" s="12">
        <f t="shared" si="16"/>
        <v>5.6427602305354014</v>
      </c>
      <c r="H109" s="14">
        <f t="shared" si="16"/>
        <v>8.2781181135113187</v>
      </c>
      <c r="I109" s="15">
        <f>E109*Zins!$C$2^B110</f>
        <v>2.4519347254647088</v>
      </c>
      <c r="J109" s="12">
        <f t="shared" si="17"/>
        <v>3.7309098060971082</v>
      </c>
      <c r="K109" s="12">
        <f t="shared" si="17"/>
        <v>5.568921714161168</v>
      </c>
    </row>
    <row r="110" spans="2:11" x14ac:dyDescent="0.2">
      <c r="B110" s="11">
        <v>108</v>
      </c>
      <c r="C110" s="12">
        <v>681.74099999999999</v>
      </c>
      <c r="D110" s="11">
        <f t="shared" si="13"/>
        <v>3.4096512271420867</v>
      </c>
      <c r="E110" s="11">
        <f t="shared" si="12"/>
        <v>2.3244990372430734</v>
      </c>
      <c r="F110" s="15">
        <f>D110*Zins!$C$2^B110</f>
        <v>1.295579309692416</v>
      </c>
      <c r="G110" s="12">
        <f t="shared" si="16"/>
        <v>1.8615185690618627</v>
      </c>
      <c r="H110" s="14">
        <f t="shared" si="16"/>
        <v>2.6353578829759163</v>
      </c>
      <c r="I110" s="15">
        <f>E110*Zins!$C$2^B111</f>
        <v>0.87537119342816383</v>
      </c>
      <c r="J110" s="12">
        <f t="shared" si="17"/>
        <v>1.2789750806323994</v>
      </c>
      <c r="K110" s="12">
        <f t="shared" si="17"/>
        <v>1.8380119080640598</v>
      </c>
    </row>
    <row r="111" spans="2:11" x14ac:dyDescent="0.2">
      <c r="B111" s="11">
        <v>109</v>
      </c>
      <c r="C111" s="12">
        <v>709.36400000000003</v>
      </c>
      <c r="D111" s="11">
        <f t="shared" si="13"/>
        <v>1.0851521898990133</v>
      </c>
      <c r="E111" s="11">
        <f t="shared" si="12"/>
        <v>0.7697678980355237</v>
      </c>
      <c r="F111" s="15">
        <f>D111*Zins!$C$2^B111</f>
        <v>0.4086519083482642</v>
      </c>
      <c r="G111" s="12">
        <f t="shared" si="16"/>
        <v>0.56593925936944667</v>
      </c>
      <c r="H111" s="14">
        <f t="shared" si="16"/>
        <v>0.77383931391405336</v>
      </c>
      <c r="I111" s="15">
        <f>E111*Zins!$C$2^B112</f>
        <v>0.28729727682215872</v>
      </c>
      <c r="J111" s="12">
        <f t="shared" si="17"/>
        <v>0.40360388720423557</v>
      </c>
      <c r="K111" s="12">
        <f t="shared" si="17"/>
        <v>0.55903682743166039</v>
      </c>
    </row>
    <row r="112" spans="2:11" x14ac:dyDescent="0.2">
      <c r="B112" s="11">
        <v>110</v>
      </c>
      <c r="C112" s="12">
        <v>737.13</v>
      </c>
      <c r="D112" s="11">
        <f t="shared" si="13"/>
        <v>0.3153842918634896</v>
      </c>
      <c r="E112" s="11">
        <f t="shared" si="12"/>
        <v>0.23247922306133409</v>
      </c>
      <c r="F112" s="15">
        <f>D112*Zins!$C$2^B112</f>
        <v>0.11770956990555612</v>
      </c>
      <c r="G112" s="12">
        <f t="shared" si="16"/>
        <v>0.15728735102118244</v>
      </c>
      <c r="H112" s="14">
        <f t="shared" si="16"/>
        <v>0.20790005454460667</v>
      </c>
      <c r="I112" s="15">
        <f>E112*Zins!$C$2^B113</f>
        <v>8.5993315425651751E-2</v>
      </c>
      <c r="J112" s="12">
        <f t="shared" si="17"/>
        <v>0.11630661038207683</v>
      </c>
      <c r="K112" s="12">
        <f t="shared" si="17"/>
        <v>0.15543294022742482</v>
      </c>
    </row>
    <row r="113" spans="2:11" x14ac:dyDescent="0.2">
      <c r="B113" s="11">
        <v>111</v>
      </c>
      <c r="C113" s="12">
        <v>765.01099999999997</v>
      </c>
      <c r="D113" s="11">
        <f t="shared" si="13"/>
        <v>8.2905068802155507E-2</v>
      </c>
      <c r="E113" s="11">
        <f t="shared" si="12"/>
        <v>6.3423289589405782E-2</v>
      </c>
      <c r="F113" s="15">
        <f>D113*Zins!$C$2^B113</f>
        <v>3.0666317781044148E-2</v>
      </c>
      <c r="G113" s="12">
        <f t="shared" si="16"/>
        <v>3.9577781115626313E-2</v>
      </c>
      <c r="H113" s="14">
        <f t="shared" si="16"/>
        <v>5.0612703523424236E-2</v>
      </c>
      <c r="I113" s="15">
        <f>E113*Zins!$C$2^B114</f>
        <v>2.3250813113968642E-2</v>
      </c>
      <c r="J113" s="12">
        <f t="shared" si="17"/>
        <v>3.0313294956425079E-2</v>
      </c>
      <c r="K113" s="12">
        <f t="shared" si="17"/>
        <v>3.9126329845348001E-2</v>
      </c>
    </row>
    <row r="114" spans="2:11" x14ac:dyDescent="0.2">
      <c r="B114" s="11">
        <v>112</v>
      </c>
      <c r="C114" s="12">
        <v>792.97400000000005</v>
      </c>
      <c r="D114" s="11">
        <f t="shared" si="13"/>
        <v>1.9481779212749725E-2</v>
      </c>
      <c r="E114" s="11">
        <f t="shared" si="12"/>
        <v>1.5448544389451001E-2</v>
      </c>
      <c r="F114" s="15">
        <f>D114*Zins!$C$2^B114</f>
        <v>7.1419696224477545E-3</v>
      </c>
      <c r="G114" s="12">
        <f t="shared" ref="G114:H121" si="18">G115+F114</f>
        <v>8.9114633345821672E-3</v>
      </c>
      <c r="H114" s="14">
        <f t="shared" si="18"/>
        <v>1.1034922407797925E-2</v>
      </c>
      <c r="I114" s="15">
        <f>E114*Zins!$C$2^B115</f>
        <v>5.6128802967204024E-3</v>
      </c>
      <c r="J114" s="12">
        <f t="shared" ref="J114:K121" si="19">J115+I114</f>
        <v>7.0624818424564369E-3</v>
      </c>
      <c r="K114" s="12">
        <f t="shared" si="19"/>
        <v>8.8130348889229188E-3</v>
      </c>
    </row>
    <row r="115" spans="2:11" x14ac:dyDescent="0.2">
      <c r="B115" s="11">
        <v>113</v>
      </c>
      <c r="C115" s="12">
        <v>820.98699999999997</v>
      </c>
      <c r="D115" s="11">
        <f t="shared" si="13"/>
        <v>4.0332348232987245E-3</v>
      </c>
      <c r="E115" s="11">
        <f t="shared" si="12"/>
        <v>3.3112333578755497E-3</v>
      </c>
      <c r="F115" s="15">
        <f>D115*Zins!$C$2^B115</f>
        <v>1.4653849386093844E-3</v>
      </c>
      <c r="G115" s="12">
        <f t="shared" si="18"/>
        <v>1.7694937121344122E-3</v>
      </c>
      <c r="H115" s="14">
        <f t="shared" si="18"/>
        <v>2.1234590732157571E-3</v>
      </c>
      <c r="I115" s="15">
        <f>E115*Zins!$C$2^B116</f>
        <v>1.1923310055442049E-3</v>
      </c>
      <c r="J115" s="12">
        <f t="shared" si="19"/>
        <v>1.4496015457360349E-3</v>
      </c>
      <c r="K115" s="12">
        <f t="shared" si="19"/>
        <v>1.7505530464664819E-3</v>
      </c>
    </row>
    <row r="116" spans="2:11" x14ac:dyDescent="0.2">
      <c r="B116" s="11">
        <v>114</v>
      </c>
      <c r="C116" s="12">
        <v>849.00900000000001</v>
      </c>
      <c r="D116" s="11">
        <f t="shared" si="13"/>
        <v>7.2200146542317472E-4</v>
      </c>
      <c r="E116" s="11">
        <f t="shared" si="12"/>
        <v>6.129857421574642E-4</v>
      </c>
      <c r="F116" s="15">
        <f>D116*Zins!$C$2^B116</f>
        <v>2.5998310606073521E-4</v>
      </c>
      <c r="G116" s="12">
        <f t="shared" si="18"/>
        <v>3.0410877352502781E-4</v>
      </c>
      <c r="H116" s="14">
        <f t="shared" si="18"/>
        <v>3.5396536108134476E-4</v>
      </c>
      <c r="I116" s="15">
        <f>E116*Zins!$C$2^B117</f>
        <v>2.1875916441379466E-4</v>
      </c>
      <c r="J116" s="12">
        <f t="shared" si="19"/>
        <v>2.5727054019183016E-4</v>
      </c>
      <c r="K116" s="12">
        <f t="shared" si="19"/>
        <v>3.00951500730447E-4</v>
      </c>
    </row>
    <row r="117" spans="2:11" x14ac:dyDescent="0.2">
      <c r="B117" s="11">
        <v>115</v>
      </c>
      <c r="C117" s="12">
        <v>876.99800000000005</v>
      </c>
      <c r="D117" s="11">
        <f t="shared" si="13"/>
        <v>1.0901572326571052E-4</v>
      </c>
      <c r="E117" s="11">
        <f t="shared" si="12"/>
        <v>9.56065712725816E-5</v>
      </c>
      <c r="F117" s="15">
        <f>D117*Zins!$C$2^B117</f>
        <v>3.8904964486834947E-5</v>
      </c>
      <c r="G117" s="12">
        <f t="shared" si="18"/>
        <v>4.4125667464292592E-5</v>
      </c>
      <c r="H117" s="14">
        <f t="shared" si="18"/>
        <v>4.9856587556316932E-5</v>
      </c>
      <c r="I117" s="15">
        <f>E117*Zins!$C$2^B118</f>
        <v>3.3815238894970545E-5</v>
      </c>
      <c r="J117" s="12">
        <f t="shared" si="19"/>
        <v>3.851137577803551E-5</v>
      </c>
      <c r="K117" s="12">
        <f t="shared" si="19"/>
        <v>4.3680960538616828E-5</v>
      </c>
    </row>
    <row r="118" spans="2:11" x14ac:dyDescent="0.2">
      <c r="B118" s="11">
        <v>116</v>
      </c>
      <c r="C118" s="12">
        <v>904.90499999999997</v>
      </c>
      <c r="D118" s="11">
        <f t="shared" si="13"/>
        <v>1.3409151993128919E-5</v>
      </c>
      <c r="E118" s="11">
        <f t="shared" si="12"/>
        <v>1.2134008684342324E-5</v>
      </c>
      <c r="F118" s="15">
        <f>D118*Zins!$C$2^B118</f>
        <v>4.7427041048658777E-6</v>
      </c>
      <c r="G118" s="12">
        <f t="shared" si="18"/>
        <v>5.2207029774576468E-6</v>
      </c>
      <c r="H118" s="14">
        <f t="shared" si="18"/>
        <v>5.730920092024343E-6</v>
      </c>
      <c r="I118" s="15">
        <f>E118*Zins!$C$2^B119</f>
        <v>4.2534159147806321E-6</v>
      </c>
      <c r="J118" s="12">
        <f t="shared" si="19"/>
        <v>4.6961368830649682E-6</v>
      </c>
      <c r="K118" s="12">
        <f t="shared" si="19"/>
        <v>5.1695847605813155E-6</v>
      </c>
    </row>
    <row r="119" spans="2:11" x14ac:dyDescent="0.2">
      <c r="B119" s="11">
        <v>117</v>
      </c>
      <c r="C119" s="12">
        <v>932.67499999999995</v>
      </c>
      <c r="D119" s="11">
        <f t="shared" si="13"/>
        <v>1.2751433087865945E-6</v>
      </c>
      <c r="E119" s="11">
        <f t="shared" si="12"/>
        <v>1.1892942855225369E-6</v>
      </c>
      <c r="F119" s="15">
        <f>D119*Zins!$C$2^B119</f>
        <v>4.4698458558198284E-7</v>
      </c>
      <c r="G119" s="12">
        <f t="shared" si="18"/>
        <v>4.7799887259176914E-7</v>
      </c>
      <c r="H119" s="14">
        <f t="shared" si="18"/>
        <v>5.102171145666961E-7</v>
      </c>
      <c r="I119" s="15">
        <f>E119*Zins!$C$2^B120</f>
        <v>4.1317279321870741E-7</v>
      </c>
      <c r="J119" s="12">
        <f t="shared" si="19"/>
        <v>4.4272096828433573E-7</v>
      </c>
      <c r="K119" s="12">
        <f t="shared" si="19"/>
        <v>4.7344787751634765E-7</v>
      </c>
    </row>
    <row r="120" spans="2:11" x14ac:dyDescent="0.2">
      <c r="B120" s="11">
        <v>118</v>
      </c>
      <c r="C120" s="12">
        <v>960.24900000000002</v>
      </c>
      <c r="D120" s="11">
        <f t="shared" si="13"/>
        <v>8.5849023264057592E-8</v>
      </c>
      <c r="E120" s="11">
        <f t="shared" si="12"/>
        <v>8.2436438740288041E-8</v>
      </c>
      <c r="F120" s="15">
        <f>D120*Zins!$C$2^B120</f>
        <v>2.9824813899214108E-8</v>
      </c>
      <c r="G120" s="12">
        <f t="shared" si="18"/>
        <v>3.1014287009786279E-8</v>
      </c>
      <c r="H120" s="14">
        <f t="shared" si="18"/>
        <v>3.2218241974926993E-8</v>
      </c>
      <c r="I120" s="15">
        <f>E120*Zins!$C$2^B121</f>
        <v>2.8383793579689247E-8</v>
      </c>
      <c r="J120" s="12">
        <f t="shared" si="19"/>
        <v>2.9548175065628305E-8</v>
      </c>
      <c r="K120" s="12">
        <f t="shared" si="19"/>
        <v>3.0726909232011908E-8</v>
      </c>
    </row>
    <row r="121" spans="2:11" x14ac:dyDescent="0.2">
      <c r="B121" s="11">
        <v>119</v>
      </c>
      <c r="C121" s="12">
        <v>987.56399999999996</v>
      </c>
      <c r="D121" s="11">
        <f t="shared" si="13"/>
        <v>3.4125845237695515E-9</v>
      </c>
      <c r="E121" s="11">
        <f t="shared" si="12"/>
        <v>3.3701456226319534E-9</v>
      </c>
      <c r="F121" s="15">
        <f>D121*Zins!$C$2^B121</f>
        <v>1.1749912560036269E-9</v>
      </c>
      <c r="G121" s="12">
        <f t="shared" si="18"/>
        <v>1.1894731105721712E-9</v>
      </c>
      <c r="H121" s="14">
        <f t="shared" si="18"/>
        <v>1.2039549651407155E-9</v>
      </c>
      <c r="I121" s="15">
        <f>E121*Zins!$C$2^B122</f>
        <v>1.1500288054945154E-9</v>
      </c>
      <c r="J121" s="12">
        <f t="shared" si="19"/>
        <v>1.1643814859390588E-9</v>
      </c>
      <c r="K121" s="12">
        <f t="shared" si="19"/>
        <v>1.1787341663836022E-9</v>
      </c>
    </row>
    <row r="122" spans="2:11" x14ac:dyDescent="0.2">
      <c r="B122" s="11">
        <v>120</v>
      </c>
      <c r="C122" s="12">
        <v>1000</v>
      </c>
      <c r="D122" s="11">
        <f t="shared" si="13"/>
        <v>4.2438901137598099E-11</v>
      </c>
      <c r="E122" s="11">
        <f t="shared" si="12"/>
        <v>4.2438901137598099E-11</v>
      </c>
      <c r="F122" s="15">
        <f>D122*Zins!$C$2^B122</f>
        <v>1.4481854568544193E-11</v>
      </c>
      <c r="G122" s="15">
        <f>G123+F122</f>
        <v>1.4481854568544193E-11</v>
      </c>
      <c r="H122" s="12">
        <f>H123+G122</f>
        <v>1.4481854568544193E-11</v>
      </c>
      <c r="I122" s="15">
        <f>E122*Zins!$C$2^B123</f>
        <v>1.4352680444543305E-11</v>
      </c>
      <c r="J122" s="15">
        <f>J123+I122</f>
        <v>1.4352680444543305E-11</v>
      </c>
      <c r="K122" s="15">
        <f>K123+J122</f>
        <v>1.4352680444543305E-11</v>
      </c>
    </row>
    <row r="123" spans="2:11" x14ac:dyDescent="0.2">
      <c r="B123" s="11">
        <v>121</v>
      </c>
      <c r="C123" s="12"/>
      <c r="D123" s="11">
        <f t="shared" si="13"/>
        <v>0</v>
      </c>
      <c r="E123" s="11">
        <f t="shared" si="12"/>
        <v>0</v>
      </c>
      <c r="F123" s="15">
        <f>D123*Zins!$C$2^B123</f>
        <v>0</v>
      </c>
      <c r="G123" s="15">
        <f>F123</f>
        <v>0</v>
      </c>
      <c r="H123" s="15">
        <f>G123</f>
        <v>0</v>
      </c>
      <c r="I123" s="15">
        <f>E123*Zins!$C$2^B124</f>
        <v>0</v>
      </c>
      <c r="J123" s="15">
        <f>I123</f>
        <v>0</v>
      </c>
      <c r="K123" s="15">
        <f>J123</f>
        <v>0</v>
      </c>
    </row>
  </sheetData>
  <phoneticPr fontId="0" type="noConversion"/>
  <pageMargins left="0.78740157499999996" right="0.78740157499999996" top="0.984251969" bottom="0.984251969" header="0.4921259845" footer="0.4921259845"/>
  <pageSetup paperSize="9" scale="52" orientation="portrait" horizontalDpi="4294967292" r:id="rId1"/>
  <headerFooter alignWithMargins="0">
    <oddHeader>&amp;LDAV-Sterbetafel 2008 T&amp;RFrauen</oddHead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Tabelle3">
    <pageSetUpPr fitToPage="1"/>
  </sheetPr>
  <dimension ref="B1:K123"/>
  <sheetViews>
    <sheetView zoomScaleNormal="100" workbookViewId="0">
      <pane ySplit="1" topLeftCell="A104" activePane="bottomLeft" state="frozen"/>
      <selection activeCell="A9" sqref="A9"/>
      <selection pane="bottomLeft" activeCell="A9" sqref="A9"/>
    </sheetView>
  </sheetViews>
  <sheetFormatPr baseColWidth="10" defaultColWidth="10.6640625" defaultRowHeight="10.199999999999999" x14ac:dyDescent="0.2"/>
  <cols>
    <col min="1" max="1" width="35.6640625" style="6" customWidth="1"/>
    <col min="2" max="2" width="3.5546875" style="4" bestFit="1" customWidth="1"/>
    <col min="3" max="3" width="11.6640625" style="5" bestFit="1" customWidth="1"/>
    <col min="4" max="4" width="9.44140625" style="4" customWidth="1"/>
    <col min="5" max="5" width="10" style="4" customWidth="1"/>
    <col min="6" max="6" width="15" style="4" customWidth="1"/>
    <col min="7" max="7" width="13.6640625" style="6" customWidth="1"/>
    <col min="8" max="8" width="12.6640625" style="6" customWidth="1"/>
    <col min="9" max="9" width="11.44140625" style="6" customWidth="1"/>
    <col min="10" max="10" width="17.44140625" style="6" customWidth="1"/>
    <col min="11" max="11" width="21" style="6" customWidth="1"/>
    <col min="12" max="16384" width="10.6640625" style="6"/>
  </cols>
  <sheetData>
    <row r="1" spans="2:11" s="3" customFormat="1" x14ac:dyDescent="0.2">
      <c r="B1" s="8" t="s">
        <v>0</v>
      </c>
      <c r="C1" s="9" t="s">
        <v>25</v>
      </c>
      <c r="D1" s="8" t="s">
        <v>1</v>
      </c>
      <c r="E1" s="8" t="s">
        <v>2</v>
      </c>
      <c r="F1" s="8" t="s">
        <v>3</v>
      </c>
      <c r="G1" s="10" t="s">
        <v>4</v>
      </c>
      <c r="H1" s="10" t="s">
        <v>5</v>
      </c>
      <c r="I1" s="10" t="s">
        <v>6</v>
      </c>
      <c r="J1" s="10" t="s">
        <v>7</v>
      </c>
      <c r="K1" s="10" t="s">
        <v>8</v>
      </c>
    </row>
    <row r="2" spans="2:11" x14ac:dyDescent="0.2">
      <c r="B2" s="11">
        <v>0</v>
      </c>
      <c r="C2" s="12">
        <v>6.1130000000000004</v>
      </c>
      <c r="D2" s="11">
        <v>1000000</v>
      </c>
      <c r="E2" s="11">
        <f>D2*C2/1000</f>
        <v>6113</v>
      </c>
      <c r="F2" s="11">
        <f>D2*Zins!$C$2^B2</f>
        <v>1000000</v>
      </c>
      <c r="G2" s="11">
        <f t="shared" ref="G2:G65" si="0">G3+F2</f>
        <v>54326947.752777904</v>
      </c>
      <c r="H2" s="11">
        <f t="shared" ref="H2:H65" si="1">H3+G2</f>
        <v>1879996816.7111423</v>
      </c>
      <c r="I2" s="13">
        <f>E2*Zins!$C$2^B3</f>
        <v>6058.4737363726472</v>
      </c>
      <c r="J2" s="13">
        <f t="shared" ref="J2:J65" si="2">J3+I2</f>
        <v>515418.70190783532</v>
      </c>
      <c r="K2" s="11">
        <f t="shared" ref="K2:K65" si="3">K3+J2</f>
        <v>37557897.851489447</v>
      </c>
    </row>
    <row r="3" spans="2:11" x14ac:dyDescent="0.2">
      <c r="B3" s="11">
        <v>1</v>
      </c>
      <c r="C3" s="12">
        <v>0.42299999999999999</v>
      </c>
      <c r="D3" s="11">
        <f>D2-E2</f>
        <v>993887</v>
      </c>
      <c r="E3" s="11">
        <f t="shared" ref="E3:E66" si="4">D3*C3/1000</f>
        <v>420.41420099999999</v>
      </c>
      <c r="F3" s="11">
        <f>D3*Zins!$C$2^B3</f>
        <v>985021.80376610521</v>
      </c>
      <c r="G3" s="11">
        <f t="shared" si="0"/>
        <v>53326947.752777904</v>
      </c>
      <c r="H3" s="11">
        <f t="shared" si="1"/>
        <v>1825669868.9583645</v>
      </c>
      <c r="I3" s="12">
        <f>E3*Zins!$C$2^B4</f>
        <v>412.94769374931866</v>
      </c>
      <c r="J3" s="13">
        <f t="shared" si="2"/>
        <v>509360.22817146266</v>
      </c>
      <c r="K3" s="11">
        <f t="shared" si="3"/>
        <v>37042479.149581611</v>
      </c>
    </row>
    <row r="4" spans="2:11" x14ac:dyDescent="0.2">
      <c r="B4" s="11">
        <v>2</v>
      </c>
      <c r="C4" s="12">
        <v>0.34300000000000003</v>
      </c>
      <c r="D4" s="11">
        <f t="shared" ref="D4:D67" si="5">D3-E3</f>
        <v>993466.58579899999</v>
      </c>
      <c r="E4" s="11">
        <f t="shared" si="4"/>
        <v>340.759038929057</v>
      </c>
      <c r="F4" s="11">
        <f>D4*Zins!$C$2^B4</f>
        <v>975822.73492875346</v>
      </c>
      <c r="G4" s="11">
        <f t="shared" si="0"/>
        <v>52341925.949011803</v>
      </c>
      <c r="H4" s="11">
        <f t="shared" si="1"/>
        <v>1772342921.2055867</v>
      </c>
      <c r="I4" s="12">
        <f>E4*Zins!$C$2^B5</f>
        <v>331.72170275576065</v>
      </c>
      <c r="J4" s="13">
        <f t="shared" si="2"/>
        <v>508947.28047771333</v>
      </c>
      <c r="K4" s="11">
        <f t="shared" si="3"/>
        <v>36533118.921410151</v>
      </c>
    </row>
    <row r="5" spans="2:11" x14ac:dyDescent="0.2">
      <c r="B5" s="11">
        <v>3</v>
      </c>
      <c r="C5" s="12">
        <v>0.27500000000000002</v>
      </c>
      <c r="D5" s="11">
        <f t="shared" si="5"/>
        <v>993125.82676007098</v>
      </c>
      <c r="E5" s="11">
        <f t="shared" si="4"/>
        <v>273.10960235901956</v>
      </c>
      <c r="F5" s="11">
        <f>D5*Zins!$C$2^B5</f>
        <v>966786.94522366021</v>
      </c>
      <c r="G5" s="11">
        <f t="shared" si="0"/>
        <v>51366103.214083046</v>
      </c>
      <c r="H5" s="11">
        <f t="shared" si="1"/>
        <v>1720000995.2565749</v>
      </c>
      <c r="I5" s="12">
        <f>E5*Zins!$C$2^B6</f>
        <v>263.49495533846044</v>
      </c>
      <c r="J5" s="13">
        <f t="shared" si="2"/>
        <v>508615.55877495755</v>
      </c>
      <c r="K5" s="11">
        <f t="shared" si="3"/>
        <v>36024171.640932441</v>
      </c>
    </row>
    <row r="6" spans="2:11" x14ac:dyDescent="0.2">
      <c r="B6" s="11">
        <v>4</v>
      </c>
      <c r="C6" s="12">
        <v>0.22</v>
      </c>
      <c r="D6" s="11">
        <f t="shared" si="5"/>
        <v>992852.71715771197</v>
      </c>
      <c r="E6" s="11">
        <f t="shared" si="4"/>
        <v>218.42759777469664</v>
      </c>
      <c r="F6" s="11">
        <f>D6*Zins!$C$2^B6</f>
        <v>957899.97900269949</v>
      </c>
      <c r="G6" s="11">
        <f t="shared" si="0"/>
        <v>50399316.268859386</v>
      </c>
      <c r="H6" s="11">
        <f t="shared" si="1"/>
        <v>1668634892.0424919</v>
      </c>
      <c r="I6" s="12">
        <f>E6*Zins!$C$2^B7</f>
        <v>208.85827094211487</v>
      </c>
      <c r="J6" s="13">
        <f t="shared" si="2"/>
        <v>508352.06381961907</v>
      </c>
      <c r="K6" s="11">
        <f t="shared" si="3"/>
        <v>35515556.082157485</v>
      </c>
    </row>
    <row r="7" spans="2:11" x14ac:dyDescent="0.2">
      <c r="B7" s="11">
        <v>5</v>
      </c>
      <c r="C7" s="12">
        <v>0.182</v>
      </c>
      <c r="D7" s="11">
        <f t="shared" si="5"/>
        <v>992634.28955993732</v>
      </c>
      <c r="E7" s="11">
        <f t="shared" si="4"/>
        <v>180.6594406999086</v>
      </c>
      <c r="F7" s="11">
        <f>D7*Zins!$C$2^B7</f>
        <v>949146.918738671</v>
      </c>
      <c r="G7" s="11">
        <f t="shared" si="0"/>
        <v>49441416.289856687</v>
      </c>
      <c r="H7" s="11">
        <f t="shared" si="1"/>
        <v>1618235575.7736325</v>
      </c>
      <c r="I7" s="12">
        <f>E7*Zins!$C$2^B8</f>
        <v>171.2039040737742</v>
      </c>
      <c r="J7" s="13">
        <f t="shared" si="2"/>
        <v>508143.20554867695</v>
      </c>
      <c r="K7" s="11">
        <f t="shared" si="3"/>
        <v>35007204.018337868</v>
      </c>
    </row>
    <row r="8" spans="2:11" x14ac:dyDescent="0.2">
      <c r="B8" s="11">
        <v>6</v>
      </c>
      <c r="C8" s="12">
        <v>0.155</v>
      </c>
      <c r="D8" s="11">
        <f t="shared" si="5"/>
        <v>992453.63011923735</v>
      </c>
      <c r="E8" s="11">
        <f t="shared" si="4"/>
        <v>153.83031266848178</v>
      </c>
      <c r="F8" s="11">
        <f>D8*Zins!$C$2^B8</f>
        <v>940509.58771007007</v>
      </c>
      <c r="G8" s="11">
        <f>G9+F8</f>
        <v>48492269.371118017</v>
      </c>
      <c r="H8" s="11">
        <f t="shared" si="1"/>
        <v>1568794159.4837759</v>
      </c>
      <c r="I8" s="12">
        <f>E8*Zins!$C$2^B9</f>
        <v>144.47867799312277</v>
      </c>
      <c r="J8" s="13">
        <f t="shared" si="2"/>
        <v>507972.00164460315</v>
      </c>
      <c r="K8" s="11">
        <f t="shared" si="3"/>
        <v>34499060.812789194</v>
      </c>
    </row>
    <row r="9" spans="2:11" x14ac:dyDescent="0.2">
      <c r="B9" s="11">
        <v>7</v>
      </c>
      <c r="C9" s="12">
        <v>0.13900000000000001</v>
      </c>
      <c r="D9" s="11">
        <f t="shared" si="5"/>
        <v>992299.79980656889</v>
      </c>
      <c r="E9" s="11">
        <f t="shared" si="4"/>
        <v>137.92967217311309</v>
      </c>
      <c r="F9" s="11">
        <f>D9*Zins!$C$2^B9</f>
        <v>931976.02450344409</v>
      </c>
      <c r="G9" s="11">
        <f t="shared" si="0"/>
        <v>47551759.783407949</v>
      </c>
      <c r="H9" s="11">
        <f t="shared" si="1"/>
        <v>1520301890.1126578</v>
      </c>
      <c r="I9" s="12">
        <f>E9*Zins!$C$2^B10</f>
        <v>128.3891649216836</v>
      </c>
      <c r="J9" s="13">
        <f t="shared" si="2"/>
        <v>507827.52296661003</v>
      </c>
      <c r="K9" s="11">
        <f t="shared" si="3"/>
        <v>33991088.81114459</v>
      </c>
    </row>
    <row r="10" spans="2:11" x14ac:dyDescent="0.2">
      <c r="B10" s="11">
        <v>8</v>
      </c>
      <c r="C10" s="12">
        <v>0.129</v>
      </c>
      <c r="D10" s="11">
        <f t="shared" si="5"/>
        <v>992161.87013439578</v>
      </c>
      <c r="E10" s="11">
        <f t="shared" si="4"/>
        <v>127.98888124733706</v>
      </c>
      <c r="F10" s="11">
        <f>D10*Zins!$C$2^B10</f>
        <v>923534.66782560782</v>
      </c>
      <c r="G10" s="11">
        <f t="shared" si="0"/>
        <v>46619783.758904502</v>
      </c>
      <c r="H10" s="11">
        <f t="shared" si="1"/>
        <v>1472750130.3292499</v>
      </c>
      <c r="I10" s="12">
        <f>E10*Zins!$C$2^B11</f>
        <v>118.0733123384573</v>
      </c>
      <c r="J10" s="13">
        <f t="shared" si="2"/>
        <v>507699.13380168832</v>
      </c>
      <c r="K10" s="11">
        <f t="shared" si="3"/>
        <v>33483261.288177978</v>
      </c>
    </row>
    <row r="11" spans="2:11" x14ac:dyDescent="0.2">
      <c r="B11" s="11">
        <v>9</v>
      </c>
      <c r="C11" s="12">
        <v>0.125</v>
      </c>
      <c r="D11" s="11">
        <f t="shared" si="5"/>
        <v>992033.88125314843</v>
      </c>
      <c r="E11" s="11">
        <f t="shared" si="4"/>
        <v>124.00423515664356</v>
      </c>
      <c r="F11" s="11">
        <f>D11*Zins!$C$2^B11</f>
        <v>915178.92155942356</v>
      </c>
      <c r="G11" s="11">
        <f t="shared" si="0"/>
        <v>45696249.091078892</v>
      </c>
      <c r="H11" s="11">
        <f t="shared" si="1"/>
        <v>1426130346.5703454</v>
      </c>
      <c r="I11" s="12">
        <f>E11*Zins!$C$2^B12</f>
        <v>113.37697244294149</v>
      </c>
      <c r="J11" s="13">
        <f t="shared" si="2"/>
        <v>507581.06048934988</v>
      </c>
      <c r="K11" s="11">
        <f t="shared" si="3"/>
        <v>32975562.154376291</v>
      </c>
    </row>
    <row r="12" spans="2:11" x14ac:dyDescent="0.2">
      <c r="B12" s="11">
        <v>10</v>
      </c>
      <c r="C12" s="12">
        <v>0.129</v>
      </c>
      <c r="D12" s="11">
        <f t="shared" si="5"/>
        <v>991909.87701799173</v>
      </c>
      <c r="E12" s="11">
        <f t="shared" si="4"/>
        <v>127.95637413532093</v>
      </c>
      <c r="F12" s="11">
        <f>D12*Zins!$C$2^B12</f>
        <v>906902.40257108898</v>
      </c>
      <c r="G12" s="11">
        <f t="shared" si="0"/>
        <v>44781070.169519469</v>
      </c>
      <c r="H12" s="11">
        <f t="shared" si="1"/>
        <v>1380434097.4792664</v>
      </c>
      <c r="I12" s="12">
        <f>E12*Zins!$C$2^B13</f>
        <v>115.94688794020861</v>
      </c>
      <c r="J12" s="13">
        <f t="shared" si="2"/>
        <v>507467.68351690692</v>
      </c>
      <c r="K12" s="11">
        <f t="shared" si="3"/>
        <v>32467981.093886942</v>
      </c>
    </row>
    <row r="13" spans="2:11" x14ac:dyDescent="0.2">
      <c r="B13" s="11">
        <v>11</v>
      </c>
      <c r="C13" s="12">
        <v>0.14299999999999999</v>
      </c>
      <c r="D13" s="11">
        <f t="shared" si="5"/>
        <v>991781.9206438564</v>
      </c>
      <c r="E13" s="11">
        <f t="shared" si="4"/>
        <v>141.82481465207144</v>
      </c>
      <c r="F13" s="11">
        <f>D13*Zins!$C$2^B13</f>
        <v>898697.13791987847</v>
      </c>
      <c r="G13" s="11">
        <f t="shared" si="0"/>
        <v>43874167.76694838</v>
      </c>
      <c r="H13" s="11">
        <f t="shared" si="1"/>
        <v>1335653027.309747</v>
      </c>
      <c r="I13" s="12">
        <f>E13*Zins!$C$2^B14</f>
        <v>127.36738426416512</v>
      </c>
      <c r="J13" s="13">
        <f t="shared" si="2"/>
        <v>507351.7366289667</v>
      </c>
      <c r="K13" s="11">
        <f t="shared" si="3"/>
        <v>31960513.410370033</v>
      </c>
    </row>
    <row r="14" spans="2:11" x14ac:dyDescent="0.2">
      <c r="B14" s="11">
        <v>12</v>
      </c>
      <c r="C14" s="12">
        <v>0.17299999999999999</v>
      </c>
      <c r="D14" s="11">
        <f t="shared" si="5"/>
        <v>991640.09582920431</v>
      </c>
      <c r="E14" s="11">
        <f t="shared" si="4"/>
        <v>171.55373657845234</v>
      </c>
      <c r="F14" s="11">
        <f>D14*Zins!$C$2^B14</f>
        <v>890553.6414560515</v>
      </c>
      <c r="G14" s="11">
        <f t="shared" si="0"/>
        <v>42975470.629028499</v>
      </c>
      <c r="H14" s="11">
        <f t="shared" si="1"/>
        <v>1291778859.5427985</v>
      </c>
      <c r="I14" s="12">
        <f>E14*Zins!$C$2^B15</f>
        <v>152.69155596818328</v>
      </c>
      <c r="J14" s="13">
        <f t="shared" si="2"/>
        <v>507224.36924470251</v>
      </c>
      <c r="K14" s="11">
        <f t="shared" si="3"/>
        <v>31453161.673741065</v>
      </c>
    </row>
    <row r="15" spans="2:11" x14ac:dyDescent="0.2">
      <c r="B15" s="11">
        <v>13</v>
      </c>
      <c r="C15" s="12">
        <v>0.222</v>
      </c>
      <c r="D15" s="11">
        <f t="shared" si="5"/>
        <v>991468.54209262587</v>
      </c>
      <c r="E15" s="11">
        <f t="shared" si="4"/>
        <v>220.10601634456296</v>
      </c>
      <c r="F15" s="11">
        <f>D15*Zins!$C$2^B15</f>
        <v>882457.45854913746</v>
      </c>
      <c r="G15" s="11">
        <f t="shared" si="0"/>
        <v>42084916.987572446</v>
      </c>
      <c r="H15" s="11">
        <f t="shared" si="1"/>
        <v>1248803388.91377</v>
      </c>
      <c r="I15" s="12">
        <f>E15*Zins!$C$2^B16</f>
        <v>194.15813260446836</v>
      </c>
      <c r="J15" s="13">
        <f t="shared" si="2"/>
        <v>507071.67768873431</v>
      </c>
      <c r="K15" s="11">
        <f t="shared" si="3"/>
        <v>30945937.304496363</v>
      </c>
    </row>
    <row r="16" spans="2:11" x14ac:dyDescent="0.2">
      <c r="B16" s="11">
        <v>14</v>
      </c>
      <c r="C16" s="12">
        <v>0.30299999999999999</v>
      </c>
      <c r="D16" s="11">
        <f t="shared" si="5"/>
        <v>991248.43607628136</v>
      </c>
      <c r="E16" s="11">
        <f t="shared" si="4"/>
        <v>300.34827613111321</v>
      </c>
      <c r="F16" s="11">
        <f>D16*Zins!$C$2^B16</f>
        <v>874392.02477040619</v>
      </c>
      <c r="G16" s="11">
        <f t="shared" si="0"/>
        <v>41202459.529023312</v>
      </c>
      <c r="H16" s="11">
        <f t="shared" si="1"/>
        <v>1206718471.9261975</v>
      </c>
      <c r="I16" s="12">
        <f>E16*Zins!$C$2^B17</f>
        <v>262.57758523828846</v>
      </c>
      <c r="J16" s="13">
        <f t="shared" si="2"/>
        <v>506877.51955612988</v>
      </c>
      <c r="K16" s="11">
        <f t="shared" si="3"/>
        <v>30438865.62680763</v>
      </c>
    </row>
    <row r="17" spans="2:11" x14ac:dyDescent="0.2">
      <c r="B17" s="11">
        <v>15</v>
      </c>
      <c r="C17" s="12">
        <v>0.41699999999999998</v>
      </c>
      <c r="D17" s="11">
        <f t="shared" si="5"/>
        <v>990948.08780015027</v>
      </c>
      <c r="E17" s="11">
        <f t="shared" si="4"/>
        <v>413.22535261266268</v>
      </c>
      <c r="F17" s="11">
        <f>D17*Zins!$C$2^B17</f>
        <v>866330.1129701694</v>
      </c>
      <c r="G17" s="11">
        <f t="shared" si="0"/>
        <v>40328067.504252903</v>
      </c>
      <c r="H17" s="11">
        <f t="shared" si="1"/>
        <v>1165516012.3971741</v>
      </c>
      <c r="I17" s="12">
        <f>E17*Zins!$C$2^B18</f>
        <v>358.03732121760225</v>
      </c>
      <c r="J17" s="13">
        <f t="shared" si="2"/>
        <v>506614.94197089161</v>
      </c>
      <c r="K17" s="11">
        <f t="shared" si="3"/>
        <v>29931988.107251499</v>
      </c>
    </row>
    <row r="18" spans="2:11" x14ac:dyDescent="0.2">
      <c r="B18" s="11">
        <v>16</v>
      </c>
      <c r="C18" s="12">
        <v>0.55700000000000005</v>
      </c>
      <c r="D18" s="11">
        <f t="shared" si="5"/>
        <v>990534.8624475376</v>
      </c>
      <c r="E18" s="11">
        <f t="shared" si="4"/>
        <v>551.72791838327851</v>
      </c>
      <c r="F18" s="11">
        <f>D18*Zins!$C$2^B18</f>
        <v>858244.65145001072</v>
      </c>
      <c r="G18" s="11">
        <f t="shared" si="0"/>
        <v>39461737.391282737</v>
      </c>
      <c r="H18" s="11">
        <f t="shared" si="1"/>
        <v>1125187944.8929212</v>
      </c>
      <c r="I18" s="12">
        <f>E18*Zins!$C$2^B19</f>
        <v>473.77826645952041</v>
      </c>
      <c r="J18" s="13">
        <f t="shared" si="2"/>
        <v>506256.90464967402</v>
      </c>
      <c r="K18" s="11">
        <f t="shared" si="3"/>
        <v>29425373.165280607</v>
      </c>
    </row>
    <row r="19" spans="2:11" x14ac:dyDescent="0.2">
      <c r="B19" s="11">
        <v>17</v>
      </c>
      <c r="C19" s="12">
        <v>0.70899999999999996</v>
      </c>
      <c r="D19" s="11">
        <f t="shared" si="5"/>
        <v>989983.13452915428</v>
      </c>
      <c r="E19" s="11">
        <f t="shared" si="4"/>
        <v>701.89804238117028</v>
      </c>
      <c r="F19" s="11">
        <f>D19*Zins!$C$2^B19</f>
        <v>850115.56905763445</v>
      </c>
      <c r="G19" s="11">
        <f t="shared" si="0"/>
        <v>38603492.739832729</v>
      </c>
      <c r="H19" s="11">
        <f t="shared" si="1"/>
        <v>1085726207.5016384</v>
      </c>
      <c r="I19" s="12">
        <f>E19*Zins!$C$2^B20</f>
        <v>597.35573683038933</v>
      </c>
      <c r="J19" s="13">
        <f t="shared" si="2"/>
        <v>505783.12638321449</v>
      </c>
      <c r="K19" s="11">
        <f t="shared" si="3"/>
        <v>28919116.260630932</v>
      </c>
    </row>
    <row r="20" spans="2:11" x14ac:dyDescent="0.2">
      <c r="B20" s="11">
        <v>18</v>
      </c>
      <c r="C20" s="12">
        <v>0.85</v>
      </c>
      <c r="D20" s="11">
        <f t="shared" si="5"/>
        <v>989281.23648677312</v>
      </c>
      <c r="E20" s="11">
        <f t="shared" si="4"/>
        <v>840.88905101375713</v>
      </c>
      <c r="F20" s="11">
        <f>D20*Zins!$C$2^B20</f>
        <v>841935.41835398681</v>
      </c>
      <c r="G20" s="11">
        <f t="shared" si="0"/>
        <v>37753377.170775093</v>
      </c>
      <c r="H20" s="11">
        <f t="shared" si="1"/>
        <v>1047122714.7618058</v>
      </c>
      <c r="I20" s="12">
        <f>E20*Zins!$C$2^B21</f>
        <v>709.26174985221894</v>
      </c>
      <c r="J20" s="13">
        <f t="shared" si="2"/>
        <v>505185.7706463841</v>
      </c>
      <c r="K20" s="11">
        <f t="shared" si="3"/>
        <v>28413333.134247717</v>
      </c>
    </row>
    <row r="21" spans="2:11" x14ac:dyDescent="0.2">
      <c r="B21" s="11">
        <v>19</v>
      </c>
      <c r="C21" s="12">
        <v>0.95299999999999996</v>
      </c>
      <c r="D21" s="11">
        <f t="shared" si="5"/>
        <v>988440.34743575938</v>
      </c>
      <c r="E21" s="11">
        <f t="shared" si="4"/>
        <v>941.98365110627867</v>
      </c>
      <c r="F21" s="11">
        <f>D21*Zins!$C$2^B21</f>
        <v>833716.32631158188</v>
      </c>
      <c r="G21" s="11">
        <f t="shared" si="0"/>
        <v>36911441.752421103</v>
      </c>
      <c r="H21" s="11">
        <f t="shared" si="1"/>
        <v>1009369337.5910307</v>
      </c>
      <c r="I21" s="12">
        <f>E21*Zins!$C$2^B22</f>
        <v>787.4446570613851</v>
      </c>
      <c r="J21" s="13">
        <f t="shared" si="2"/>
        <v>504476.50889653189</v>
      </c>
      <c r="K21" s="11">
        <f t="shared" si="3"/>
        <v>27908147.363601331</v>
      </c>
    </row>
    <row r="22" spans="2:11" x14ac:dyDescent="0.2">
      <c r="B22" s="11">
        <v>20</v>
      </c>
      <c r="C22" s="12">
        <v>1.012</v>
      </c>
      <c r="D22" s="11">
        <f t="shared" si="5"/>
        <v>987498.36378465313</v>
      </c>
      <c r="E22" s="11">
        <f t="shared" si="4"/>
        <v>999.3483441500689</v>
      </c>
      <c r="F22" s="11">
        <f>D22*Zins!$C$2^B22</f>
        <v>825492.36338216753</v>
      </c>
      <c r="G22" s="11">
        <f t="shared" si="0"/>
        <v>36077725.426109523</v>
      </c>
      <c r="H22" s="11">
        <f t="shared" si="1"/>
        <v>972457895.83860958</v>
      </c>
      <c r="I22" s="12">
        <f>E22*Zins!$C$2^B23</f>
        <v>827.94675098389848</v>
      </c>
      <c r="J22" s="13">
        <f t="shared" si="2"/>
        <v>503689.06423947052</v>
      </c>
      <c r="K22" s="11">
        <f t="shared" si="3"/>
        <v>27403670.854704797</v>
      </c>
    </row>
    <row r="23" spans="2:11" x14ac:dyDescent="0.2">
      <c r="B23" s="11">
        <v>21</v>
      </c>
      <c r="C23" s="12">
        <v>1.022</v>
      </c>
      <c r="D23" s="11">
        <f t="shared" si="5"/>
        <v>986499.01544050302</v>
      </c>
      <c r="E23" s="11">
        <f t="shared" si="4"/>
        <v>1008.2019937801941</v>
      </c>
      <c r="F23" s="11">
        <f>D23*Zins!$C$2^B23</f>
        <v>817301.25382599095</v>
      </c>
      <c r="G23" s="11">
        <f t="shared" si="0"/>
        <v>35252233.062727354</v>
      </c>
      <c r="H23" s="11">
        <f t="shared" si="1"/>
        <v>936380170.41250002</v>
      </c>
      <c r="I23" s="12">
        <f>E23*Zins!$C$2^B24</f>
        <v>827.83139882077592</v>
      </c>
      <c r="J23" s="13">
        <f t="shared" si="2"/>
        <v>502861.11748848663</v>
      </c>
      <c r="K23" s="11">
        <f t="shared" si="3"/>
        <v>26899981.790465325</v>
      </c>
    </row>
    <row r="24" spans="2:11" x14ac:dyDescent="0.2">
      <c r="B24" s="11">
        <v>22</v>
      </c>
      <c r="C24" s="12">
        <v>1.004</v>
      </c>
      <c r="D24" s="11">
        <f t="shared" si="5"/>
        <v>985490.81344672281</v>
      </c>
      <c r="E24" s="11">
        <f t="shared" si="4"/>
        <v>989.43277670050975</v>
      </c>
      <c r="F24" s="11">
        <f>D24*Zins!$C$2^B24</f>
        <v>809183.32204616535</v>
      </c>
      <c r="G24" s="11">
        <f t="shared" si="0"/>
        <v>34434931.808901362</v>
      </c>
      <c r="H24" s="11">
        <f t="shared" si="1"/>
        <v>901127937.34977269</v>
      </c>
      <c r="I24" s="12">
        <f>E24*Zins!$C$2^B25</f>
        <v>805.17349388934599</v>
      </c>
      <c r="J24" s="13">
        <f t="shared" si="2"/>
        <v>502033.28608966584</v>
      </c>
      <c r="K24" s="11">
        <f t="shared" si="3"/>
        <v>26397120.67297684</v>
      </c>
    </row>
    <row r="25" spans="2:11" x14ac:dyDescent="0.2">
      <c r="B25" s="11">
        <v>23</v>
      </c>
      <c r="C25" s="12">
        <v>0.96299999999999997</v>
      </c>
      <c r="D25" s="11">
        <f t="shared" si="5"/>
        <v>984501.38067002234</v>
      </c>
      <c r="E25" s="11">
        <f t="shared" si="4"/>
        <v>948.07482958523144</v>
      </c>
      <c r="F25" s="11">
        <f>D25*Zins!$C$2^B25</f>
        <v>801160.45787000109</v>
      </c>
      <c r="G25" s="11">
        <f t="shared" si="0"/>
        <v>33625748.486855194</v>
      </c>
      <c r="H25" s="11">
        <f t="shared" si="1"/>
        <v>866693005.54087138</v>
      </c>
      <c r="I25" s="12">
        <f>E25*Zins!$C$2^B26</f>
        <v>764.63579874014977</v>
      </c>
      <c r="J25" s="13">
        <f t="shared" si="2"/>
        <v>501228.1125957765</v>
      </c>
      <c r="K25" s="11">
        <f t="shared" si="3"/>
        <v>25895087.386887174</v>
      </c>
    </row>
    <row r="26" spans="2:11" x14ac:dyDescent="0.2">
      <c r="B26" s="11">
        <v>24</v>
      </c>
      <c r="C26" s="12">
        <v>0.91100000000000003</v>
      </c>
      <c r="D26" s="11">
        <f t="shared" si="5"/>
        <v>983553.30584043707</v>
      </c>
      <c r="E26" s="11">
        <f t="shared" si="4"/>
        <v>896.01706162063829</v>
      </c>
      <c r="F26" s="11">
        <f>D26*Zins!$C$2^B26</f>
        <v>793249.69311107264</v>
      </c>
      <c r="G26" s="11">
        <f t="shared" si="0"/>
        <v>32824588.028985195</v>
      </c>
      <c r="H26" s="11">
        <f t="shared" si="1"/>
        <v>833067257.05401623</v>
      </c>
      <c r="I26" s="12">
        <f>E26*Zins!$C$2^B27</f>
        <v>716.20462876529973</v>
      </c>
      <c r="J26" s="13">
        <f t="shared" si="2"/>
        <v>500463.47679703636</v>
      </c>
      <c r="K26" s="11">
        <f t="shared" si="3"/>
        <v>25393859.274291396</v>
      </c>
    </row>
    <row r="27" spans="2:11" x14ac:dyDescent="0.2">
      <c r="B27" s="11">
        <v>25</v>
      </c>
      <c r="C27" s="12">
        <v>0.85599999999999998</v>
      </c>
      <c r="D27" s="11">
        <f t="shared" si="5"/>
        <v>982657.28877881647</v>
      </c>
      <c r="E27" s="11">
        <f t="shared" si="4"/>
        <v>841.15463919466686</v>
      </c>
      <c r="F27" s="11">
        <f>D27*Zins!$C$2^B27</f>
        <v>785457.92134851206</v>
      </c>
      <c r="G27" s="11">
        <f t="shared" si="0"/>
        <v>32031338.335874122</v>
      </c>
      <c r="H27" s="11">
        <f t="shared" si="1"/>
        <v>800242669.02503109</v>
      </c>
      <c r="I27" s="12">
        <f>E27*Zins!$C$2^B28</f>
        <v>666.35478758605188</v>
      </c>
      <c r="J27" s="13">
        <f t="shared" si="2"/>
        <v>499747.27216827107</v>
      </c>
      <c r="K27" s="11">
        <f t="shared" si="3"/>
        <v>24893395.797494359</v>
      </c>
    </row>
    <row r="28" spans="2:11" x14ac:dyDescent="0.2">
      <c r="B28" s="11">
        <v>26</v>
      </c>
      <c r="C28" s="12">
        <v>0.80800000000000005</v>
      </c>
      <c r="D28" s="11">
        <f t="shared" si="5"/>
        <v>981816.13413962175</v>
      </c>
      <c r="E28" s="11">
        <f t="shared" si="4"/>
        <v>793.30743638481442</v>
      </c>
      <c r="F28" s="11">
        <f>D28*Zins!$C$2^B28</f>
        <v>777785.4998690167</v>
      </c>
      <c r="G28" s="11">
        <f t="shared" si="0"/>
        <v>31245880.414525609</v>
      </c>
      <c r="H28" s="11">
        <f t="shared" si="1"/>
        <v>768211330.68915701</v>
      </c>
      <c r="I28" s="12">
        <f>E28*Zins!$C$2^B29</f>
        <v>622.84507819045166</v>
      </c>
      <c r="J28" s="13">
        <f t="shared" si="2"/>
        <v>499080.91738068504</v>
      </c>
      <c r="K28" s="11">
        <f t="shared" si="3"/>
        <v>24393648.525326088</v>
      </c>
    </row>
    <row r="29" spans="2:11" x14ac:dyDescent="0.2">
      <c r="B29" s="11">
        <v>27</v>
      </c>
      <c r="C29" s="12">
        <v>0.77200000000000002</v>
      </c>
      <c r="D29" s="11">
        <f t="shared" si="5"/>
        <v>981022.8267032369</v>
      </c>
      <c r="E29" s="11">
        <f t="shared" si="4"/>
        <v>757.34962221489889</v>
      </c>
      <c r="F29" s="11">
        <f>D29*Zins!$C$2^B29</f>
        <v>770225.02396939811</v>
      </c>
      <c r="G29" s="11">
        <f t="shared" si="0"/>
        <v>30468094.914656594</v>
      </c>
      <c r="H29" s="11">
        <f t="shared" si="1"/>
        <v>736965450.27463138</v>
      </c>
      <c r="I29" s="12">
        <f>E29*Zins!$C$2^B30</f>
        <v>589.30992914209651</v>
      </c>
      <c r="J29" s="13">
        <f t="shared" si="2"/>
        <v>498458.07230249461</v>
      </c>
      <c r="K29" s="11">
        <f t="shared" si="3"/>
        <v>23894567.607945401</v>
      </c>
    </row>
    <row r="30" spans="2:11" x14ac:dyDescent="0.2">
      <c r="B30" s="11">
        <v>28</v>
      </c>
      <c r="C30" s="12">
        <v>0.752</v>
      </c>
      <c r="D30" s="11">
        <f t="shared" si="5"/>
        <v>980265.47708102199</v>
      </c>
      <c r="E30" s="11">
        <f t="shared" si="4"/>
        <v>737.15963876492856</v>
      </c>
      <c r="F30" s="11">
        <f>D30*Zins!$C$2^B30</f>
        <v>762765.52056580153</v>
      </c>
      <c r="G30" s="11">
        <f t="shared" si="0"/>
        <v>29697869.890687197</v>
      </c>
      <c r="H30" s="11">
        <f t="shared" si="1"/>
        <v>706497355.35997474</v>
      </c>
      <c r="I30" s="12">
        <f>E30*Zins!$C$2^B31</f>
        <v>568.48332157134075</v>
      </c>
      <c r="J30" s="13">
        <f t="shared" si="2"/>
        <v>497868.76237335248</v>
      </c>
      <c r="K30" s="11">
        <f t="shared" si="3"/>
        <v>23396109.535642907</v>
      </c>
    </row>
    <row r="31" spans="2:11" x14ac:dyDescent="0.2">
      <c r="B31" s="11">
        <v>29</v>
      </c>
      <c r="C31" s="12">
        <v>0.745</v>
      </c>
      <c r="D31" s="11">
        <f t="shared" si="5"/>
        <v>979528.31744225707</v>
      </c>
      <c r="E31" s="11">
        <f t="shared" si="4"/>
        <v>729.7485964944816</v>
      </c>
      <c r="F31" s="11">
        <f>D31*Zins!$C$2^B31</f>
        <v>755393.38047010521</v>
      </c>
      <c r="G31" s="11">
        <f t="shared" si="0"/>
        <v>28935104.370121397</v>
      </c>
      <c r="H31" s="11">
        <f t="shared" si="1"/>
        <v>676799485.46928751</v>
      </c>
      <c r="I31" s="12">
        <f>E31*Zins!$C$2^B32</f>
        <v>557.74833344918591</v>
      </c>
      <c r="J31" s="13">
        <f t="shared" si="2"/>
        <v>497300.27905178117</v>
      </c>
      <c r="K31" s="11">
        <f t="shared" si="3"/>
        <v>22898240.773269553</v>
      </c>
    </row>
    <row r="32" spans="2:11" x14ac:dyDescent="0.2">
      <c r="B32" s="11">
        <v>30</v>
      </c>
      <c r="C32" s="12">
        <v>0.752</v>
      </c>
      <c r="D32" s="11">
        <f t="shared" si="5"/>
        <v>978798.56884576264</v>
      </c>
      <c r="E32" s="11">
        <f t="shared" si="4"/>
        <v>736.05652377201352</v>
      </c>
      <c r="F32" s="11">
        <f>D32*Zins!$C$2^B32</f>
        <v>748097.7328063976</v>
      </c>
      <c r="G32" s="11">
        <f t="shared" si="0"/>
        <v>28179710.989651293</v>
      </c>
      <c r="H32" s="11">
        <f t="shared" si="1"/>
        <v>647864381.09916615</v>
      </c>
      <c r="I32" s="12">
        <f>E32*Zins!$C$2^B33</f>
        <v>557.55153128881182</v>
      </c>
      <c r="J32" s="13">
        <f t="shared" si="2"/>
        <v>496742.53071833198</v>
      </c>
      <c r="K32" s="11">
        <f t="shared" si="3"/>
        <v>22400940.494217772</v>
      </c>
    </row>
    <row r="33" spans="2:11" x14ac:dyDescent="0.2">
      <c r="B33" s="11">
        <v>31</v>
      </c>
      <c r="C33" s="12">
        <v>0.76800000000000002</v>
      </c>
      <c r="D33" s="11">
        <f t="shared" si="5"/>
        <v>978062.51232199068</v>
      </c>
      <c r="E33" s="11">
        <f t="shared" si="4"/>
        <v>751.15200946328878</v>
      </c>
      <c r="F33" s="11">
        <f>D33*Zins!$C$2^B33</f>
        <v>740867.35709745029</v>
      </c>
      <c r="G33" s="11">
        <f t="shared" si="0"/>
        <v>27431613.256844897</v>
      </c>
      <c r="H33" s="11">
        <f t="shared" si="1"/>
        <v>619684670.10951483</v>
      </c>
      <c r="I33" s="12">
        <f>E33*Zins!$C$2^B34</f>
        <v>563.91093186406522</v>
      </c>
      <c r="J33" s="13">
        <f t="shared" si="2"/>
        <v>496184.97918704315</v>
      </c>
      <c r="K33" s="11">
        <f t="shared" si="3"/>
        <v>21904197.963499442</v>
      </c>
    </row>
    <row r="34" spans="2:11" x14ac:dyDescent="0.2">
      <c r="B34" s="11">
        <v>32</v>
      </c>
      <c r="C34" s="12">
        <v>0.79100000000000004</v>
      </c>
      <c r="D34" s="11">
        <f t="shared" si="5"/>
        <v>977311.36031252739</v>
      </c>
      <c r="E34" s="11">
        <f t="shared" si="4"/>
        <v>773.05328600720918</v>
      </c>
      <c r="F34" s="11">
        <f>D34*Zins!$C$2^B34</f>
        <v>733695.11493280414</v>
      </c>
      <c r="G34" s="11">
        <f t="shared" si="0"/>
        <v>26690745.899747446</v>
      </c>
      <c r="H34" s="11">
        <f t="shared" si="1"/>
        <v>592253056.85266995</v>
      </c>
      <c r="I34" s="12">
        <f>E34*Zins!$C$2^B35</f>
        <v>575.17624966486437</v>
      </c>
      <c r="J34" s="13">
        <f t="shared" si="2"/>
        <v>495621.0682551791</v>
      </c>
      <c r="K34" s="11">
        <f t="shared" si="3"/>
        <v>21408012.9843124</v>
      </c>
    </row>
    <row r="35" spans="2:11" x14ac:dyDescent="0.2">
      <c r="B35" s="11">
        <v>33</v>
      </c>
      <c r="C35" s="12">
        <v>0.82</v>
      </c>
      <c r="D35" s="11">
        <f t="shared" si="5"/>
        <v>976538.30702652014</v>
      </c>
      <c r="E35" s="11">
        <f t="shared" si="4"/>
        <v>800.76141176174656</v>
      </c>
      <c r="F35" s="11">
        <f>D35*Zins!$C$2^B35</f>
        <v>726575.58186015103</v>
      </c>
      <c r="G35" s="11">
        <f t="shared" si="0"/>
        <v>25957050.784814641</v>
      </c>
      <c r="H35" s="11">
        <f t="shared" si="1"/>
        <v>565562310.95292246</v>
      </c>
      <c r="I35" s="12">
        <f>E35*Zins!$C$2^B36</f>
        <v>590.47767802311591</v>
      </c>
      <c r="J35" s="13">
        <f t="shared" si="2"/>
        <v>495045.89200551424</v>
      </c>
      <c r="K35" s="11">
        <f t="shared" si="3"/>
        <v>20912391.916057222</v>
      </c>
    </row>
    <row r="36" spans="2:11" x14ac:dyDescent="0.2">
      <c r="B36" s="11">
        <v>34</v>
      </c>
      <c r="C36" s="12">
        <v>0.85499999999999998</v>
      </c>
      <c r="D36" s="11">
        <f t="shared" si="5"/>
        <v>975737.54561475839</v>
      </c>
      <c r="E36" s="11">
        <f t="shared" si="4"/>
        <v>834.25560150061835</v>
      </c>
      <c r="F36" s="11">
        <f>D36*Zins!$C$2^B36</f>
        <v>719504.2516184597</v>
      </c>
      <c r="G36" s="11">
        <f t="shared" si="0"/>
        <v>25230475.20295449</v>
      </c>
      <c r="H36" s="11">
        <f t="shared" si="1"/>
        <v>539605260.16810787</v>
      </c>
      <c r="I36" s="12">
        <f>E36*Zins!$C$2^B37</f>
        <v>609.6889347212915</v>
      </c>
      <c r="J36" s="13">
        <f t="shared" si="2"/>
        <v>494455.41432749113</v>
      </c>
      <c r="K36" s="11">
        <f t="shared" si="3"/>
        <v>20417346.024051707</v>
      </c>
    </row>
    <row r="37" spans="2:11" x14ac:dyDescent="0.2">
      <c r="B37" s="11">
        <v>35</v>
      </c>
      <c r="C37" s="12">
        <v>0.89500000000000002</v>
      </c>
      <c r="D37" s="11">
        <f t="shared" si="5"/>
        <v>974903.29001325776</v>
      </c>
      <c r="E37" s="11">
        <f t="shared" si="4"/>
        <v>872.53844456186573</v>
      </c>
      <c r="F37" s="11">
        <f>D37*Zins!$C$2^B37</f>
        <v>712476.78442351439</v>
      </c>
      <c r="G37" s="11">
        <f t="shared" si="0"/>
        <v>24510970.95133603</v>
      </c>
      <c r="H37" s="11">
        <f t="shared" si="1"/>
        <v>514374784.96515334</v>
      </c>
      <c r="I37" s="12">
        <f>E37*Zins!$C$2^B38</f>
        <v>631.97891185237404</v>
      </c>
      <c r="J37" s="13">
        <f t="shared" si="2"/>
        <v>493845.72539276985</v>
      </c>
      <c r="K37" s="11">
        <f t="shared" si="3"/>
        <v>19922890.609724216</v>
      </c>
    </row>
    <row r="38" spans="2:11" x14ac:dyDescent="0.2">
      <c r="B38" s="11">
        <v>36</v>
      </c>
      <c r="C38" s="12">
        <v>0.94499999999999995</v>
      </c>
      <c r="D38" s="11">
        <f t="shared" si="5"/>
        <v>974030.75156869588</v>
      </c>
      <c r="E38" s="11">
        <f t="shared" si="4"/>
        <v>920.45906023241753</v>
      </c>
      <c r="F38" s="11">
        <f>D38*Zins!$C$2^B38</f>
        <v>705489.71030867728</v>
      </c>
      <c r="G38" s="11">
        <f t="shared" si="0"/>
        <v>23798494.166912515</v>
      </c>
      <c r="H38" s="11">
        <f t="shared" si="1"/>
        <v>489863814.01381731</v>
      </c>
      <c r="I38" s="12">
        <f>E38*Zins!$C$2^B39</f>
        <v>660.74110628513381</v>
      </c>
      <c r="J38" s="13">
        <f t="shared" si="2"/>
        <v>493213.7464809175</v>
      </c>
      <c r="K38" s="11">
        <f t="shared" si="3"/>
        <v>19429044.884331446</v>
      </c>
    </row>
    <row r="39" spans="2:11" x14ac:dyDescent="0.2">
      <c r="B39" s="11">
        <v>37</v>
      </c>
      <c r="C39" s="12">
        <v>1.0049999999999999</v>
      </c>
      <c r="D39" s="11">
        <f t="shared" si="5"/>
        <v>973110.29250846349</v>
      </c>
      <c r="E39" s="11">
        <f t="shared" si="4"/>
        <v>977.9758439710057</v>
      </c>
      <c r="F39" s="11">
        <f>D39*Zins!$C$2^B39</f>
        <v>698536.19676158146</v>
      </c>
      <c r="G39" s="11">
        <f t="shared" si="0"/>
        <v>23093004.456603836</v>
      </c>
      <c r="H39" s="11">
        <f t="shared" si="1"/>
        <v>466065319.84690481</v>
      </c>
      <c r="I39" s="12">
        <f>E39*Zins!$C$2^B40</f>
        <v>695.76697497065356</v>
      </c>
      <c r="J39" s="13">
        <f t="shared" si="2"/>
        <v>492553.00537463237</v>
      </c>
      <c r="K39" s="11">
        <f t="shared" si="3"/>
        <v>18935831.13785053</v>
      </c>
    </row>
    <row r="40" spans="2:11" x14ac:dyDescent="0.2">
      <c r="B40" s="11">
        <v>38</v>
      </c>
      <c r="C40" s="12">
        <v>1.083</v>
      </c>
      <c r="D40" s="11">
        <f t="shared" si="5"/>
        <v>972132.31666449248</v>
      </c>
      <c r="E40" s="11">
        <f t="shared" si="4"/>
        <v>1052.8192989476454</v>
      </c>
      <c r="F40" s="11">
        <f>D40*Zins!$C$2^B40</f>
        <v>691609.68075702293</v>
      </c>
      <c r="G40" s="11">
        <f t="shared" si="0"/>
        <v>22394468.259842254</v>
      </c>
      <c r="H40" s="11">
        <f t="shared" si="1"/>
        <v>442972315.39030099</v>
      </c>
      <c r="I40" s="12">
        <f>E40*Zins!$C$2^B41</f>
        <v>742.33229361730037</v>
      </c>
      <c r="J40" s="13">
        <f t="shared" si="2"/>
        <v>491857.23839966173</v>
      </c>
      <c r="K40" s="11">
        <f t="shared" si="3"/>
        <v>18443278.132475898</v>
      </c>
    </row>
    <row r="41" spans="2:11" x14ac:dyDescent="0.2">
      <c r="B41" s="11">
        <v>39</v>
      </c>
      <c r="C41" s="12">
        <v>1.181</v>
      </c>
      <c r="D41" s="11">
        <f t="shared" si="5"/>
        <v>971079.49736554478</v>
      </c>
      <c r="E41" s="11">
        <f t="shared" si="4"/>
        <v>1146.8448863887083</v>
      </c>
      <c r="F41" s="11">
        <f>D41*Zins!$C$2^B41</f>
        <v>684698.3820344531</v>
      </c>
      <c r="G41" s="11">
        <f t="shared" si="0"/>
        <v>21702858.579085231</v>
      </c>
      <c r="H41" s="11">
        <f t="shared" si="1"/>
        <v>420577847.13045871</v>
      </c>
      <c r="I41" s="12">
        <f>E41*Zins!$C$2^B42</f>
        <v>801.41604477967212</v>
      </c>
      <c r="J41" s="13">
        <f t="shared" si="2"/>
        <v>491114.90610604442</v>
      </c>
      <c r="K41" s="11">
        <f t="shared" si="3"/>
        <v>17951420.894076236</v>
      </c>
    </row>
    <row r="42" spans="2:11" x14ac:dyDescent="0.2">
      <c r="B42" s="11">
        <v>40</v>
      </c>
      <c r="C42" s="12">
        <v>1.3009999999999999</v>
      </c>
      <c r="D42" s="11">
        <f t="shared" si="5"/>
        <v>969932.65247915604</v>
      </c>
      <c r="E42" s="11">
        <f t="shared" si="4"/>
        <v>1261.8823808753818</v>
      </c>
      <c r="F42" s="11">
        <f>D42*Zins!$C$2^B42</f>
        <v>677789.64642742369</v>
      </c>
      <c r="G42" s="11">
        <f t="shared" si="0"/>
        <v>21018160.197050776</v>
      </c>
      <c r="H42" s="11">
        <f t="shared" si="1"/>
        <v>398874988.55137348</v>
      </c>
      <c r="I42" s="12">
        <f>E42*Zins!$C$2^B43</f>
        <v>873.93888008134604</v>
      </c>
      <c r="J42" s="13">
        <f t="shared" si="2"/>
        <v>490313.49006126478</v>
      </c>
      <c r="K42" s="11">
        <f t="shared" si="3"/>
        <v>17460305.987970192</v>
      </c>
    </row>
    <row r="43" spans="2:11" x14ac:dyDescent="0.2">
      <c r="B43" s="11">
        <v>41</v>
      </c>
      <c r="C43" s="12">
        <v>1.4470000000000001</v>
      </c>
      <c r="D43" s="11">
        <f t="shared" si="5"/>
        <v>968670.77009828063</v>
      </c>
      <c r="E43" s="11">
        <f t="shared" si="4"/>
        <v>1401.666604332212</v>
      </c>
      <c r="F43" s="11">
        <f>D43*Zins!$C$2^B43</f>
        <v>670870.01198951597</v>
      </c>
      <c r="G43" s="11">
        <f t="shared" si="0"/>
        <v>20340370.550623354</v>
      </c>
      <c r="H43" s="11">
        <f t="shared" si="1"/>
        <v>377856828.35432273</v>
      </c>
      <c r="I43" s="12">
        <f>E43*Zins!$C$2^B44</f>
        <v>962.09009648050528</v>
      </c>
      <c r="J43" s="13">
        <f t="shared" si="2"/>
        <v>489439.55118118343</v>
      </c>
      <c r="K43" s="11">
        <f t="shared" si="3"/>
        <v>16969992.497908928</v>
      </c>
    </row>
    <row r="44" spans="2:11" x14ac:dyDescent="0.2">
      <c r="B44" s="11">
        <v>42</v>
      </c>
      <c r="C44" s="12">
        <v>1.623</v>
      </c>
      <c r="D44" s="11">
        <f t="shared" si="5"/>
        <v>967269.10349394847</v>
      </c>
      <c r="E44" s="11">
        <f t="shared" si="4"/>
        <v>1569.8777549706783</v>
      </c>
      <c r="F44" s="11">
        <f>D44*Zins!$C$2^B44</f>
        <v>663923.9475541797</v>
      </c>
      <c r="G44" s="11">
        <f t="shared" si="0"/>
        <v>19669500.538633838</v>
      </c>
      <c r="H44" s="11">
        <f t="shared" si="1"/>
        <v>357516457.80369937</v>
      </c>
      <c r="I44" s="12">
        <f>E44*Zins!$C$2^B45</f>
        <v>1067.9371326862574</v>
      </c>
      <c r="J44" s="13">
        <f t="shared" si="2"/>
        <v>488477.46108470293</v>
      </c>
      <c r="K44" s="11">
        <f t="shared" si="3"/>
        <v>16480552.946727745</v>
      </c>
    </row>
    <row r="45" spans="2:11" x14ac:dyDescent="0.2">
      <c r="B45" s="11">
        <v>43</v>
      </c>
      <c r="C45" s="12">
        <v>1.833</v>
      </c>
      <c r="D45" s="11">
        <f t="shared" si="5"/>
        <v>965699.22573897778</v>
      </c>
      <c r="E45" s="11">
        <f t="shared" si="4"/>
        <v>1770.1266807795462</v>
      </c>
      <c r="F45" s="11">
        <f>D45*Zins!$C$2^B45</f>
        <v>656933.99304985069</v>
      </c>
      <c r="G45" s="11">
        <f t="shared" si="0"/>
        <v>19005576.59107966</v>
      </c>
      <c r="H45" s="11">
        <f t="shared" si="1"/>
        <v>337846957.26506555</v>
      </c>
      <c r="I45" s="12">
        <f>E45*Zins!$C$2^B46</f>
        <v>1193.41923613516</v>
      </c>
      <c r="J45" s="13">
        <f t="shared" si="2"/>
        <v>487409.52395201667</v>
      </c>
      <c r="K45" s="11">
        <f t="shared" si="3"/>
        <v>15992075.485643042</v>
      </c>
    </row>
    <row r="46" spans="2:11" x14ac:dyDescent="0.2">
      <c r="B46" s="11">
        <v>44</v>
      </c>
      <c r="C46" s="12">
        <v>2.0819999999999999</v>
      </c>
      <c r="D46" s="11">
        <f t="shared" si="5"/>
        <v>963929.09905819828</v>
      </c>
      <c r="E46" s="11">
        <f t="shared" si="4"/>
        <v>2006.9003842391687</v>
      </c>
      <c r="F46" s="11">
        <f>D46*Zins!$C$2^B46</f>
        <v>649880.90489652171</v>
      </c>
      <c r="G46" s="11">
        <f t="shared" si="0"/>
        <v>18348642.598029807</v>
      </c>
      <c r="H46" s="11">
        <f t="shared" si="1"/>
        <v>318841380.6739859</v>
      </c>
      <c r="I46" s="12">
        <f>E46*Zins!$C$2^B47</f>
        <v>1340.9831952374213</v>
      </c>
      <c r="J46" s="13">
        <f t="shared" si="2"/>
        <v>486216.10471588152</v>
      </c>
      <c r="K46" s="11">
        <f t="shared" si="3"/>
        <v>15504665.961691026</v>
      </c>
    </row>
    <row r="47" spans="2:11" x14ac:dyDescent="0.2">
      <c r="B47" s="11">
        <v>45</v>
      </c>
      <c r="C47" s="12">
        <v>2.3639999999999999</v>
      </c>
      <c r="D47" s="11">
        <f t="shared" si="5"/>
        <v>961922.19867395912</v>
      </c>
      <c r="E47" s="11">
        <f t="shared" si="4"/>
        <v>2273.9840776652391</v>
      </c>
      <c r="F47" s="11">
        <f>D47*Zins!$C$2^B47</f>
        <v>642743.16437316872</v>
      </c>
      <c r="G47" s="11">
        <f t="shared" si="0"/>
        <v>17698761.693133287</v>
      </c>
      <c r="H47" s="11">
        <f t="shared" si="1"/>
        <v>300492738.07595611</v>
      </c>
      <c r="I47" s="12">
        <f>E47*Zins!$C$2^B48</f>
        <v>1505.8918142499215</v>
      </c>
      <c r="J47" s="13">
        <f t="shared" si="2"/>
        <v>484875.12152064411</v>
      </c>
      <c r="K47" s="11">
        <f t="shared" si="3"/>
        <v>15018449.856975144</v>
      </c>
    </row>
    <row r="48" spans="2:11" x14ac:dyDescent="0.2">
      <c r="B48" s="11">
        <v>46</v>
      </c>
      <c r="C48" s="12">
        <v>2.669</v>
      </c>
      <c r="D48" s="11">
        <f t="shared" si="5"/>
        <v>959648.21459629387</v>
      </c>
      <c r="E48" s="11">
        <f t="shared" si="4"/>
        <v>2561.3010847575083</v>
      </c>
      <c r="F48" s="11">
        <f>D48*Zins!$C$2^B48</f>
        <v>635504.18189553078</v>
      </c>
      <c r="G48" s="11">
        <f t="shared" si="0"/>
        <v>17056018.528760117</v>
      </c>
      <c r="H48" s="11">
        <f t="shared" si="1"/>
        <v>282793976.38282281</v>
      </c>
      <c r="I48" s="12">
        <f>E48*Zins!$C$2^B49</f>
        <v>1681.0313790675641</v>
      </c>
      <c r="J48" s="13">
        <f t="shared" si="2"/>
        <v>483369.2297063942</v>
      </c>
      <c r="K48" s="11">
        <f t="shared" si="3"/>
        <v>14533574.7354545</v>
      </c>
    </row>
    <row r="49" spans="2:11" x14ac:dyDescent="0.2">
      <c r="B49" s="11">
        <v>47</v>
      </c>
      <c r="C49" s="12">
        <v>2.9830000000000001</v>
      </c>
      <c r="D49" s="11">
        <f t="shared" si="5"/>
        <v>957086.91351153632</v>
      </c>
      <c r="E49" s="11">
        <f t="shared" si="4"/>
        <v>2854.9902630049128</v>
      </c>
      <c r="F49" s="11">
        <f>D49*Zins!$C$2^B49</f>
        <v>628154.62956794037</v>
      </c>
      <c r="G49" s="11">
        <f t="shared" si="0"/>
        <v>16420514.346864587</v>
      </c>
      <c r="H49" s="11">
        <f t="shared" si="1"/>
        <v>265737957.85406271</v>
      </c>
      <c r="I49" s="12">
        <f>E49*Zins!$C$2^B50</f>
        <v>1857.0716154620079</v>
      </c>
      <c r="J49" s="13">
        <f t="shared" si="2"/>
        <v>481688.19832732662</v>
      </c>
      <c r="K49" s="11">
        <f t="shared" si="3"/>
        <v>14050205.505748106</v>
      </c>
    </row>
    <row r="50" spans="2:11" x14ac:dyDescent="0.2">
      <c r="B50" s="11">
        <v>48</v>
      </c>
      <c r="C50" s="12">
        <v>3.302</v>
      </c>
      <c r="D50" s="11">
        <f t="shared" si="5"/>
        <v>954231.92324853141</v>
      </c>
      <c r="E50" s="11">
        <f t="shared" si="4"/>
        <v>3150.8738105666507</v>
      </c>
      <c r="F50" s="11">
        <f>D50*Zins!$C$2^B50</f>
        <v>620694.59297119838</v>
      </c>
      <c r="G50" s="11">
        <f t="shared" si="0"/>
        <v>15792359.717296647</v>
      </c>
      <c r="H50" s="11">
        <f t="shared" si="1"/>
        <v>249317443.50719813</v>
      </c>
      <c r="I50" s="12">
        <f>E50*Zins!$C$2^B51</f>
        <v>2031.2522755112957</v>
      </c>
      <c r="J50" s="13">
        <f t="shared" si="2"/>
        <v>479831.12671186461</v>
      </c>
      <c r="K50" s="11">
        <f t="shared" si="3"/>
        <v>13568517.307420779</v>
      </c>
    </row>
    <row r="51" spans="2:11" x14ac:dyDescent="0.2">
      <c r="B51" s="11">
        <v>49</v>
      </c>
      <c r="C51" s="12">
        <v>3.63</v>
      </c>
      <c r="D51" s="11">
        <f t="shared" si="5"/>
        <v>951081.0494379648</v>
      </c>
      <c r="E51" s="11">
        <f t="shared" si="4"/>
        <v>3452.4242094598121</v>
      </c>
      <c r="F51" s="11">
        <f>D51*Zins!$C$2^B51</f>
        <v>613126.91717067151</v>
      </c>
      <c r="G51" s="11">
        <f t="shared" si="0"/>
        <v>15171665.124325449</v>
      </c>
      <c r="H51" s="11">
        <f t="shared" si="1"/>
        <v>233525083.78990147</v>
      </c>
      <c r="I51" s="12">
        <f>E51*Zins!$C$2^B52</f>
        <v>2205.7985226259048</v>
      </c>
      <c r="J51" s="13">
        <f t="shared" si="2"/>
        <v>477799.87443635333</v>
      </c>
      <c r="K51" s="11">
        <f t="shared" si="3"/>
        <v>13088686.180708915</v>
      </c>
    </row>
    <row r="52" spans="2:11" x14ac:dyDescent="0.2">
      <c r="B52" s="11">
        <v>50</v>
      </c>
      <c r="C52" s="12">
        <v>3.9809999999999999</v>
      </c>
      <c r="D52" s="11">
        <f t="shared" si="5"/>
        <v>947628.625228505</v>
      </c>
      <c r="E52" s="11">
        <f t="shared" si="4"/>
        <v>3772.5095570346784</v>
      </c>
      <c r="F52" s="11">
        <f>D52*Zins!$C$2^B52</f>
        <v>605452.19669112202</v>
      </c>
      <c r="G52" s="11">
        <f t="shared" si="0"/>
        <v>14558538.207154777</v>
      </c>
      <c r="H52" s="11">
        <f t="shared" si="1"/>
        <v>218353418.66557601</v>
      </c>
      <c r="I52" s="12">
        <f>E52*Zins!$C$2^B53</f>
        <v>2388.8059415533767</v>
      </c>
      <c r="J52" s="13">
        <f t="shared" si="2"/>
        <v>475594.0759137274</v>
      </c>
      <c r="K52" s="11">
        <f t="shared" si="3"/>
        <v>12610886.306272563</v>
      </c>
    </row>
    <row r="53" spans="2:11" x14ac:dyDescent="0.2">
      <c r="B53" s="11">
        <v>51</v>
      </c>
      <c r="C53" s="12">
        <v>4.3710000000000004</v>
      </c>
      <c r="D53" s="11">
        <f t="shared" si="5"/>
        <v>943856.1156714703</v>
      </c>
      <c r="E53" s="11">
        <f t="shared" si="4"/>
        <v>4125.5950815999968</v>
      </c>
      <c r="F53" s="11">
        <f>D53*Zins!$C$2^B53</f>
        <v>597662.92516956863</v>
      </c>
      <c r="G53" s="11">
        <f t="shared" si="0"/>
        <v>13953086.010463655</v>
      </c>
      <c r="H53" s="11">
        <f t="shared" si="1"/>
        <v>203794880.45842123</v>
      </c>
      <c r="I53" s="12">
        <f>E53*Zins!$C$2^B54</f>
        <v>2589.0828998178245</v>
      </c>
      <c r="J53" s="13">
        <f t="shared" si="2"/>
        <v>473205.26997217402</v>
      </c>
      <c r="K53" s="11">
        <f t="shared" si="3"/>
        <v>12135292.230358835</v>
      </c>
    </row>
    <row r="54" spans="2:11" x14ac:dyDescent="0.2">
      <c r="B54" s="11">
        <v>52</v>
      </c>
      <c r="C54" s="12">
        <v>4.8120000000000003</v>
      </c>
      <c r="D54" s="11">
        <f t="shared" si="5"/>
        <v>939730.52058987028</v>
      </c>
      <c r="E54" s="11">
        <f t="shared" si="4"/>
        <v>4521.9832650784565</v>
      </c>
      <c r="F54" s="11">
        <f>D54*Zins!$C$2^B54</f>
        <v>589742.85483018088</v>
      </c>
      <c r="G54" s="11">
        <f t="shared" si="0"/>
        <v>13355423.085294086</v>
      </c>
      <c r="H54" s="11">
        <f t="shared" si="1"/>
        <v>189841794.44795758</v>
      </c>
      <c r="I54" s="12">
        <f>E54*Zins!$C$2^B55</f>
        <v>2812.5298488035987</v>
      </c>
      <c r="J54" s="13">
        <f t="shared" si="2"/>
        <v>470616.18707235617</v>
      </c>
      <c r="K54" s="11">
        <f t="shared" si="3"/>
        <v>11662086.960386662</v>
      </c>
    </row>
    <row r="55" spans="2:11" x14ac:dyDescent="0.2">
      <c r="B55" s="11">
        <v>53</v>
      </c>
      <c r="C55" s="12">
        <v>5.3079999999999998</v>
      </c>
      <c r="D55" s="11">
        <f t="shared" si="5"/>
        <v>935208.53732479177</v>
      </c>
      <c r="E55" s="11">
        <f t="shared" si="4"/>
        <v>4964.0869161199944</v>
      </c>
      <c r="F55" s="11">
        <f>D55*Zins!$C$2^B55</f>
        <v>581669.98237139557</v>
      </c>
      <c r="G55" s="11">
        <f t="shared" si="0"/>
        <v>12765680.230463905</v>
      </c>
      <c r="H55" s="11">
        <f t="shared" si="1"/>
        <v>176486371.36266348</v>
      </c>
      <c r="I55" s="12">
        <f>E55*Zins!$C$2^B56</f>
        <v>3059.9645851609193</v>
      </c>
      <c r="J55" s="13">
        <f t="shared" si="2"/>
        <v>467803.65722355258</v>
      </c>
      <c r="K55" s="11">
        <f t="shared" si="3"/>
        <v>11191470.773314307</v>
      </c>
    </row>
    <row r="56" spans="2:11" x14ac:dyDescent="0.2">
      <c r="B56" s="11">
        <v>54</v>
      </c>
      <c r="C56" s="12">
        <v>5.8570000000000002</v>
      </c>
      <c r="D56" s="11">
        <f t="shared" si="5"/>
        <v>930244.45040867175</v>
      </c>
      <c r="E56" s="11">
        <f t="shared" si="4"/>
        <v>5448.4417460435907</v>
      </c>
      <c r="F56" s="11">
        <f>D56*Zins!$C$2^B56</f>
        <v>573421.68295834318</v>
      </c>
      <c r="G56" s="11">
        <f t="shared" si="0"/>
        <v>12184010.24809251</v>
      </c>
      <c r="H56" s="11">
        <f t="shared" si="1"/>
        <v>163720691.13219959</v>
      </c>
      <c r="I56" s="14">
        <f>E56*Zins!$C$2^B57</f>
        <v>3328.5736343776175</v>
      </c>
      <c r="J56" s="13">
        <f t="shared" si="2"/>
        <v>464743.69263839169</v>
      </c>
      <c r="K56" s="11">
        <f t="shared" si="3"/>
        <v>10723667.116090754</v>
      </c>
    </row>
    <row r="57" spans="2:11" x14ac:dyDescent="0.2">
      <c r="B57" s="11">
        <v>55</v>
      </c>
      <c r="C57" s="12">
        <v>6.46</v>
      </c>
      <c r="D57" s="11">
        <f t="shared" si="5"/>
        <v>924796.00866262813</v>
      </c>
      <c r="E57" s="11">
        <f t="shared" si="4"/>
        <v>5974.1822159605781</v>
      </c>
      <c r="F57" s="11">
        <f>D57*Zins!$C$2^B57</f>
        <v>564978.34703791491</v>
      </c>
      <c r="G57" s="11">
        <f t="shared" si="0"/>
        <v>11610588.565134166</v>
      </c>
      <c r="H57" s="11">
        <f t="shared" si="1"/>
        <v>151536680.88410708</v>
      </c>
      <c r="I57" s="14">
        <f>E57*Zins!$C$2^B58</f>
        <v>3617.2052743953727</v>
      </c>
      <c r="J57" s="13">
        <f t="shared" si="2"/>
        <v>461415.11900401406</v>
      </c>
      <c r="K57" s="11">
        <f t="shared" si="3"/>
        <v>10258923.423452362</v>
      </c>
    </row>
    <row r="58" spans="2:11" x14ac:dyDescent="0.2">
      <c r="B58" s="11">
        <v>56</v>
      </c>
      <c r="C58" s="12">
        <v>7.117</v>
      </c>
      <c r="D58" s="11">
        <f t="shared" si="5"/>
        <v>918821.82644666755</v>
      </c>
      <c r="E58" s="11">
        <f t="shared" si="4"/>
        <v>6539.2549388209327</v>
      </c>
      <c r="F58" s="13">
        <f>D58*Zins!$C$2^B58</f>
        <v>556321.69169083261</v>
      </c>
      <c r="G58" s="11">
        <f t="shared" si="0"/>
        <v>11045610.218096251</v>
      </c>
      <c r="H58" s="11">
        <f t="shared" si="1"/>
        <v>139926092.31897292</v>
      </c>
      <c r="I58" s="14">
        <f>E58*Zins!$C$2^B59</f>
        <v>3924.0252524912344</v>
      </c>
      <c r="J58" s="13">
        <f t="shared" si="2"/>
        <v>457797.91372961871</v>
      </c>
      <c r="K58" s="11">
        <f t="shared" si="3"/>
        <v>9797508.3044483475</v>
      </c>
    </row>
    <row r="59" spans="2:11" x14ac:dyDescent="0.2">
      <c r="B59" s="11">
        <v>57</v>
      </c>
      <c r="C59" s="12">
        <v>7.8310000000000004</v>
      </c>
      <c r="D59" s="11">
        <f t="shared" si="5"/>
        <v>912282.57150784659</v>
      </c>
      <c r="E59" s="11">
        <f t="shared" si="4"/>
        <v>7144.0848174779467</v>
      </c>
      <c r="F59" s="13">
        <f>D59*Zins!$C$2^B59</f>
        <v>547435.43132910691</v>
      </c>
      <c r="G59" s="11">
        <f t="shared" si="0"/>
        <v>10489288.526405418</v>
      </c>
      <c r="H59" s="11">
        <f t="shared" si="1"/>
        <v>128880482.10087667</v>
      </c>
      <c r="I59" s="14">
        <f>E59*Zins!$C$2^B60</f>
        <v>4248.7283079665385</v>
      </c>
      <c r="J59" s="13">
        <f t="shared" si="2"/>
        <v>453873.88847712748</v>
      </c>
      <c r="K59" s="11">
        <f t="shared" si="3"/>
        <v>9339710.3907187283</v>
      </c>
    </row>
    <row r="60" spans="2:11" x14ac:dyDescent="0.2">
      <c r="B60" s="11">
        <v>58</v>
      </c>
      <c r="C60" s="12">
        <v>8.6039999999999992</v>
      </c>
      <c r="D60" s="11">
        <f t="shared" si="5"/>
        <v>905138.48669036862</v>
      </c>
      <c r="E60" s="11">
        <f t="shared" si="4"/>
        <v>7787.8115394839306</v>
      </c>
      <c r="F60" s="13">
        <f>D60*Zins!$C$2^B60</f>
        <v>538303.73088837345</v>
      </c>
      <c r="G60" s="11">
        <f t="shared" si="0"/>
        <v>9941853.0950763114</v>
      </c>
      <c r="H60" s="11">
        <f t="shared" si="1"/>
        <v>118391193.57447125</v>
      </c>
      <c r="I60" s="14">
        <f>E60*Zins!$C$2^B61</f>
        <v>4590.2530233533853</v>
      </c>
      <c r="J60" s="13">
        <f t="shared" si="2"/>
        <v>449625.16016916092</v>
      </c>
      <c r="K60" s="11">
        <f t="shared" si="3"/>
        <v>8885836.5022416003</v>
      </c>
    </row>
    <row r="61" spans="2:11" x14ac:dyDescent="0.2">
      <c r="B61" s="11">
        <v>59</v>
      </c>
      <c r="C61" s="12">
        <v>9.4540000000000006</v>
      </c>
      <c r="D61" s="11">
        <f t="shared" si="5"/>
        <v>897350.67515088466</v>
      </c>
      <c r="E61" s="11">
        <f t="shared" si="4"/>
        <v>8483.5532828764644</v>
      </c>
      <c r="F61" s="13">
        <f>D61*Zins!$C$2^B61</f>
        <v>528911.95796611498</v>
      </c>
      <c r="G61" s="11">
        <f t="shared" si="0"/>
        <v>9403549.3641879372</v>
      </c>
      <c r="H61" s="11">
        <f t="shared" si="1"/>
        <v>108449340.47939494</v>
      </c>
      <c r="I61" s="14">
        <f>E61*Zins!$C$2^B62</f>
        <v>4955.7320620531736</v>
      </c>
      <c r="J61" s="13">
        <f t="shared" si="2"/>
        <v>445034.90714580752</v>
      </c>
      <c r="K61" s="11">
        <f t="shared" si="3"/>
        <v>8436211.3420724384</v>
      </c>
    </row>
    <row r="62" spans="2:11" x14ac:dyDescent="0.2">
      <c r="B62" s="11">
        <v>60</v>
      </c>
      <c r="C62" s="12">
        <v>10.404</v>
      </c>
      <c r="D62" s="11">
        <f t="shared" si="5"/>
        <v>888867.12186800817</v>
      </c>
      <c r="E62" s="11">
        <f t="shared" si="4"/>
        <v>9247.7735359147555</v>
      </c>
      <c r="F62" s="13">
        <f>D62*Zins!$C$2^B62</f>
        <v>519238.47801338288</v>
      </c>
      <c r="G62" s="11">
        <f t="shared" si="0"/>
        <v>8874637.4062218219</v>
      </c>
      <c r="H62" s="11">
        <f t="shared" si="1"/>
        <v>99045791.115207002</v>
      </c>
      <c r="I62" s="14">
        <f>E62*Zins!$C$2^B63</f>
        <v>5353.9713828059812</v>
      </c>
      <c r="J62" s="13">
        <f t="shared" si="2"/>
        <v>440079.17508375435</v>
      </c>
      <c r="K62" s="11">
        <f t="shared" si="3"/>
        <v>7991176.43492663</v>
      </c>
    </row>
    <row r="63" spans="2:11" x14ac:dyDescent="0.2">
      <c r="B63" s="11">
        <v>61</v>
      </c>
      <c r="C63" s="12">
        <v>11.504</v>
      </c>
      <c r="D63" s="11">
        <f t="shared" si="5"/>
        <v>879619.34833209345</v>
      </c>
      <c r="E63" s="11">
        <f t="shared" si="4"/>
        <v>10119.140983212403</v>
      </c>
      <c r="F63" s="13">
        <f>D63*Zins!$C$2^B63</f>
        <v>509253.04349666176</v>
      </c>
      <c r="G63" s="11">
        <f t="shared" si="0"/>
        <v>8355398.9282084387</v>
      </c>
      <c r="H63" s="11">
        <f t="shared" si="1"/>
        <v>90171153.70898518</v>
      </c>
      <c r="I63" s="14">
        <f>E63*Zins!$C$2^B64</f>
        <v>5806.1912907686801</v>
      </c>
      <c r="J63" s="13">
        <f t="shared" si="2"/>
        <v>434725.20370094839</v>
      </c>
      <c r="K63" s="11">
        <f t="shared" si="3"/>
        <v>7551097.2598428754</v>
      </c>
    </row>
    <row r="64" spans="2:11" x14ac:dyDescent="0.2">
      <c r="B64" s="11">
        <v>62</v>
      </c>
      <c r="C64" s="12">
        <v>12.818</v>
      </c>
      <c r="D64" s="11">
        <f t="shared" si="5"/>
        <v>869500.20734888106</v>
      </c>
      <c r="E64" s="11">
        <f t="shared" si="4"/>
        <v>11145.253657797957</v>
      </c>
      <c r="F64" s="13">
        <f>D64*Zins!$C$2^B64</f>
        <v>498904.45637688431</v>
      </c>
      <c r="G64" s="11">
        <f t="shared" si="0"/>
        <v>7846145.8847117769</v>
      </c>
      <c r="H64" s="11">
        <f t="shared" si="1"/>
        <v>81815754.780776739</v>
      </c>
      <c r="I64" s="14">
        <f>E64*Zins!$C$2^B65</f>
        <v>6337.9160771446032</v>
      </c>
      <c r="J64" s="13">
        <f t="shared" si="2"/>
        <v>428919.01241017971</v>
      </c>
      <c r="K64" s="11">
        <f t="shared" si="3"/>
        <v>7116372.0561419269</v>
      </c>
    </row>
    <row r="65" spans="2:11" x14ac:dyDescent="0.2">
      <c r="B65" s="11">
        <v>63</v>
      </c>
      <c r="C65" s="12">
        <v>14.429</v>
      </c>
      <c r="D65" s="11">
        <f t="shared" si="5"/>
        <v>858354.95369108312</v>
      </c>
      <c r="E65" s="11">
        <f t="shared" si="4"/>
        <v>12385.203626808638</v>
      </c>
      <c r="F65" s="13">
        <f>D65*Zins!$C$2^B65</f>
        <v>488116.45099608076</v>
      </c>
      <c r="G65" s="11">
        <f t="shared" si="0"/>
        <v>7347241.4283348927</v>
      </c>
      <c r="H65" s="11">
        <f t="shared" si="1"/>
        <v>73969608.896064967</v>
      </c>
      <c r="I65" s="14">
        <f>E65*Zins!$C$2^B66</f>
        <v>6980.2103780202669</v>
      </c>
      <c r="J65" s="13">
        <f t="shared" si="2"/>
        <v>422581.09633303509</v>
      </c>
      <c r="K65" s="11">
        <f t="shared" si="3"/>
        <v>6687453.0437317472</v>
      </c>
    </row>
    <row r="66" spans="2:11" x14ac:dyDescent="0.2">
      <c r="B66" s="11">
        <v>64</v>
      </c>
      <c r="C66" s="12">
        <v>16.414999999999999</v>
      </c>
      <c r="D66" s="11">
        <f t="shared" si="5"/>
        <v>845969.75006427453</v>
      </c>
      <c r="E66" s="11">
        <f t="shared" si="4"/>
        <v>13886.593447305066</v>
      </c>
      <c r="F66" s="13">
        <f>D66*Zins!$C$2^B66</f>
        <v>476782.37732870004</v>
      </c>
      <c r="G66" s="11">
        <f t="shared" ref="G66:G101" si="6">G67+F66</f>
        <v>6859124.9773388123</v>
      </c>
      <c r="H66" s="11">
        <f t="shared" ref="H66:H120" si="7">H67+G66</f>
        <v>66622367.467730068</v>
      </c>
      <c r="I66" s="14">
        <f>E66*Zins!$C$2^B67</f>
        <v>7756.573561794462</v>
      </c>
      <c r="J66" s="13">
        <f t="shared" ref="J66:J121" si="8">J67+I66</f>
        <v>415600.88595501485</v>
      </c>
      <c r="K66" s="11">
        <f t="shared" ref="K66:K121" si="9">K67+J66</f>
        <v>6264871.9473987119</v>
      </c>
    </row>
    <row r="67" spans="2:11" x14ac:dyDescent="0.2">
      <c r="B67" s="11">
        <v>65</v>
      </c>
      <c r="C67" s="12">
        <v>18.832000000000001</v>
      </c>
      <c r="D67" s="11">
        <f t="shared" si="5"/>
        <v>832083.1566169695</v>
      </c>
      <c r="E67" s="11">
        <f t="shared" ref="E67:E122" si="10">D67*C67/1000</f>
        <v>15669.79000541077</v>
      </c>
      <c r="F67" s="13">
        <f>D67*Zins!$C$2^B67</f>
        <v>464773.03726942471</v>
      </c>
      <c r="G67" s="11">
        <f t="shared" si="6"/>
        <v>6382342.6000101119</v>
      </c>
      <c r="H67" s="11">
        <f t="shared" si="7"/>
        <v>59763242.490391254</v>
      </c>
      <c r="I67" s="14">
        <f>E67*Zins!$C$2^B68</f>
        <v>8674.5350226539231</v>
      </c>
      <c r="J67" s="13">
        <f t="shared" si="8"/>
        <v>407844.31239322037</v>
      </c>
      <c r="K67" s="11">
        <f t="shared" si="9"/>
        <v>5849271.0614436967</v>
      </c>
    </row>
    <row r="68" spans="2:11" x14ac:dyDescent="0.2">
      <c r="B68" s="11">
        <v>66</v>
      </c>
      <c r="C68" s="12">
        <v>21.704000000000001</v>
      </c>
      <c r="D68" s="11">
        <f t="shared" ref="D68:D103" si="11">D67-E67</f>
        <v>816413.36661155871</v>
      </c>
      <c r="E68" s="11">
        <f t="shared" si="10"/>
        <v>17719.435708937272</v>
      </c>
      <c r="F68" s="13">
        <f>D68*Zins!$C$2^B68</f>
        <v>451952.85572999698</v>
      </c>
      <c r="G68" s="11">
        <f t="shared" si="6"/>
        <v>5917569.5627406873</v>
      </c>
      <c r="H68" s="11">
        <f t="shared" si="7"/>
        <v>53380899.890381142</v>
      </c>
      <c r="I68" s="14">
        <f>E68*Zins!$C$2^B69</f>
        <v>9721.6895745925249</v>
      </c>
      <c r="J68" s="13">
        <f t="shared" si="8"/>
        <v>399169.77737056644</v>
      </c>
      <c r="K68" s="11">
        <f t="shared" si="9"/>
        <v>5441426.7490504766</v>
      </c>
    </row>
    <row r="69" spans="2:11" x14ac:dyDescent="0.2">
      <c r="B69" s="11">
        <v>67</v>
      </c>
      <c r="C69" s="12">
        <v>25.015999999999998</v>
      </c>
      <c r="D69" s="11">
        <f t="shared" si="11"/>
        <v>798693.93090262148</v>
      </c>
      <c r="E69" s="11">
        <f t="shared" si="10"/>
        <v>19980.127375459975</v>
      </c>
      <c r="F69" s="13">
        <f>D69*Zins!$C$2^B69</f>
        <v>438199.87210033025</v>
      </c>
      <c r="G69" s="11">
        <f t="shared" si="6"/>
        <v>5465616.7070106901</v>
      </c>
      <c r="H69" s="11">
        <f t="shared" si="7"/>
        <v>47463330.327640459</v>
      </c>
      <c r="I69" s="14">
        <f>E69*Zins!$C$2^B70</f>
        <v>10864.229931082122</v>
      </c>
      <c r="J69" s="13">
        <f t="shared" si="8"/>
        <v>389448.08779597393</v>
      </c>
      <c r="K69" s="11">
        <f t="shared" si="9"/>
        <v>5042256.9716799101</v>
      </c>
    </row>
    <row r="70" spans="2:11" x14ac:dyDescent="0.2">
      <c r="B70" s="11">
        <v>68</v>
      </c>
      <c r="C70" s="12">
        <v>28.738</v>
      </c>
      <c r="D70" s="11">
        <f t="shared" si="11"/>
        <v>778713.80352716148</v>
      </c>
      <c r="E70" s="11">
        <f t="shared" si="10"/>
        <v>22378.677285763566</v>
      </c>
      <c r="F70" s="13">
        <f>D70*Zins!$C$2^B70</f>
        <v>423427.02091166342</v>
      </c>
      <c r="G70" s="11">
        <f t="shared" si="6"/>
        <v>5027416.8349103602</v>
      </c>
      <c r="H70" s="11">
        <f t="shared" si="7"/>
        <v>41997713.620629765</v>
      </c>
      <c r="I70" s="14">
        <f>E70*Zins!$C$2^B71</f>
        <v>12059.906567848746</v>
      </c>
      <c r="J70" s="13">
        <f t="shared" si="8"/>
        <v>378583.85786489182</v>
      </c>
      <c r="K70" s="11">
        <f t="shared" si="9"/>
        <v>4652808.8838839363</v>
      </c>
    </row>
    <row r="71" spans="2:11" x14ac:dyDescent="0.2">
      <c r="B71" s="11">
        <v>69</v>
      </c>
      <c r="C71" s="12">
        <v>32.822000000000003</v>
      </c>
      <c r="D71" s="11">
        <f t="shared" si="11"/>
        <v>756335.12624139793</v>
      </c>
      <c r="E71" s="11">
        <f t="shared" si="10"/>
        <v>24824.431513495165</v>
      </c>
      <c r="F71" s="13">
        <f>D71*Zins!$C$2^B71</f>
        <v>407590.26281933009</v>
      </c>
      <c r="G71" s="11">
        <f t="shared" si="6"/>
        <v>4603989.8139986964</v>
      </c>
      <c r="H71" s="11">
        <f t="shared" si="7"/>
        <v>36970296.785719402</v>
      </c>
      <c r="I71" s="14">
        <f>E71*Zins!$C$2^B72</f>
        <v>13258.600204416311</v>
      </c>
      <c r="J71" s="13">
        <f t="shared" si="8"/>
        <v>366523.95129704307</v>
      </c>
      <c r="K71" s="11">
        <f t="shared" si="9"/>
        <v>4274225.0260190442</v>
      </c>
    </row>
    <row r="72" spans="2:11" x14ac:dyDescent="0.2">
      <c r="B72" s="11">
        <v>70</v>
      </c>
      <c r="C72" s="12">
        <v>37.219000000000001</v>
      </c>
      <c r="D72" s="11">
        <f t="shared" si="11"/>
        <v>731510.69472790277</v>
      </c>
      <c r="E72" s="11">
        <f t="shared" si="10"/>
        <v>27226.096547077814</v>
      </c>
      <c r="F72" s="13">
        <f>D72*Zins!$C$2^B72</f>
        <v>390696.07057787327</v>
      </c>
      <c r="G72" s="11">
        <f t="shared" si="6"/>
        <v>4196399.5511793662</v>
      </c>
      <c r="H72" s="11">
        <f t="shared" si="7"/>
        <v>32366306.971720703</v>
      </c>
      <c r="I72" s="14">
        <f>E72*Zins!$C$2^B73</f>
        <v>14411.612537995905</v>
      </c>
      <c r="J72" s="13">
        <f t="shared" si="8"/>
        <v>353265.35109262675</v>
      </c>
      <c r="K72" s="11">
        <f t="shared" si="9"/>
        <v>3907701.0747220013</v>
      </c>
    </row>
    <row r="73" spans="2:11" x14ac:dyDescent="0.2">
      <c r="B73" s="11">
        <v>71</v>
      </c>
      <c r="C73" s="12">
        <v>41.88</v>
      </c>
      <c r="D73" s="11">
        <f t="shared" si="11"/>
        <v>704284.59818082501</v>
      </c>
      <c r="E73" s="11">
        <f t="shared" si="10"/>
        <v>29495.438971812953</v>
      </c>
      <c r="F73" s="13">
        <f>D73*Zins!$C$2^B73</f>
        <v>372799.55750945042</v>
      </c>
      <c r="G73" s="11">
        <f t="shared" si="6"/>
        <v>3805703.4806014933</v>
      </c>
      <c r="H73" s="11">
        <f t="shared" si="7"/>
        <v>28169907.420541335</v>
      </c>
      <c r="I73" s="14">
        <f>E73*Zins!$C$2^B74</f>
        <v>15473.583219520106</v>
      </c>
      <c r="J73" s="13">
        <f t="shared" si="8"/>
        <v>338853.73855463084</v>
      </c>
      <c r="K73" s="11">
        <f t="shared" si="9"/>
        <v>3554435.7236293745</v>
      </c>
    </row>
    <row r="74" spans="2:11" x14ac:dyDescent="0.2">
      <c r="B74" s="11">
        <v>72</v>
      </c>
      <c r="C74" s="12">
        <v>46.597000000000001</v>
      </c>
      <c r="D74" s="11">
        <f t="shared" si="11"/>
        <v>674789.15920901205</v>
      </c>
      <c r="E74" s="11">
        <f t="shared" si="10"/>
        <v>31443.150451662335</v>
      </c>
      <c r="F74" s="13">
        <f>D74*Zins!$C$2^B74</f>
        <v>354000.70568974694</v>
      </c>
      <c r="G74" s="11">
        <f t="shared" si="6"/>
        <v>3432903.923092043</v>
      </c>
      <c r="H74" s="11">
        <f t="shared" si="7"/>
        <v>24364203.939939842</v>
      </c>
      <c r="I74" s="14">
        <f>E74*Zins!$C$2^B75</f>
        <v>16348.236752254848</v>
      </c>
      <c r="J74" s="13">
        <f t="shared" si="8"/>
        <v>323380.15533511073</v>
      </c>
      <c r="K74" s="11">
        <f t="shared" si="9"/>
        <v>3215581.9850747436</v>
      </c>
    </row>
    <row r="75" spans="2:11" x14ac:dyDescent="0.2">
      <c r="B75" s="11">
        <v>73</v>
      </c>
      <c r="C75" s="12">
        <v>51.180999999999997</v>
      </c>
      <c r="D75" s="11">
        <f t="shared" si="11"/>
        <v>643346.00875734969</v>
      </c>
      <c r="E75" s="11">
        <f t="shared" si="10"/>
        <v>32927.092074209912</v>
      </c>
      <c r="F75" s="13">
        <f>D75*Zins!$C$2^B75</f>
        <v>334494.88087881252</v>
      </c>
      <c r="G75" s="11">
        <f t="shared" si="6"/>
        <v>3078903.2174022961</v>
      </c>
      <c r="H75" s="11">
        <f t="shared" si="7"/>
        <v>20931300.016847797</v>
      </c>
      <c r="I75" s="14">
        <f>E75*Zins!$C$2^B76</f>
        <v>16967.078789156101</v>
      </c>
      <c r="J75" s="13">
        <f t="shared" si="8"/>
        <v>307031.9185828559</v>
      </c>
      <c r="K75" s="11">
        <f t="shared" si="9"/>
        <v>2892201.829739633</v>
      </c>
    </row>
    <row r="76" spans="2:11" x14ac:dyDescent="0.2">
      <c r="B76" s="11">
        <v>74</v>
      </c>
      <c r="C76" s="12">
        <v>56.11</v>
      </c>
      <c r="D76" s="11">
        <f t="shared" si="11"/>
        <v>610418.91668313975</v>
      </c>
      <c r="E76" s="11">
        <f t="shared" si="10"/>
        <v>34250.605415090969</v>
      </c>
      <c r="F76" s="13">
        <f>D76*Zins!$C$2^B76</f>
        <v>314544.2005753757</v>
      </c>
      <c r="G76" s="11">
        <f t="shared" si="6"/>
        <v>2744408.3365234835</v>
      </c>
      <c r="H76" s="11">
        <f t="shared" si="7"/>
        <v>17852396.799445502</v>
      </c>
      <c r="I76" s="14">
        <f>E76*Zins!$C$2^B77</f>
        <v>17491.650242105385</v>
      </c>
      <c r="J76" s="13">
        <f t="shared" si="8"/>
        <v>290064.83979369979</v>
      </c>
      <c r="K76" s="11">
        <f t="shared" si="9"/>
        <v>2585169.9111567773</v>
      </c>
    </row>
    <row r="77" spans="2:11" x14ac:dyDescent="0.2">
      <c r="B77" s="11">
        <v>75</v>
      </c>
      <c r="C77" s="12">
        <v>61.476999999999997</v>
      </c>
      <c r="D77" s="11">
        <f t="shared" si="11"/>
        <v>576168.31126804883</v>
      </c>
      <c r="E77" s="11">
        <f t="shared" si="10"/>
        <v>35421.099271825835</v>
      </c>
      <c r="F77" s="13">
        <f>D77*Zins!$C$2^B77</f>
        <v>294246.90335093311</v>
      </c>
      <c r="G77" s="11">
        <f t="shared" si="6"/>
        <v>2429864.135948108</v>
      </c>
      <c r="H77" s="11">
        <f t="shared" si="7"/>
        <v>15107988.46292202</v>
      </c>
      <c r="I77" s="14">
        <f>E77*Zins!$C$2^B78</f>
        <v>17928.064298617752</v>
      </c>
      <c r="J77" s="13">
        <f t="shared" si="8"/>
        <v>272573.18955159443</v>
      </c>
      <c r="K77" s="11">
        <f t="shared" si="9"/>
        <v>2295105.0713630775</v>
      </c>
    </row>
    <row r="78" spans="2:11" x14ac:dyDescent="0.2">
      <c r="B78" s="11">
        <v>76</v>
      </c>
      <c r="C78" s="12">
        <v>67.433000000000007</v>
      </c>
      <c r="D78" s="11">
        <f t="shared" si="11"/>
        <v>540747.21199622296</v>
      </c>
      <c r="E78" s="11">
        <f t="shared" si="10"/>
        <v>36464.206746541306</v>
      </c>
      <c r="F78" s="13">
        <f>D78*Zins!$C$2^B78</f>
        <v>273694.23832866974</v>
      </c>
      <c r="G78" s="11">
        <f t="shared" si="6"/>
        <v>2135617.2325971751</v>
      </c>
      <c r="H78" s="11">
        <f t="shared" si="7"/>
        <v>12678124.326973911</v>
      </c>
      <c r="I78" s="14">
        <f>E78*Zins!$C$2^B79</f>
        <v>18291.400964536362</v>
      </c>
      <c r="J78" s="13">
        <f t="shared" si="8"/>
        <v>254645.12525297669</v>
      </c>
      <c r="K78" s="11">
        <f t="shared" si="9"/>
        <v>2022531.8818114828</v>
      </c>
    </row>
    <row r="79" spans="2:11" x14ac:dyDescent="0.2">
      <c r="B79" s="11">
        <v>77</v>
      </c>
      <c r="C79" s="12">
        <v>74.16</v>
      </c>
      <c r="D79" s="11">
        <f t="shared" si="11"/>
        <v>504283.00524968165</v>
      </c>
      <c r="E79" s="11">
        <f t="shared" si="10"/>
        <v>37397.627669316389</v>
      </c>
      <c r="F79" s="13">
        <f>D79*Zins!$C$2^B79</f>
        <v>252961.56070907091</v>
      </c>
      <c r="G79" s="11">
        <f t="shared" si="6"/>
        <v>1861922.9942685051</v>
      </c>
      <c r="H79" s="11">
        <f t="shared" si="7"/>
        <v>10542507.094376735</v>
      </c>
      <c r="I79" s="14">
        <f>E79*Zins!$C$2^B80</f>
        <v>18592.298654296039</v>
      </c>
      <c r="J79" s="13">
        <f t="shared" si="8"/>
        <v>236353.72428844034</v>
      </c>
      <c r="K79" s="13">
        <f t="shared" si="9"/>
        <v>1767886.7565585061</v>
      </c>
    </row>
    <row r="80" spans="2:11" x14ac:dyDescent="0.2">
      <c r="B80" s="11">
        <v>78</v>
      </c>
      <c r="C80" s="12">
        <v>81.805999999999997</v>
      </c>
      <c r="D80" s="11">
        <f t="shared" si="11"/>
        <v>466885.37758036528</v>
      </c>
      <c r="E80" s="11">
        <f t="shared" si="10"/>
        <v>38194.025198339361</v>
      </c>
      <c r="F80" s="13">
        <f>D80*Zins!$C$2^B80</f>
        <v>232112.91513070991</v>
      </c>
      <c r="G80" s="11">
        <f t="shared" si="6"/>
        <v>1608961.4335594343</v>
      </c>
      <c r="H80" s="11">
        <f t="shared" si="7"/>
        <v>8680584.1001082305</v>
      </c>
      <c r="I80" s="14">
        <f>E80*Zins!$C$2^B81</f>
        <v>18818.859400577658</v>
      </c>
      <c r="J80" s="13">
        <f t="shared" si="8"/>
        <v>217761.42563414431</v>
      </c>
      <c r="K80" s="13">
        <f t="shared" si="9"/>
        <v>1531533.0322700657</v>
      </c>
    </row>
    <row r="81" spans="2:11" x14ac:dyDescent="0.2">
      <c r="B81" s="11">
        <v>79</v>
      </c>
      <c r="C81" s="12">
        <v>90.477999999999994</v>
      </c>
      <c r="D81" s="11">
        <f t="shared" si="11"/>
        <v>428691.35238202591</v>
      </c>
      <c r="E81" s="11">
        <f t="shared" si="10"/>
        <v>38787.13618082094</v>
      </c>
      <c r="F81" s="13">
        <f>D81*Zins!$C$2^B81</f>
        <v>211223.67293907539</v>
      </c>
      <c r="G81" s="13">
        <f t="shared" si="6"/>
        <v>1376848.5184287243</v>
      </c>
      <c r="H81" s="11">
        <f t="shared" si="7"/>
        <v>7071622.666548796</v>
      </c>
      <c r="I81" s="14">
        <f>E81*Zins!$C$2^B82</f>
        <v>18940.629811874791</v>
      </c>
      <c r="J81" s="13">
        <f t="shared" si="8"/>
        <v>198942.56623356664</v>
      </c>
      <c r="K81" s="13">
        <f t="shared" si="9"/>
        <v>1313771.6066359214</v>
      </c>
    </row>
    <row r="82" spans="2:11" x14ac:dyDescent="0.2">
      <c r="B82" s="11">
        <v>80</v>
      </c>
      <c r="C82" s="12">
        <v>100.261</v>
      </c>
      <c r="D82" s="11">
        <f t="shared" si="11"/>
        <v>389904.21620120498</v>
      </c>
      <c r="E82" s="11">
        <f t="shared" si="10"/>
        <v>39092.186620549008</v>
      </c>
      <c r="F82" s="13">
        <f>D82*Zins!$C$2^B82</f>
        <v>190398.98657967665</v>
      </c>
      <c r="G82" s="13">
        <f t="shared" si="6"/>
        <v>1165624.8454896489</v>
      </c>
      <c r="H82" s="11">
        <f t="shared" si="7"/>
        <v>5694774.1481200717</v>
      </c>
      <c r="I82" s="14">
        <f>E82*Zins!$C$2^B83</f>
        <v>18919.318923156552</v>
      </c>
      <c r="J82" s="13">
        <f t="shared" si="8"/>
        <v>180001.93642169185</v>
      </c>
      <c r="K82" s="13">
        <f t="shared" si="9"/>
        <v>1114829.0404023547</v>
      </c>
    </row>
    <row r="83" spans="2:11" x14ac:dyDescent="0.2">
      <c r="B83" s="11">
        <v>81</v>
      </c>
      <c r="C83" s="12">
        <v>111.193</v>
      </c>
      <c r="D83" s="11">
        <f t="shared" si="11"/>
        <v>350812.02958065597</v>
      </c>
      <c r="E83" s="11">
        <f t="shared" si="10"/>
        <v>39007.842005161881</v>
      </c>
      <c r="F83" s="13">
        <f>D83*Zins!$C$2^B83</f>
        <v>169781.36153241995</v>
      </c>
      <c r="G83" s="13">
        <f t="shared" si="6"/>
        <v>975225.85890997224</v>
      </c>
      <c r="H83" s="11">
        <f t="shared" si="7"/>
        <v>4529149.3026304226</v>
      </c>
      <c r="I83" s="14">
        <f>E83*Zins!$C$2^B84</f>
        <v>18710.107961223363</v>
      </c>
      <c r="J83" s="14">
        <f t="shared" si="8"/>
        <v>161082.61749853528</v>
      </c>
      <c r="K83" s="13">
        <f t="shared" si="9"/>
        <v>934827.10398066288</v>
      </c>
    </row>
    <row r="84" spans="2:11" x14ac:dyDescent="0.2">
      <c r="B84" s="11">
        <v>82</v>
      </c>
      <c r="C84" s="12">
        <v>123.283</v>
      </c>
      <c r="D84" s="11">
        <f t="shared" si="11"/>
        <v>311804.18757549411</v>
      </c>
      <c r="E84" s="11">
        <f t="shared" si="10"/>
        <v>38440.15565686964</v>
      </c>
      <c r="F84" s="14">
        <f>D84*Zins!$C$2^B84</f>
        <v>149556.85094107591</v>
      </c>
      <c r="G84" s="13">
        <f t="shared" si="6"/>
        <v>805444.49737755232</v>
      </c>
      <c r="H84" s="11">
        <f t="shared" si="7"/>
        <v>3553923.4437204506</v>
      </c>
      <c r="I84" s="14">
        <f>E84*Zins!$C$2^B85</f>
        <v>18273.357041197884</v>
      </c>
      <c r="J84" s="14">
        <f t="shared" si="8"/>
        <v>142372.50953731191</v>
      </c>
      <c r="K84" s="13">
        <f t="shared" si="9"/>
        <v>773744.48648212757</v>
      </c>
    </row>
    <row r="85" spans="2:11" x14ac:dyDescent="0.2">
      <c r="B85" s="11">
        <v>83</v>
      </c>
      <c r="C85" s="12">
        <v>136.49799999999999</v>
      </c>
      <c r="D85" s="11">
        <f t="shared" si="11"/>
        <v>273364.03191862447</v>
      </c>
      <c r="E85" s="11">
        <f t="shared" si="10"/>
        <v>37313.643628828402</v>
      </c>
      <c r="F85" s="14">
        <f>D85*Zins!$C$2^B85</f>
        <v>129949.48829188036</v>
      </c>
      <c r="G85" s="13">
        <f t="shared" si="6"/>
        <v>655887.64643647638</v>
      </c>
      <c r="H85" s="11">
        <f t="shared" si="7"/>
        <v>2748478.9463428985</v>
      </c>
      <c r="I85" s="14">
        <f>E85*Zins!$C$2^B86</f>
        <v>17579.628595505535</v>
      </c>
      <c r="J85" s="14">
        <f t="shared" si="8"/>
        <v>124099.15249611402</v>
      </c>
      <c r="K85" s="13">
        <f t="shared" si="9"/>
        <v>631371.9769448156</v>
      </c>
    </row>
    <row r="86" spans="2:11" x14ac:dyDescent="0.2">
      <c r="B86" s="11">
        <v>84</v>
      </c>
      <c r="C86" s="12">
        <v>150.887</v>
      </c>
      <c r="D86" s="11">
        <f t="shared" si="11"/>
        <v>236050.38828979607</v>
      </c>
      <c r="E86" s="11">
        <f t="shared" si="10"/>
        <v>35616.934937882463</v>
      </c>
      <c r="F86" s="14">
        <f>D86*Zins!$C$2^B86</f>
        <v>111210.74632211623</v>
      </c>
      <c r="G86" s="13">
        <f t="shared" si="6"/>
        <v>525938.15814459603</v>
      </c>
      <c r="H86" s="11">
        <f t="shared" si="7"/>
        <v>2092591.2999064222</v>
      </c>
      <c r="I86" s="12">
        <f>E86*Zins!$C$2^B87</f>
        <v>16630.580654415418</v>
      </c>
      <c r="J86" s="14">
        <f t="shared" si="8"/>
        <v>106519.52390060849</v>
      </c>
      <c r="K86" s="13">
        <f t="shared" si="9"/>
        <v>507272.82444870158</v>
      </c>
    </row>
    <row r="87" spans="2:11" x14ac:dyDescent="0.2">
      <c r="B87" s="11">
        <v>85</v>
      </c>
      <c r="C87" s="12">
        <v>166.5</v>
      </c>
      <c r="D87" s="11">
        <f t="shared" si="11"/>
        <v>200433.4533519136</v>
      </c>
      <c r="E87" s="11">
        <f t="shared" si="10"/>
        <v>33372.169983093612</v>
      </c>
      <c r="F87" s="14">
        <f>D87*Zins!$C$2^B87</f>
        <v>93588.196671765196</v>
      </c>
      <c r="G87" s="13">
        <f t="shared" si="6"/>
        <v>414727.41182247986</v>
      </c>
      <c r="H87" s="13">
        <f t="shared" si="7"/>
        <v>1566653.1417618261</v>
      </c>
      <c r="I87" s="12">
        <f>E87*Zins!$C$2^B88</f>
        <v>15443.443752080184</v>
      </c>
      <c r="J87" s="14">
        <f t="shared" si="8"/>
        <v>89888.94324619307</v>
      </c>
      <c r="K87" s="13">
        <f t="shared" si="9"/>
        <v>400753.3005480931</v>
      </c>
    </row>
    <row r="88" spans="2:11" x14ac:dyDescent="0.2">
      <c r="B88" s="11">
        <v>86</v>
      </c>
      <c r="C88" s="12">
        <v>183.34399999999999</v>
      </c>
      <c r="D88" s="11">
        <f t="shared" si="11"/>
        <v>167061.28336881998</v>
      </c>
      <c r="E88" s="11">
        <f t="shared" si="10"/>
        <v>30629.683937972928</v>
      </c>
      <c r="F88" s="14">
        <f>D88*Zins!$C$2^B88</f>
        <v>77309.972176329335</v>
      </c>
      <c r="G88" s="13">
        <f t="shared" si="6"/>
        <v>321139.21515071468</v>
      </c>
      <c r="H88" s="13">
        <f t="shared" si="7"/>
        <v>1151925.7299393462</v>
      </c>
      <c r="I88" s="12">
        <f>E88*Zins!$C$2^B89</f>
        <v>14047.888541820541</v>
      </c>
      <c r="J88" s="14">
        <f t="shared" si="8"/>
        <v>74445.499494112883</v>
      </c>
      <c r="K88" s="13">
        <f t="shared" si="9"/>
        <v>310864.35730190005</v>
      </c>
    </row>
    <row r="89" spans="2:11" x14ac:dyDescent="0.2">
      <c r="B89" s="11">
        <v>87</v>
      </c>
      <c r="C89" s="12">
        <v>201.32300000000001</v>
      </c>
      <c r="D89" s="11">
        <f t="shared" si="11"/>
        <v>136431.59943084704</v>
      </c>
      <c r="E89" s="11">
        <f t="shared" si="10"/>
        <v>27466.818892216419</v>
      </c>
      <c r="F89" s="14">
        <f>D89*Zins!$C$2^B89</f>
        <v>62572.500136404771</v>
      </c>
      <c r="G89" s="13">
        <f t="shared" si="6"/>
        <v>243829.24297438536</v>
      </c>
      <c r="H89" s="13">
        <f t="shared" si="7"/>
        <v>830786.51478863147</v>
      </c>
      <c r="I89" s="12">
        <f>E89*Zins!$C$2^B90</f>
        <v>12484.919172409731</v>
      </c>
      <c r="J89" s="14">
        <f t="shared" si="8"/>
        <v>60397.610952292343</v>
      </c>
      <c r="K89" s="13">
        <f t="shared" si="9"/>
        <v>236418.85780778716</v>
      </c>
    </row>
    <row r="90" spans="2:11" x14ac:dyDescent="0.2">
      <c r="B90" s="11">
        <v>88</v>
      </c>
      <c r="C90" s="12">
        <v>220.28399999999999</v>
      </c>
      <c r="D90" s="11">
        <f t="shared" si="11"/>
        <v>108964.78053863061</v>
      </c>
      <c r="E90" s="11">
        <f t="shared" si="10"/>
        <v>24003.197716171704</v>
      </c>
      <c r="F90" s="14">
        <f>D90*Zins!$C$2^B90</f>
        <v>49529.451626802133</v>
      </c>
      <c r="G90" s="14">
        <f t="shared" si="6"/>
        <v>181256.74283798059</v>
      </c>
      <c r="H90" s="13">
        <f t="shared" si="7"/>
        <v>586957.27181424608</v>
      </c>
      <c r="I90" s="12">
        <f>E90*Zins!$C$2^B91</f>
        <v>10813.226682020299</v>
      </c>
      <c r="J90" s="14">
        <f t="shared" si="8"/>
        <v>47912.691779882611</v>
      </c>
      <c r="K90" s="14">
        <f t="shared" si="9"/>
        <v>176021.24685549483</v>
      </c>
    </row>
    <row r="91" spans="2:11" x14ac:dyDescent="0.2">
      <c r="B91" s="11">
        <v>89</v>
      </c>
      <c r="C91" s="12">
        <v>240.07300000000001</v>
      </c>
      <c r="D91" s="11">
        <f t="shared" si="11"/>
        <v>84961.582822458906</v>
      </c>
      <c r="E91" s="11">
        <f t="shared" si="10"/>
        <v>20396.982072936178</v>
      </c>
      <c r="F91" s="14">
        <f>D91*Zins!$C$2^B91</f>
        <v>38274.435980816314</v>
      </c>
      <c r="G91" s="14">
        <f t="shared" si="6"/>
        <v>131727.29121117847</v>
      </c>
      <c r="H91" s="13">
        <f t="shared" si="7"/>
        <v>405700.52897626552</v>
      </c>
      <c r="I91" s="12">
        <f>E91*Zins!$C$2^B92</f>
        <v>9106.6983837685984</v>
      </c>
      <c r="J91" s="14">
        <f t="shared" si="8"/>
        <v>37099.46509786231</v>
      </c>
      <c r="K91" s="14">
        <f t="shared" si="9"/>
        <v>128108.55507561222</v>
      </c>
    </row>
    <row r="92" spans="2:11" x14ac:dyDescent="0.2">
      <c r="B92" s="11">
        <v>90</v>
      </c>
      <c r="C92" s="12">
        <v>260.55599999999998</v>
      </c>
      <c r="D92" s="11">
        <f t="shared" si="11"/>
        <v>64564.600749522724</v>
      </c>
      <c r="E92" s="11">
        <f t="shared" si="10"/>
        <v>16822.694112892641</v>
      </c>
      <c r="F92" s="14">
        <f>D92*Zins!$C$2^B92</f>
        <v>28826.340249349654</v>
      </c>
      <c r="G92" s="14">
        <f t="shared" si="6"/>
        <v>93452.855230362155</v>
      </c>
      <c r="H92" s="13">
        <f t="shared" si="7"/>
        <v>273973.23776508705</v>
      </c>
      <c r="I92" s="12">
        <f>E92*Zins!$C$2^B93</f>
        <v>7443.8809811789388</v>
      </c>
      <c r="J92" s="14">
        <f t="shared" si="8"/>
        <v>27992.766714093712</v>
      </c>
      <c r="K92" s="14">
        <f t="shared" si="9"/>
        <v>91009.089977749914</v>
      </c>
    </row>
    <row r="93" spans="2:11" x14ac:dyDescent="0.2">
      <c r="B93" s="11">
        <v>91</v>
      </c>
      <c r="C93" s="12">
        <v>281.60199999999998</v>
      </c>
      <c r="D93" s="11">
        <f t="shared" si="11"/>
        <v>47741.906636630083</v>
      </c>
      <c r="E93" s="11">
        <f t="shared" si="10"/>
        <v>13444.216392688304</v>
      </c>
      <c r="F93" s="12">
        <f>D93*Zins!$C$2^B93</f>
        <v>21125.336312527364</v>
      </c>
      <c r="G93" s="14">
        <f t="shared" si="6"/>
        <v>64626.5149810125</v>
      </c>
      <c r="H93" s="14">
        <f t="shared" si="7"/>
        <v>180520.38253472489</v>
      </c>
      <c r="I93" s="12">
        <f>E93*Zins!$C$2^B94</f>
        <v>5895.8740894750554</v>
      </c>
      <c r="J93" s="12">
        <f t="shared" si="8"/>
        <v>20548.885732914772</v>
      </c>
      <c r="K93" s="14">
        <f t="shared" si="9"/>
        <v>63016.323263656202</v>
      </c>
    </row>
    <row r="94" spans="2:11" x14ac:dyDescent="0.2">
      <c r="B94" s="11">
        <v>92</v>
      </c>
      <c r="C94" s="12">
        <v>303.07900000000001</v>
      </c>
      <c r="D94" s="11">
        <f t="shared" si="11"/>
        <v>34297.690243941775</v>
      </c>
      <c r="E94" s="11">
        <f t="shared" si="10"/>
        <v>10394.909661443629</v>
      </c>
      <c r="F94" s="12">
        <f>D94*Zins!$C$2^B94</f>
        <v>15041.030085477734</v>
      </c>
      <c r="G94" s="14">
        <f t="shared" si="6"/>
        <v>43501.178668485139</v>
      </c>
      <c r="H94" s="14">
        <f t="shared" si="7"/>
        <v>115893.86755371239</v>
      </c>
      <c r="I94" s="12">
        <f>E94*Zins!$C$2^B95</f>
        <v>4517.9587287180439</v>
      </c>
      <c r="J94" s="12">
        <f t="shared" si="8"/>
        <v>14653.011643439717</v>
      </c>
      <c r="K94" s="14">
        <f t="shared" si="9"/>
        <v>42467.43753074143</v>
      </c>
    </row>
    <row r="95" spans="2:11" x14ac:dyDescent="0.2">
      <c r="B95" s="11">
        <v>93</v>
      </c>
      <c r="C95" s="12">
        <v>324.87200000000001</v>
      </c>
      <c r="D95" s="11">
        <f t="shared" si="11"/>
        <v>23902.780582498148</v>
      </c>
      <c r="E95" s="11">
        <f t="shared" si="10"/>
        <v>7765.3441333973387</v>
      </c>
      <c r="F95" s="12">
        <f>D95*Zins!$C$2^B95</f>
        <v>10388.909542320347</v>
      </c>
      <c r="G95" s="14">
        <f t="shared" si="6"/>
        <v>28460.148583007405</v>
      </c>
      <c r="H95" s="14">
        <f t="shared" si="7"/>
        <v>72392.688885227253</v>
      </c>
      <c r="I95" s="12">
        <f>E95*Zins!$C$2^B96</f>
        <v>3344.9611702999969</v>
      </c>
      <c r="J95" s="12">
        <f t="shared" si="8"/>
        <v>10135.052914721673</v>
      </c>
      <c r="K95" s="14">
        <f t="shared" si="9"/>
        <v>27814.425887301717</v>
      </c>
    </row>
    <row r="96" spans="2:11" x14ac:dyDescent="0.2">
      <c r="B96" s="11">
        <v>94</v>
      </c>
      <c r="C96" s="12">
        <v>346.887</v>
      </c>
      <c r="D96" s="11">
        <f t="shared" si="11"/>
        <v>16137.436449100809</v>
      </c>
      <c r="E96" s="11">
        <f t="shared" si="10"/>
        <v>5597.8669175192326</v>
      </c>
      <c r="F96" s="12">
        <f>D96*Zins!$C$2^B96</f>
        <v>6951.2821818509938</v>
      </c>
      <c r="G96" s="12">
        <f t="shared" si="6"/>
        <v>18071.239040687058</v>
      </c>
      <c r="H96" s="14">
        <f t="shared" si="7"/>
        <v>43932.540302219844</v>
      </c>
      <c r="I96" s="15">
        <f>E96*Zins!$C$2^B97</f>
        <v>2389.8012113139207</v>
      </c>
      <c r="J96" s="12">
        <f t="shared" si="8"/>
        <v>6790.0917444216757</v>
      </c>
      <c r="K96" s="12">
        <f t="shared" si="9"/>
        <v>17679.372972580044</v>
      </c>
    </row>
    <row r="97" spans="2:11" x14ac:dyDescent="0.2">
      <c r="B97" s="11">
        <v>95</v>
      </c>
      <c r="C97" s="12">
        <v>369.05099999999999</v>
      </c>
      <c r="D97" s="11">
        <f t="shared" si="11"/>
        <v>10539.569531581576</v>
      </c>
      <c r="E97" s="11">
        <f t="shared" si="10"/>
        <v>3889.6386751997115</v>
      </c>
      <c r="F97" s="12">
        <f>D97*Zins!$C$2^B97</f>
        <v>4499.4774624729907</v>
      </c>
      <c r="G97" s="12">
        <f t="shared" si="6"/>
        <v>11119.956858836063</v>
      </c>
      <c r="H97" s="14">
        <f t="shared" si="7"/>
        <v>25861.301261532786</v>
      </c>
      <c r="I97" s="15">
        <f>E97*Zins!$C$2^B98</f>
        <v>1645.7251308256884</v>
      </c>
      <c r="J97" s="12">
        <f t="shared" si="8"/>
        <v>4400.2905331077545</v>
      </c>
      <c r="K97" s="12">
        <f t="shared" si="9"/>
        <v>10889.28122815837</v>
      </c>
    </row>
    <row r="98" spans="2:11" x14ac:dyDescent="0.2">
      <c r="B98" s="11">
        <v>96</v>
      </c>
      <c r="C98" s="12">
        <v>391.30500000000001</v>
      </c>
      <c r="D98" s="11">
        <f t="shared" si="11"/>
        <v>6649.930856381864</v>
      </c>
      <c r="E98" s="11">
        <f t="shared" si="10"/>
        <v>2602.1511937565056</v>
      </c>
      <c r="F98" s="12">
        <f>D98*Zins!$C$2^B98</f>
        <v>2813.618241298188</v>
      </c>
      <c r="G98" s="12">
        <f t="shared" si="6"/>
        <v>6620.4793963630718</v>
      </c>
      <c r="H98" s="12">
        <f t="shared" si="7"/>
        <v>14741.344402696723</v>
      </c>
      <c r="I98" s="15">
        <f>E98*Zins!$C$2^B99</f>
        <v>1091.1624240943386</v>
      </c>
      <c r="J98" s="12">
        <f t="shared" si="8"/>
        <v>2754.5654022820663</v>
      </c>
      <c r="K98" s="12">
        <f t="shared" si="9"/>
        <v>6488.9906950506156</v>
      </c>
    </row>
    <row r="99" spans="2:11" x14ac:dyDescent="0.2">
      <c r="B99" s="11">
        <v>97</v>
      </c>
      <c r="C99" s="12">
        <v>413.93799999999999</v>
      </c>
      <c r="D99" s="11">
        <f t="shared" si="11"/>
        <v>4047.7796626253585</v>
      </c>
      <c r="E99" s="11">
        <f t="shared" si="10"/>
        <v>1675.5298179878155</v>
      </c>
      <c r="F99" s="15">
        <f>D99*Zins!$C$2^B99</f>
        <v>1697.3591232775029</v>
      </c>
      <c r="G99" s="12">
        <f t="shared" si="6"/>
        <v>3806.8611550648839</v>
      </c>
      <c r="H99" s="12">
        <f t="shared" si="7"/>
        <v>8120.8650063336518</v>
      </c>
      <c r="I99" s="15">
        <f>E99*Zins!$C$2^B100</f>
        <v>696.33443089320428</v>
      </c>
      <c r="J99" s="15">
        <f t="shared" si="8"/>
        <v>1663.4029781877275</v>
      </c>
      <c r="K99" s="12">
        <f t="shared" si="9"/>
        <v>3734.4252927685488</v>
      </c>
    </row>
    <row r="100" spans="2:11" x14ac:dyDescent="0.2">
      <c r="B100" s="11">
        <v>98</v>
      </c>
      <c r="C100" s="12">
        <v>437.31299999999999</v>
      </c>
      <c r="D100" s="11">
        <f t="shared" si="11"/>
        <v>2372.249844637543</v>
      </c>
      <c r="E100" s="11">
        <f t="shared" si="10"/>
        <v>1037.4156963079777</v>
      </c>
      <c r="F100" s="15">
        <f>D100*Zins!$C$2^B100</f>
        <v>985.884720026026</v>
      </c>
      <c r="G100" s="15">
        <f t="shared" si="6"/>
        <v>2109.5020317873809</v>
      </c>
      <c r="H100" s="12">
        <f t="shared" si="7"/>
        <v>4314.0038512687679</v>
      </c>
      <c r="I100" s="15">
        <f>E100*Zins!$C$2^B101</f>
        <v>427.29455358646328</v>
      </c>
      <c r="J100" s="15">
        <f t="shared" si="8"/>
        <v>967.06854729452323</v>
      </c>
      <c r="K100" s="12">
        <f t="shared" si="9"/>
        <v>2071.0223145808213</v>
      </c>
    </row>
    <row r="101" spans="2:11" x14ac:dyDescent="0.2">
      <c r="B101" s="11">
        <v>99</v>
      </c>
      <c r="C101" s="12">
        <v>461.101</v>
      </c>
      <c r="D101" s="11">
        <f t="shared" si="11"/>
        <v>1334.8341483295653</v>
      </c>
      <c r="E101" s="11">
        <f t="shared" si="10"/>
        <v>615.49336062891098</v>
      </c>
      <c r="F101" s="15">
        <f>D101*Zins!$C$2^B101</f>
        <v>549.7963483223831</v>
      </c>
      <c r="G101" s="15">
        <f t="shared" si="6"/>
        <v>1123.6173117613548</v>
      </c>
      <c r="H101" s="12">
        <f t="shared" si="7"/>
        <v>2204.501819481387</v>
      </c>
      <c r="I101" s="16">
        <f>E101*Zins!$C$2^B102</f>
        <v>251.25039247551956</v>
      </c>
      <c r="J101" s="15">
        <f t="shared" si="8"/>
        <v>539.77399370805995</v>
      </c>
      <c r="K101" s="12">
        <f t="shared" si="9"/>
        <v>1103.953767286298</v>
      </c>
    </row>
    <row r="102" spans="2:11" x14ac:dyDescent="0.2">
      <c r="B102" s="11">
        <v>100</v>
      </c>
      <c r="C102" s="12">
        <v>485.30399999999997</v>
      </c>
      <c r="D102" s="11">
        <f t="shared" si="11"/>
        <v>719.34078770065435</v>
      </c>
      <c r="E102" s="11">
        <f t="shared" si="10"/>
        <v>349.09896163427834</v>
      </c>
      <c r="F102" s="15">
        <f>D102*Zins!$C$2^B102</f>
        <v>293.64192498967685</v>
      </c>
      <c r="G102" s="15">
        <f>G103+F102</f>
        <v>573.8209634389716</v>
      </c>
      <c r="H102" s="12">
        <f t="shared" si="7"/>
        <v>1080.8845077200322</v>
      </c>
      <c r="I102" s="16">
        <f>E102*Zins!$C$2^B103</f>
        <v>141.23449035202194</v>
      </c>
      <c r="J102" s="15">
        <f t="shared" si="8"/>
        <v>288.52360123254039</v>
      </c>
      <c r="K102" s="12">
        <f t="shared" si="9"/>
        <v>564.17977357823793</v>
      </c>
    </row>
    <row r="103" spans="2:11" x14ac:dyDescent="0.2">
      <c r="B103" s="11">
        <v>101</v>
      </c>
      <c r="C103" s="12">
        <v>509.92399999999998</v>
      </c>
      <c r="D103" s="11">
        <f t="shared" si="11"/>
        <v>370.24182606637601</v>
      </c>
      <c r="E103" s="11">
        <f t="shared" si="10"/>
        <v>188.79519291507071</v>
      </c>
      <c r="F103" s="16">
        <f>D103*Zins!$C$2^B103</f>
        <v>149.78823015310877</v>
      </c>
      <c r="G103" s="15">
        <f t="shared" ref="G103:G120" si="12">G104+F103</f>
        <v>280.17903844929469</v>
      </c>
      <c r="H103" s="12">
        <f t="shared" si="7"/>
        <v>507.06354428106067</v>
      </c>
      <c r="I103" s="16">
        <f>E103*Zins!$C$2^B104</f>
        <v>75.699319596227795</v>
      </c>
      <c r="J103" s="15">
        <f t="shared" si="8"/>
        <v>147.28911088051848</v>
      </c>
      <c r="K103" s="12">
        <f t="shared" si="9"/>
        <v>275.6561723456976</v>
      </c>
    </row>
    <row r="104" spans="2:11" x14ac:dyDescent="0.2">
      <c r="B104" s="11">
        <v>102</v>
      </c>
      <c r="C104" s="12">
        <v>534.95699999999999</v>
      </c>
      <c r="D104" s="11">
        <f>D103-E103</f>
        <v>181.44663315130529</v>
      </c>
      <c r="E104" s="11">
        <f t="shared" si="10"/>
        <v>97.066146530722818</v>
      </c>
      <c r="F104" s="16">
        <f>D104*Zins!$C$2^B104</f>
        <v>72.752841110520265</v>
      </c>
      <c r="G104" s="15">
        <f t="shared" si="12"/>
        <v>130.39080829618592</v>
      </c>
      <c r="H104" s="12">
        <f t="shared" si="7"/>
        <v>226.88450583176598</v>
      </c>
      <c r="I104" s="16">
        <f>E104*Zins!$C$2^B105</f>
        <v>38.572489218989688</v>
      </c>
      <c r="J104" s="15">
        <f t="shared" si="8"/>
        <v>71.589791284290669</v>
      </c>
      <c r="K104" s="12">
        <f t="shared" si="9"/>
        <v>128.36706146517912</v>
      </c>
    </row>
    <row r="105" spans="2:11" x14ac:dyDescent="0.2">
      <c r="B105" s="11">
        <v>103</v>
      </c>
      <c r="C105" s="12">
        <v>560.40700000000004</v>
      </c>
      <c r="D105" s="11">
        <f t="shared" ref="D105:D122" si="13">D104-E104</f>
        <v>84.380486620582474</v>
      </c>
      <c r="E105" s="11">
        <f t="shared" si="10"/>
        <v>47.28741536558077</v>
      </c>
      <c r="F105" s="16">
        <f>D105*Zins!$C$2^B105</f>
        <v>33.53141673791842</v>
      </c>
      <c r="G105" s="15">
        <f t="shared" si="12"/>
        <v>57.637967185665666</v>
      </c>
      <c r="H105" s="12">
        <f t="shared" si="7"/>
        <v>96.493697535580054</v>
      </c>
      <c r="I105" s="16">
        <f>E105*Zins!$C$2^B106</f>
        <v>18.623628007776663</v>
      </c>
      <c r="J105" s="15">
        <f t="shared" si="8"/>
        <v>33.017302065300989</v>
      </c>
      <c r="K105" s="12">
        <f t="shared" si="9"/>
        <v>56.777270180888451</v>
      </c>
    </row>
    <row r="106" spans="2:11" x14ac:dyDescent="0.2">
      <c r="B106" s="11">
        <v>104</v>
      </c>
      <c r="C106" s="12">
        <v>586.26499999999999</v>
      </c>
      <c r="D106" s="11">
        <f t="shared" si="13"/>
        <v>37.093071255001703</v>
      </c>
      <c r="E106" s="11">
        <f t="shared" si="10"/>
        <v>21.746369419313574</v>
      </c>
      <c r="F106" s="16">
        <f>D106*Zins!$C$2^B106</f>
        <v>14.608697797890752</v>
      </c>
      <c r="G106" s="15">
        <f t="shared" si="12"/>
        <v>24.106550447747246</v>
      </c>
      <c r="H106" s="12">
        <f t="shared" si="7"/>
        <v>38.855730349914396</v>
      </c>
      <c r="I106" s="16">
        <f>E106*Zins!$C$2^B107</f>
        <v>8.4881746426961566</v>
      </c>
      <c r="J106" s="15">
        <f t="shared" si="8"/>
        <v>14.393674057524327</v>
      </c>
      <c r="K106" s="12">
        <f t="shared" si="9"/>
        <v>23.759968115587462</v>
      </c>
    </row>
    <row r="107" spans="2:11" x14ac:dyDescent="0.2">
      <c r="B107" s="11">
        <v>105</v>
      </c>
      <c r="C107" s="12">
        <v>612.529</v>
      </c>
      <c r="D107" s="11">
        <f t="shared" si="13"/>
        <v>15.34670183568813</v>
      </c>
      <c r="E107" s="11">
        <f t="shared" si="10"/>
        <v>9.4002999287122151</v>
      </c>
      <c r="F107" s="16">
        <f>D107*Zins!$C$2^B107</f>
        <v>5.9902176247872454</v>
      </c>
      <c r="G107" s="15">
        <f t="shared" si="12"/>
        <v>9.4978526498564957</v>
      </c>
      <c r="H107" s="12">
        <f t="shared" si="7"/>
        <v>14.749179902167146</v>
      </c>
      <c r="I107" s="16">
        <f>E107*Zins!$C$2^B108</f>
        <v>3.6364539261578868</v>
      </c>
      <c r="J107" s="15">
        <f t="shared" si="8"/>
        <v>5.9054994148281708</v>
      </c>
      <c r="K107" s="12">
        <f t="shared" si="9"/>
        <v>9.3662940580631346</v>
      </c>
    </row>
    <row r="108" spans="2:11" x14ac:dyDescent="0.2">
      <c r="B108" s="11">
        <v>106</v>
      </c>
      <c r="C108" s="12">
        <v>639.18799999999999</v>
      </c>
      <c r="D108" s="11">
        <f t="shared" si="13"/>
        <v>5.9464019069759146</v>
      </c>
      <c r="E108" s="11">
        <f t="shared" si="10"/>
        <v>3.8008687421161209</v>
      </c>
      <c r="F108" s="16">
        <f>D108*Zins!$C$2^B108</f>
        <v>2.3003326197164906</v>
      </c>
      <c r="G108" s="15">
        <f t="shared" si="12"/>
        <v>3.5076350250692503</v>
      </c>
      <c r="H108" s="12">
        <f t="shared" si="7"/>
        <v>5.2513272523106505</v>
      </c>
      <c r="I108" s="16">
        <f>E108*Zins!$C$2^B109</f>
        <v>1.4572299370974673</v>
      </c>
      <c r="J108" s="15">
        <f t="shared" si="8"/>
        <v>2.269045488670284</v>
      </c>
      <c r="K108" s="12">
        <f t="shared" si="9"/>
        <v>3.4607946432349639</v>
      </c>
    </row>
    <row r="109" spans="2:11" x14ac:dyDescent="0.2">
      <c r="B109" s="11">
        <v>107</v>
      </c>
      <c r="C109" s="12">
        <v>666.23299999999995</v>
      </c>
      <c r="D109" s="11">
        <f t="shared" si="13"/>
        <v>2.1455331648597937</v>
      </c>
      <c r="E109" s="11">
        <f t="shared" si="10"/>
        <v>1.4294249970240349</v>
      </c>
      <c r="F109" s="16">
        <f>D109*Zins!$C$2^B109</f>
        <v>0.82258435399915419</v>
      </c>
      <c r="G109" s="15">
        <f t="shared" si="12"/>
        <v>1.2073024053527595</v>
      </c>
      <c r="H109" s="12">
        <f t="shared" si="7"/>
        <v>1.7436922272413997</v>
      </c>
      <c r="I109" s="16">
        <f>E109*Zins!$C$2^B110</f>
        <v>0.5431445410484822</v>
      </c>
      <c r="J109" s="15">
        <f t="shared" si="8"/>
        <v>0.81181555157281649</v>
      </c>
      <c r="K109" s="12">
        <f t="shared" si="9"/>
        <v>1.1917491545646797</v>
      </c>
    </row>
    <row r="110" spans="2:11" x14ac:dyDescent="0.2">
      <c r="B110" s="11">
        <v>108</v>
      </c>
      <c r="C110" s="12">
        <v>693.65099999999995</v>
      </c>
      <c r="D110" s="11">
        <f t="shared" si="13"/>
        <v>0.71610816783575881</v>
      </c>
      <c r="E110" s="11">
        <f t="shared" si="10"/>
        <v>0.49672914672744189</v>
      </c>
      <c r="F110" s="16">
        <f>D110*Zins!$C$2^B110</f>
        <v>0.27210258878219595</v>
      </c>
      <c r="G110" s="15">
        <f t="shared" si="12"/>
        <v>0.38471805135360526</v>
      </c>
      <c r="H110" s="12">
        <f t="shared" si="7"/>
        <v>0.53638982188864026</v>
      </c>
      <c r="I110" s="16">
        <f>E110*Zins!$C$2^B111</f>
        <v>0.18706068663167394</v>
      </c>
      <c r="J110" s="15">
        <f t="shared" si="8"/>
        <v>0.26867101052433429</v>
      </c>
      <c r="K110" s="12">
        <f t="shared" si="9"/>
        <v>0.37993360299186318</v>
      </c>
    </row>
    <row r="111" spans="2:11" x14ac:dyDescent="0.2">
      <c r="B111" s="11">
        <v>109</v>
      </c>
      <c r="C111" s="12">
        <v>721.42499999999995</v>
      </c>
      <c r="D111" s="11">
        <f t="shared" si="13"/>
        <v>0.21937902110831692</v>
      </c>
      <c r="E111" s="11">
        <f t="shared" si="10"/>
        <v>0.15826551030306751</v>
      </c>
      <c r="F111" s="16">
        <f>D111*Zins!$C$2^B111</f>
        <v>8.2614822567727425E-2</v>
      </c>
      <c r="G111" s="15">
        <f t="shared" si="12"/>
        <v>0.11261546257140928</v>
      </c>
      <c r="H111" s="12">
        <f t="shared" si="7"/>
        <v>0.151671770535035</v>
      </c>
      <c r="I111" s="16">
        <f>E111*Zins!$C$2^B112</f>
        <v>5.9068779356712349E-2</v>
      </c>
      <c r="J111" s="15">
        <f t="shared" si="8"/>
        <v>8.1610323892660375E-2</v>
      </c>
      <c r="K111" s="12">
        <f t="shared" si="9"/>
        <v>0.11126259246752893</v>
      </c>
    </row>
    <row r="112" spans="2:11" x14ac:dyDescent="0.2">
      <c r="B112" s="11">
        <v>110</v>
      </c>
      <c r="C112" s="12">
        <v>749.53300000000002</v>
      </c>
      <c r="D112" s="11">
        <f t="shared" si="13"/>
        <v>6.1113510805249405E-2</v>
      </c>
      <c r="E112" s="11">
        <f t="shared" si="10"/>
        <v>4.5806593094391002E-2</v>
      </c>
      <c r="F112" s="16">
        <f>D112*Zins!$C$2^B112</f>
        <v>2.280914191952892E-2</v>
      </c>
      <c r="G112" s="15">
        <f t="shared" si="12"/>
        <v>3.0000640003681862E-2</v>
      </c>
      <c r="H112" s="12">
        <f t="shared" si="7"/>
        <v>3.9056307963625712E-2</v>
      </c>
      <c r="I112" s="16">
        <f>E112*Zins!$C$2^B113</f>
        <v>1.69437111698417E-2</v>
      </c>
      <c r="J112" s="15">
        <f t="shared" si="8"/>
        <v>2.2541544535948019E-2</v>
      </c>
      <c r="K112" s="12">
        <f t="shared" si="9"/>
        <v>2.9652268574868558E-2</v>
      </c>
    </row>
    <row r="113" spans="2:11" x14ac:dyDescent="0.2">
      <c r="B113" s="11">
        <v>111</v>
      </c>
      <c r="C113" s="12">
        <v>777.95</v>
      </c>
      <c r="D113" s="11">
        <f t="shared" si="13"/>
        <v>1.5306917710858403E-2</v>
      </c>
      <c r="E113" s="11">
        <f t="shared" si="10"/>
        <v>1.1908016633162296E-2</v>
      </c>
      <c r="F113" s="16">
        <f>D113*Zins!$C$2^B113</f>
        <v>5.6619795333584261E-3</v>
      </c>
      <c r="G113" s="15">
        <f t="shared" si="12"/>
        <v>7.1914980841529409E-3</v>
      </c>
      <c r="H113" s="12">
        <f t="shared" si="7"/>
        <v>9.0556679599438483E-3</v>
      </c>
      <c r="I113" s="16">
        <f>E113*Zins!$C$2^B114</f>
        <v>4.3654479464580653E-3</v>
      </c>
      <c r="J113" s="15">
        <f t="shared" si="8"/>
        <v>5.5978333661063188E-3</v>
      </c>
      <c r="K113" s="12">
        <f t="shared" si="9"/>
        <v>7.1107240389205384E-3</v>
      </c>
    </row>
    <row r="114" spans="2:11" x14ac:dyDescent="0.2">
      <c r="B114" s="11">
        <v>112</v>
      </c>
      <c r="C114" s="12">
        <v>806.64700000000005</v>
      </c>
      <c r="D114" s="11">
        <f t="shared" si="13"/>
        <v>3.3989010776961075E-3</v>
      </c>
      <c r="E114" s="11">
        <f t="shared" si="10"/>
        <v>2.7417133576203324E-3</v>
      </c>
      <c r="F114" s="16">
        <f>D114*Zins!$C$2^B114</f>
        <v>1.2460283006761527E-3</v>
      </c>
      <c r="G114" s="15">
        <f t="shared" si="12"/>
        <v>1.5295185507945149E-3</v>
      </c>
      <c r="H114" s="12">
        <f t="shared" si="7"/>
        <v>1.864169875790907E-3</v>
      </c>
      <c r="I114" s="16">
        <f>E114*Zins!$C$2^B115</f>
        <v>9.9613973305799478E-4</v>
      </c>
      <c r="J114" s="15">
        <f t="shared" si="8"/>
        <v>1.2323854196482533E-3</v>
      </c>
      <c r="K114" s="12">
        <f t="shared" si="9"/>
        <v>1.5128906728142195E-3</v>
      </c>
    </row>
    <row r="115" spans="2:11" x14ac:dyDescent="0.2">
      <c r="B115" s="11">
        <v>113</v>
      </c>
      <c r="C115" s="12">
        <v>835.58500000000004</v>
      </c>
      <c r="D115" s="11">
        <f t="shared" si="13"/>
        <v>6.571877200757751E-4</v>
      </c>
      <c r="E115" s="11">
        <f t="shared" si="10"/>
        <v>5.4913620107951652E-4</v>
      </c>
      <c r="F115" s="16">
        <f>D115*Zins!$C$2^B115</f>
        <v>2.3877434095206742E-4</v>
      </c>
      <c r="G115" s="15">
        <f t="shared" si="12"/>
        <v>2.8349025011836212E-4</v>
      </c>
      <c r="H115" s="12">
        <f t="shared" si="7"/>
        <v>3.3465132499639193E-4</v>
      </c>
      <c r="I115" s="16">
        <f>E115*Zins!$C$2^B116</f>
        <v>1.9773662803214398E-4</v>
      </c>
      <c r="J115" s="15">
        <f t="shared" si="8"/>
        <v>2.362456865902585E-4</v>
      </c>
      <c r="K115" s="12">
        <f t="shared" si="9"/>
        <v>2.8050525316596623E-4</v>
      </c>
    </row>
    <row r="116" spans="2:11" x14ac:dyDescent="0.2">
      <c r="B116" s="11">
        <v>114</v>
      </c>
      <c r="C116" s="12">
        <v>864.72199999999998</v>
      </c>
      <c r="D116" s="11">
        <f t="shared" si="13"/>
        <v>1.0805151899625858E-4</v>
      </c>
      <c r="E116" s="11">
        <f t="shared" si="10"/>
        <v>9.3434525609482709E-5</v>
      </c>
      <c r="F116" s="16">
        <f>D116*Zins!$C$2^B116</f>
        <v>3.8907912059102253E-5</v>
      </c>
      <c r="G116" s="15">
        <f t="shared" si="12"/>
        <v>4.4715909166294714E-5</v>
      </c>
      <c r="H116" s="12">
        <f t="shared" si="7"/>
        <v>5.1161074878029809E-5</v>
      </c>
      <c r="I116" s="16">
        <f>E116*Zins!$C$2^B117</f>
        <v>3.3344427682429163E-5</v>
      </c>
      <c r="J116" s="15">
        <f t="shared" si="8"/>
        <v>3.85090585581145E-5</v>
      </c>
      <c r="K116" s="12">
        <f t="shared" si="9"/>
        <v>4.4259566575707741E-5</v>
      </c>
    </row>
    <row r="117" spans="2:11" x14ac:dyDescent="0.2">
      <c r="B117" s="11">
        <v>115</v>
      </c>
      <c r="C117" s="12">
        <v>894.00800000000004</v>
      </c>
      <c r="D117" s="11">
        <f t="shared" si="13"/>
        <v>1.4616993386775871E-5</v>
      </c>
      <c r="E117" s="11">
        <f t="shared" si="10"/>
        <v>1.3067709023724724E-5</v>
      </c>
      <c r="F117" s="16">
        <f>D117*Zins!$C$2^B117</f>
        <v>5.2164365981479061E-6</v>
      </c>
      <c r="G117" s="15">
        <f t="shared" si="12"/>
        <v>5.8079971071924602E-6</v>
      </c>
      <c r="H117" s="12">
        <f t="shared" si="7"/>
        <v>6.4451657117350971E-6</v>
      </c>
      <c r="I117" s="16">
        <f>E117*Zins!$C$2^B118</f>
        <v>4.6219386028117089E-6</v>
      </c>
      <c r="J117" s="15">
        <f t="shared" si="8"/>
        <v>5.1646308756853377E-6</v>
      </c>
      <c r="K117" s="12">
        <f t="shared" si="9"/>
        <v>5.7505080175932382E-6</v>
      </c>
    </row>
    <row r="118" spans="2:11" x14ac:dyDescent="0.2">
      <c r="B118" s="11">
        <v>116</v>
      </c>
      <c r="C118" s="12">
        <v>923.38199999999995</v>
      </c>
      <c r="D118" s="11">
        <f t="shared" si="13"/>
        <v>1.5492843630511471E-6</v>
      </c>
      <c r="E118" s="11">
        <f t="shared" si="10"/>
        <v>1.4305812937228943E-6</v>
      </c>
      <c r="F118" s="16">
        <f>D118*Zins!$C$2^B118</f>
        <v>5.479688284547994E-7</v>
      </c>
      <c r="G118" s="15">
        <f t="shared" si="12"/>
        <v>5.9156050904455402E-7</v>
      </c>
      <c r="H118" s="12">
        <f t="shared" si="7"/>
        <v>6.3716860454263667E-7</v>
      </c>
      <c r="I118" s="16">
        <f>E118*Zins!$C$2^B119</f>
        <v>5.0147131095763098E-7</v>
      </c>
      <c r="J118" s="15">
        <f t="shared" si="8"/>
        <v>5.4269227287362907E-7</v>
      </c>
      <c r="K118" s="12">
        <f t="shared" si="9"/>
        <v>5.8587714190790027E-7</v>
      </c>
    </row>
    <row r="119" spans="2:11" x14ac:dyDescent="0.2">
      <c r="B119" s="11">
        <v>117</v>
      </c>
      <c r="C119" s="12">
        <v>952.77800000000002</v>
      </c>
      <c r="D119" s="11">
        <f t="shared" si="13"/>
        <v>1.1870306932825284E-7</v>
      </c>
      <c r="E119" s="11">
        <f t="shared" si="10"/>
        <v>1.1309767298843409E-7</v>
      </c>
      <c r="F119" s="16">
        <f>D119*Zins!$C$2^B119</f>
        <v>4.1609787610059309E-8</v>
      </c>
      <c r="G119" s="15">
        <f t="shared" si="12"/>
        <v>4.3591680589754625E-8</v>
      </c>
      <c r="H119" s="12">
        <f t="shared" si="7"/>
        <v>4.5608095498082605E-8</v>
      </c>
      <c r="I119" s="16">
        <f>E119*Zins!$C$2^B120</f>
        <v>3.9291268800334086E-8</v>
      </c>
      <c r="J119" s="15">
        <f t="shared" si="8"/>
        <v>4.1220961915998072E-8</v>
      </c>
      <c r="K119" s="12">
        <f t="shared" si="9"/>
        <v>4.3184869034271238E-8</v>
      </c>
    </row>
    <row r="120" spans="2:11" x14ac:dyDescent="0.2">
      <c r="B120" s="11">
        <v>118</v>
      </c>
      <c r="C120" s="12">
        <v>982.11300000000006</v>
      </c>
      <c r="D120" s="11">
        <f t="shared" si="13"/>
        <v>5.6053963398187494E-9</v>
      </c>
      <c r="E120" s="11">
        <f t="shared" si="10"/>
        <v>5.5051326154884114E-9</v>
      </c>
      <c r="F120" s="16">
        <f>D120*Zins!$C$2^B120</f>
        <v>1.9473710510626545E-9</v>
      </c>
      <c r="G120" s="15">
        <f t="shared" si="12"/>
        <v>1.9818929796953181E-9</v>
      </c>
      <c r="H120" s="12">
        <f t="shared" si="7"/>
        <v>2.0164149083279816E-9</v>
      </c>
      <c r="I120" s="16">
        <f>E120*Zins!$C$2^B121</f>
        <v>1.8954791130548038E-9</v>
      </c>
      <c r="J120" s="15">
        <f t="shared" si="8"/>
        <v>1.929693115663985E-9</v>
      </c>
      <c r="K120" s="12">
        <f t="shared" si="9"/>
        <v>1.9639071182731663E-9</v>
      </c>
    </row>
    <row r="121" spans="2:11" x14ac:dyDescent="0.2">
      <c r="B121" s="11">
        <v>119</v>
      </c>
      <c r="C121" s="12">
        <v>1000</v>
      </c>
      <c r="D121" s="11">
        <f t="shared" si="13"/>
        <v>1.0026372433033791E-10</v>
      </c>
      <c r="E121" s="11">
        <f t="shared" si="10"/>
        <v>1.002637243303379E-10</v>
      </c>
      <c r="F121" s="16">
        <f>D121*Zins!$C$2^B121</f>
        <v>3.4521928632663717E-11</v>
      </c>
      <c r="G121" s="16">
        <f t="shared" ref="G121:H123" si="14">F121</f>
        <v>3.4521928632663717E-11</v>
      </c>
      <c r="H121" s="16">
        <f t="shared" si="14"/>
        <v>3.4521928632663717E-11</v>
      </c>
      <c r="I121" s="16">
        <f>E121*Zins!$C$2^B122</f>
        <v>3.4214002609181085E-11</v>
      </c>
      <c r="J121" s="15">
        <f t="shared" si="8"/>
        <v>3.4214002609181085E-11</v>
      </c>
      <c r="K121" s="12">
        <f t="shared" si="9"/>
        <v>3.4214002609181085E-11</v>
      </c>
    </row>
    <row r="122" spans="2:11" x14ac:dyDescent="0.2">
      <c r="B122" s="11">
        <v>120</v>
      </c>
      <c r="C122" s="12">
        <v>1000</v>
      </c>
      <c r="D122" s="11">
        <f t="shared" si="13"/>
        <v>0</v>
      </c>
      <c r="E122" s="11">
        <f t="shared" si="10"/>
        <v>0</v>
      </c>
      <c r="F122" s="16">
        <f>D122*Zins!$C$2^B122</f>
        <v>0</v>
      </c>
      <c r="G122" s="16">
        <f t="shared" si="14"/>
        <v>0</v>
      </c>
      <c r="H122" s="16">
        <f t="shared" si="14"/>
        <v>0</v>
      </c>
      <c r="I122" s="16">
        <f>E122*Zins!$C$2^B123</f>
        <v>0</v>
      </c>
      <c r="J122" s="16">
        <f>I122</f>
        <v>0</v>
      </c>
      <c r="K122" s="16">
        <f>J122</f>
        <v>0</v>
      </c>
    </row>
    <row r="123" spans="2:11" x14ac:dyDescent="0.2">
      <c r="B123" s="11">
        <v>121</v>
      </c>
      <c r="C123" s="12">
        <v>1000</v>
      </c>
      <c r="D123" s="11">
        <f>D122-E122</f>
        <v>0</v>
      </c>
      <c r="E123" s="11">
        <f>D123*C123/1000</f>
        <v>0</v>
      </c>
      <c r="F123" s="16">
        <f>D123*Zins!$C$2^B123</f>
        <v>0</v>
      </c>
      <c r="G123" s="16">
        <f t="shared" si="14"/>
        <v>0</v>
      </c>
      <c r="H123" s="16">
        <f t="shared" si="14"/>
        <v>0</v>
      </c>
      <c r="I123" s="16">
        <f>E123*Zins!$C$2^B124</f>
        <v>0</v>
      </c>
      <c r="J123" s="16">
        <f>I123</f>
        <v>0</v>
      </c>
      <c r="K123" s="16">
        <f>J123</f>
        <v>0</v>
      </c>
    </row>
  </sheetData>
  <phoneticPr fontId="0" type="noConversion"/>
  <pageMargins left="0.78740157499999996" right="0.78740157499999996" top="0.984251969" bottom="0.984251969" header="0.4921259845" footer="0.4921259845"/>
  <pageSetup paperSize="9" scale="52" orientation="portrait" horizontalDpi="4294967292" r:id="rId1"/>
  <headerFooter alignWithMargins="0">
    <oddHeader>&amp;LDAV-Sterbetafel 2008 T&amp;RMänner</oddHead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pageSetUpPr fitToPage="1"/>
  </sheetPr>
  <dimension ref="A1:AG129"/>
  <sheetViews>
    <sheetView zoomScaleNormal="100" workbookViewId="0">
      <pane ySplit="7" topLeftCell="A14" activePane="bottomLeft" state="frozen"/>
      <selection activeCell="C9" sqref="C8:C129"/>
      <selection pane="bottomLeft" activeCell="H17" sqref="A17:H18"/>
    </sheetView>
  </sheetViews>
  <sheetFormatPr baseColWidth="10" defaultColWidth="10.6640625" defaultRowHeight="10.199999999999999" x14ac:dyDescent="0.2"/>
  <cols>
    <col min="1" max="2" width="3.5546875" style="4" bestFit="1" customWidth="1"/>
    <col min="3" max="3" width="13.5546875" style="5" customWidth="1"/>
    <col min="4" max="4" width="9.44140625" style="4" customWidth="1"/>
    <col min="5" max="5" width="10" style="4" customWidth="1"/>
    <col min="6" max="6" width="15" style="4" customWidth="1"/>
    <col min="7" max="7" width="10.88671875" style="4" customWidth="1"/>
    <col min="8" max="8" width="5.88671875" style="6" bestFit="1" customWidth="1"/>
    <col min="9" max="9" width="7.88671875" style="6" bestFit="1" customWidth="1"/>
    <col min="10" max="10" width="3.44140625" style="6" bestFit="1" customWidth="1"/>
    <col min="11" max="11" width="2.5546875" style="6" bestFit="1" customWidth="1"/>
    <col min="12" max="12" width="12.88671875" style="30" bestFit="1" customWidth="1"/>
    <col min="13" max="13" width="10.5546875" style="31" bestFit="1" customWidth="1"/>
    <col min="14" max="15" width="16.77734375" style="47" hidden="1" customWidth="1"/>
    <col min="16" max="16" width="12.5546875" style="47" hidden="1" customWidth="1"/>
    <col min="17" max="18" width="10.5546875" style="47" hidden="1" customWidth="1"/>
    <col min="19" max="19" width="9.88671875" style="6" bestFit="1" customWidth="1"/>
    <col min="20" max="20" width="10" style="31" bestFit="1" customWidth="1"/>
    <col min="21" max="21" width="10" style="31" customWidth="1"/>
    <col min="22" max="22" width="10.5546875" style="31" bestFit="1" customWidth="1"/>
    <col min="23" max="23" width="10.5546875" style="47" hidden="1" customWidth="1"/>
    <col min="24" max="26" width="10.5546875" style="31" bestFit="1" customWidth="1"/>
    <col min="27" max="27" width="11" style="31" bestFit="1" customWidth="1"/>
    <col min="28" max="28" width="11" style="31" customWidth="1"/>
    <col min="29" max="33" width="10.5546875" style="31" bestFit="1" customWidth="1"/>
    <col min="34" max="16384" width="10.6640625" style="6"/>
  </cols>
  <sheetData>
    <row r="1" spans="1:33" ht="10.8" thickBot="1" x14ac:dyDescent="0.25">
      <c r="C1" s="24" t="s">
        <v>38</v>
      </c>
      <c r="D1" s="5" t="s">
        <v>40</v>
      </c>
      <c r="F1" s="26" t="s">
        <v>41</v>
      </c>
      <c r="G1" s="26"/>
      <c r="H1" s="4">
        <v>30</v>
      </c>
      <c r="O1" s="6"/>
      <c r="P1" s="6"/>
      <c r="Q1" s="6"/>
      <c r="R1" s="6"/>
      <c r="S1" s="52" t="s">
        <v>62</v>
      </c>
      <c r="T1" s="53">
        <v>0.02</v>
      </c>
      <c r="U1" s="60" t="s">
        <v>37</v>
      </c>
      <c r="V1" s="59">
        <f>SUM(J8:J129)</f>
        <v>30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33" x14ac:dyDescent="0.2">
      <c r="I2" s="6">
        <v>100000</v>
      </c>
      <c r="L2" s="32" t="s">
        <v>50</v>
      </c>
      <c r="M2" s="32" t="s">
        <v>65</v>
      </c>
      <c r="O2" s="6"/>
      <c r="P2" s="6"/>
      <c r="Q2" s="6"/>
      <c r="R2" s="6"/>
      <c r="S2" s="54" t="s">
        <v>63</v>
      </c>
      <c r="T2" s="55">
        <v>0.02</v>
      </c>
      <c r="U2" s="25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33" ht="10.8" thickBot="1" x14ac:dyDescent="0.25">
      <c r="C3" s="24" t="s">
        <v>39</v>
      </c>
      <c r="D3" s="25">
        <v>8.9999999999999993E-3</v>
      </c>
      <c r="L3" s="33">
        <f>S8/T8</f>
        <v>3352.356430734189</v>
      </c>
      <c r="M3" s="58">
        <f>S8/(T8*(1-SUM(J8:J129)*T1/T8-T2-SUM(J8:J129)*T3*U8/T8))</f>
        <v>3617.0600081062939</v>
      </c>
      <c r="O3" s="6"/>
      <c r="P3" s="6"/>
      <c r="Q3" s="6"/>
      <c r="R3" s="6"/>
      <c r="S3" s="54" t="s">
        <v>64</v>
      </c>
      <c r="T3" s="55">
        <v>1E-3</v>
      </c>
      <c r="U3" s="25"/>
      <c r="V3" s="6"/>
      <c r="W3" s="6"/>
      <c r="X3" s="6"/>
      <c r="Y3" s="6" t="s">
        <v>73</v>
      </c>
      <c r="Z3" s="6"/>
      <c r="AA3" s="6"/>
      <c r="AB3" s="6"/>
      <c r="AC3" s="6"/>
      <c r="AD3" s="6"/>
      <c r="AE3" s="6"/>
      <c r="AF3" s="6"/>
      <c r="AG3" s="6"/>
    </row>
    <row r="4" spans="1:33" ht="10.8" thickBot="1" x14ac:dyDescent="0.25">
      <c r="M4" s="6"/>
      <c r="N4" s="6"/>
      <c r="O4" s="6"/>
      <c r="P4" s="6"/>
      <c r="Q4" s="6"/>
      <c r="R4" s="6"/>
      <c r="S4" s="56" t="s">
        <v>67</v>
      </c>
      <c r="T4" s="57"/>
      <c r="U4" s="6"/>
      <c r="V4" s="6"/>
      <c r="W4" s="6"/>
      <c r="X4" s="6"/>
      <c r="Y4" s="6"/>
      <c r="Z4" s="62"/>
      <c r="AA4" s="6"/>
      <c r="AB4" s="6"/>
      <c r="AC4" s="6"/>
      <c r="AD4" s="6"/>
      <c r="AE4" s="6"/>
      <c r="AF4" s="6"/>
      <c r="AG4" s="6"/>
    </row>
    <row r="5" spans="1:33" x14ac:dyDescent="0.2">
      <c r="M5" s="6"/>
      <c r="N5" s="6"/>
      <c r="O5" s="6"/>
      <c r="P5" s="6"/>
      <c r="Q5" s="6"/>
      <c r="R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33" ht="10.8" thickBot="1" x14ac:dyDescent="0.25">
      <c r="M6" s="6"/>
      <c r="N6" s="6"/>
      <c r="O6" s="6"/>
      <c r="P6" s="6"/>
      <c r="Q6" s="6"/>
      <c r="R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33" s="3" customFormat="1" ht="10.8" thickBot="1" x14ac:dyDescent="0.25">
      <c r="A7" s="41" t="s">
        <v>37</v>
      </c>
      <c r="B7" s="41" t="s">
        <v>0</v>
      </c>
      <c r="C7" s="41" t="s">
        <v>25</v>
      </c>
      <c r="D7" s="41" t="s">
        <v>33</v>
      </c>
      <c r="E7" s="41" t="s">
        <v>34</v>
      </c>
      <c r="F7" s="41" t="s">
        <v>42</v>
      </c>
      <c r="G7" s="41" t="s">
        <v>54</v>
      </c>
      <c r="H7" s="43" t="s">
        <v>44</v>
      </c>
      <c r="I7" s="43" t="s">
        <v>45</v>
      </c>
      <c r="J7" s="43" t="s">
        <v>49</v>
      </c>
      <c r="K7" s="43" t="s">
        <v>68</v>
      </c>
      <c r="L7" s="44" t="s">
        <v>46</v>
      </c>
      <c r="M7" s="45" t="s">
        <v>47</v>
      </c>
      <c r="N7" s="48" t="s">
        <v>56</v>
      </c>
      <c r="O7" s="48" t="s">
        <v>55</v>
      </c>
      <c r="P7" s="48" t="s">
        <v>58</v>
      </c>
      <c r="Q7" s="48" t="s">
        <v>57</v>
      </c>
      <c r="R7" s="48" t="s">
        <v>59</v>
      </c>
      <c r="S7" s="43" t="s">
        <v>48</v>
      </c>
      <c r="T7" s="45" t="s">
        <v>61</v>
      </c>
      <c r="U7" s="51" t="s">
        <v>66</v>
      </c>
      <c r="V7" s="46" t="s">
        <v>51</v>
      </c>
      <c r="W7" s="48" t="s">
        <v>60</v>
      </c>
      <c r="X7" s="46" t="s">
        <v>52</v>
      </c>
      <c r="Y7" s="46" t="s">
        <v>53</v>
      </c>
      <c r="Z7" s="46" t="s">
        <v>69</v>
      </c>
      <c r="AA7" s="46" t="s">
        <v>71</v>
      </c>
      <c r="AB7" s="46" t="s">
        <v>72</v>
      </c>
      <c r="AC7" s="46" t="s">
        <v>62</v>
      </c>
      <c r="AD7" s="46" t="s">
        <v>63</v>
      </c>
      <c r="AE7" s="46" t="s">
        <v>64</v>
      </c>
      <c r="AF7" s="46" t="s">
        <v>67</v>
      </c>
      <c r="AG7" s="46" t="s">
        <v>70</v>
      </c>
    </row>
    <row r="8" spans="1:33" x14ac:dyDescent="0.2">
      <c r="A8" s="11">
        <v>0</v>
      </c>
      <c r="B8" s="11">
        <f>H1</f>
        <v>30</v>
      </c>
      <c r="C8" s="12">
        <f>IF(B8&lt;121,INDEX(Männer!C$2:C$124,B8+1,1),0)</f>
        <v>0.752</v>
      </c>
      <c r="D8" s="20">
        <f>IF(B8&lt;121,C8/1000,0)</f>
        <v>7.5199999999999996E-4</v>
      </c>
      <c r="E8" s="20">
        <f>IF(B8&lt;121,1-D8,0)</f>
        <v>0.99924800000000003</v>
      </c>
      <c r="F8" s="27">
        <f>IF(B8&lt;121,IF($D$1="konstant",$D$3,Zins!G2),0)</f>
        <v>8.9999999999999993E-3</v>
      </c>
      <c r="G8" s="37">
        <f>1+F8</f>
        <v>1.0089999999999999</v>
      </c>
      <c r="H8" s="34"/>
      <c r="I8" s="34"/>
      <c r="J8" s="34">
        <f>1</f>
        <v>1</v>
      </c>
      <c r="K8" s="34">
        <v>1</v>
      </c>
      <c r="L8" s="38">
        <f>(L9*E8+H9*D8)/(1+F8)</f>
        <v>5888.7128092845896</v>
      </c>
      <c r="M8" s="39">
        <f t="shared" ref="M8:M71" si="0">M9/(1+F8)*E8+I8</f>
        <v>80877.590897813774</v>
      </c>
      <c r="N8" s="49">
        <f>H9*G9^-1*D8</f>
        <v>74.529236868186331</v>
      </c>
      <c r="O8" s="49">
        <f>I8</f>
        <v>0</v>
      </c>
      <c r="P8" s="49">
        <f>J8</f>
        <v>1</v>
      </c>
      <c r="Q8" s="49">
        <v>0</v>
      </c>
      <c r="R8" s="49">
        <v>0</v>
      </c>
      <c r="S8" s="34">
        <f t="shared" ref="S8:S71" si="1">L8+M8</f>
        <v>86766.30370709837</v>
      </c>
      <c r="T8" s="39">
        <f t="shared" ref="T8:T71" si="2">T9/(1+F8)*E8+J8</f>
        <v>25.882183323834678</v>
      </c>
      <c r="U8" s="39">
        <f>U9/(1+F8)*E8+K8</f>
        <v>25.882183323834678</v>
      </c>
      <c r="V8" s="39">
        <f t="shared" ref="V8:V71" si="3">S8-$L$3*T8</f>
        <v>0</v>
      </c>
      <c r="W8" s="49">
        <v>0</v>
      </c>
      <c r="X8" s="39">
        <f t="shared" ref="X8:X71" si="4">I8+((1+F8)^-1)*V9-V8</f>
        <v>3280.2939749351481</v>
      </c>
      <c r="Y8" s="39">
        <f t="shared" ref="Y8:Y71" si="5">((F8+1)^-1)*D8*(H9-V9)</f>
        <v>72.062455799035092</v>
      </c>
      <c r="Z8" s="39">
        <f>V8-$T$1*$V$1*$M$3</f>
        <v>-2170.2360048637761</v>
      </c>
      <c r="AA8" s="39">
        <f>$T$3*$V$1*$M$3*(U8-$U$8/$T$8*T8)</f>
        <v>0</v>
      </c>
      <c r="AB8" s="39">
        <f t="shared" ref="AB8:AB71" si="6">AE8-AE9/G8</f>
        <v>106.47986432652897</v>
      </c>
      <c r="AC8" s="39">
        <f>T1*V1*M3</f>
        <v>2170.2360048637761</v>
      </c>
      <c r="AD8" s="39">
        <f t="shared" ref="AD8:AD29" si="7">$T$2*$M$3*T8</f>
        <v>1872.3482044623611</v>
      </c>
      <c r="AE8" s="39">
        <f t="shared" ref="AE8:AE29" si="8">$T$3*$V$1*$M$3*U8</f>
        <v>2808.5223066935414</v>
      </c>
      <c r="AF8" s="39"/>
      <c r="AG8" s="39">
        <f>SUM(AC8:AF8)</f>
        <v>6851.1065160196786</v>
      </c>
    </row>
    <row r="9" spans="1:33" x14ac:dyDescent="0.2">
      <c r="A9" s="11">
        <f>IF(A8&lt;121,A8+1,"")</f>
        <v>1</v>
      </c>
      <c r="B9" s="11">
        <f>IF(B8&lt;121,B8+1,"")</f>
        <v>31</v>
      </c>
      <c r="C9" s="12">
        <f>IF(B9&lt;121,INDEX(Männer!C$2:C$124,B9+1,1),0)</f>
        <v>0.76800000000000002</v>
      </c>
      <c r="D9" s="20">
        <f t="shared" ref="D9:D72" si="9">IF(B9&lt;121,C9/1000,0)</f>
        <v>7.6800000000000002E-4</v>
      </c>
      <c r="E9" s="20">
        <f t="shared" ref="E9:E72" si="10">IF(B9&lt;121,1-D9,0)</f>
        <v>0.99923200000000001</v>
      </c>
      <c r="F9" s="27">
        <f>IF(B9&lt;121,IF($D$1="konstant",$D$3,Zins!G3),0)</f>
        <v>8.9999999999999993E-3</v>
      </c>
      <c r="G9" s="37">
        <f>1+F9</f>
        <v>1.0089999999999999</v>
      </c>
      <c r="H9" s="11">
        <v>100000</v>
      </c>
      <c r="I9" s="11"/>
      <c r="J9" s="11">
        <v>1</v>
      </c>
      <c r="K9" s="34">
        <v>1</v>
      </c>
      <c r="L9" s="29">
        <f t="shared" ref="L9:L72" si="11">(L10*E9+H10*D9)/(1+F9)</f>
        <v>5870.9261610412532</v>
      </c>
      <c r="M9" s="31">
        <f t="shared" si="0"/>
        <v>81666.902726744607</v>
      </c>
      <c r="N9" s="50">
        <f>N8+H10*PRODUCT($G$8:G9)^-1*E8*D9</f>
        <v>149.90854990909372</v>
      </c>
      <c r="O9" s="50">
        <f>O8+I9*(G8^-1)*E8</f>
        <v>0</v>
      </c>
      <c r="P9" s="49">
        <f>P8+J9*(G8^-1)*E8</f>
        <v>1.9903349851337961</v>
      </c>
      <c r="Q9" s="49">
        <f>((O8+N8)*G8)/E8</f>
        <v>75.256592957904346</v>
      </c>
      <c r="R9" s="49">
        <f>((P8)*G8)/E8</f>
        <v>1.0097593390229451</v>
      </c>
      <c r="S9" s="11">
        <f t="shared" si="1"/>
        <v>87537.828887785858</v>
      </c>
      <c r="T9" s="31">
        <f t="shared" si="2"/>
        <v>25.125016986523054</v>
      </c>
      <c r="U9" s="39">
        <f t="shared" ref="U9:U72" si="12">U10/(1+F9)*E9+K9</f>
        <v>25.125016986523054</v>
      </c>
      <c r="V9" s="39">
        <f t="shared" si="3"/>
        <v>3309.8166207095637</v>
      </c>
      <c r="W9" s="49">
        <f t="shared" ref="W9:W72" si="13">R9*$L$3-Q9</f>
        <v>3309.8166207095696</v>
      </c>
      <c r="X9" s="39">
        <f t="shared" si="4"/>
        <v>3281.3034456329506</v>
      </c>
      <c r="Y9" s="39">
        <f t="shared" si="5"/>
        <v>71.052985101239258</v>
      </c>
      <c r="Z9" s="39">
        <f t="shared" ref="Z9:Z72" si="14">S9+AG9-T9*$M$3</f>
        <v>1203.0694500891987</v>
      </c>
      <c r="AA9" s="39">
        <f t="shared" ref="AA9:AA72" si="15">$T$3*$V$1*$M$3*(U9-$U$8/$T$8*T9)</f>
        <v>0</v>
      </c>
      <c r="AB9" s="39">
        <f t="shared" si="6"/>
        <v>106.4997469357354</v>
      </c>
      <c r="AC9" s="39"/>
      <c r="AD9" s="39">
        <f t="shared" si="7"/>
        <v>1817.5738828988772</v>
      </c>
      <c r="AE9" s="39">
        <f t="shared" si="8"/>
        <v>2726.3608243483154</v>
      </c>
      <c r="AF9" s="39"/>
      <c r="AG9" s="39">
        <f t="shared" ref="AG9:AG29" si="16">SUM(AC9:AF9)</f>
        <v>4543.9347072471928</v>
      </c>
    </row>
    <row r="10" spans="1:33" x14ac:dyDescent="0.2">
      <c r="A10" s="11">
        <f t="shared" ref="A10:A73" si="17">IF(A9&lt;121,A9+1,"")</f>
        <v>2</v>
      </c>
      <c r="B10" s="11">
        <f t="shared" ref="B10:B73" si="18">IF(B9&lt;121,B9+1,"")</f>
        <v>32</v>
      </c>
      <c r="C10" s="12">
        <f>IF(B10&lt;121,INDEX(Männer!C$2:C$124,B10+1,1),0)</f>
        <v>0.79100000000000004</v>
      </c>
      <c r="D10" s="20">
        <f t="shared" si="9"/>
        <v>7.9100000000000004E-4</v>
      </c>
      <c r="E10" s="20">
        <f t="shared" si="10"/>
        <v>0.99920900000000001</v>
      </c>
      <c r="F10" s="27">
        <f>IF(B10&lt;121,IF($D$1="konstant",$D$3,Zins!G4),0)</f>
        <v>8.9999999999999993E-3</v>
      </c>
      <c r="G10" s="37">
        <f t="shared" ref="G10:G73" si="19">1+F10</f>
        <v>1.0089999999999999</v>
      </c>
      <c r="H10" s="11">
        <v>100000</v>
      </c>
      <c r="I10" s="11"/>
      <c r="J10" s="11">
        <v>1</v>
      </c>
      <c r="K10" s="34">
        <v>1</v>
      </c>
      <c r="L10" s="29">
        <f t="shared" si="11"/>
        <v>5851.4584165545375</v>
      </c>
      <c r="M10" s="31">
        <f t="shared" si="0"/>
        <v>82465.238154187726</v>
      </c>
      <c r="N10" s="50">
        <f>N9+H11*PRODUCT($G$8:G10)^-1*PRODUCT($E$8:E9)*D10</f>
        <v>226.79372472537887</v>
      </c>
      <c r="O10" s="50">
        <f>O9+I10*PRODUCT($E$8:E9)*PRODUCT($G$8:G9)^-1</f>
        <v>0</v>
      </c>
      <c r="P10" s="49">
        <f>P9+J10*PRODUCT($E$8:E9)*PRODUCT($G$8:G9)^-1</f>
        <v>2.9710826638902019</v>
      </c>
      <c r="Q10" s="49">
        <f>((O9+N9)*PRODUCT($G$8:G9))/PRODUCT($E$8:E9)</f>
        <v>152.85129208684816</v>
      </c>
      <c r="R10" s="49">
        <f>((P9)*PRODUCT($G$8:G9))/PRODUCT($E$8:E9)</f>
        <v>2.0294057566952937</v>
      </c>
      <c r="S10" s="11">
        <f t="shared" si="1"/>
        <v>88316.696570742264</v>
      </c>
      <c r="T10" s="31">
        <f t="shared" si="2"/>
        <v>24.360851273179563</v>
      </c>
      <c r="U10" s="39">
        <f t="shared" si="12"/>
        <v>24.360851273179563</v>
      </c>
      <c r="V10" s="39">
        <f t="shared" si="3"/>
        <v>6650.4401469395962</v>
      </c>
      <c r="W10" s="49">
        <f t="shared" si="13"/>
        <v>6650.4401469396025</v>
      </c>
      <c r="X10" s="39">
        <f t="shared" si="4"/>
        <v>3281.8183972922361</v>
      </c>
      <c r="Y10" s="39">
        <f t="shared" si="5"/>
        <v>70.538033441958618</v>
      </c>
      <c r="Z10" s="39">
        <f t="shared" si="14"/>
        <v>4607.7687122813368</v>
      </c>
      <c r="AA10" s="39">
        <f t="shared" si="15"/>
        <v>0</v>
      </c>
      <c r="AB10" s="39">
        <f t="shared" si="6"/>
        <v>106.50508486207127</v>
      </c>
      <c r="AC10" s="39"/>
      <c r="AD10" s="39">
        <f t="shared" si="7"/>
        <v>1762.2932180728619</v>
      </c>
      <c r="AE10" s="39">
        <f t="shared" si="8"/>
        <v>2643.4398271092928</v>
      </c>
      <c r="AF10" s="39"/>
      <c r="AG10" s="39">
        <f t="shared" si="16"/>
        <v>4405.7330451821545</v>
      </c>
    </row>
    <row r="11" spans="1:33" x14ac:dyDescent="0.2">
      <c r="A11" s="11">
        <f t="shared" si="17"/>
        <v>3</v>
      </c>
      <c r="B11" s="11">
        <f t="shared" si="18"/>
        <v>33</v>
      </c>
      <c r="C11" s="12">
        <f>IF(B11&lt;121,INDEX(Männer!C$2:C$124,B11+1,1),0)</f>
        <v>0.82</v>
      </c>
      <c r="D11" s="20">
        <f t="shared" si="9"/>
        <v>8.1999999999999998E-4</v>
      </c>
      <c r="E11" s="20">
        <f t="shared" si="10"/>
        <v>0.99917999999999996</v>
      </c>
      <c r="F11" s="27">
        <f>IF(B11&lt;121,IF($D$1="konstant",$D$3,Zins!G5),0)</f>
        <v>8.9999999999999993E-3</v>
      </c>
      <c r="G11" s="37">
        <f t="shared" si="19"/>
        <v>1.0089999999999999</v>
      </c>
      <c r="H11" s="11">
        <v>100000</v>
      </c>
      <c r="I11" s="11"/>
      <c r="J11" s="11">
        <v>1</v>
      </c>
      <c r="K11" s="34">
        <v>1</v>
      </c>
      <c r="L11" s="29">
        <f t="shared" si="11"/>
        <v>5829.6327818339578</v>
      </c>
      <c r="M11" s="31">
        <f t="shared" si="0"/>
        <v>83273.294473503949</v>
      </c>
      <c r="N11" s="50">
        <f>N10+H12*PRODUCT($G$8:G11)^-1*PRODUCT($E$8:E10)*D11</f>
        <v>305.72427779737001</v>
      </c>
      <c r="O11" s="50">
        <f>O10+I11*PRODUCT($E$8:E10)*PRODUCT($G$8:G10)^-1</f>
        <v>0</v>
      </c>
      <c r="P11" s="49">
        <f>P10+J11*PRODUCT($E$8:E10)*PRODUCT($G$8:G10)^-1</f>
        <v>3.9423134937638489</v>
      </c>
      <c r="Q11" s="49">
        <f>((O10+N10)*PRODUCT($G$8:G10))/PRODUCT($E$8:E10)</f>
        <v>233.51166143982871</v>
      </c>
      <c r="R11" s="49">
        <f>((P10)*PRODUCT($G$8:G10))/PRODUCT($E$8:E10)</f>
        <v>3.059090148813262</v>
      </c>
      <c r="S11" s="11">
        <f t="shared" si="1"/>
        <v>89102.927255337912</v>
      </c>
      <c r="T11" s="31">
        <f t="shared" si="2"/>
        <v>23.589758433559123</v>
      </c>
      <c r="U11" s="39">
        <f t="shared" si="12"/>
        <v>23.589758433559123</v>
      </c>
      <c r="V11" s="39">
        <f t="shared" si="3"/>
        <v>10021.648871129917</v>
      </c>
      <c r="W11" s="49">
        <f t="shared" si="13"/>
        <v>10021.648871129917</v>
      </c>
      <c r="X11" s="39">
        <f t="shared" si="4"/>
        <v>3281.9968374600321</v>
      </c>
      <c r="Y11" s="39">
        <f t="shared" si="5"/>
        <v>70.359593274159423</v>
      </c>
      <c r="Z11" s="39">
        <f t="shared" si="14"/>
        <v>8043.6340159687825</v>
      </c>
      <c r="AA11" s="39">
        <f t="shared" si="15"/>
        <v>0</v>
      </c>
      <c r="AB11" s="39">
        <f t="shared" si="6"/>
        <v>106.50012127559421</v>
      </c>
      <c r="AC11" s="39"/>
      <c r="AD11" s="39">
        <f t="shared" si="7"/>
        <v>1706.5114366182977</v>
      </c>
      <c r="AE11" s="39">
        <f t="shared" si="8"/>
        <v>2559.7671549274464</v>
      </c>
      <c r="AF11" s="39"/>
      <c r="AG11" s="39">
        <f t="shared" si="16"/>
        <v>4266.2785915457443</v>
      </c>
    </row>
    <row r="12" spans="1:33" x14ac:dyDescent="0.2">
      <c r="A12" s="11">
        <f t="shared" si="17"/>
        <v>4</v>
      </c>
      <c r="B12" s="11">
        <f t="shared" si="18"/>
        <v>34</v>
      </c>
      <c r="C12" s="12">
        <f>IF(B12&lt;121,INDEX(Männer!C$2:C$124,B12+1,1),0)</f>
        <v>0.85499999999999998</v>
      </c>
      <c r="D12" s="20">
        <f t="shared" si="9"/>
        <v>8.5499999999999997E-4</v>
      </c>
      <c r="E12" s="20">
        <f t="shared" si="10"/>
        <v>0.99914499999999995</v>
      </c>
      <c r="F12" s="27">
        <f>IF(B12&lt;121,IF($D$1="konstant",$D$3,Zins!G6),0)</f>
        <v>8.9999999999999993E-3</v>
      </c>
      <c r="G12" s="37">
        <f t="shared" si="19"/>
        <v>1.0089999999999999</v>
      </c>
      <c r="H12" s="11">
        <v>100000</v>
      </c>
      <c r="I12" s="11"/>
      <c r="J12" s="11">
        <v>1</v>
      </c>
      <c r="K12" s="34">
        <v>1</v>
      </c>
      <c r="L12" s="29">
        <f t="shared" si="11"/>
        <v>5804.8594616289993</v>
      </c>
      <c r="M12" s="31">
        <f t="shared" si="0"/>
        <v>84091.709325412317</v>
      </c>
      <c r="N12" s="50">
        <f>N11+H13*PRODUCT($G$8:G12)^-1*PRODUCT($E$8:E11)*D12</f>
        <v>387.2228451615722</v>
      </c>
      <c r="O12" s="50">
        <f>O11+I12*PRODUCT($E$8:E11)*PRODUCT($G$8:G11)^-1</f>
        <v>0</v>
      </c>
      <c r="P12" s="49">
        <f>P11+J12*PRODUCT($E$8:E11)*PRODUCT($G$8:G11)^-1</f>
        <v>4.9040919086232648</v>
      </c>
      <c r="Q12" s="49">
        <f>((O11+N11)*PRODUCT($G$8:G11))/PRODUCT($E$8:E11)</f>
        <v>317.87392300965513</v>
      </c>
      <c r="R12" s="49">
        <f>((P11)*PRODUCT($G$8:G11))/PRODUCT($E$8:E11)</f>
        <v>4.0989831263161607</v>
      </c>
      <c r="S12" s="11">
        <f t="shared" si="1"/>
        <v>89896.568787041324</v>
      </c>
      <c r="T12" s="31">
        <f t="shared" si="2"/>
        <v>22.811771912429347</v>
      </c>
      <c r="U12" s="39">
        <f t="shared" si="12"/>
        <v>22.811771912429347</v>
      </c>
      <c r="V12" s="39">
        <f t="shared" si="3"/>
        <v>13423.378519967257</v>
      </c>
      <c r="W12" s="49">
        <f t="shared" si="13"/>
        <v>13423.378519967257</v>
      </c>
      <c r="X12" s="39">
        <f t="shared" si="4"/>
        <v>3281.9020819223369</v>
      </c>
      <c r="Y12" s="39">
        <f t="shared" si="5"/>
        <v>70.454348811846259</v>
      </c>
      <c r="Z12" s="39">
        <f t="shared" si="14"/>
        <v>11510.598283475236</v>
      </c>
      <c r="AA12" s="39">
        <f t="shared" si="15"/>
        <v>0</v>
      </c>
      <c r="AB12" s="39">
        <f t="shared" si="6"/>
        <v>106.48642493291027</v>
      </c>
      <c r="AC12" s="39"/>
      <c r="AD12" s="39">
        <f t="shared" si="7"/>
        <v>1650.2309579698126</v>
      </c>
      <c r="AE12" s="39">
        <f t="shared" si="8"/>
        <v>2475.3464369547187</v>
      </c>
      <c r="AF12" s="39"/>
      <c r="AG12" s="39">
        <f t="shared" si="16"/>
        <v>4125.5773949245313</v>
      </c>
    </row>
    <row r="13" spans="1:33" x14ac:dyDescent="0.2">
      <c r="A13" s="11">
        <f t="shared" si="17"/>
        <v>5</v>
      </c>
      <c r="B13" s="11">
        <f t="shared" si="18"/>
        <v>35</v>
      </c>
      <c r="C13" s="12">
        <f>IF(B13&lt;121,INDEX(Männer!C$2:C$124,B13+1,1),0)</f>
        <v>0.89500000000000002</v>
      </c>
      <c r="D13" s="20">
        <f t="shared" si="9"/>
        <v>8.9500000000000007E-4</v>
      </c>
      <c r="E13" s="20">
        <f t="shared" si="10"/>
        <v>0.99910500000000002</v>
      </c>
      <c r="F13" s="27">
        <f>IF(B13&lt;121,IF($D$1="konstant",$D$3,Zins!G7),0)</f>
        <v>8.9999999999999993E-3</v>
      </c>
      <c r="G13" s="37">
        <f t="shared" si="19"/>
        <v>1.0089999999999999</v>
      </c>
      <c r="H13" s="11">
        <v>100000</v>
      </c>
      <c r="I13" s="11"/>
      <c r="J13" s="11">
        <v>1</v>
      </c>
      <c r="K13" s="34">
        <v>1</v>
      </c>
      <c r="L13" s="29">
        <f t="shared" si="11"/>
        <v>5776.5421403136279</v>
      </c>
      <c r="M13" s="31">
        <f t="shared" si="0"/>
        <v>84921.142285995549</v>
      </c>
      <c r="N13" s="50">
        <f>N12+H14*PRODUCT($G$8:G13)^-1*PRODUCT($E$8:E12)*D13</f>
        <v>471.7009666874298</v>
      </c>
      <c r="O13" s="50">
        <f>O12+I13*PRODUCT($E$8:E12)*PRODUCT($G$8:G12)^-1</f>
        <v>0</v>
      </c>
      <c r="P13" s="49">
        <f>P12+J13*PRODUCT($E$8:E12)*PRODUCT($G$8:G12)^-1</f>
        <v>5.856476541244386</v>
      </c>
      <c r="Q13" s="49">
        <f>((O12+N12)*PRODUCT($G$8:G12))/PRODUCT($E$8:E12)</f>
        <v>406.58241628266364</v>
      </c>
      <c r="R13" s="49">
        <f>((P12)*PRODUCT($G$8:G12))/PRODUCT($E$8:E12)</f>
        <v>5.149276605951095</v>
      </c>
      <c r="S13" s="11">
        <f t="shared" si="1"/>
        <v>90697.684426309177</v>
      </c>
      <c r="T13" s="31">
        <f t="shared" si="2"/>
        <v>22.02691086843372</v>
      </c>
      <c r="U13" s="39">
        <f t="shared" si="12"/>
        <v>22.02691086843372</v>
      </c>
      <c r="V13" s="39">
        <f t="shared" si="3"/>
        <v>16855.628127306598</v>
      </c>
      <c r="W13" s="49">
        <f t="shared" si="13"/>
        <v>16855.628127306609</v>
      </c>
      <c r="X13" s="39">
        <f t="shared" si="4"/>
        <v>3281.6776345545768</v>
      </c>
      <c r="Y13" s="39">
        <f t="shared" si="5"/>
        <v>70.678796179606024</v>
      </c>
      <c r="Z13" s="39">
        <f t="shared" si="14"/>
        <v>15008.658942192356</v>
      </c>
      <c r="AA13" s="39">
        <f t="shared" si="15"/>
        <v>0</v>
      </c>
      <c r="AB13" s="39">
        <f t="shared" si="6"/>
        <v>106.46787811594641</v>
      </c>
      <c r="AC13" s="39"/>
      <c r="AD13" s="39">
        <f t="shared" si="7"/>
        <v>1593.4531680866698</v>
      </c>
      <c r="AE13" s="39">
        <f t="shared" si="8"/>
        <v>2390.1797521300045</v>
      </c>
      <c r="AF13" s="39"/>
      <c r="AG13" s="39">
        <f t="shared" si="16"/>
        <v>3983.6329202166744</v>
      </c>
    </row>
    <row r="14" spans="1:33" x14ac:dyDescent="0.2">
      <c r="A14" s="11">
        <f t="shared" si="17"/>
        <v>6</v>
      </c>
      <c r="B14" s="11">
        <f t="shared" si="18"/>
        <v>36</v>
      </c>
      <c r="C14" s="12">
        <f>IF(B14&lt;121,INDEX(Männer!C$2:C$124,B14+1,1),0)</f>
        <v>0.94499999999999995</v>
      </c>
      <c r="D14" s="20">
        <f t="shared" si="9"/>
        <v>9.4499999999999998E-4</v>
      </c>
      <c r="E14" s="20">
        <f t="shared" si="10"/>
        <v>0.99905500000000003</v>
      </c>
      <c r="F14" s="27">
        <f>IF(B14&lt;121,IF($D$1="konstant",$D$3,Zins!G8),0)</f>
        <v>8.9999999999999993E-3</v>
      </c>
      <c r="G14" s="37">
        <f t="shared" si="19"/>
        <v>1.0089999999999999</v>
      </c>
      <c r="H14" s="11">
        <v>100000</v>
      </c>
      <c r="I14" s="11"/>
      <c r="J14" s="11">
        <v>1</v>
      </c>
      <c r="K14" s="34">
        <v>1</v>
      </c>
      <c r="L14" s="29">
        <f t="shared" si="11"/>
        <v>5744.1720535643899</v>
      </c>
      <c r="M14" s="31">
        <f t="shared" si="0"/>
        <v>85762.189726374607</v>
      </c>
      <c r="N14" s="50">
        <f>N13+H15*PRODUCT($G$8:G14)^-1*PRODUCT($E$8:E13)*D14</f>
        <v>560.02379902732264</v>
      </c>
      <c r="O14" s="50">
        <f>O13+I14*PRODUCT($E$8:E13)*PRODUCT($G$8:G13)^-1</f>
        <v>0</v>
      </c>
      <c r="P14" s="49">
        <f>P13+J14*PRODUCT($E$8:E13)*PRODUCT($G$8:G13)^-1</f>
        <v>6.7995213860163632</v>
      </c>
      <c r="Q14" s="49">
        <f>((O13+N13)*PRODUCT($G$8:G13))/PRODUCT($E$8:E13)</f>
        <v>500.18932747729974</v>
      </c>
      <c r="R14" s="49">
        <f>((P13)*PRODUCT($G$8:G13))/PRODUCT($E$8:E13)</f>
        <v>6.2101782048980381</v>
      </c>
      <c r="S14" s="11">
        <f t="shared" si="1"/>
        <v>91506.36177993899</v>
      </c>
      <c r="T14" s="31">
        <f t="shared" si="2"/>
        <v>21.235158533136779</v>
      </c>
      <c r="U14" s="39">
        <f t="shared" si="12"/>
        <v>21.235158533136779</v>
      </c>
      <c r="V14" s="39">
        <f t="shared" si="3"/>
        <v>20318.541513717922</v>
      </c>
      <c r="W14" s="49">
        <f t="shared" si="13"/>
        <v>20318.541513717941</v>
      </c>
      <c r="X14" s="39">
        <f t="shared" si="4"/>
        <v>3281.000912102616</v>
      </c>
      <c r="Y14" s="39">
        <f t="shared" si="5"/>
        <v>71.355518631583749</v>
      </c>
      <c r="Z14" s="39">
        <f t="shared" si="14"/>
        <v>18537.961218733137</v>
      </c>
      <c r="AA14" s="39">
        <f t="shared" si="15"/>
        <v>0</v>
      </c>
      <c r="AB14" s="39">
        <f t="shared" si="6"/>
        <v>106.43485048646653</v>
      </c>
      <c r="AC14" s="39"/>
      <c r="AD14" s="39">
        <f t="shared" si="7"/>
        <v>1536.1768539201232</v>
      </c>
      <c r="AE14" s="39">
        <f t="shared" si="8"/>
        <v>2304.2652808801845</v>
      </c>
      <c r="AF14" s="39"/>
      <c r="AG14" s="39">
        <f t="shared" si="16"/>
        <v>3840.4421348003079</v>
      </c>
    </row>
    <row r="15" spans="1:33" x14ac:dyDescent="0.2">
      <c r="A15" s="11">
        <f t="shared" si="17"/>
        <v>7</v>
      </c>
      <c r="B15" s="11">
        <f t="shared" si="18"/>
        <v>37</v>
      </c>
      <c r="C15" s="12">
        <f>IF(B15&lt;121,INDEX(Männer!C$2:C$124,B15+1,1),0)</f>
        <v>1.0049999999999999</v>
      </c>
      <c r="D15" s="20">
        <f t="shared" si="9"/>
        <v>1.0049999999999998E-3</v>
      </c>
      <c r="E15" s="20">
        <f t="shared" si="10"/>
        <v>0.99899499999999997</v>
      </c>
      <c r="F15" s="27">
        <f>IF(B15&lt;121,IF($D$1="konstant",$D$3,Zins!G9),0)</f>
        <v>8.9999999999999993E-3</v>
      </c>
      <c r="G15" s="37">
        <f t="shared" si="19"/>
        <v>1.0089999999999999</v>
      </c>
      <c r="H15" s="11">
        <v>100000</v>
      </c>
      <c r="I15" s="11"/>
      <c r="J15" s="11">
        <v>1</v>
      </c>
      <c r="K15" s="34">
        <v>1</v>
      </c>
      <c r="L15" s="29">
        <f t="shared" si="11"/>
        <v>5706.7624926019771</v>
      </c>
      <c r="M15" s="31">
        <f t="shared" si="0"/>
        <v>86615.901460792418</v>
      </c>
      <c r="N15" s="50">
        <f>N14+H16*PRODUCT($G$8:G15)^-1*PRODUCT($E$8:E14)*D15</f>
        <v>653.02862238918044</v>
      </c>
      <c r="O15" s="50">
        <f>O14+I15*PRODUCT($E$8:E14)*PRODUCT($G$8:G14)^-1</f>
        <v>0</v>
      </c>
      <c r="P15" s="49">
        <f>P14+J15*PRODUCT($E$8:E14)*PRODUCT($G$8:G14)^-1</f>
        <v>7.7332713041468564</v>
      </c>
      <c r="Q15" s="49">
        <f>((O14+N14)*PRODUCT($G$8:G14))/PRODUCT($E$8:E14)</f>
        <v>599.75780254800316</v>
      </c>
      <c r="R15" s="49">
        <f>((P14)*PRODUCT($G$8:G14))/PRODUCT($E$8:E14)</f>
        <v>7.2819512526758974</v>
      </c>
      <c r="S15" s="11">
        <f t="shared" si="1"/>
        <v>92322.663953394396</v>
      </c>
      <c r="T15" s="31">
        <f t="shared" si="2"/>
        <v>20.436587535155731</v>
      </c>
      <c r="U15" s="39">
        <f t="shared" si="12"/>
        <v>20.436587535155731</v>
      </c>
      <c r="V15" s="39">
        <f t="shared" si="3"/>
        <v>23811.938307652919</v>
      </c>
      <c r="W15" s="49">
        <f t="shared" si="13"/>
        <v>23811.938307652923</v>
      </c>
      <c r="X15" s="39">
        <f t="shared" si="4"/>
        <v>3279.9802409865624</v>
      </c>
      <c r="Y15" s="39">
        <f t="shared" si="5"/>
        <v>72.376189747616323</v>
      </c>
      <c r="Z15" s="39">
        <f t="shared" si="14"/>
        <v>22098.318651597787</v>
      </c>
      <c r="AA15" s="39">
        <f t="shared" si="15"/>
        <v>0</v>
      </c>
      <c r="AB15" s="39">
        <f t="shared" si="6"/>
        <v>106.39002325777392</v>
      </c>
      <c r="AC15" s="39"/>
      <c r="AD15" s="39">
        <f t="shared" si="7"/>
        <v>1478.4072695115076</v>
      </c>
      <c r="AE15" s="39">
        <f t="shared" si="8"/>
        <v>2217.610904267261</v>
      </c>
      <c r="AF15" s="39"/>
      <c r="AG15" s="39">
        <f t="shared" si="16"/>
        <v>3696.0181737787689</v>
      </c>
    </row>
    <row r="16" spans="1:33" x14ac:dyDescent="0.2">
      <c r="A16" s="11">
        <f t="shared" si="17"/>
        <v>8</v>
      </c>
      <c r="B16" s="11">
        <f t="shared" si="18"/>
        <v>38</v>
      </c>
      <c r="C16" s="12">
        <f>IF(B16&lt;121,INDEX(Männer!C$2:C$124,B16+1,1),0)</f>
        <v>1.083</v>
      </c>
      <c r="D16" s="20">
        <f t="shared" si="9"/>
        <v>1.083E-3</v>
      </c>
      <c r="E16" s="20">
        <f t="shared" si="10"/>
        <v>0.99891700000000005</v>
      </c>
      <c r="F16" s="27">
        <f>IF(B16&lt;121,IF($D$1="konstant",$D$3,Zins!G10),0)</f>
        <v>8.9999999999999993E-3</v>
      </c>
      <c r="G16" s="37">
        <f t="shared" si="19"/>
        <v>1.0089999999999999</v>
      </c>
      <c r="H16" s="11">
        <v>100000</v>
      </c>
      <c r="I16" s="11"/>
      <c r="J16" s="11">
        <v>1</v>
      </c>
      <c r="K16" s="34">
        <v>1</v>
      </c>
      <c r="L16" s="29">
        <f t="shared" si="11"/>
        <v>5663.3149865969244</v>
      </c>
      <c r="M16" s="31">
        <f t="shared" si="0"/>
        <v>87483.365356122449</v>
      </c>
      <c r="N16" s="50">
        <f>N15+H17*PRODUCT($G$8:G16)^-1*PRODUCT($E$8:E15)*D16</f>
        <v>752.25794244506824</v>
      </c>
      <c r="O16" s="50">
        <f>O15+I16*PRODUCT($E$8:E15)*PRODUCT($G$8:G15)^-1</f>
        <v>0</v>
      </c>
      <c r="P16" s="49">
        <f>P15+J16*PRODUCT($E$8:E15)*PRODUCT($G$8:G15)^-1</f>
        <v>8.6577623838919227</v>
      </c>
      <c r="Q16" s="49">
        <f>((O15+N15)*PRODUCT($G$8:G15))/PRODUCT($E$8:E15)</f>
        <v>706.36552011865444</v>
      </c>
      <c r="R16" s="49">
        <f>((P15)*PRODUCT($G$8:G15))/PRODUCT($E$8:E15)</f>
        <v>8.3648955339616116</v>
      </c>
      <c r="S16" s="11">
        <f t="shared" si="1"/>
        <v>93146.680342719366</v>
      </c>
      <c r="T16" s="31">
        <f t="shared" si="2"/>
        <v>19.631246225428686</v>
      </c>
      <c r="U16" s="39">
        <f t="shared" si="12"/>
        <v>19.631246225428686</v>
      </c>
      <c r="V16" s="39">
        <f t="shared" si="3"/>
        <v>27335.745815577233</v>
      </c>
      <c r="W16" s="49">
        <f t="shared" si="13"/>
        <v>27335.745815577251</v>
      </c>
      <c r="X16" s="39">
        <f t="shared" si="4"/>
        <v>3278.1773154315706</v>
      </c>
      <c r="Y16" s="39">
        <f t="shared" si="5"/>
        <v>74.179115302635822</v>
      </c>
      <c r="Z16" s="39">
        <f t="shared" si="14"/>
        <v>25689.654492997914</v>
      </c>
      <c r="AA16" s="39">
        <f t="shared" si="15"/>
        <v>0</v>
      </c>
      <c r="AB16" s="39">
        <f t="shared" si="6"/>
        <v>106.31991442645244</v>
      </c>
      <c r="AC16" s="39"/>
      <c r="AD16" s="39">
        <f t="shared" si="7"/>
        <v>1420.147912625715</v>
      </c>
      <c r="AE16" s="39">
        <f t="shared" si="8"/>
        <v>2130.2218689385722</v>
      </c>
      <c r="AF16" s="39"/>
      <c r="AG16" s="39">
        <f t="shared" si="16"/>
        <v>3550.3697815642872</v>
      </c>
    </row>
    <row r="17" spans="1:33" x14ac:dyDescent="0.2">
      <c r="A17" s="11">
        <f t="shared" si="17"/>
        <v>9</v>
      </c>
      <c r="B17" s="11">
        <f t="shared" si="18"/>
        <v>39</v>
      </c>
      <c r="C17" s="12">
        <f>IF(B17&lt;121,INDEX(Männer!C$2:C$124,B17+1,1),0)</f>
        <v>1.181</v>
      </c>
      <c r="D17" s="20">
        <f t="shared" si="9"/>
        <v>1.181E-3</v>
      </c>
      <c r="E17" s="20">
        <f t="shared" si="10"/>
        <v>0.99881900000000001</v>
      </c>
      <c r="F17" s="27">
        <f>IF(B17&lt;121,IF($D$1="konstant",$D$3,Zins!G11),0)</f>
        <v>8.9999999999999993E-3</v>
      </c>
      <c r="G17" s="37">
        <f t="shared" si="19"/>
        <v>1.0089999999999999</v>
      </c>
      <c r="H17" s="11">
        <v>100000</v>
      </c>
      <c r="I17" s="11"/>
      <c r="J17" s="11">
        <v>1</v>
      </c>
      <c r="K17" s="34">
        <v>1</v>
      </c>
      <c r="L17" s="29">
        <f t="shared" si="11"/>
        <v>5612.0626853645454</v>
      </c>
      <c r="M17" s="31">
        <f t="shared" si="0"/>
        <v>88366.416473368197</v>
      </c>
      <c r="N17" s="50">
        <f>N16+H18*PRODUCT($G$8:G17)^-1*PRODUCT($E$8:E16)*D17</f>
        <v>859.38512778932227</v>
      </c>
      <c r="O17" s="50">
        <f>O16+I17*PRODUCT($E$8:E16)*PRODUCT($G$8:G16)^-1</f>
        <v>0</v>
      </c>
      <c r="P17" s="49">
        <f>P16+J17*PRODUCT($E$8:E16)*PRODUCT($G$8:G16)^-1</f>
        <v>9.5730149665536697</v>
      </c>
      <c r="Q17" s="49">
        <f>((O16+N16)*PRODUCT($G$8:G16))/PRODUCT($E$8:E16)</f>
        <v>821.9129415153833</v>
      </c>
      <c r="R17" s="49">
        <f>((P16)*PRODUCT($G$8:G16))/PRODUCT($E$8:E16)</f>
        <v>9.4594241501218459</v>
      </c>
      <c r="S17" s="11">
        <f t="shared" si="1"/>
        <v>93978.479158732749</v>
      </c>
      <c r="T17" s="31">
        <f t="shared" si="2"/>
        <v>18.819308752836864</v>
      </c>
      <c r="U17" s="39">
        <f t="shared" si="12"/>
        <v>18.819308752836864</v>
      </c>
      <c r="V17" s="39">
        <f t="shared" si="3"/>
        <v>30889.44843918788</v>
      </c>
      <c r="W17" s="49">
        <f t="shared" si="13"/>
        <v>30889.448439187876</v>
      </c>
      <c r="X17" s="39">
        <f t="shared" si="4"/>
        <v>3275.6588416598097</v>
      </c>
      <c r="Y17" s="39">
        <f t="shared" si="5"/>
        <v>76.697589074361503</v>
      </c>
      <c r="Z17" s="39">
        <f t="shared" si="14"/>
        <v>29311.438542146338</v>
      </c>
      <c r="AA17" s="39">
        <f t="shared" si="15"/>
        <v>0</v>
      </c>
      <c r="AB17" s="39">
        <f t="shared" si="6"/>
        <v>106.22551231107468</v>
      </c>
      <c r="AC17" s="39"/>
      <c r="AD17" s="39">
        <f t="shared" si="7"/>
        <v>1361.4113814018192</v>
      </c>
      <c r="AE17" s="39">
        <f t="shared" si="8"/>
        <v>2042.1170721027286</v>
      </c>
      <c r="AF17" s="39"/>
      <c r="AG17" s="39">
        <f t="shared" si="16"/>
        <v>3403.5284535045475</v>
      </c>
    </row>
    <row r="18" spans="1:33" x14ac:dyDescent="0.2">
      <c r="A18" s="11">
        <f t="shared" si="17"/>
        <v>10</v>
      </c>
      <c r="B18" s="11">
        <f t="shared" si="18"/>
        <v>40</v>
      </c>
      <c r="C18" s="12">
        <f>IF(B18&lt;121,INDEX(Männer!C$2:C$124,B18+1,1),0)</f>
        <v>1.3009999999999999</v>
      </c>
      <c r="D18" s="20">
        <f t="shared" si="9"/>
        <v>1.3009999999999999E-3</v>
      </c>
      <c r="E18" s="20">
        <f t="shared" si="10"/>
        <v>0.998699</v>
      </c>
      <c r="F18" s="27">
        <f>IF(B18&lt;121,IF($D$1="konstant",$D$3,Zins!G12),0)</f>
        <v>8.9999999999999993E-3</v>
      </c>
      <c r="G18" s="37">
        <f t="shared" si="19"/>
        <v>1.0089999999999999</v>
      </c>
      <c r="H18" s="11">
        <v>100000</v>
      </c>
      <c r="I18" s="11">
        <f>100000*0.4</f>
        <v>40000</v>
      </c>
      <c r="J18" s="11">
        <v>1</v>
      </c>
      <c r="K18" s="34">
        <v>1</v>
      </c>
      <c r="L18" s="29">
        <f t="shared" si="11"/>
        <v>5551.0270124345097</v>
      </c>
      <c r="M18" s="31">
        <f t="shared" si="0"/>
        <v>89267.138712447893</v>
      </c>
      <c r="N18" s="50">
        <f>N17+H19*PRODUCT($G$8:G18)^-1*PRODUCT($E$8:E17)*D18</f>
        <v>976.20661270451785</v>
      </c>
      <c r="O18" s="50">
        <f>O17+I18*PRODUCT($E$8:E17)*PRODUCT($G$8:G17)^-1</f>
        <v>36240.700470232856</v>
      </c>
      <c r="P18" s="49">
        <f>P17+J18*PRODUCT($E$8:E17)*PRODUCT($G$8:G17)^-1</f>
        <v>10.479032478309492</v>
      </c>
      <c r="Q18" s="49">
        <f>((O17+N17)*PRODUCT($G$8:G17))/PRODUCT($E$8:E17)</f>
        <v>948.5303723587773</v>
      </c>
      <c r="R18" s="49">
        <f>((P17)*PRODUCT($G$8:G17))/PRODUCT($E$8:E17)</f>
        <v>10.566037457710497</v>
      </c>
      <c r="S18" s="11">
        <f t="shared" si="1"/>
        <v>94818.165724882405</v>
      </c>
      <c r="T18" s="31">
        <f t="shared" si="2"/>
        <v>18.000941643693597</v>
      </c>
      <c r="U18" s="39">
        <f t="shared" si="12"/>
        <v>18.000941643693597</v>
      </c>
      <c r="V18" s="39">
        <f t="shared" si="3"/>
        <v>34472.593246375312</v>
      </c>
      <c r="W18" s="49">
        <f t="shared" si="13"/>
        <v>34472.593246375327</v>
      </c>
      <c r="X18" s="39">
        <f t="shared" si="4"/>
        <v>3220.4154909984354</v>
      </c>
      <c r="Y18" s="39">
        <f t="shared" si="5"/>
        <v>131.94093973574911</v>
      </c>
      <c r="Z18" s="39">
        <f t="shared" si="14"/>
        <v>32963.203903606089</v>
      </c>
      <c r="AA18" s="39">
        <f t="shared" si="15"/>
        <v>0</v>
      </c>
      <c r="AB18" s="39">
        <f t="shared" si="6"/>
        <v>106.10858523902198</v>
      </c>
      <c r="AC18" s="39"/>
      <c r="AD18" s="39">
        <f t="shared" si="7"/>
        <v>1302.2097225531859</v>
      </c>
      <c r="AE18" s="39">
        <f t="shared" si="8"/>
        <v>1953.3145838297785</v>
      </c>
      <c r="AF18" s="39"/>
      <c r="AG18" s="39">
        <f t="shared" si="16"/>
        <v>3255.5243063829644</v>
      </c>
    </row>
    <row r="19" spans="1:33" x14ac:dyDescent="0.2">
      <c r="A19" s="11">
        <f t="shared" si="17"/>
        <v>11</v>
      </c>
      <c r="B19" s="11">
        <f t="shared" si="18"/>
        <v>41</v>
      </c>
      <c r="C19" s="12">
        <f>IF(B19&lt;121,INDEX(Männer!C$2:C$124,B19+1,1),0)</f>
        <v>1.4470000000000001</v>
      </c>
      <c r="D19" s="20">
        <f t="shared" si="9"/>
        <v>1.4470000000000002E-3</v>
      </c>
      <c r="E19" s="20">
        <f t="shared" si="10"/>
        <v>0.99855300000000002</v>
      </c>
      <c r="F19" s="27">
        <f>IF(B19&lt;121,IF($D$1="konstant",$D$3,Zins!G13),0)</f>
        <v>8.9999999999999993E-3</v>
      </c>
      <c r="G19" s="37">
        <f t="shared" si="19"/>
        <v>1.0089999999999999</v>
      </c>
      <c r="H19" s="11">
        <v>100000</v>
      </c>
      <c r="I19" s="11"/>
      <c r="J19" s="11">
        <v>1</v>
      </c>
      <c r="K19" s="34">
        <v>1</v>
      </c>
      <c r="L19" s="29">
        <f t="shared" si="11"/>
        <v>5478.0131506554217</v>
      </c>
      <c r="M19" s="31">
        <f t="shared" si="0"/>
        <v>49775.300626975615</v>
      </c>
      <c r="N19" s="50">
        <f>N18+H20*PRODUCT($G$8:G19)^-1*PRODUCT($E$8:E18)*D19</f>
        <v>1104.8114799952316</v>
      </c>
      <c r="O19" s="50">
        <f>O18+I19*PRODUCT($E$8:E18)*PRODUCT($G$8:G18)^-1</f>
        <v>36240.700470232856</v>
      </c>
      <c r="P19" s="49">
        <f>P18+J19*PRODUCT($E$8:E18)*PRODUCT($G$8:G18)^-1</f>
        <v>11.375800350433403</v>
      </c>
      <c r="Q19" s="49">
        <f>((O18+N18)*PRODUCT($G$8:G18))/PRODUCT($E$8:E18)</f>
        <v>41501.160155071753</v>
      </c>
      <c r="R19" s="49">
        <f>((P18)*PRODUCT($G$8:G18))/PRODUCT($E$8:E18)</f>
        <v>11.68533441490368</v>
      </c>
      <c r="S19" s="11">
        <f t="shared" si="1"/>
        <v>55253.31377763104</v>
      </c>
      <c r="T19" s="31">
        <f t="shared" si="2"/>
        <v>17.17629648020759</v>
      </c>
      <c r="U19" s="39">
        <f t="shared" si="12"/>
        <v>17.17629648020759</v>
      </c>
      <c r="V19" s="39">
        <f t="shared" si="3"/>
        <v>-2327.7541839898913</v>
      </c>
      <c r="W19" s="49">
        <f t="shared" si="13"/>
        <v>-2327.7541839898695</v>
      </c>
      <c r="X19" s="39">
        <f t="shared" si="4"/>
        <v>3210.2240484734807</v>
      </c>
      <c r="Y19" s="39">
        <f t="shared" si="5"/>
        <v>142.13238226070081</v>
      </c>
      <c r="Z19" s="61">
        <f t="shared" si="14"/>
        <v>-3767.9965540079429</v>
      </c>
      <c r="AA19" s="39">
        <f t="shared" si="15"/>
        <v>0</v>
      </c>
      <c r="AB19" s="39">
        <f t="shared" si="6"/>
        <v>105.96817294576067</v>
      </c>
      <c r="AC19" s="39"/>
      <c r="AD19" s="39">
        <f t="shared" si="7"/>
        <v>1242.5539017187157</v>
      </c>
      <c r="AE19" s="39">
        <f t="shared" si="8"/>
        <v>1863.8308525780731</v>
      </c>
      <c r="AF19" s="39"/>
      <c r="AG19" s="39">
        <f t="shared" si="16"/>
        <v>3106.3847542967887</v>
      </c>
    </row>
    <row r="20" spans="1:33" x14ac:dyDescent="0.2">
      <c r="A20" s="11">
        <f t="shared" si="17"/>
        <v>12</v>
      </c>
      <c r="B20" s="11">
        <f t="shared" si="18"/>
        <v>42</v>
      </c>
      <c r="C20" s="12">
        <f>IF(B20&lt;121,INDEX(Männer!C$2:C$124,B20+1,1),0)</f>
        <v>1.623</v>
      </c>
      <c r="D20" s="20">
        <f t="shared" si="9"/>
        <v>1.6230000000000001E-3</v>
      </c>
      <c r="E20" s="20">
        <f t="shared" si="10"/>
        <v>0.99837699999999996</v>
      </c>
      <c r="F20" s="27">
        <f>IF(B20&lt;121,IF($D$1="konstant",$D$3,Zins!G14),0)</f>
        <v>8.9999999999999993E-3</v>
      </c>
      <c r="G20" s="37">
        <f t="shared" si="19"/>
        <v>1.0089999999999999</v>
      </c>
      <c r="H20" s="11">
        <v>100000</v>
      </c>
      <c r="I20" s="11"/>
      <c r="J20" s="11">
        <v>1</v>
      </c>
      <c r="K20" s="34">
        <v>1</v>
      </c>
      <c r="L20" s="29">
        <f t="shared" si="11"/>
        <v>5390.4151998054385</v>
      </c>
      <c r="M20" s="31">
        <f t="shared" si="0"/>
        <v>50296.056726701929</v>
      </c>
      <c r="N20" s="50">
        <f>N19+H21*PRODUCT($G$8:G20)^-1*PRODUCT($E$8:E19)*D20</f>
        <v>1247.5651719065841</v>
      </c>
      <c r="O20" s="50">
        <f>O19+I20*PRODUCT($E$8:E19)*PRODUCT($G$8:G19)^-1</f>
        <v>36240.700470232856</v>
      </c>
      <c r="P20" s="49">
        <f>P19+J20*PRODUCT($E$8:E19)*PRODUCT($G$8:G19)^-1</f>
        <v>12.263283253320369</v>
      </c>
      <c r="Q20" s="49">
        <f>((O19+N19)*PRODUCT($G$8:G19))/PRODUCT($E$8:E19)</f>
        <v>42080.260733749128</v>
      </c>
      <c r="R20" s="49">
        <f>((P19)*PRODUCT($G$8:G19))/PRODUCT($E$8:E19)</f>
        <v>12.818050143195016</v>
      </c>
      <c r="S20" s="11">
        <f t="shared" si="1"/>
        <v>55686.471926507365</v>
      </c>
      <c r="T20" s="31">
        <f t="shared" si="2"/>
        <v>16.345535137873963</v>
      </c>
      <c r="U20" s="39">
        <f t="shared" si="12"/>
        <v>16.345535137873963</v>
      </c>
      <c r="V20" s="39">
        <f t="shared" si="3"/>
        <v>890.41209326394164</v>
      </c>
      <c r="W20" s="49">
        <f t="shared" si="13"/>
        <v>890.41209326397802</v>
      </c>
      <c r="X20" s="39">
        <f t="shared" si="4"/>
        <v>3198.1398214531087</v>
      </c>
      <c r="Y20" s="39">
        <f t="shared" si="5"/>
        <v>154.21660928106641</v>
      </c>
      <c r="Z20" s="61">
        <f t="shared" si="14"/>
        <v>-480.17045887773565</v>
      </c>
      <c r="AA20" s="39">
        <f t="shared" si="15"/>
        <v>0</v>
      </c>
      <c r="AB20" s="39">
        <f t="shared" si="6"/>
        <v>105.80483325836212</v>
      </c>
      <c r="AC20" s="39"/>
      <c r="AD20" s="39">
        <f t="shared" si="7"/>
        <v>1182.4556291660024</v>
      </c>
      <c r="AE20" s="39">
        <f t="shared" si="8"/>
        <v>1773.6834437490031</v>
      </c>
      <c r="AF20" s="39"/>
      <c r="AG20" s="39">
        <f t="shared" si="16"/>
        <v>2956.1390729150053</v>
      </c>
    </row>
    <row r="21" spans="1:33" x14ac:dyDescent="0.2">
      <c r="A21" s="11">
        <f t="shared" si="17"/>
        <v>13</v>
      </c>
      <c r="B21" s="11">
        <f t="shared" si="18"/>
        <v>43</v>
      </c>
      <c r="C21" s="12">
        <f>IF(B21&lt;121,INDEX(Männer!C$2:C$124,B21+1,1),0)</f>
        <v>1.833</v>
      </c>
      <c r="D21" s="20">
        <f t="shared" si="9"/>
        <v>1.833E-3</v>
      </c>
      <c r="E21" s="20">
        <f t="shared" si="10"/>
        <v>0.99816700000000003</v>
      </c>
      <c r="F21" s="27">
        <f>IF(B21&lt;121,IF($D$1="konstant",$D$3,Zins!G15),0)</f>
        <v>8.9999999999999993E-3</v>
      </c>
      <c r="G21" s="37">
        <f t="shared" si="19"/>
        <v>1.0089999999999999</v>
      </c>
      <c r="H21" s="11">
        <v>100000</v>
      </c>
      <c r="I21" s="11"/>
      <c r="J21" s="11">
        <v>1</v>
      </c>
      <c r="K21" s="34">
        <v>1</v>
      </c>
      <c r="L21" s="29">
        <f t="shared" si="11"/>
        <v>5285.2068272843699</v>
      </c>
      <c r="M21" s="31">
        <f t="shared" si="0"/>
        <v>50831.220307801799</v>
      </c>
      <c r="N21" s="50">
        <f>N20+H22*PRODUCT($G$8:G21)^-1*PRODUCT($E$8:E20)*D21</f>
        <v>1407.0923544925001</v>
      </c>
      <c r="O21" s="50">
        <f>O20+I21*PRODUCT($E$8:E20)*PRODUCT($G$8:G20)^-1</f>
        <v>36240.700470232856</v>
      </c>
      <c r="P21" s="49">
        <f>P20+J21*PRODUCT($E$8:E20)*PRODUCT($G$8:G20)^-1</f>
        <v>13.141422518073174</v>
      </c>
      <c r="Q21" s="49">
        <f>((O20+N20)*PRODUCT($G$8:G20))/PRODUCT($E$8:E20)</f>
        <v>42690.569875260415</v>
      </c>
      <c r="R21" s="49">
        <f>((P20)*PRODUCT($G$8:G20))/PRODUCT($E$8:E20)</f>
        <v>13.965077915941341</v>
      </c>
      <c r="S21" s="11">
        <f t="shared" si="1"/>
        <v>56116.427135086167</v>
      </c>
      <c r="T21" s="31">
        <f t="shared" si="2"/>
        <v>15.508815762096711</v>
      </c>
      <c r="U21" s="39">
        <f t="shared" si="12"/>
        <v>15.508815762096711</v>
      </c>
      <c r="V21" s="39">
        <f t="shared" si="3"/>
        <v>4125.3488819495033</v>
      </c>
      <c r="W21" s="49">
        <f t="shared" si="13"/>
        <v>4125.3488819495469</v>
      </c>
      <c r="X21" s="39">
        <f t="shared" si="4"/>
        <v>3184.0896166358971</v>
      </c>
      <c r="Y21" s="39">
        <f t="shared" si="5"/>
        <v>168.26681409829715</v>
      </c>
      <c r="Z21" s="39">
        <f t="shared" si="14"/>
        <v>2824.9257322260382</v>
      </c>
      <c r="AA21" s="39">
        <f t="shared" si="15"/>
        <v>0</v>
      </c>
      <c r="AB21" s="39">
        <f t="shared" si="6"/>
        <v>105.62066643830372</v>
      </c>
      <c r="AC21" s="39"/>
      <c r="AD21" s="39">
        <f t="shared" si="7"/>
        <v>1121.9263453233712</v>
      </c>
      <c r="AE21" s="39">
        <f t="shared" si="8"/>
        <v>1682.8895179850565</v>
      </c>
      <c r="AF21" s="39"/>
      <c r="AG21" s="39">
        <f t="shared" si="16"/>
        <v>2804.8158633084277</v>
      </c>
    </row>
    <row r="22" spans="1:33" x14ac:dyDescent="0.2">
      <c r="A22" s="11">
        <f t="shared" si="17"/>
        <v>14</v>
      </c>
      <c r="B22" s="11">
        <f t="shared" si="18"/>
        <v>44</v>
      </c>
      <c r="C22" s="12">
        <f>IF(B22&lt;121,INDEX(Männer!C$2:C$124,B22+1,1),0)</f>
        <v>2.0819999999999999</v>
      </c>
      <c r="D22" s="20">
        <f t="shared" si="9"/>
        <v>2.0819999999999996E-3</v>
      </c>
      <c r="E22" s="20">
        <f t="shared" si="10"/>
        <v>0.99791799999999997</v>
      </c>
      <c r="F22" s="27">
        <f>IF(B22&lt;121,IF($D$1="konstant",$D$3,Zins!G16),0)</f>
        <v>8.9999999999999993E-3</v>
      </c>
      <c r="G22" s="37">
        <f t="shared" si="19"/>
        <v>1.0089999999999999</v>
      </c>
      <c r="H22" s="11">
        <v>100000</v>
      </c>
      <c r="I22" s="11"/>
      <c r="J22" s="11">
        <v>1</v>
      </c>
      <c r="K22" s="34">
        <v>1</v>
      </c>
      <c r="L22" s="29">
        <f t="shared" si="11"/>
        <v>5158.9300074335542</v>
      </c>
      <c r="M22" s="31">
        <f t="shared" si="0"/>
        <v>51382.886120831492</v>
      </c>
      <c r="N22" s="50">
        <f>N21+H23*PRODUCT($G$8:G22)^-1*PRODUCT($E$8:E21)*D22</f>
        <v>1586.3447618226073</v>
      </c>
      <c r="O22" s="50">
        <f>O21+I22*PRODUCT($E$8:E21)*PRODUCT($G$8:G21)^-1</f>
        <v>36240.700470232856</v>
      </c>
      <c r="P22" s="49">
        <f>P21+J22*PRODUCT($E$8:E21)*PRODUCT($G$8:G21)^-1</f>
        <v>14.010133752444347</v>
      </c>
      <c r="Q22" s="49">
        <f>((O21+N21)*PRODUCT($G$8:G21))/PRODUCT($E$8:E21)</f>
        <v>43337.522683216092</v>
      </c>
      <c r="R22" s="49">
        <f>((P21)*PRODUCT($G$8:G21))/PRODUCT($E$8:E21)</f>
        <v>15.127492310590124</v>
      </c>
      <c r="S22" s="11">
        <f t="shared" si="1"/>
        <v>56541.816128265047</v>
      </c>
      <c r="T22" s="31">
        <f t="shared" si="2"/>
        <v>14.666278392248572</v>
      </c>
      <c r="U22" s="39">
        <f t="shared" si="12"/>
        <v>14.666278392248572</v>
      </c>
      <c r="V22" s="39">
        <f t="shared" si="3"/>
        <v>7375.2234450726683</v>
      </c>
      <c r="W22" s="49">
        <f t="shared" si="13"/>
        <v>7375.2234450727046</v>
      </c>
      <c r="X22" s="39">
        <f t="shared" si="4"/>
        <v>3167.9644341226503</v>
      </c>
      <c r="Y22" s="39">
        <f t="shared" si="5"/>
        <v>184.39199661153123</v>
      </c>
      <c r="Z22" s="39">
        <f t="shared" si="14"/>
        <v>6145.4475399270596</v>
      </c>
      <c r="AA22" s="39">
        <f t="shared" si="15"/>
        <v>0</v>
      </c>
      <c r="AB22" s="39">
        <f t="shared" si="6"/>
        <v>105.41785159755409</v>
      </c>
      <c r="AC22" s="39"/>
      <c r="AD22" s="39">
        <f t="shared" si="7"/>
        <v>1060.9761808071157</v>
      </c>
      <c r="AE22" s="39">
        <f t="shared" si="8"/>
        <v>1591.4642712106734</v>
      </c>
      <c r="AF22" s="39"/>
      <c r="AG22" s="39">
        <f t="shared" si="16"/>
        <v>2652.4404520177891</v>
      </c>
    </row>
    <row r="23" spans="1:33" x14ac:dyDescent="0.2">
      <c r="A23" s="11">
        <f t="shared" si="17"/>
        <v>15</v>
      </c>
      <c r="B23" s="11">
        <f t="shared" si="18"/>
        <v>45</v>
      </c>
      <c r="C23" s="12">
        <f>IF(B23&lt;121,INDEX(Männer!C$2:C$124,B23+1,1),0)</f>
        <v>2.3639999999999999</v>
      </c>
      <c r="D23" s="20">
        <f t="shared" si="9"/>
        <v>2.3639999999999998E-3</v>
      </c>
      <c r="E23" s="20">
        <f t="shared" si="10"/>
        <v>0.99763599999999997</v>
      </c>
      <c r="F23" s="27">
        <f>IF(B23&lt;121,IF($D$1="konstant",$D$3,Zins!G17),0)</f>
        <v>8.9999999999999993E-3</v>
      </c>
      <c r="G23" s="37">
        <f t="shared" si="19"/>
        <v>1.0089999999999999</v>
      </c>
      <c r="H23" s="11">
        <v>100000</v>
      </c>
      <c r="I23" s="11"/>
      <c r="J23" s="11">
        <v>1</v>
      </c>
      <c r="K23" s="34">
        <v>1</v>
      </c>
      <c r="L23" s="29">
        <f t="shared" si="11"/>
        <v>5007.5861719103732</v>
      </c>
      <c r="M23" s="31">
        <f t="shared" si="0"/>
        <v>51953.499281422897</v>
      </c>
      <c r="N23" s="50">
        <f>N22+H24*PRODUCT($G$8:G23)^-1*PRODUCT($E$8:E22)*D23</f>
        <v>1787.6408957649937</v>
      </c>
      <c r="O23" s="50">
        <f>O22+I23*PRODUCT($E$8:E22)*PRODUCT($G$8:G22)^-1</f>
        <v>36240.700470232856</v>
      </c>
      <c r="P23" s="49">
        <f>P22+J23*PRODUCT($E$8:E22)*PRODUCT($G$8:G22)^-1</f>
        <v>14.869303799601148</v>
      </c>
      <c r="Q23" s="49">
        <f>((O22+N22)*PRODUCT($G$8:G22))/PRODUCT($E$8:E22)</f>
        <v>44027.42548722944</v>
      </c>
      <c r="R23" s="49">
        <f>((P22)*PRODUCT($G$8:G22))/PRODUCT($E$8:E22)</f>
        <v>16.306590061894298</v>
      </c>
      <c r="S23" s="11">
        <f t="shared" si="1"/>
        <v>56961.085453333268</v>
      </c>
      <c r="T23" s="31">
        <f t="shared" si="2"/>
        <v>13.818044065523228</v>
      </c>
      <c r="U23" s="39">
        <f t="shared" si="12"/>
        <v>13.818044065523228</v>
      </c>
      <c r="V23" s="39">
        <f t="shared" si="3"/>
        <v>10638.076570108075</v>
      </c>
      <c r="W23" s="49">
        <f t="shared" si="13"/>
        <v>10638.076570108125</v>
      </c>
      <c r="X23" s="39">
        <f t="shared" si="4"/>
        <v>3150.6616302382208</v>
      </c>
      <c r="Y23" s="39">
        <f t="shared" si="5"/>
        <v>201.69480049596709</v>
      </c>
      <c r="Z23" s="39">
        <f t="shared" si="14"/>
        <v>9479.4256026614166</v>
      </c>
      <c r="AA23" s="39">
        <f t="shared" si="15"/>
        <v>0</v>
      </c>
      <c r="AB23" s="39">
        <f t="shared" si="6"/>
        <v>105.21589977065742</v>
      </c>
      <c r="AC23" s="39"/>
      <c r="AD23" s="39">
        <f t="shared" si="7"/>
        <v>999.61389159309158</v>
      </c>
      <c r="AE23" s="39">
        <f t="shared" si="8"/>
        <v>1499.4208373896372</v>
      </c>
      <c r="AF23" s="39"/>
      <c r="AG23" s="39">
        <f t="shared" si="16"/>
        <v>2499.0347289827287</v>
      </c>
    </row>
    <row r="24" spans="1:33" x14ac:dyDescent="0.2">
      <c r="A24" s="11">
        <f t="shared" si="17"/>
        <v>16</v>
      </c>
      <c r="B24" s="11">
        <f t="shared" si="18"/>
        <v>46</v>
      </c>
      <c r="C24" s="12">
        <f>IF(B24&lt;121,INDEX(Männer!C$2:C$124,B24+1,1),0)</f>
        <v>2.669</v>
      </c>
      <c r="D24" s="20">
        <f t="shared" si="9"/>
        <v>2.6689999999999999E-3</v>
      </c>
      <c r="E24" s="20">
        <f t="shared" si="10"/>
        <v>0.99733099999999997</v>
      </c>
      <c r="F24" s="27">
        <f>IF(B24&lt;121,IF($D$1="konstant",$D$3,Zins!G18),0)</f>
        <v>8.9999999999999993E-3</v>
      </c>
      <c r="G24" s="37">
        <f t="shared" si="19"/>
        <v>1.0089999999999999</v>
      </c>
      <c r="H24" s="11">
        <v>100000</v>
      </c>
      <c r="I24" s="11"/>
      <c r="J24" s="11">
        <v>1</v>
      </c>
      <c r="K24" s="34">
        <v>1</v>
      </c>
      <c r="L24" s="29">
        <f t="shared" si="11"/>
        <v>4827.6670523693674</v>
      </c>
      <c r="M24" s="31">
        <f t="shared" si="0"/>
        <v>52545.297859094593</v>
      </c>
      <c r="N24" s="50">
        <f>N23+H25*PRODUCT($G$8:G24)^-1*PRODUCT($E$8:E23)*D24</f>
        <v>2012.348351134679</v>
      </c>
      <c r="O24" s="50">
        <f>O23+I24*PRODUCT($E$8:E23)*PRODUCT($G$8:G23)^-1</f>
        <v>36240.700470232856</v>
      </c>
      <c r="P24" s="49">
        <f>P23+J24*PRODUCT($E$8:E23)*PRODUCT($G$8:G23)^-1</f>
        <v>15.718797327019704</v>
      </c>
      <c r="Q24" s="49">
        <f>((O23+N23)*PRODUCT($G$8:G23))/PRODUCT($E$8:E23)</f>
        <v>44765.898901617926</v>
      </c>
      <c r="R24" s="49">
        <f>((P23)*PRODUCT($G$8:G23))/PRODUCT($E$8:E23)</f>
        <v>17.503728185882771</v>
      </c>
      <c r="S24" s="11">
        <f t="shared" si="1"/>
        <v>57372.964911463961</v>
      </c>
      <c r="T24" s="31">
        <f t="shared" si="2"/>
        <v>12.964053484550414</v>
      </c>
      <c r="U24" s="39">
        <f t="shared" si="12"/>
        <v>12.964053484550414</v>
      </c>
      <c r="V24" s="39">
        <f t="shared" si="3"/>
        <v>13912.836844149409</v>
      </c>
      <c r="W24" s="49">
        <f t="shared" si="13"/>
        <v>13912.83684414946</v>
      </c>
      <c r="X24" s="39">
        <f t="shared" si="4"/>
        <v>3133.3333328712433</v>
      </c>
      <c r="Y24" s="39">
        <f t="shared" si="5"/>
        <v>219.02309786294325</v>
      </c>
      <c r="Z24" s="39">
        <f t="shared" si="14"/>
        <v>12825.793479641536</v>
      </c>
      <c r="AA24" s="39">
        <f t="shared" si="15"/>
        <v>0</v>
      </c>
      <c r="AB24" s="39">
        <f t="shared" si="6"/>
        <v>105.03752221466812</v>
      </c>
      <c r="AC24" s="39"/>
      <c r="AD24" s="39">
        <f t="shared" si="7"/>
        <v>937.83518803836705</v>
      </c>
      <c r="AE24" s="39">
        <f t="shared" si="8"/>
        <v>1406.7527820575503</v>
      </c>
      <c r="AF24" s="39"/>
      <c r="AG24" s="39">
        <f t="shared" si="16"/>
        <v>2344.5879700959176</v>
      </c>
    </row>
    <row r="25" spans="1:33" x14ac:dyDescent="0.2">
      <c r="A25" s="11">
        <f t="shared" si="17"/>
        <v>17</v>
      </c>
      <c r="B25" s="11">
        <f t="shared" si="18"/>
        <v>47</v>
      </c>
      <c r="C25" s="12">
        <f>IF(B25&lt;121,INDEX(Männer!C$2:C$124,B25+1,1),0)</f>
        <v>2.9830000000000001</v>
      </c>
      <c r="D25" s="20">
        <f t="shared" si="9"/>
        <v>2.983E-3</v>
      </c>
      <c r="E25" s="20">
        <f t="shared" si="10"/>
        <v>0.99701700000000004</v>
      </c>
      <c r="F25" s="27">
        <f>IF(B25&lt;121,IF($D$1="konstant",$D$3,Zins!G19),0)</f>
        <v>8.9999999999999993E-3</v>
      </c>
      <c r="G25" s="37">
        <f t="shared" si="19"/>
        <v>1.0089999999999999</v>
      </c>
      <c r="H25" s="11">
        <v>100000</v>
      </c>
      <c r="I25" s="11"/>
      <c r="J25" s="11">
        <v>1</v>
      </c>
      <c r="K25" s="34">
        <v>1</v>
      </c>
      <c r="L25" s="29">
        <f t="shared" si="11"/>
        <v>4616.5375946808945</v>
      </c>
      <c r="M25" s="31">
        <f t="shared" si="0"/>
        <v>53160.089819554829</v>
      </c>
      <c r="N25" s="50">
        <f>N24+H26*PRODUCT($G$8:G25)^-1*PRODUCT($E$8:E24)*D25</f>
        <v>2260.5875228396148</v>
      </c>
      <c r="O25" s="50">
        <f>O24+I25*PRODUCT($E$8:E24)*PRODUCT($G$8:G24)^-1</f>
        <v>36240.700470232856</v>
      </c>
      <c r="P25" s="49">
        <f>P24+J25*PRODUCT($E$8:E24)*PRODUCT($G$8:G24)^-1</f>
        <v>16.558466533356548</v>
      </c>
      <c r="Q25" s="49">
        <f>((O24+N24)*PRODUCT($G$8:G24))/PRODUCT($E$8:E24)</f>
        <v>45557.284383752725</v>
      </c>
      <c r="R25" s="49">
        <f>((P24)*PRODUCT($G$8:G24))/PRODUCT($E$8:E24)</f>
        <v>18.7202260228106</v>
      </c>
      <c r="S25" s="11">
        <f t="shared" si="1"/>
        <v>57776.627414235722</v>
      </c>
      <c r="T25" s="31">
        <f t="shared" si="2"/>
        <v>12.104035637026591</v>
      </c>
      <c r="U25" s="39">
        <f t="shared" si="12"/>
        <v>12.104035637026591</v>
      </c>
      <c r="V25" s="39">
        <f t="shared" si="3"/>
        <v>17199.585708613835</v>
      </c>
      <c r="W25" s="49">
        <f t="shared" si="13"/>
        <v>17199.5857086139</v>
      </c>
      <c r="X25" s="39">
        <f t="shared" si="4"/>
        <v>3117.3225212047546</v>
      </c>
      <c r="Y25" s="39">
        <f t="shared" si="5"/>
        <v>235.03390952944028</v>
      </c>
      <c r="Z25" s="39">
        <f t="shared" si="14"/>
        <v>16184.655336822565</v>
      </c>
      <c r="AA25" s="39">
        <f t="shared" si="15"/>
        <v>0</v>
      </c>
      <c r="AB25" s="39">
        <f t="shared" si="6"/>
        <v>104.90677337848456</v>
      </c>
      <c r="AC25" s="39"/>
      <c r="AD25" s="39">
        <f t="shared" si="7"/>
        <v>875.62046478764557</v>
      </c>
      <c r="AE25" s="39">
        <f t="shared" si="8"/>
        <v>1313.4306971814681</v>
      </c>
      <c r="AF25" s="39"/>
      <c r="AG25" s="39">
        <f t="shared" si="16"/>
        <v>2189.0511619691138</v>
      </c>
    </row>
    <row r="26" spans="1:33" x14ac:dyDescent="0.2">
      <c r="A26" s="11">
        <f t="shared" si="17"/>
        <v>18</v>
      </c>
      <c r="B26" s="11">
        <f t="shared" si="18"/>
        <v>48</v>
      </c>
      <c r="C26" s="12">
        <f>IF(B22&lt;121,INDEX(Männer!C$2:C$122,B22+1,1),0)</f>
        <v>2.0819999999999999</v>
      </c>
      <c r="D26" s="20">
        <f>IF(B26&lt;121,C26/1000,0)</f>
        <v>2.0819999999999996E-3</v>
      </c>
      <c r="E26" s="20">
        <f>IF(B26&lt;121,1-D26,0)</f>
        <v>0.99791799999999997</v>
      </c>
      <c r="F26" s="27">
        <f>IF(B26&lt;121,IF($D$1="konstant",$D$3,Zins!G20),0)</f>
        <v>8.9999999999999993E-3</v>
      </c>
      <c r="G26" s="37">
        <f t="shared" si="19"/>
        <v>1.0089999999999999</v>
      </c>
      <c r="H26" s="11">
        <v>100000</v>
      </c>
      <c r="I26" s="11"/>
      <c r="J26" s="11">
        <v>1</v>
      </c>
      <c r="K26" s="34">
        <v>1</v>
      </c>
      <c r="L26" s="29">
        <f t="shared" si="11"/>
        <v>4372.830586673068</v>
      </c>
      <c r="M26" s="31">
        <f t="shared" si="0"/>
        <v>53799.013083960272</v>
      </c>
      <c r="N26" s="50">
        <f>N25+H27*PRODUCT($G$8:G26)^-1*PRODUCT($E$8:E25)*D26</f>
        <v>2431.7896602906053</v>
      </c>
      <c r="O26" s="50">
        <f>O25+I26*PRODUCT($E$8:E25)*PRODUCT($G$8:G25)^-1</f>
        <v>36240.700470232856</v>
      </c>
      <c r="P26" s="49">
        <f>P25+J26*PRODUCT($E$8:E25)*PRODUCT($G$8:G25)^-1</f>
        <v>17.388163731666104</v>
      </c>
      <c r="Q26" s="49">
        <f>((O25+N25)*PRODUCT($G$8:G25))/PRODUCT($E$8:E25)</f>
        <v>46404.023144245781</v>
      </c>
      <c r="R26" s="49">
        <f>((P25)*PRODUCT($G$8:G25))/PRODUCT($E$8:E25)</f>
        <v>19.957240505443632</v>
      </c>
      <c r="S26" s="11">
        <f t="shared" si="1"/>
        <v>58171.843670633338</v>
      </c>
      <c r="T26" s="31">
        <f t="shared" si="2"/>
        <v>11.23749340057374</v>
      </c>
      <c r="U26" s="39">
        <f t="shared" si="12"/>
        <v>11.23749340057374</v>
      </c>
      <c r="V26" s="39">
        <f t="shared" si="3"/>
        <v>20499.760403886954</v>
      </c>
      <c r="W26" s="49">
        <f t="shared" si="13"/>
        <v>20499.760403887012</v>
      </c>
      <c r="X26" s="39">
        <f t="shared" si="4"/>
        <v>3195.3467300109405</v>
      </c>
      <c r="Y26" s="39">
        <f t="shared" si="5"/>
        <v>157.00970072324046</v>
      </c>
      <c r="Z26" s="39">
        <f t="shared" si="14"/>
        <v>19557.490098588343</v>
      </c>
      <c r="AA26" s="39">
        <f t="shared" si="15"/>
        <v>0</v>
      </c>
      <c r="AB26" s="39">
        <f t="shared" si="6"/>
        <v>106.19410423756926</v>
      </c>
      <c r="AC26" s="39"/>
      <c r="AD26" s="39">
        <f t="shared" si="7"/>
        <v>812.9337594114736</v>
      </c>
      <c r="AE26" s="39">
        <f t="shared" si="8"/>
        <v>1219.4006391172102</v>
      </c>
      <c r="AF26" s="39"/>
      <c r="AG26" s="39">
        <f t="shared" si="16"/>
        <v>2032.3343985286838</v>
      </c>
    </row>
    <row r="27" spans="1:33" x14ac:dyDescent="0.2">
      <c r="A27" s="11">
        <f t="shared" si="17"/>
        <v>19</v>
      </c>
      <c r="B27" s="11">
        <f t="shared" si="18"/>
        <v>49</v>
      </c>
      <c r="C27" s="12">
        <f>IF(B23&lt;121,INDEX(Männer!C$2:C$122,B23+1,1),0)</f>
        <v>2.3639999999999999</v>
      </c>
      <c r="D27" s="20">
        <f t="shared" si="9"/>
        <v>2.3639999999999998E-3</v>
      </c>
      <c r="E27" s="20">
        <f t="shared" si="10"/>
        <v>0.99763599999999997</v>
      </c>
      <c r="F27" s="27">
        <f>IF(B27&lt;121,IF($D$1="konstant",$D$3,Zins!G21),0)</f>
        <v>8.9999999999999993E-3</v>
      </c>
      <c r="G27" s="37">
        <f t="shared" si="19"/>
        <v>1.0089999999999999</v>
      </c>
      <c r="H27" s="11">
        <v>100000</v>
      </c>
      <c r="I27" s="11"/>
      <c r="J27" s="11">
        <v>1</v>
      </c>
      <c r="K27" s="34">
        <v>1</v>
      </c>
      <c r="L27" s="29">
        <f t="shared" si="11"/>
        <v>4212.7570220730822</v>
      </c>
      <c r="M27" s="31">
        <f t="shared" si="0"/>
        <v>54396.457626494266</v>
      </c>
      <c r="N27" s="50">
        <f>N26+H28*PRODUCT($G$8:G27)^-1*PRODUCT($E$8:E26)*D27</f>
        <v>2624.0455351480755</v>
      </c>
      <c r="O27" s="50">
        <f>O26+I27*PRODUCT($E$8:E26)*PRODUCT($G$8:G26)^-1</f>
        <v>36240.700470232856</v>
      </c>
      <c r="P27" s="49">
        <f>P26+J27*PRODUCT($E$8:E26)*PRODUCT($G$8:G26)^-1</f>
        <v>18.208748239835256</v>
      </c>
      <c r="Q27" s="49">
        <f>((O26+N26)*PRODUCT($G$8:G26))/PRODUCT($E$8:E26)</f>
        <v>47127.979806501127</v>
      </c>
      <c r="R27" s="49">
        <f>((P26)*PRODUCT($G$8:G26))/PRODUCT($E$8:E26)</f>
        <v>21.189973194182915</v>
      </c>
      <c r="S27" s="11">
        <f t="shared" si="1"/>
        <v>58609.214648567351</v>
      </c>
      <c r="T27" s="31">
        <f t="shared" si="2"/>
        <v>10.351182002107292</v>
      </c>
      <c r="U27" s="39">
        <f t="shared" si="12"/>
        <v>10.351182002107292</v>
      </c>
      <c r="V27" s="39">
        <f t="shared" si="3"/>
        <v>23908.363098102971</v>
      </c>
      <c r="W27" s="49">
        <f t="shared" si="13"/>
        <v>23908.363098103058</v>
      </c>
      <c r="X27" s="39">
        <f t="shared" si="4"/>
        <v>3182.1069242654848</v>
      </c>
      <c r="Y27" s="39">
        <f t="shared" si="5"/>
        <v>170.24950646870673</v>
      </c>
      <c r="Z27" s="39">
        <f t="shared" si="14"/>
        <v>23040.410514938027</v>
      </c>
      <c r="AA27" s="39">
        <f t="shared" si="15"/>
        <v>0</v>
      </c>
      <c r="AB27" s="39">
        <f t="shared" si="6"/>
        <v>106.10733314805896</v>
      </c>
      <c r="AC27" s="39"/>
      <c r="AD27" s="39">
        <f t="shared" si="7"/>
        <v>748.81692912903861</v>
      </c>
      <c r="AE27" s="39">
        <f t="shared" si="8"/>
        <v>1123.2253936935576</v>
      </c>
      <c r="AF27" s="39"/>
      <c r="AG27" s="39">
        <f t="shared" si="16"/>
        <v>1872.0423228225964</v>
      </c>
    </row>
    <row r="28" spans="1:33" x14ac:dyDescent="0.2">
      <c r="A28" s="11">
        <f t="shared" si="17"/>
        <v>20</v>
      </c>
      <c r="B28" s="11">
        <f t="shared" si="18"/>
        <v>50</v>
      </c>
      <c r="C28" s="12">
        <f>IF(B24&lt;121,INDEX(Männer!C$2:C$122,B24+1,1),0)</f>
        <v>2.669</v>
      </c>
      <c r="D28" s="20">
        <f t="shared" si="9"/>
        <v>2.6689999999999999E-3</v>
      </c>
      <c r="E28" s="20">
        <f t="shared" si="10"/>
        <v>0.99733099999999997</v>
      </c>
      <c r="F28" s="27">
        <f>IF(B28&lt;121,IF($D$1="konstant",$D$3,Zins!G22),0)</f>
        <v>8.9999999999999993E-3</v>
      </c>
      <c r="G28" s="37">
        <f t="shared" si="19"/>
        <v>1.0089999999999999</v>
      </c>
      <c r="H28" s="11">
        <v>100000</v>
      </c>
      <c r="I28" s="11">
        <v>20000</v>
      </c>
      <c r="J28" s="11">
        <v>1</v>
      </c>
      <c r="K28" s="34">
        <v>1</v>
      </c>
      <c r="L28" s="29">
        <f t="shared" si="11"/>
        <v>4023.7840607914513</v>
      </c>
      <c r="M28" s="31">
        <f t="shared" si="0"/>
        <v>55016.083767158278</v>
      </c>
      <c r="N28" s="50">
        <f>N27+H29*PRODUCT($G$8:G28)^-1*PRODUCT($E$8:E27)*D28</f>
        <v>2838.6613232061791</v>
      </c>
      <c r="O28" s="50">
        <f>O27+I28*PRODUCT($E$8:E27)*PRODUCT($G$8:G27)^-1</f>
        <v>52467.55173667171</v>
      </c>
      <c r="P28" s="49">
        <f>P27+J28*PRODUCT($E$8:E27)*PRODUCT($G$8:G27)^-1</f>
        <v>19.020090803157199</v>
      </c>
      <c r="Q28" s="49">
        <f>((O27+N27)*PRODUCT($G$8:G27))/PRODUCT($E$8:E27)</f>
        <v>47901.771412378504</v>
      </c>
      <c r="R28" s="49">
        <f>((P27)*PRODUCT($G$8:G27))/PRODUCT($E$8:E27)</f>
        <v>22.442737584580506</v>
      </c>
      <c r="S28" s="11">
        <f t="shared" si="1"/>
        <v>59039.867827949725</v>
      </c>
      <c r="T28" s="31">
        <f t="shared" si="2"/>
        <v>9.4577006444497371</v>
      </c>
      <c r="U28" s="39">
        <f t="shared" si="12"/>
        <v>9.4577006444497371</v>
      </c>
      <c r="V28" s="39">
        <f t="shared" si="3"/>
        <v>27334.284252569767</v>
      </c>
      <c r="W28" s="49">
        <f t="shared" si="13"/>
        <v>27334.284252569829</v>
      </c>
      <c r="X28" s="39">
        <f t="shared" si="4"/>
        <v>3115.7281878723261</v>
      </c>
      <c r="Y28" s="39">
        <f t="shared" si="5"/>
        <v>236.62824286187137</v>
      </c>
      <c r="Z28" s="39">
        <f t="shared" si="14"/>
        <v>26541.250596753467</v>
      </c>
      <c r="AA28" s="39">
        <f t="shared" si="15"/>
        <v>0</v>
      </c>
      <c r="AB28" s="39">
        <f t="shared" si="6"/>
        <v>106.05574272399087</v>
      </c>
      <c r="AC28" s="39"/>
      <c r="AD28" s="39">
        <f t="shared" si="7"/>
        <v>684.18141539360545</v>
      </c>
      <c r="AE28" s="39">
        <f t="shared" si="8"/>
        <v>1026.2721230904081</v>
      </c>
      <c r="AF28" s="39"/>
      <c r="AG28" s="39">
        <f t="shared" si="16"/>
        <v>1710.4535384840135</v>
      </c>
    </row>
    <row r="29" spans="1:33" x14ac:dyDescent="0.2">
      <c r="A29" s="11">
        <f t="shared" si="17"/>
        <v>21</v>
      </c>
      <c r="B29" s="11">
        <f t="shared" si="18"/>
        <v>51</v>
      </c>
      <c r="C29" s="12">
        <f>IF(B25&lt;121,INDEX(Männer!C$2:C$122,B25+1,1),0)</f>
        <v>2.9830000000000001</v>
      </c>
      <c r="D29" s="20">
        <f t="shared" si="9"/>
        <v>2.983E-3</v>
      </c>
      <c r="E29" s="20">
        <f t="shared" si="10"/>
        <v>0.99701700000000004</v>
      </c>
      <c r="F29" s="27">
        <f>IF(B29&lt;121,IF($D$1="konstant",$D$3,Zins!G23),0)</f>
        <v>8.9999999999999993E-3</v>
      </c>
      <c r="G29" s="37">
        <f t="shared" si="19"/>
        <v>1.0089999999999999</v>
      </c>
      <c r="H29" s="11">
        <v>100000</v>
      </c>
      <c r="I29" s="11"/>
      <c r="J29" s="11">
        <v>1</v>
      </c>
      <c r="K29" s="34">
        <v>1</v>
      </c>
      <c r="L29" s="29">
        <f t="shared" si="11"/>
        <v>3803.2489888899213</v>
      </c>
      <c r="M29" s="31">
        <f t="shared" si="0"/>
        <v>35425.779927689706</v>
      </c>
      <c r="N29" s="50">
        <f>N28+H30*PRODUCT($G$8:G29)^-1*PRODUCT($E$8:E28)*D29</f>
        <v>3075.7520124078205</v>
      </c>
      <c r="O29" s="50"/>
      <c r="P29" s="49">
        <f>P28+J29*PRODUCT($E$8:E28)*PRODUCT($G$8:G28)^-1</f>
        <v>19.822050258083301</v>
      </c>
      <c r="Q29" s="49">
        <f>((O28+N28)*PRODUCT($G$8:G28))/PRODUCT($E$8:E28)</f>
        <v>68963.851875746259</v>
      </c>
      <c r="R29" s="49">
        <f>((P28)*PRODUCT($G$8:G28))/PRODUCT($E$8:E28)</f>
        <v>23.717022957114267</v>
      </c>
      <c r="S29" s="11">
        <f t="shared" si="1"/>
        <v>39229.028916579628</v>
      </c>
      <c r="T29" s="31">
        <f t="shared" si="2"/>
        <v>8.5566576695698657</v>
      </c>
      <c r="U29" s="39">
        <f t="shared" si="12"/>
        <v>8.5566576695698657</v>
      </c>
      <c r="V29" s="39">
        <f t="shared" si="3"/>
        <v>10544.062552406071</v>
      </c>
      <c r="W29" s="49">
        <f t="shared" si="13"/>
        <v>10544.062552406147</v>
      </c>
      <c r="X29" s="39">
        <f t="shared" si="4"/>
        <v>3097.4096956712128</v>
      </c>
      <c r="Y29" s="39">
        <f t="shared" si="5"/>
        <v>254.94673506297462</v>
      </c>
      <c r="Z29" s="39">
        <f t="shared" si="14"/>
        <v>9826.581869905327</v>
      </c>
      <c r="AA29" s="39">
        <f t="shared" si="15"/>
        <v>0</v>
      </c>
      <c r="AB29" s="39">
        <f t="shared" si="6"/>
        <v>928.49832778971484</v>
      </c>
      <c r="AC29" s="39"/>
      <c r="AD29" s="39">
        <f t="shared" si="7"/>
        <v>618.99888519314334</v>
      </c>
      <c r="AE29" s="39">
        <f t="shared" si="8"/>
        <v>928.49832778971484</v>
      </c>
      <c r="AF29" s="39"/>
      <c r="AG29" s="39">
        <f t="shared" si="16"/>
        <v>1547.4972129828582</v>
      </c>
    </row>
    <row r="30" spans="1:33" x14ac:dyDescent="0.2">
      <c r="A30" s="11">
        <f t="shared" si="17"/>
        <v>22</v>
      </c>
      <c r="B30" s="11">
        <f t="shared" si="18"/>
        <v>52</v>
      </c>
      <c r="C30" s="12">
        <f>IF(B26&lt;121,INDEX(Männer!C$2:C$122,B26+1,1),0)</f>
        <v>3.302</v>
      </c>
      <c r="D30" s="20">
        <f t="shared" si="9"/>
        <v>3.3020000000000002E-3</v>
      </c>
      <c r="E30" s="20">
        <f t="shared" si="10"/>
        <v>0.99669799999999997</v>
      </c>
      <c r="F30" s="27">
        <f>IF(B30&lt;121,IF($D$1="konstant",$D$3,Zins!G24),0)</f>
        <v>8.9999999999999993E-3</v>
      </c>
      <c r="G30" s="37">
        <f t="shared" si="19"/>
        <v>1.0089999999999999</v>
      </c>
      <c r="H30" s="11">
        <v>100000</v>
      </c>
      <c r="I30" s="11"/>
      <c r="J30" s="11">
        <v>1</v>
      </c>
      <c r="K30" s="34">
        <v>1</v>
      </c>
      <c r="L30" s="29">
        <f t="shared" si="11"/>
        <v>3549.7671853036904</v>
      </c>
      <c r="M30" s="31">
        <f t="shared" si="0"/>
        <v>35851.557141993479</v>
      </c>
      <c r="N30" s="50">
        <f>N29+H31*PRODUCT($G$8:G30)^-1*PRODUCT($E$8:E29)*D30</f>
        <v>3335.0801922871751</v>
      </c>
      <c r="O30" s="50"/>
      <c r="P30" s="49">
        <f>P29+J30*PRODUCT($E$8:E29)*PRODUCT($G$8:G29)^-1</f>
        <v>20.614485550325181</v>
      </c>
      <c r="Q30" s="49">
        <f>((O29+N29)*PRODUCT($G$8:G29))/PRODUCT($E$8:E29)</f>
        <v>3881.3920108305679</v>
      </c>
      <c r="R30" s="49">
        <f>((P29)*PRODUCT($G$8:G29))/PRODUCT($E$8:E29)</f>
        <v>25.014093203755095</v>
      </c>
      <c r="S30" s="11">
        <f t="shared" si="1"/>
        <v>39401.324327297167</v>
      </c>
      <c r="T30" s="31">
        <f t="shared" si="2"/>
        <v>7.6474800215001286</v>
      </c>
      <c r="U30" s="39">
        <f t="shared" si="12"/>
        <v>7.6474800215001286</v>
      </c>
      <c r="V30" s="39">
        <f t="shared" si="3"/>
        <v>13764.245498309978</v>
      </c>
      <c r="W30" s="49">
        <f t="shared" si="13"/>
        <v>79974.764199762198</v>
      </c>
      <c r="X30" s="39">
        <f t="shared" si="4"/>
        <v>3080.723811764743</v>
      </c>
      <c r="Y30" s="39">
        <f t="shared" si="5"/>
        <v>271.63261896945147</v>
      </c>
      <c r="Z30" s="39">
        <f t="shared" si="14"/>
        <v>11739.930178737191</v>
      </c>
      <c r="AA30" s="39">
        <f t="shared" si="15"/>
        <v>0</v>
      </c>
      <c r="AB30" s="39">
        <f t="shared" si="6"/>
        <v>0</v>
      </c>
      <c r="AC30" s="39"/>
      <c r="AD30" s="39"/>
      <c r="AE30" s="39"/>
      <c r="AF30" s="39"/>
      <c r="AG30" s="39"/>
    </row>
    <row r="31" spans="1:33" x14ac:dyDescent="0.2">
      <c r="A31" s="11">
        <f t="shared" si="17"/>
        <v>23</v>
      </c>
      <c r="B31" s="11">
        <f t="shared" si="18"/>
        <v>53</v>
      </c>
      <c r="C31" s="12">
        <f>IF(B27&lt;121,INDEX(Männer!C$2:C$122,B27+1,1),0)</f>
        <v>3.63</v>
      </c>
      <c r="D31" s="20">
        <f t="shared" si="9"/>
        <v>3.63E-3</v>
      </c>
      <c r="E31" s="20">
        <f t="shared" si="10"/>
        <v>0.99636999999999998</v>
      </c>
      <c r="F31" s="27">
        <f>IF(B31&lt;121,IF($D$1="konstant",$D$3,Zins!G25),0)</f>
        <v>8.9999999999999993E-3</v>
      </c>
      <c r="G31" s="37">
        <f t="shared" si="19"/>
        <v>1.0089999999999999</v>
      </c>
      <c r="H31" s="11">
        <v>100000</v>
      </c>
      <c r="I31" s="11"/>
      <c r="J31" s="11">
        <v>1</v>
      </c>
      <c r="K31" s="34">
        <v>1</v>
      </c>
      <c r="L31" s="29">
        <f t="shared" si="11"/>
        <v>3262.287162180945</v>
      </c>
      <c r="M31" s="31">
        <f t="shared" si="0"/>
        <v>36294.06415611491</v>
      </c>
      <c r="N31" s="50">
        <f>N30+H32*PRODUCT($G$8:G31)^-1*PRODUCT($E$8:E30)*D31</f>
        <v>3616.6925370212425</v>
      </c>
      <c r="O31" s="50"/>
      <c r="P31" s="49">
        <f>P30+J31*PRODUCT($E$8:E30)*PRODUCT($G$8:G30)^-1</f>
        <v>21.397259257864228</v>
      </c>
      <c r="Q31" s="49">
        <f>((O30+N30)*PRODUCT($G$8:G30))/PRODUCT($E$8:E30)</f>
        <v>4260.5930170704087</v>
      </c>
      <c r="R31" s="49">
        <f>((P30)*PRODUCT($G$8:G30))/PRODUCT($E$8:E30)</f>
        <v>26.335178802996381</v>
      </c>
      <c r="S31" s="11">
        <f t="shared" si="1"/>
        <v>39556.351318295856</v>
      </c>
      <c r="T31" s="31">
        <f t="shared" si="2"/>
        <v>6.7295282439551691</v>
      </c>
      <c r="U31" s="39">
        <f t="shared" si="12"/>
        <v>6.7295282439551691</v>
      </c>
      <c r="V31" s="39">
        <f t="shared" si="3"/>
        <v>16996.574033865392</v>
      </c>
      <c r="W31" s="49">
        <f t="shared" si="13"/>
        <v>84024.312997689209</v>
      </c>
      <c r="X31" s="39">
        <f t="shared" si="4"/>
        <v>3065.4193258967207</v>
      </c>
      <c r="Y31" s="39">
        <f t="shared" si="5"/>
        <v>286.93710483746304</v>
      </c>
      <c r="Z31" s="39">
        <f t="shared" si="14"/>
        <v>15215.243833663837</v>
      </c>
      <c r="AA31" s="39">
        <f t="shared" si="15"/>
        <v>0</v>
      </c>
      <c r="AB31" s="39">
        <f t="shared" si="6"/>
        <v>0</v>
      </c>
      <c r="AC31" s="39"/>
      <c r="AD31" s="39"/>
      <c r="AE31" s="39"/>
      <c r="AF31" s="39"/>
      <c r="AG31" s="39"/>
    </row>
    <row r="32" spans="1:33" x14ac:dyDescent="0.2">
      <c r="A32" s="11">
        <f t="shared" si="17"/>
        <v>24</v>
      </c>
      <c r="B32" s="11">
        <f t="shared" si="18"/>
        <v>54</v>
      </c>
      <c r="C32" s="12">
        <f>IF(B28&lt;121,INDEX(Männer!C$2:C$122,B28+1,1),0)</f>
        <v>3.9809999999999999</v>
      </c>
      <c r="D32" s="20">
        <f t="shared" si="9"/>
        <v>3.9810000000000002E-3</v>
      </c>
      <c r="E32" s="20">
        <f t="shared" si="10"/>
        <v>0.99601899999999999</v>
      </c>
      <c r="F32" s="27">
        <f>IF(B32&lt;121,IF($D$1="konstant",$D$3,Zins!G26),0)</f>
        <v>8.9999999999999993E-3</v>
      </c>
      <c r="G32" s="37">
        <f t="shared" si="19"/>
        <v>1.0089999999999999</v>
      </c>
      <c r="H32" s="11">
        <v>100000</v>
      </c>
      <c r="I32" s="11"/>
      <c r="J32" s="11">
        <v>1</v>
      </c>
      <c r="K32" s="34">
        <v>1</v>
      </c>
      <c r="L32" s="29">
        <f t="shared" si="11"/>
        <v>2939.3174690532364</v>
      </c>
      <c r="M32" s="31">
        <f t="shared" si="0"/>
        <v>36754.128218954742</v>
      </c>
      <c r="N32" s="50">
        <f>N31+H33*PRODUCT($G$8:G32)^-1*PRODUCT($E$8:E31)*D32</f>
        <v>3921.6692769252468</v>
      </c>
      <c r="O32" s="50"/>
      <c r="P32" s="49">
        <f>P31+J32*PRODUCT($E$8:E31)*PRODUCT($G$8:G31)^-1</f>
        <v>22.170234717706329</v>
      </c>
      <c r="Q32" s="49">
        <f>((O31+N31)*PRODUCT($G$8:G31))/PRODUCT($E$8:E31)</f>
        <v>4678.9228441483001</v>
      </c>
      <c r="R32" s="49">
        <f>((P31)*PRODUCT($G$8:G31))/PRODUCT($E$8:E31)</f>
        <v>27.681679910297728</v>
      </c>
      <c r="S32" s="11">
        <f t="shared" si="1"/>
        <v>39693.445688007982</v>
      </c>
      <c r="T32" s="31">
        <f t="shared" si="2"/>
        <v>5.8021558237911277</v>
      </c>
      <c r="U32" s="39">
        <f t="shared" si="12"/>
        <v>5.8021558237911277</v>
      </c>
      <c r="V32" s="39">
        <f t="shared" si="3"/>
        <v>20242.55129999997</v>
      </c>
      <c r="W32" s="49">
        <f t="shared" si="13"/>
        <v>88119.934816663692</v>
      </c>
      <c r="X32" s="39">
        <f t="shared" si="4"/>
        <v>3050.5371574093951</v>
      </c>
      <c r="Y32" s="39">
        <f t="shared" si="5"/>
        <v>301.81927332478978</v>
      </c>
      <c r="Z32" s="39">
        <f t="shared" si="14"/>
        <v>18706.699896972066</v>
      </c>
      <c r="AA32" s="39">
        <f t="shared" si="15"/>
        <v>0</v>
      </c>
      <c r="AB32" s="39">
        <f t="shared" si="6"/>
        <v>0</v>
      </c>
      <c r="AC32" s="39"/>
      <c r="AD32" s="39"/>
      <c r="AE32" s="39"/>
      <c r="AF32" s="39"/>
      <c r="AG32" s="39"/>
    </row>
    <row r="33" spans="1:33" x14ac:dyDescent="0.2">
      <c r="A33" s="11">
        <f t="shared" si="17"/>
        <v>25</v>
      </c>
      <c r="B33" s="11">
        <f t="shared" si="18"/>
        <v>55</v>
      </c>
      <c r="C33" s="12">
        <f>IF(B29&lt;121,INDEX(Männer!C$2:C$122,B29+1,1),0)</f>
        <v>4.3710000000000004</v>
      </c>
      <c r="D33" s="20">
        <f t="shared" si="9"/>
        <v>4.3710000000000008E-3</v>
      </c>
      <c r="E33" s="20">
        <f t="shared" si="10"/>
        <v>0.99562899999999999</v>
      </c>
      <c r="F33" s="27">
        <f>IF(B33&lt;121,IF($D$1="konstant",$D$3,Zins!G27),0)</f>
        <v>8.9999999999999993E-3</v>
      </c>
      <c r="G33" s="37">
        <f t="shared" si="19"/>
        <v>1.0089999999999999</v>
      </c>
      <c r="H33" s="11">
        <v>100000</v>
      </c>
      <c r="I33" s="11"/>
      <c r="J33" s="11">
        <v>1</v>
      </c>
      <c r="K33" s="34">
        <v>1</v>
      </c>
      <c r="L33" s="29">
        <f t="shared" si="11"/>
        <v>2577.9340818545784</v>
      </c>
      <c r="M33" s="31">
        <f t="shared" si="0"/>
        <v>37233.140505276839</v>
      </c>
      <c r="N33" s="50">
        <f>N32+H34*PRODUCT($G$8:G33)^-1*PRODUCT($E$8:E32)*D33</f>
        <v>4252.2151987987427</v>
      </c>
      <c r="O33" s="50"/>
      <c r="P33" s="49">
        <f>P32+J33*PRODUCT($E$8:E32)*PRODUCT($G$8:G32)^-1</f>
        <v>22.933265683550204</v>
      </c>
      <c r="Q33" s="49">
        <f>((O32+N32)*PRODUCT($G$8:G32))/PRODUCT($E$8:E32)</f>
        <v>5139.5938729538648</v>
      </c>
      <c r="R33" s="49">
        <f>((P32)*PRODUCT($G$8:G32))/PRODUCT($E$8:E32)</f>
        <v>29.055484914936773</v>
      </c>
      <c r="S33" s="11">
        <f t="shared" si="1"/>
        <v>39811.074587131414</v>
      </c>
      <c r="T33" s="31">
        <f t="shared" si="2"/>
        <v>4.864741763164405</v>
      </c>
      <c r="U33" s="39">
        <f t="shared" si="12"/>
        <v>4.864741763164405</v>
      </c>
      <c r="V33" s="39">
        <f t="shared" si="3"/>
        <v>23502.726253526045</v>
      </c>
      <c r="W33" s="49">
        <f t="shared" si="13"/>
        <v>92264.747829734653</v>
      </c>
      <c r="X33" s="39">
        <f t="shared" si="4"/>
        <v>3035.1523086330562</v>
      </c>
      <c r="Y33" s="39">
        <f t="shared" si="5"/>
        <v>317.20412210113568</v>
      </c>
      <c r="Z33" s="39">
        <f t="shared" si="14"/>
        <v>22215.011705824945</v>
      </c>
      <c r="AA33" s="39">
        <f t="shared" si="15"/>
        <v>0</v>
      </c>
      <c r="AB33" s="39">
        <f t="shared" si="6"/>
        <v>0</v>
      </c>
      <c r="AC33" s="39"/>
      <c r="AD33" s="39"/>
      <c r="AE33" s="39"/>
      <c r="AF33" s="39"/>
      <c r="AG33" s="39"/>
    </row>
    <row r="34" spans="1:33" x14ac:dyDescent="0.2">
      <c r="A34" s="11">
        <f t="shared" si="17"/>
        <v>26</v>
      </c>
      <c r="B34" s="11">
        <f t="shared" si="18"/>
        <v>56</v>
      </c>
      <c r="C34" s="12">
        <f>IF(B30&lt;121,INDEX(Männer!C$2:C$122,B30+1,1),0)</f>
        <v>4.8120000000000003</v>
      </c>
      <c r="D34" s="20">
        <f t="shared" si="9"/>
        <v>4.8120000000000003E-3</v>
      </c>
      <c r="E34" s="20">
        <f t="shared" si="10"/>
        <v>0.99518799999999996</v>
      </c>
      <c r="F34" s="27">
        <f>IF(B34&lt;121,IF($D$1="konstant",$D$3,Zins!G28),0)</f>
        <v>8.9999999999999993E-3</v>
      </c>
      <c r="G34" s="37">
        <f t="shared" si="19"/>
        <v>1.0089999999999999</v>
      </c>
      <c r="H34" s="11">
        <v>100000</v>
      </c>
      <c r="I34" s="11"/>
      <c r="J34" s="11">
        <v>1</v>
      </c>
      <c r="K34" s="34">
        <v>1</v>
      </c>
      <c r="L34" s="29">
        <f t="shared" si="11"/>
        <v>2173.5360145106956</v>
      </c>
      <c r="M34" s="31">
        <f t="shared" si="0"/>
        <v>37733.170457895787</v>
      </c>
      <c r="N34" s="50">
        <f>N33+H35*PRODUCT($G$8:G34)^-1*PRODUCT($E$8:E33)*D34</f>
        <v>4611.2883948462404</v>
      </c>
      <c r="O34" s="50"/>
      <c r="P34" s="49">
        <f>P33+J34*PRODUCT($E$8:E33)*PRODUCT($G$8:G33)^-1</f>
        <v>23.686185165702998</v>
      </c>
      <c r="Q34" s="49">
        <f>((O33+N33)*PRODUCT($G$8:G33))/PRODUCT($E$8:E33)</f>
        <v>5647.6360349190809</v>
      </c>
      <c r="R34" s="49">
        <f>((P33)*PRODUCT($G$8:G33))/PRODUCT($E$8:E33)</f>
        <v>30.459121097488325</v>
      </c>
      <c r="S34" s="11">
        <f t="shared" si="1"/>
        <v>39906.706472406484</v>
      </c>
      <c r="T34" s="31">
        <f t="shared" si="2"/>
        <v>3.916644090351812</v>
      </c>
      <c r="U34" s="39">
        <f t="shared" si="12"/>
        <v>3.916644090351812</v>
      </c>
      <c r="V34" s="39">
        <f t="shared" si="3"/>
        <v>26776.719469218529</v>
      </c>
      <c r="W34" s="49">
        <f t="shared" si="13"/>
        <v>96462.194450757306</v>
      </c>
      <c r="X34" s="39">
        <f t="shared" si="4"/>
        <v>3018.8247600311443</v>
      </c>
      <c r="Y34" s="39">
        <f t="shared" si="5"/>
        <v>333.53167070304295</v>
      </c>
      <c r="Z34" s="39">
        <f t="shared" si="14"/>
        <v>25739.969767209092</v>
      </c>
      <c r="AA34" s="39">
        <f t="shared" si="15"/>
        <v>0</v>
      </c>
      <c r="AB34" s="39">
        <f t="shared" si="6"/>
        <v>0</v>
      </c>
      <c r="AC34" s="39"/>
      <c r="AD34" s="39"/>
      <c r="AE34" s="39"/>
      <c r="AF34" s="39"/>
      <c r="AG34" s="39"/>
    </row>
    <row r="35" spans="1:33" x14ac:dyDescent="0.2">
      <c r="A35" s="11">
        <f t="shared" si="17"/>
        <v>27</v>
      </c>
      <c r="B35" s="11">
        <f t="shared" si="18"/>
        <v>57</v>
      </c>
      <c r="C35" s="12">
        <f>IF(B31&lt;121,INDEX(Männer!C$2:C$122,B31+1,1),0)</f>
        <v>5.3079999999999998</v>
      </c>
      <c r="D35" s="20">
        <f t="shared" si="9"/>
        <v>5.3080000000000002E-3</v>
      </c>
      <c r="E35" s="20">
        <f t="shared" si="10"/>
        <v>0.99469200000000002</v>
      </c>
      <c r="F35" s="27">
        <f>IF(B35&lt;121,IF($D$1="konstant",$D$3,Zins!G29),0)</f>
        <v>8.9999999999999993E-3</v>
      </c>
      <c r="G35" s="37">
        <f t="shared" si="19"/>
        <v>1.0089999999999999</v>
      </c>
      <c r="H35" s="11">
        <v>100000</v>
      </c>
      <c r="I35" s="11"/>
      <c r="J35" s="11">
        <v>1</v>
      </c>
      <c r="K35" s="34">
        <v>1</v>
      </c>
      <c r="L35" s="29">
        <f t="shared" si="11"/>
        <v>1720.1753222921614</v>
      </c>
      <c r="M35" s="31">
        <f t="shared" si="0"/>
        <v>38256.861007183412</v>
      </c>
      <c r="N35" s="50">
        <f>N34+H36*PRODUCT($G$8:G35)^-1*PRODUCT($E$8:E34)*D35</f>
        <v>5001.9513646466421</v>
      </c>
      <c r="O35" s="50"/>
      <c r="P35" s="49">
        <f>P34+J35*PRODUCT($E$8:E34)*PRODUCT($G$8:G34)^-1</f>
        <v>24.428798083051539</v>
      </c>
      <c r="Q35" s="49">
        <f>((O34+N34)*PRODUCT($G$8:G34))/PRODUCT($E$8:E34)</f>
        <v>6209.5450902074308</v>
      </c>
      <c r="R35" s="49">
        <f>((P34)*PRODUCT($G$8:G34))/PRODUCT($E$8:E34)</f>
        <v>31.895735466430182</v>
      </c>
      <c r="S35" s="11">
        <f t="shared" si="1"/>
        <v>39977.036329475573</v>
      </c>
      <c r="T35" s="31">
        <f t="shared" si="2"/>
        <v>2.9571235657634318</v>
      </c>
      <c r="U35" s="39">
        <f t="shared" si="12"/>
        <v>2.9571235657634318</v>
      </c>
      <c r="V35" s="39">
        <f t="shared" si="3"/>
        <v>30063.704127312918</v>
      </c>
      <c r="W35" s="49">
        <f t="shared" si="13"/>
        <v>100716.32881367633</v>
      </c>
      <c r="X35" s="39">
        <f t="shared" si="4"/>
        <v>3001.8027298336128</v>
      </c>
      <c r="Y35" s="39">
        <f t="shared" si="5"/>
        <v>350.55370090058153</v>
      </c>
      <c r="Z35" s="39">
        <f t="shared" si="14"/>
        <v>29280.94294072398</v>
      </c>
      <c r="AA35" s="39">
        <f t="shared" si="15"/>
        <v>0</v>
      </c>
      <c r="AB35" s="39">
        <f t="shared" si="6"/>
        <v>0</v>
      </c>
      <c r="AC35" s="39"/>
      <c r="AD35" s="39"/>
      <c r="AE35" s="39"/>
      <c r="AF35" s="39"/>
      <c r="AG35" s="39"/>
    </row>
    <row r="36" spans="1:33" x14ac:dyDescent="0.2">
      <c r="A36" s="11">
        <f t="shared" si="17"/>
        <v>28</v>
      </c>
      <c r="B36" s="11">
        <f t="shared" si="18"/>
        <v>58</v>
      </c>
      <c r="C36" s="12">
        <f>IF(B32&lt;121,INDEX(Männer!C$2:C$122,B32+1,1),0)</f>
        <v>5.8570000000000002</v>
      </c>
      <c r="D36" s="20">
        <f t="shared" si="9"/>
        <v>5.8570000000000002E-3</v>
      </c>
      <c r="E36" s="20">
        <f t="shared" si="10"/>
        <v>0.994143</v>
      </c>
      <c r="F36" s="27">
        <f>IF(B36&lt;121,IF($D$1="konstant",$D$3,Zins!G30),0)</f>
        <v>8.9999999999999993E-3</v>
      </c>
      <c r="G36" s="37">
        <f t="shared" si="19"/>
        <v>1.0089999999999999</v>
      </c>
      <c r="H36" s="11">
        <v>100000</v>
      </c>
      <c r="I36" s="11"/>
      <c r="J36" s="11">
        <v>1</v>
      </c>
      <c r="K36" s="34">
        <v>1</v>
      </c>
      <c r="L36" s="29">
        <f t="shared" si="11"/>
        <v>1211.2864084488369</v>
      </c>
      <c r="M36" s="31">
        <f t="shared" si="0"/>
        <v>38807.16116772635</v>
      </c>
      <c r="N36" s="50">
        <f>N35+H37*PRODUCT($G$8:G36)^-1*PRODUCT($E$8:E35)*D36</f>
        <v>5426.9074139784652</v>
      </c>
      <c r="O36" s="50"/>
      <c r="P36" s="49">
        <f>P35+J36*PRODUCT($E$8:E35)*PRODUCT($G$8:G35)^-1</f>
        <v>25.16088046955625</v>
      </c>
      <c r="Q36" s="49">
        <f>((O35+N35)*PRODUCT($G$8:G35))/PRODUCT($E$8:E35)</f>
        <v>6832.4978948451362</v>
      </c>
      <c r="R36" s="49">
        <f>((P35)*PRODUCT($G$8:G35))/PRODUCT($E$8:E35)</f>
        <v>33.368919309321932</v>
      </c>
      <c r="S36" s="11">
        <f t="shared" si="1"/>
        <v>40018.447576175189</v>
      </c>
      <c r="T36" s="31">
        <f t="shared" si="2"/>
        <v>1.9852755203171459</v>
      </c>
      <c r="U36" s="39">
        <f t="shared" si="12"/>
        <v>1.9852755203171459</v>
      </c>
      <c r="V36" s="39">
        <f t="shared" si="3"/>
        <v>33363.096418860841</v>
      </c>
      <c r="W36" s="49">
        <f t="shared" si="13"/>
        <v>105032.0133384105</v>
      </c>
      <c r="X36" s="39">
        <f t="shared" si="4"/>
        <v>2984.7701667931615</v>
      </c>
      <c r="Y36" s="39">
        <f t="shared" si="5"/>
        <v>367.58626394102578</v>
      </c>
      <c r="Z36" s="39">
        <f t="shared" si="14"/>
        <v>32837.586886563629</v>
      </c>
      <c r="AA36" s="39">
        <f t="shared" si="15"/>
        <v>0</v>
      </c>
      <c r="AB36" s="39">
        <f t="shared" si="6"/>
        <v>0</v>
      </c>
      <c r="AC36" s="39"/>
      <c r="AD36" s="39"/>
      <c r="AE36" s="39"/>
      <c r="AF36" s="39"/>
      <c r="AG36" s="39"/>
    </row>
    <row r="37" spans="1:33" x14ac:dyDescent="0.2">
      <c r="A37" s="11">
        <f t="shared" si="17"/>
        <v>29</v>
      </c>
      <c r="B37" s="11">
        <f t="shared" si="18"/>
        <v>59</v>
      </c>
      <c r="C37" s="12">
        <f>IF(B33&lt;121,INDEX(Männer!C$2:C$122,B33+1,1),0)</f>
        <v>6.46</v>
      </c>
      <c r="D37" s="20">
        <f t="shared" si="9"/>
        <v>6.4599999999999996E-3</v>
      </c>
      <c r="E37" s="20">
        <f t="shared" si="10"/>
        <v>0.99353999999999998</v>
      </c>
      <c r="F37" s="27">
        <f>IF(B37&lt;121,IF($D$1="konstant",$D$3,Zins!G31),0)</f>
        <v>8.9999999999999993E-3</v>
      </c>
      <c r="G37" s="37">
        <f t="shared" si="19"/>
        <v>1.0089999999999999</v>
      </c>
      <c r="H37" s="11">
        <v>100000</v>
      </c>
      <c r="I37" s="11"/>
      <c r="J37" s="11">
        <v>1</v>
      </c>
      <c r="K37" s="34">
        <v>1</v>
      </c>
      <c r="L37" s="29">
        <f t="shared" si="11"/>
        <v>640.23785926660071</v>
      </c>
      <c r="M37" s="31">
        <f t="shared" si="0"/>
        <v>39387.115956392474</v>
      </c>
      <c r="N37" s="50">
        <f>N36+H38*PRODUCT($G$8:G37)^-1*PRODUCT($E$8:E36)*D37</f>
        <v>5888.7128092845869</v>
      </c>
      <c r="O37" s="50"/>
      <c r="P37" s="49">
        <f>P36+J37*PRODUCT($E$8:E36)*PRODUCT($G$8:G36)^-1</f>
        <v>25.882183323834699</v>
      </c>
      <c r="Q37" s="49">
        <f>((O36+N36)*PRODUCT($G$8:G36))/PRODUCT($E$8:E36)</f>
        <v>7523.7570207693861</v>
      </c>
      <c r="R37" s="49">
        <f>((P36)*PRODUCT($G$8:G36))/PRODUCT($E$8:E36)</f>
        <v>34.882546658886923</v>
      </c>
      <c r="S37" s="11">
        <f t="shared" si="1"/>
        <v>40027.353815659073</v>
      </c>
      <c r="T37" s="31">
        <f t="shared" si="2"/>
        <v>1</v>
      </c>
      <c r="U37" s="39">
        <f t="shared" si="12"/>
        <v>1</v>
      </c>
      <c r="V37" s="39">
        <f t="shared" si="3"/>
        <v>36674.997384924885</v>
      </c>
      <c r="W37" s="49">
        <f t="shared" si="13"/>
        <v>109414.9725915356</v>
      </c>
      <c r="X37" s="39">
        <f t="shared" si="4"/>
        <v>2968.2137151742281</v>
      </c>
      <c r="Y37" s="39">
        <f t="shared" si="5"/>
        <v>384.14271555996038</v>
      </c>
      <c r="Z37" s="39">
        <f t="shared" si="14"/>
        <v>36410.293807552778</v>
      </c>
      <c r="AA37" s="39">
        <f t="shared" si="15"/>
        <v>0</v>
      </c>
      <c r="AB37" s="39">
        <f t="shared" si="6"/>
        <v>0</v>
      </c>
      <c r="AC37" s="39"/>
      <c r="AD37" s="39"/>
      <c r="AE37" s="39"/>
      <c r="AF37" s="39"/>
      <c r="AG37" s="39"/>
    </row>
    <row r="38" spans="1:33" x14ac:dyDescent="0.2">
      <c r="A38" s="11">
        <f t="shared" si="17"/>
        <v>30</v>
      </c>
      <c r="B38" s="11">
        <f t="shared" si="18"/>
        <v>60</v>
      </c>
      <c r="C38" s="12">
        <f>IF(B34&lt;121,INDEX(Männer!C$2:C$122,B34+1,1),0)</f>
        <v>7.117</v>
      </c>
      <c r="D38" s="20">
        <f t="shared" si="9"/>
        <v>7.1170000000000001E-3</v>
      </c>
      <c r="E38" s="20">
        <f t="shared" si="10"/>
        <v>0.99288299999999996</v>
      </c>
      <c r="F38" s="27">
        <f>IF(B38&lt;121,IF($D$1="konstant",$D$3,Zins!G32),0)</f>
        <v>8.9999999999999993E-3</v>
      </c>
      <c r="G38" s="37">
        <f t="shared" si="19"/>
        <v>1.0089999999999999</v>
      </c>
      <c r="H38" s="11">
        <v>100000</v>
      </c>
      <c r="I38" s="11">
        <v>40000</v>
      </c>
      <c r="J38" s="11"/>
      <c r="K38" s="11"/>
      <c r="L38" s="29">
        <f t="shared" si="11"/>
        <v>0</v>
      </c>
      <c r="M38" s="31">
        <f t="shared" si="0"/>
        <v>40000</v>
      </c>
      <c r="N38" s="50">
        <f>N37+H39*PRODUCT($G$8:G38)^-1*PRODUCT($E$8:E37)*D38</f>
        <v>5888.7128092845869</v>
      </c>
      <c r="O38" s="50"/>
      <c r="P38" s="49">
        <f>P37+J38*PRODUCT($E$8:E37)*PRODUCT($G$8:G37)^-1</f>
        <v>25.882183323834699</v>
      </c>
      <c r="Q38" s="49">
        <f>((O37+N37)*PRODUCT($G$8:G37))/PRODUCT($E$8:E37)</f>
        <v>8291.0308935285047</v>
      </c>
      <c r="R38" s="49">
        <f>((P37)*PRODUCT($G$8:G37))/PRODUCT($E$8:E37)</f>
        <v>36.440897778465789</v>
      </c>
      <c r="S38" s="11">
        <f t="shared" si="1"/>
        <v>40000</v>
      </c>
      <c r="T38" s="31">
        <f t="shared" si="2"/>
        <v>0</v>
      </c>
      <c r="U38" s="39">
        <f t="shared" si="12"/>
        <v>0</v>
      </c>
      <c r="V38" s="39">
        <f t="shared" si="3"/>
        <v>40000</v>
      </c>
      <c r="W38" s="49">
        <f t="shared" si="13"/>
        <v>113871.84711583851</v>
      </c>
      <c r="X38" s="39">
        <f t="shared" si="4"/>
        <v>0</v>
      </c>
      <c r="Y38" s="39">
        <f t="shared" si="5"/>
        <v>0</v>
      </c>
      <c r="Z38" s="39">
        <f t="shared" si="14"/>
        <v>40000</v>
      </c>
      <c r="AA38" s="39">
        <f t="shared" si="15"/>
        <v>0</v>
      </c>
      <c r="AB38" s="39">
        <f t="shared" si="6"/>
        <v>0</v>
      </c>
      <c r="AC38" s="39"/>
      <c r="AD38" s="39"/>
      <c r="AE38" s="39"/>
      <c r="AF38" s="39"/>
      <c r="AG38" s="39"/>
    </row>
    <row r="39" spans="1:33" x14ac:dyDescent="0.2">
      <c r="A39" s="11">
        <f t="shared" si="17"/>
        <v>31</v>
      </c>
      <c r="B39" s="11">
        <f t="shared" si="18"/>
        <v>61</v>
      </c>
      <c r="C39" s="12">
        <f>IF(B35&lt;121,INDEX(Männer!C$2:C$122,B35+1,1),0)</f>
        <v>7.8310000000000004</v>
      </c>
      <c r="D39" s="20">
        <f t="shared" si="9"/>
        <v>7.8310000000000012E-3</v>
      </c>
      <c r="E39" s="20">
        <f t="shared" si="10"/>
        <v>0.99216899999999997</v>
      </c>
      <c r="F39" s="27">
        <f>IF(B39&lt;121,IF($D$1="konstant",$D$3,Zins!G33),0)</f>
        <v>8.9999999999999993E-3</v>
      </c>
      <c r="G39" s="37">
        <f t="shared" si="19"/>
        <v>1.0089999999999999</v>
      </c>
      <c r="H39" s="11"/>
      <c r="I39" s="11"/>
      <c r="J39" s="11"/>
      <c r="K39" s="11"/>
      <c r="L39" s="29">
        <f t="shared" si="11"/>
        <v>0</v>
      </c>
      <c r="M39" s="31">
        <f t="shared" si="0"/>
        <v>0</v>
      </c>
      <c r="N39" s="50">
        <f>N38+H40*PRODUCT($G$8:G39)^-1*PRODUCT($E$8:E38)*D39</f>
        <v>5888.7128092845869</v>
      </c>
      <c r="O39" s="50"/>
      <c r="P39" s="49">
        <f>P38+J39*PRODUCT($E$8:E38)*PRODUCT($G$8:G38)^-1</f>
        <v>25.882183323834699</v>
      </c>
      <c r="Q39" s="49">
        <f>((O38+N38)*PRODUCT($G$8:G38))/PRODUCT($E$8:E38)</f>
        <v>8425.6152754858922</v>
      </c>
      <c r="R39" s="49">
        <f>((P38)*PRODUCT($G$8:G38))/PRODUCT($E$8:E38)</f>
        <v>37.032425631692732</v>
      </c>
      <c r="S39" s="11">
        <f t="shared" si="1"/>
        <v>0</v>
      </c>
      <c r="T39" s="31">
        <f t="shared" si="2"/>
        <v>0</v>
      </c>
      <c r="U39" s="39">
        <f t="shared" si="12"/>
        <v>0</v>
      </c>
      <c r="V39" s="39">
        <f t="shared" si="3"/>
        <v>0</v>
      </c>
      <c r="W39" s="49">
        <f t="shared" si="13"/>
        <v>115720.27493660485</v>
      </c>
      <c r="X39" s="39">
        <f t="shared" si="4"/>
        <v>0</v>
      </c>
      <c r="Y39" s="39">
        <f t="shared" si="5"/>
        <v>0</v>
      </c>
      <c r="Z39" s="39">
        <f t="shared" si="14"/>
        <v>0</v>
      </c>
      <c r="AA39" s="39">
        <f t="shared" si="15"/>
        <v>0</v>
      </c>
      <c r="AB39" s="39">
        <f t="shared" si="6"/>
        <v>0</v>
      </c>
      <c r="AC39" s="39"/>
      <c r="AD39" s="39"/>
      <c r="AE39" s="39"/>
      <c r="AF39" s="39"/>
      <c r="AG39" s="39"/>
    </row>
    <row r="40" spans="1:33" x14ac:dyDescent="0.2">
      <c r="A40" s="11">
        <f t="shared" si="17"/>
        <v>32</v>
      </c>
      <c r="B40" s="11">
        <f t="shared" si="18"/>
        <v>62</v>
      </c>
      <c r="C40" s="12">
        <f>IF(B36&lt;121,INDEX(Männer!C$2:C$122,B36+1,1),0)</f>
        <v>8.6039999999999992</v>
      </c>
      <c r="D40" s="20">
        <f t="shared" si="9"/>
        <v>8.6039999999999988E-3</v>
      </c>
      <c r="E40" s="20">
        <f t="shared" si="10"/>
        <v>0.99139600000000005</v>
      </c>
      <c r="F40" s="27">
        <f>IF(B40&lt;121,IF($D$1="konstant",$D$3,Zins!G34),0)</f>
        <v>8.9999999999999993E-3</v>
      </c>
      <c r="G40" s="37">
        <f t="shared" si="19"/>
        <v>1.0089999999999999</v>
      </c>
      <c r="H40" s="11"/>
      <c r="I40" s="11"/>
      <c r="J40" s="11"/>
      <c r="K40" s="11"/>
      <c r="L40" s="29">
        <f t="shared" si="11"/>
        <v>0</v>
      </c>
      <c r="M40" s="31">
        <f t="shared" si="0"/>
        <v>0</v>
      </c>
      <c r="N40" s="50">
        <f>N39+H41*PRODUCT($G$8:G40)^-1*PRODUCT($E$8:E39)*D40</f>
        <v>5888.7128092845869</v>
      </c>
      <c r="O40" s="50"/>
      <c r="P40" s="49">
        <f>P39+J40*PRODUCT($E$8:E39)*PRODUCT($G$8:G39)^-1</f>
        <v>25.882183323834699</v>
      </c>
      <c r="Q40" s="49">
        <f>((O39+N39)*PRODUCT($G$8:G39))/PRODUCT($E$8:E39)</f>
        <v>8568.5460974544312</v>
      </c>
      <c r="R40" s="49">
        <f>((P39)*PRODUCT($G$8:G39))/PRODUCT($E$8:E39)</f>
        <v>37.660637917913142</v>
      </c>
      <c r="S40" s="11">
        <f t="shared" si="1"/>
        <v>0</v>
      </c>
      <c r="T40" s="31">
        <f t="shared" si="2"/>
        <v>0</v>
      </c>
      <c r="U40" s="39">
        <f t="shared" si="12"/>
        <v>0</v>
      </c>
      <c r="V40" s="39">
        <f t="shared" si="3"/>
        <v>0</v>
      </c>
      <c r="W40" s="49">
        <f t="shared" si="13"/>
        <v>117683.33561221353</v>
      </c>
      <c r="X40" s="39">
        <f t="shared" si="4"/>
        <v>0</v>
      </c>
      <c r="Y40" s="39">
        <f t="shared" si="5"/>
        <v>0</v>
      </c>
      <c r="Z40" s="39">
        <f t="shared" si="14"/>
        <v>0</v>
      </c>
      <c r="AA40" s="39">
        <f t="shared" si="15"/>
        <v>0</v>
      </c>
      <c r="AB40" s="39">
        <f t="shared" si="6"/>
        <v>0</v>
      </c>
      <c r="AC40" s="39"/>
      <c r="AD40" s="39"/>
      <c r="AE40" s="39"/>
      <c r="AF40" s="39"/>
      <c r="AG40" s="39"/>
    </row>
    <row r="41" spans="1:33" x14ac:dyDescent="0.2">
      <c r="A41" s="11">
        <f t="shared" si="17"/>
        <v>33</v>
      </c>
      <c r="B41" s="11">
        <f t="shared" si="18"/>
        <v>63</v>
      </c>
      <c r="C41" s="12">
        <f>IF(B37&lt;121,INDEX(Männer!C$2:C$122,B37+1,1),0)</f>
        <v>9.4540000000000006</v>
      </c>
      <c r="D41" s="20">
        <f t="shared" si="9"/>
        <v>9.4540000000000006E-3</v>
      </c>
      <c r="E41" s="20">
        <f t="shared" si="10"/>
        <v>0.99054600000000004</v>
      </c>
      <c r="F41" s="27">
        <f>IF(B41&lt;121,IF($D$1="konstant",$D$3,Zins!G35),0)</f>
        <v>8.9999999999999993E-3</v>
      </c>
      <c r="G41" s="37">
        <f t="shared" si="19"/>
        <v>1.0089999999999999</v>
      </c>
      <c r="H41" s="11"/>
      <c r="I41" s="11"/>
      <c r="J41" s="11"/>
      <c r="K41" s="11"/>
      <c r="L41" s="29">
        <f t="shared" si="11"/>
        <v>0</v>
      </c>
      <c r="M41" s="31">
        <f t="shared" si="0"/>
        <v>0</v>
      </c>
      <c r="N41" s="50">
        <f>N40+H42*PRODUCT($G$8:G41)^-1*PRODUCT($E$8:E40)*D41</f>
        <v>5888.7128092845869</v>
      </c>
      <c r="O41" s="50"/>
      <c r="P41" s="49">
        <f>P40+J41*PRODUCT($E$8:E40)*PRODUCT($G$8:G40)^-1</f>
        <v>25.882183323834699</v>
      </c>
      <c r="Q41" s="49">
        <f>((O40+N40)*PRODUCT($G$8:G40))/PRODUCT($E$8:E40)</f>
        <v>8720.6958796802883</v>
      </c>
      <c r="R41" s="49">
        <f>((P40)*PRODUCT($G$8:G40))/PRODUCT($E$8:E40)</f>
        <v>38.329369554824062</v>
      </c>
      <c r="S41" s="11">
        <f t="shared" si="1"/>
        <v>0</v>
      </c>
      <c r="T41" s="31">
        <f t="shared" si="2"/>
        <v>0</v>
      </c>
      <c r="U41" s="39">
        <f t="shared" si="12"/>
        <v>0</v>
      </c>
      <c r="V41" s="39">
        <f t="shared" si="3"/>
        <v>0</v>
      </c>
      <c r="W41" s="49">
        <f t="shared" si="13"/>
        <v>119773.01263342139</v>
      </c>
      <c r="X41" s="39">
        <f t="shared" si="4"/>
        <v>0</v>
      </c>
      <c r="Y41" s="39">
        <f t="shared" si="5"/>
        <v>0</v>
      </c>
      <c r="Z41" s="39">
        <f t="shared" si="14"/>
        <v>0</v>
      </c>
      <c r="AA41" s="39">
        <f t="shared" si="15"/>
        <v>0</v>
      </c>
      <c r="AB41" s="39">
        <f t="shared" si="6"/>
        <v>0</v>
      </c>
      <c r="AC41" s="39"/>
      <c r="AD41" s="39"/>
      <c r="AE41" s="39"/>
      <c r="AF41" s="39"/>
      <c r="AG41" s="39"/>
    </row>
    <row r="42" spans="1:33" x14ac:dyDescent="0.2">
      <c r="A42" s="11">
        <f t="shared" si="17"/>
        <v>34</v>
      </c>
      <c r="B42" s="11">
        <f t="shared" si="18"/>
        <v>64</v>
      </c>
      <c r="C42" s="12">
        <f>IF(B38&lt;121,INDEX(Männer!C$2:C$122,B38+1,1),0)</f>
        <v>10.404</v>
      </c>
      <c r="D42" s="20">
        <f t="shared" si="9"/>
        <v>1.0404E-2</v>
      </c>
      <c r="E42" s="20">
        <f t="shared" si="10"/>
        <v>0.98959600000000003</v>
      </c>
      <c r="F42" s="27">
        <f>IF(B42&lt;121,IF($D$1="konstant",$D$3,Zins!G36),0)</f>
        <v>8.9999999999999993E-3</v>
      </c>
      <c r="G42" s="37">
        <f t="shared" si="19"/>
        <v>1.0089999999999999</v>
      </c>
      <c r="H42" s="11"/>
      <c r="I42" s="11"/>
      <c r="J42" s="11"/>
      <c r="K42" s="11"/>
      <c r="L42" s="29">
        <f t="shared" si="11"/>
        <v>0</v>
      </c>
      <c r="M42" s="31">
        <f t="shared" si="0"/>
        <v>0</v>
      </c>
      <c r="N42" s="50">
        <f>N41+H43*PRODUCT($G$8:G42)^-1*PRODUCT($E$8:E41)*D42</f>
        <v>5888.7128092845869</v>
      </c>
      <c r="O42" s="50"/>
      <c r="P42" s="49">
        <f>P41+J42*PRODUCT($E$8:E41)*PRODUCT($G$8:G41)^-1</f>
        <v>25.882183323834699</v>
      </c>
      <c r="Q42" s="49">
        <f>((O41+N41)*PRODUCT($G$8:G41))/PRODUCT($E$8:E41)</f>
        <v>8883.1635709976217</v>
      </c>
      <c r="R42" s="49">
        <f>((P41)*PRODUCT($G$8:G41))/PRODUCT($E$8:E41)</f>
        <v>39.043450663389159</v>
      </c>
      <c r="S42" s="11">
        <f t="shared" si="1"/>
        <v>0</v>
      </c>
      <c r="T42" s="31">
        <f t="shared" si="2"/>
        <v>0</v>
      </c>
      <c r="U42" s="39">
        <f t="shared" si="12"/>
        <v>0</v>
      </c>
      <c r="V42" s="39">
        <f t="shared" si="3"/>
        <v>0</v>
      </c>
      <c r="W42" s="49">
        <f t="shared" si="13"/>
        <v>122004.39933846805</v>
      </c>
      <c r="X42" s="39">
        <f t="shared" si="4"/>
        <v>0</v>
      </c>
      <c r="Y42" s="39">
        <f t="shared" si="5"/>
        <v>0</v>
      </c>
      <c r="Z42" s="39">
        <f t="shared" si="14"/>
        <v>0</v>
      </c>
      <c r="AA42" s="39">
        <f t="shared" si="15"/>
        <v>0</v>
      </c>
      <c r="AB42" s="39">
        <f t="shared" si="6"/>
        <v>0</v>
      </c>
      <c r="AC42" s="39"/>
      <c r="AD42" s="39"/>
      <c r="AE42" s="39"/>
      <c r="AF42" s="39"/>
      <c r="AG42" s="39"/>
    </row>
    <row r="43" spans="1:33" x14ac:dyDescent="0.2">
      <c r="A43" s="11">
        <f t="shared" si="17"/>
        <v>35</v>
      </c>
      <c r="B43" s="11">
        <f t="shared" si="18"/>
        <v>65</v>
      </c>
      <c r="C43" s="12">
        <f>IF(B39&lt;121,INDEX(Männer!C$2:C$122,B39+1,1),0)</f>
        <v>11.504</v>
      </c>
      <c r="D43" s="20">
        <f t="shared" si="9"/>
        <v>1.1504E-2</v>
      </c>
      <c r="E43" s="20">
        <f t="shared" si="10"/>
        <v>0.98849600000000004</v>
      </c>
      <c r="F43" s="27">
        <f>IF(B43&lt;121,IF($D$1="konstant",$D$3,Zins!G37),0)</f>
        <v>8.9999999999999993E-3</v>
      </c>
      <c r="G43" s="37">
        <f t="shared" si="19"/>
        <v>1.0089999999999999</v>
      </c>
      <c r="H43" s="11"/>
      <c r="I43" s="11"/>
      <c r="J43" s="11"/>
      <c r="K43" s="11"/>
      <c r="L43" s="29">
        <f t="shared" si="11"/>
        <v>0</v>
      </c>
      <c r="M43" s="31">
        <f t="shared" si="0"/>
        <v>0</v>
      </c>
      <c r="N43" s="50">
        <f>N42+H44*PRODUCT($G$8:G43)^-1*PRODUCT($E$8:E42)*D43</f>
        <v>5888.7128092845869</v>
      </c>
      <c r="O43" s="50"/>
      <c r="P43" s="49">
        <f>P42+J43*PRODUCT($E$8:E42)*PRODUCT($G$8:G42)^-1</f>
        <v>25.882183323834699</v>
      </c>
      <c r="Q43" s="49">
        <f>((O42+N42)*PRODUCT($G$8:G42))/PRODUCT($E$8:E42)</f>
        <v>9057.34465694748</v>
      </c>
      <c r="R43" s="49">
        <f>((P42)*PRODUCT($G$8:G42))/PRODUCT($E$8:E42)</f>
        <v>39.809014708385689</v>
      </c>
      <c r="S43" s="11">
        <f t="shared" si="1"/>
        <v>0</v>
      </c>
      <c r="T43" s="31">
        <f t="shared" si="2"/>
        <v>0</v>
      </c>
      <c r="U43" s="39">
        <f t="shared" si="12"/>
        <v>0</v>
      </c>
      <c r="V43" s="39">
        <f t="shared" si="3"/>
        <v>0</v>
      </c>
      <c r="W43" s="49">
        <f t="shared" si="13"/>
        <v>124396.66180190121</v>
      </c>
      <c r="X43" s="39">
        <f t="shared" si="4"/>
        <v>0</v>
      </c>
      <c r="Y43" s="39">
        <f t="shared" si="5"/>
        <v>0</v>
      </c>
      <c r="Z43" s="39">
        <f t="shared" si="14"/>
        <v>0</v>
      </c>
      <c r="AA43" s="39">
        <f t="shared" si="15"/>
        <v>0</v>
      </c>
      <c r="AB43" s="39">
        <f t="shared" si="6"/>
        <v>0</v>
      </c>
      <c r="AC43" s="39"/>
      <c r="AD43" s="39"/>
      <c r="AE43" s="39"/>
      <c r="AF43" s="39"/>
      <c r="AG43" s="39"/>
    </row>
    <row r="44" spans="1:33" x14ac:dyDescent="0.2">
      <c r="A44" s="11">
        <f t="shared" si="17"/>
        <v>36</v>
      </c>
      <c r="B44" s="11">
        <f t="shared" si="18"/>
        <v>66</v>
      </c>
      <c r="C44" s="12">
        <f>IF(B40&lt;121,INDEX(Männer!C$2:C$122,B40+1,1),0)</f>
        <v>12.818</v>
      </c>
      <c r="D44" s="20">
        <f t="shared" si="9"/>
        <v>1.2818E-2</v>
      </c>
      <c r="E44" s="20">
        <f t="shared" si="10"/>
        <v>0.987182</v>
      </c>
      <c r="F44" s="27">
        <f>IF(B44&lt;121,IF($D$1="konstant",$D$3,Zins!G38),0)</f>
        <v>8.9999999999999993E-3</v>
      </c>
      <c r="G44" s="37">
        <f t="shared" si="19"/>
        <v>1.0089999999999999</v>
      </c>
      <c r="H44" s="11"/>
      <c r="I44" s="11"/>
      <c r="J44" s="11"/>
      <c r="K44" s="11"/>
      <c r="L44" s="29">
        <f t="shared" si="11"/>
        <v>0</v>
      </c>
      <c r="M44" s="31">
        <f t="shared" si="0"/>
        <v>0</v>
      </c>
      <c r="N44" s="50">
        <f>N43+H45*PRODUCT($G$8:G44)^-1*PRODUCT($E$8:E43)*D44</f>
        <v>5888.7128092845869</v>
      </c>
      <c r="O44" s="50"/>
      <c r="P44" s="49">
        <f>P43+J44*PRODUCT($E$8:E43)*PRODUCT($G$8:G43)^-1</f>
        <v>25.882183323834699</v>
      </c>
      <c r="Q44" s="49">
        <f>((O43+N43)*PRODUCT($G$8:G43))/PRODUCT($E$8:E43)</f>
        <v>9245.2177437845021</v>
      </c>
      <c r="R44" s="49">
        <f>((P43)*PRODUCT($G$8:G43))/PRODUCT($E$8:E43)</f>
        <v>40.634758097919629</v>
      </c>
      <c r="S44" s="11">
        <f t="shared" si="1"/>
        <v>0</v>
      </c>
      <c r="T44" s="31">
        <f t="shared" si="2"/>
        <v>0</v>
      </c>
      <c r="U44" s="39">
        <f t="shared" si="12"/>
        <v>0</v>
      </c>
      <c r="V44" s="39">
        <f t="shared" si="3"/>
        <v>0</v>
      </c>
      <c r="W44" s="49">
        <f t="shared" si="13"/>
        <v>126976.97487710451</v>
      </c>
      <c r="X44" s="39">
        <f t="shared" si="4"/>
        <v>0</v>
      </c>
      <c r="Y44" s="39">
        <f t="shared" si="5"/>
        <v>0</v>
      </c>
      <c r="Z44" s="39">
        <f t="shared" si="14"/>
        <v>0</v>
      </c>
      <c r="AA44" s="39">
        <f t="shared" si="15"/>
        <v>0</v>
      </c>
      <c r="AB44" s="39">
        <f t="shared" si="6"/>
        <v>0</v>
      </c>
      <c r="AC44" s="39"/>
      <c r="AD44" s="39"/>
      <c r="AE44" s="39"/>
      <c r="AF44" s="39"/>
      <c r="AG44" s="39"/>
    </row>
    <row r="45" spans="1:33" x14ac:dyDescent="0.2">
      <c r="A45" s="11">
        <f t="shared" si="17"/>
        <v>37</v>
      </c>
      <c r="B45" s="11">
        <f t="shared" si="18"/>
        <v>67</v>
      </c>
      <c r="C45" s="12">
        <f>IF(B41&lt;121,INDEX(Männer!C$2:C$122,B41+1,1),0)</f>
        <v>14.429</v>
      </c>
      <c r="D45" s="20">
        <f t="shared" si="9"/>
        <v>1.4429000000000001E-2</v>
      </c>
      <c r="E45" s="20">
        <f t="shared" si="10"/>
        <v>0.98557099999999997</v>
      </c>
      <c r="F45" s="27">
        <f>IF(B45&lt;121,IF($D$1="konstant",$D$3,Zins!G39),0)</f>
        <v>8.9999999999999993E-3</v>
      </c>
      <c r="G45" s="37">
        <f t="shared" si="19"/>
        <v>1.0089999999999999</v>
      </c>
      <c r="H45" s="11"/>
      <c r="I45" s="11"/>
      <c r="J45" s="11"/>
      <c r="K45" s="11"/>
      <c r="L45" s="29">
        <f t="shared" si="11"/>
        <v>0</v>
      </c>
      <c r="M45" s="31">
        <f t="shared" si="0"/>
        <v>0</v>
      </c>
      <c r="N45" s="50">
        <f>N44+H46*PRODUCT($G$8:G45)^-1*PRODUCT($E$8:E44)*D45</f>
        <v>5888.7128092845869</v>
      </c>
      <c r="O45" s="50"/>
      <c r="P45" s="49">
        <f>P44+J45*PRODUCT($E$8:E44)*PRODUCT($G$8:G44)^-1</f>
        <v>25.882183323834699</v>
      </c>
      <c r="Q45" s="49">
        <f>((O44+N44)*PRODUCT($G$8:G44))/PRODUCT($E$8:E44)</f>
        <v>9449.5490228534982</v>
      </c>
      <c r="R45" s="49">
        <f>((P44)*PRODUCT($G$8:G44))/PRODUCT($E$8:E44)</f>
        <v>41.532838849169551</v>
      </c>
      <c r="S45" s="11">
        <f t="shared" si="1"/>
        <v>0</v>
      </c>
      <c r="T45" s="31">
        <f t="shared" si="2"/>
        <v>0</v>
      </c>
      <c r="U45" s="39">
        <f t="shared" si="12"/>
        <v>0</v>
      </c>
      <c r="V45" s="39">
        <f t="shared" si="3"/>
        <v>0</v>
      </c>
      <c r="W45" s="49">
        <f t="shared" si="13"/>
        <v>129783.33037980681</v>
      </c>
      <c r="X45" s="39">
        <f t="shared" si="4"/>
        <v>0</v>
      </c>
      <c r="Y45" s="39">
        <f t="shared" si="5"/>
        <v>0</v>
      </c>
      <c r="Z45" s="39">
        <f t="shared" si="14"/>
        <v>0</v>
      </c>
      <c r="AA45" s="39">
        <f t="shared" si="15"/>
        <v>0</v>
      </c>
      <c r="AB45" s="39">
        <f t="shared" si="6"/>
        <v>0</v>
      </c>
      <c r="AC45" s="39"/>
      <c r="AD45" s="39"/>
      <c r="AE45" s="39"/>
      <c r="AF45" s="39"/>
      <c r="AG45" s="39"/>
    </row>
    <row r="46" spans="1:33" x14ac:dyDescent="0.2">
      <c r="A46" s="11">
        <f t="shared" si="17"/>
        <v>38</v>
      </c>
      <c r="B46" s="11">
        <f t="shared" si="18"/>
        <v>68</v>
      </c>
      <c r="C46" s="12">
        <f>IF(B42&lt;121,INDEX(Männer!C$2:C$122,B42+1,1),0)</f>
        <v>16.414999999999999</v>
      </c>
      <c r="D46" s="20">
        <f t="shared" si="9"/>
        <v>1.6414999999999999E-2</v>
      </c>
      <c r="E46" s="20">
        <f t="shared" si="10"/>
        <v>0.98358500000000004</v>
      </c>
      <c r="F46" s="27">
        <f>IF(B46&lt;121,IF($D$1="konstant",$D$3,Zins!G40),0)</f>
        <v>8.9999999999999993E-3</v>
      </c>
      <c r="G46" s="37">
        <f t="shared" si="19"/>
        <v>1.0089999999999999</v>
      </c>
      <c r="H46" s="11"/>
      <c r="I46" s="11"/>
      <c r="J46" s="11"/>
      <c r="K46" s="11"/>
      <c r="L46" s="29">
        <f t="shared" si="11"/>
        <v>0</v>
      </c>
      <c r="M46" s="31">
        <f t="shared" si="0"/>
        <v>0</v>
      </c>
      <c r="N46" s="50">
        <f>N45+H47*PRODUCT($G$8:G46)^-1*PRODUCT($E$8:E45)*D46</f>
        <v>5888.7128092845869</v>
      </c>
      <c r="O46" s="50"/>
      <c r="P46" s="49">
        <f>P45+J46*PRODUCT($E$8:E45)*PRODUCT($G$8:G45)^-1</f>
        <v>25.882183323834699</v>
      </c>
      <c r="Q46" s="49">
        <f>((O45+N45)*PRODUCT($G$8:G45))/PRODUCT($E$8:E45)</f>
        <v>9674.1837615546519</v>
      </c>
      <c r="R46" s="49">
        <f>((P45)*PRODUCT($G$8:G45))/PRODUCT($E$8:E45)</f>
        <v>42.520157755059834</v>
      </c>
      <c r="S46" s="11">
        <f t="shared" si="1"/>
        <v>0</v>
      </c>
      <c r="T46" s="31">
        <f t="shared" si="2"/>
        <v>0</v>
      </c>
      <c r="U46" s="39">
        <f t="shared" si="12"/>
        <v>0</v>
      </c>
      <c r="V46" s="39">
        <f t="shared" si="3"/>
        <v>0</v>
      </c>
      <c r="W46" s="49">
        <f t="shared" si="13"/>
        <v>132868.54052445237</v>
      </c>
      <c r="X46" s="39">
        <f t="shared" si="4"/>
        <v>0</v>
      </c>
      <c r="Y46" s="39">
        <f t="shared" si="5"/>
        <v>0</v>
      </c>
      <c r="Z46" s="39">
        <f t="shared" si="14"/>
        <v>0</v>
      </c>
      <c r="AA46" s="39">
        <f t="shared" si="15"/>
        <v>0</v>
      </c>
      <c r="AB46" s="39">
        <f t="shared" si="6"/>
        <v>0</v>
      </c>
      <c r="AC46" s="39"/>
      <c r="AD46" s="39"/>
      <c r="AE46" s="39"/>
      <c r="AF46" s="39"/>
      <c r="AG46" s="39"/>
    </row>
    <row r="47" spans="1:33" x14ac:dyDescent="0.2">
      <c r="A47" s="11">
        <f t="shared" si="17"/>
        <v>39</v>
      </c>
      <c r="B47" s="11">
        <f t="shared" si="18"/>
        <v>69</v>
      </c>
      <c r="C47" s="12">
        <f>IF(B43&lt;121,INDEX(Männer!C$2:C$122,B43+1,1),0)</f>
        <v>18.832000000000001</v>
      </c>
      <c r="D47" s="20">
        <f t="shared" si="9"/>
        <v>1.8832000000000002E-2</v>
      </c>
      <c r="E47" s="20">
        <f t="shared" si="10"/>
        <v>0.98116800000000004</v>
      </c>
      <c r="F47" s="27">
        <f>IF(B47&lt;121,IF($D$1="konstant",$D$3,Zins!G41),0)</f>
        <v>8.9999999999999993E-3</v>
      </c>
      <c r="G47" s="37">
        <f t="shared" si="19"/>
        <v>1.0089999999999999</v>
      </c>
      <c r="H47" s="11"/>
      <c r="I47" s="11"/>
      <c r="J47" s="11"/>
      <c r="K47" s="11"/>
      <c r="L47" s="29">
        <f t="shared" si="11"/>
        <v>0</v>
      </c>
      <c r="M47" s="31">
        <f t="shared" si="0"/>
        <v>0</v>
      </c>
      <c r="N47" s="50">
        <f>N46+H48*PRODUCT($G$8:G47)^-1*PRODUCT($E$8:E46)*D47</f>
        <v>5888.7128092845869</v>
      </c>
      <c r="O47" s="50"/>
      <c r="P47" s="49">
        <f>P46+J47*PRODUCT($E$8:E46)*PRODUCT($G$8:G46)^-1</f>
        <v>25.882183323834699</v>
      </c>
      <c r="Q47" s="49">
        <f>((O46+N46)*PRODUCT($G$8:G46))/PRODUCT($E$8:E46)</f>
        <v>9924.1564434275042</v>
      </c>
      <c r="R47" s="49">
        <f>((P46)*PRODUCT($G$8:G46))/PRODUCT($E$8:E46)</f>
        <v>43.618842474067179</v>
      </c>
      <c r="S47" s="11">
        <f t="shared" si="1"/>
        <v>0</v>
      </c>
      <c r="T47" s="31">
        <f t="shared" si="2"/>
        <v>0</v>
      </c>
      <c r="U47" s="39">
        <f t="shared" si="12"/>
        <v>0</v>
      </c>
      <c r="V47" s="39">
        <f t="shared" si="3"/>
        <v>0</v>
      </c>
      <c r="W47" s="49">
        <f t="shared" si="13"/>
        <v>136301.75062569321</v>
      </c>
      <c r="X47" s="39">
        <f t="shared" si="4"/>
        <v>0</v>
      </c>
      <c r="Y47" s="39">
        <f t="shared" si="5"/>
        <v>0</v>
      </c>
      <c r="Z47" s="39">
        <f t="shared" si="14"/>
        <v>0</v>
      </c>
      <c r="AA47" s="39">
        <f t="shared" si="15"/>
        <v>0</v>
      </c>
      <c r="AB47" s="39">
        <f t="shared" si="6"/>
        <v>0</v>
      </c>
      <c r="AC47" s="39"/>
      <c r="AD47" s="39"/>
      <c r="AE47" s="39"/>
      <c r="AF47" s="39"/>
      <c r="AG47" s="39"/>
    </row>
    <row r="48" spans="1:33" x14ac:dyDescent="0.2">
      <c r="A48" s="11">
        <f t="shared" si="17"/>
        <v>40</v>
      </c>
      <c r="B48" s="11">
        <f t="shared" si="18"/>
        <v>70</v>
      </c>
      <c r="C48" s="12">
        <f>IF(B44&lt;121,INDEX(Männer!C$2:C$122,B44+1,1),0)</f>
        <v>21.704000000000001</v>
      </c>
      <c r="D48" s="20">
        <f t="shared" si="9"/>
        <v>2.1704000000000001E-2</v>
      </c>
      <c r="E48" s="20">
        <f t="shared" si="10"/>
        <v>0.97829600000000005</v>
      </c>
      <c r="F48" s="27">
        <f>IF(B48&lt;121,IF($D$1="konstant",$D$3,Zins!G42),0)</f>
        <v>8.9999999999999993E-3</v>
      </c>
      <c r="G48" s="37">
        <f t="shared" si="19"/>
        <v>1.0089999999999999</v>
      </c>
      <c r="H48" s="11"/>
      <c r="I48" s="11"/>
      <c r="J48" s="11"/>
      <c r="K48" s="11"/>
      <c r="L48" s="29">
        <f t="shared" si="11"/>
        <v>0</v>
      </c>
      <c r="M48" s="31">
        <f t="shared" si="0"/>
        <v>0</v>
      </c>
      <c r="N48" s="50">
        <f>N47+H49*PRODUCT($G$8:G48)^-1*PRODUCT($E$8:E47)*D48</f>
        <v>5888.7128092845869</v>
      </c>
      <c r="O48" s="50"/>
      <c r="P48" s="49">
        <f>P47+J48*PRODUCT($E$8:E47)*PRODUCT($G$8:G47)^-1</f>
        <v>25.882183323834699</v>
      </c>
      <c r="Q48" s="49">
        <f>((O47+N47)*PRODUCT($G$8:G47))/PRODUCT($E$8:E47)</f>
        <v>10205.666971831888</v>
      </c>
      <c r="R48" s="49">
        <f>((P47)*PRODUCT($G$8:G47))/PRODUCT($E$8:E47)</f>
        <v>44.856142940183318</v>
      </c>
      <c r="S48" s="11">
        <f t="shared" si="1"/>
        <v>0</v>
      </c>
      <c r="T48" s="31">
        <f t="shared" si="2"/>
        <v>0</v>
      </c>
      <c r="U48" s="39">
        <f t="shared" si="12"/>
        <v>0</v>
      </c>
      <c r="V48" s="39">
        <f t="shared" si="3"/>
        <v>0</v>
      </c>
      <c r="W48" s="49">
        <f t="shared" si="13"/>
        <v>140168.11227162363</v>
      </c>
      <c r="X48" s="39">
        <f t="shared" si="4"/>
        <v>0</v>
      </c>
      <c r="Y48" s="39">
        <f t="shared" si="5"/>
        <v>0</v>
      </c>
      <c r="Z48" s="39">
        <f t="shared" si="14"/>
        <v>0</v>
      </c>
      <c r="AA48" s="39">
        <f t="shared" si="15"/>
        <v>0</v>
      </c>
      <c r="AB48" s="39">
        <f t="shared" si="6"/>
        <v>0</v>
      </c>
      <c r="AC48" s="39"/>
      <c r="AD48" s="39"/>
      <c r="AE48" s="39"/>
      <c r="AF48" s="39"/>
      <c r="AG48" s="39"/>
    </row>
    <row r="49" spans="1:33" x14ac:dyDescent="0.2">
      <c r="A49" s="11">
        <f t="shared" si="17"/>
        <v>41</v>
      </c>
      <c r="B49" s="11">
        <f t="shared" si="18"/>
        <v>71</v>
      </c>
      <c r="C49" s="12">
        <f>IF(B45&lt;121,INDEX(Männer!C$2:C$122,B45+1,1),0)</f>
        <v>25.015999999999998</v>
      </c>
      <c r="D49" s="20">
        <f t="shared" si="9"/>
        <v>2.5015999999999997E-2</v>
      </c>
      <c r="E49" s="20">
        <f t="shared" si="10"/>
        <v>0.97498399999999996</v>
      </c>
      <c r="F49" s="27">
        <f>IF(B49&lt;121,IF($D$1="konstant",$D$3,Zins!G43),0)</f>
        <v>8.9999999999999993E-3</v>
      </c>
      <c r="G49" s="37">
        <f t="shared" si="19"/>
        <v>1.0089999999999999</v>
      </c>
      <c r="H49" s="11"/>
      <c r="I49" s="11"/>
      <c r="J49" s="11"/>
      <c r="K49" s="11"/>
      <c r="L49" s="29">
        <f t="shared" si="11"/>
        <v>0</v>
      </c>
      <c r="M49" s="31">
        <f t="shared" si="0"/>
        <v>0</v>
      </c>
      <c r="N49" s="50">
        <f>N48+H50*PRODUCT($G$8:G49)^-1*PRODUCT($E$8:E48)*D49</f>
        <v>5888.7128092845869</v>
      </c>
      <c r="O49" s="50"/>
      <c r="P49" s="49">
        <f>P48+J49*PRODUCT($E$8:E48)*PRODUCT($G$8:G48)^-1</f>
        <v>25.882183323834699</v>
      </c>
      <c r="Q49" s="49">
        <f>((O48+N48)*PRODUCT($G$8:G48))/PRODUCT($E$8:E48)</f>
        <v>10525.973707935404</v>
      </c>
      <c r="R49" s="49">
        <f>((P48)*PRODUCT($G$8:G48))/PRODUCT($E$8:E48)</f>
        <v>46.26396124142893</v>
      </c>
      <c r="S49" s="11">
        <f t="shared" si="1"/>
        <v>0</v>
      </c>
      <c r="T49" s="31">
        <f t="shared" si="2"/>
        <v>0</v>
      </c>
      <c r="U49" s="39">
        <f t="shared" si="12"/>
        <v>0</v>
      </c>
      <c r="V49" s="39">
        <f t="shared" si="3"/>
        <v>0</v>
      </c>
      <c r="W49" s="49">
        <f t="shared" si="13"/>
        <v>144567.31427100615</v>
      </c>
      <c r="X49" s="39">
        <f t="shared" si="4"/>
        <v>0</v>
      </c>
      <c r="Y49" s="39">
        <f t="shared" si="5"/>
        <v>0</v>
      </c>
      <c r="Z49" s="39">
        <f t="shared" si="14"/>
        <v>0</v>
      </c>
      <c r="AA49" s="39">
        <f t="shared" si="15"/>
        <v>0</v>
      </c>
      <c r="AB49" s="39">
        <f t="shared" si="6"/>
        <v>0</v>
      </c>
      <c r="AC49" s="39"/>
      <c r="AD49" s="39"/>
      <c r="AE49" s="39"/>
      <c r="AF49" s="39"/>
      <c r="AG49" s="39"/>
    </row>
    <row r="50" spans="1:33" x14ac:dyDescent="0.2">
      <c r="A50" s="11">
        <f t="shared" si="17"/>
        <v>42</v>
      </c>
      <c r="B50" s="11">
        <f t="shared" si="18"/>
        <v>72</v>
      </c>
      <c r="C50" s="12">
        <f>IF(B46&lt;121,INDEX(Männer!C$2:C$122,B46+1,1),0)</f>
        <v>28.738</v>
      </c>
      <c r="D50" s="20">
        <f t="shared" si="9"/>
        <v>2.8738E-2</v>
      </c>
      <c r="E50" s="20">
        <f t="shared" si="10"/>
        <v>0.97126199999999996</v>
      </c>
      <c r="F50" s="27">
        <f>IF(B50&lt;121,IF($D$1="konstant",$D$3,Zins!G44),0)</f>
        <v>8.9999999999999993E-3</v>
      </c>
      <c r="G50" s="37">
        <f t="shared" si="19"/>
        <v>1.0089999999999999</v>
      </c>
      <c r="H50" s="11"/>
      <c r="I50" s="11"/>
      <c r="J50" s="11"/>
      <c r="K50" s="11"/>
      <c r="L50" s="29">
        <f t="shared" si="11"/>
        <v>0</v>
      </c>
      <c r="M50" s="31">
        <f t="shared" si="0"/>
        <v>0</v>
      </c>
      <c r="N50" s="50">
        <f>N49+H51*PRODUCT($G$8:G50)^-1*PRODUCT($E$8:E49)*D50</f>
        <v>5888.7128092845869</v>
      </c>
      <c r="O50" s="50"/>
      <c r="P50" s="49">
        <f>P49+J50*PRODUCT($E$8:E49)*PRODUCT($G$8:G49)^-1</f>
        <v>25.882183323834699</v>
      </c>
      <c r="Q50" s="49">
        <f>((O49+N49)*PRODUCT($G$8:G49))/PRODUCT($E$8:E49)</f>
        <v>10893.21206430754</v>
      </c>
      <c r="R50" s="49">
        <f>((P49)*PRODUCT($G$8:G49))/PRODUCT($E$8:E49)</f>
        <v>47.878054298944178</v>
      </c>
      <c r="S50" s="11">
        <f t="shared" si="1"/>
        <v>0</v>
      </c>
      <c r="T50" s="31">
        <f t="shared" si="2"/>
        <v>0</v>
      </c>
      <c r="U50" s="39">
        <f t="shared" si="12"/>
        <v>0</v>
      </c>
      <c r="V50" s="39">
        <f t="shared" si="3"/>
        <v>0</v>
      </c>
      <c r="W50" s="49">
        <f t="shared" si="13"/>
        <v>149611.09115579867</v>
      </c>
      <c r="X50" s="39">
        <f t="shared" si="4"/>
        <v>0</v>
      </c>
      <c r="Y50" s="39">
        <f t="shared" si="5"/>
        <v>0</v>
      </c>
      <c r="Z50" s="39">
        <f t="shared" si="14"/>
        <v>0</v>
      </c>
      <c r="AA50" s="39">
        <f t="shared" si="15"/>
        <v>0</v>
      </c>
      <c r="AB50" s="39">
        <f t="shared" si="6"/>
        <v>0</v>
      </c>
      <c r="AC50" s="39"/>
      <c r="AD50" s="39"/>
      <c r="AE50" s="39"/>
      <c r="AF50" s="39"/>
      <c r="AG50" s="39"/>
    </row>
    <row r="51" spans="1:33" x14ac:dyDescent="0.2">
      <c r="A51" s="11">
        <f t="shared" si="17"/>
        <v>43</v>
      </c>
      <c r="B51" s="11">
        <f t="shared" si="18"/>
        <v>73</v>
      </c>
      <c r="C51" s="12">
        <f>IF(B47&lt;121,INDEX(Männer!C$2:C$122,B47+1,1),0)</f>
        <v>32.822000000000003</v>
      </c>
      <c r="D51" s="20">
        <f t="shared" si="9"/>
        <v>3.2822000000000004E-2</v>
      </c>
      <c r="E51" s="20">
        <f t="shared" si="10"/>
        <v>0.96717799999999998</v>
      </c>
      <c r="F51" s="27">
        <f>IF(B51&lt;121,IF($D$1="konstant",$D$3,Zins!G45),0)</f>
        <v>8.9999999999999993E-3</v>
      </c>
      <c r="G51" s="37">
        <f t="shared" si="19"/>
        <v>1.0089999999999999</v>
      </c>
      <c r="H51" s="11"/>
      <c r="I51" s="11"/>
      <c r="J51" s="11"/>
      <c r="K51" s="11"/>
      <c r="L51" s="29">
        <f t="shared" si="11"/>
        <v>0</v>
      </c>
      <c r="M51" s="31">
        <f t="shared" si="0"/>
        <v>0</v>
      </c>
      <c r="N51" s="50">
        <f>N50+H52*PRODUCT($G$8:G51)^-1*PRODUCT($E$8:E50)*D51</f>
        <v>5888.7128092845869</v>
      </c>
      <c r="O51" s="50"/>
      <c r="P51" s="49">
        <f>P50+J51*PRODUCT($E$8:E50)*PRODUCT($G$8:G50)^-1</f>
        <v>25.882183323834699</v>
      </c>
      <c r="Q51" s="49">
        <f>((O50+N50)*PRODUCT($G$8:G50))/PRODUCT($E$8:E50)</f>
        <v>11316.463500977394</v>
      </c>
      <c r="R51" s="49">
        <f>((P50)*PRODUCT($G$8:G50))/PRODUCT($E$8:E50)</f>
        <v>49.73833711978299</v>
      </c>
      <c r="S51" s="11">
        <f t="shared" si="1"/>
        <v>0</v>
      </c>
      <c r="T51" s="31">
        <f t="shared" si="2"/>
        <v>0</v>
      </c>
      <c r="U51" s="39">
        <f t="shared" si="12"/>
        <v>0</v>
      </c>
      <c r="V51" s="39">
        <f t="shared" si="3"/>
        <v>0</v>
      </c>
      <c r="W51" s="49">
        <f t="shared" si="13"/>
        <v>155424.17079655212</v>
      </c>
      <c r="X51" s="39">
        <f t="shared" si="4"/>
        <v>0</v>
      </c>
      <c r="Y51" s="39">
        <f t="shared" si="5"/>
        <v>0</v>
      </c>
      <c r="Z51" s="39">
        <f t="shared" si="14"/>
        <v>0</v>
      </c>
      <c r="AA51" s="39">
        <f t="shared" si="15"/>
        <v>0</v>
      </c>
      <c r="AB51" s="39">
        <f t="shared" si="6"/>
        <v>0</v>
      </c>
      <c r="AC51" s="39"/>
      <c r="AD51" s="39"/>
      <c r="AE51" s="39"/>
      <c r="AF51" s="39"/>
      <c r="AG51" s="39"/>
    </row>
    <row r="52" spans="1:33" x14ac:dyDescent="0.2">
      <c r="A52" s="11">
        <f t="shared" si="17"/>
        <v>44</v>
      </c>
      <c r="B52" s="11">
        <f t="shared" si="18"/>
        <v>74</v>
      </c>
      <c r="C52" s="12">
        <f>IF(B48&lt;121,INDEX(Männer!C$2:C$122,B48+1,1),0)</f>
        <v>37.219000000000001</v>
      </c>
      <c r="D52" s="20">
        <f t="shared" si="9"/>
        <v>3.7219000000000002E-2</v>
      </c>
      <c r="E52" s="20">
        <f t="shared" si="10"/>
        <v>0.962781</v>
      </c>
      <c r="F52" s="27">
        <f>IF(B52&lt;121,IF($D$1="konstant",$D$3,Zins!G46),0)</f>
        <v>8.9999999999999993E-3</v>
      </c>
      <c r="G52" s="37">
        <f t="shared" si="19"/>
        <v>1.0089999999999999</v>
      </c>
      <c r="H52" s="11"/>
      <c r="I52" s="11"/>
      <c r="J52" s="11"/>
      <c r="K52" s="11"/>
      <c r="L52" s="29">
        <f t="shared" si="11"/>
        <v>0</v>
      </c>
      <c r="M52" s="31">
        <f t="shared" si="0"/>
        <v>0</v>
      </c>
      <c r="N52" s="50">
        <f>N51+H53*PRODUCT($G$8:G52)^-1*PRODUCT($E$8:E51)*D52</f>
        <v>5888.7128092845869</v>
      </c>
      <c r="O52" s="50"/>
      <c r="P52" s="49">
        <f>P51+J52*PRODUCT($E$8:E51)*PRODUCT($G$8:G51)^-1</f>
        <v>25.882183323834699</v>
      </c>
      <c r="Q52" s="49">
        <f>((O51+N51)*PRODUCT($G$8:G51))/PRODUCT($E$8:E51)</f>
        <v>11805.801695743894</v>
      </c>
      <c r="R52" s="49">
        <f>((P51)*PRODUCT($G$8:G51))/PRODUCT($E$8:E51)</f>
        <v>51.889085725544867</v>
      </c>
      <c r="S52" s="11">
        <f t="shared" si="1"/>
        <v>0</v>
      </c>
      <c r="T52" s="31">
        <f t="shared" si="2"/>
        <v>0</v>
      </c>
      <c r="U52" s="39">
        <f t="shared" si="12"/>
        <v>0</v>
      </c>
      <c r="V52" s="39">
        <f t="shared" si="3"/>
        <v>0</v>
      </c>
      <c r="W52" s="49">
        <f t="shared" si="13"/>
        <v>162144.90852120405</v>
      </c>
      <c r="X52" s="39">
        <f t="shared" si="4"/>
        <v>0</v>
      </c>
      <c r="Y52" s="39">
        <f t="shared" si="5"/>
        <v>0</v>
      </c>
      <c r="Z52" s="39">
        <f t="shared" si="14"/>
        <v>0</v>
      </c>
      <c r="AA52" s="39">
        <f t="shared" si="15"/>
        <v>0</v>
      </c>
      <c r="AB52" s="39">
        <f t="shared" si="6"/>
        <v>0</v>
      </c>
      <c r="AC52" s="39"/>
      <c r="AD52" s="39"/>
      <c r="AE52" s="39"/>
      <c r="AF52" s="39"/>
      <c r="AG52" s="39"/>
    </row>
    <row r="53" spans="1:33" x14ac:dyDescent="0.2">
      <c r="A53" s="11">
        <f t="shared" si="17"/>
        <v>45</v>
      </c>
      <c r="B53" s="11">
        <f t="shared" si="18"/>
        <v>75</v>
      </c>
      <c r="C53" s="12">
        <f>IF(B49&lt;121,INDEX(Männer!C$2:C$122,B49+1,1),0)</f>
        <v>41.88</v>
      </c>
      <c r="D53" s="20">
        <f t="shared" si="9"/>
        <v>4.1880000000000001E-2</v>
      </c>
      <c r="E53" s="20">
        <f t="shared" si="10"/>
        <v>0.95811999999999997</v>
      </c>
      <c r="F53" s="27">
        <f>IF(B53&lt;121,IF($D$1="konstant",$D$3,Zins!G47),0)</f>
        <v>8.9999999999999993E-3</v>
      </c>
      <c r="G53" s="37">
        <f t="shared" si="19"/>
        <v>1.0089999999999999</v>
      </c>
      <c r="H53" s="11"/>
      <c r="I53" s="11"/>
      <c r="J53" s="11"/>
      <c r="K53" s="11"/>
      <c r="L53" s="29">
        <f t="shared" si="11"/>
        <v>0</v>
      </c>
      <c r="M53" s="31">
        <f t="shared" si="0"/>
        <v>0</v>
      </c>
      <c r="N53" s="50">
        <f>N52+H54*PRODUCT($G$8:G53)^-1*PRODUCT($E$8:E52)*D53</f>
        <v>5888.7128092845869</v>
      </c>
      <c r="O53" s="50"/>
      <c r="P53" s="49">
        <f>P52+J53*PRODUCT($E$8:E52)*PRODUCT($G$8:G52)^-1</f>
        <v>25.882183323834699</v>
      </c>
      <c r="Q53" s="49">
        <f>((O52+N52)*PRODUCT($G$8:G52))/PRODUCT($E$8:E52)</f>
        <v>12372.547766320264</v>
      </c>
      <c r="R53" s="49">
        <f>((P52)*PRODUCT($G$8:G52))/PRODUCT($E$8:E52)</f>
        <v>54.380058909632368</v>
      </c>
      <c r="S53" s="11">
        <f t="shared" si="1"/>
        <v>0</v>
      </c>
      <c r="T53" s="31">
        <f t="shared" si="2"/>
        <v>0</v>
      </c>
      <c r="U53" s="39">
        <f t="shared" si="12"/>
        <v>0</v>
      </c>
      <c r="V53" s="39">
        <f t="shared" si="3"/>
        <v>0</v>
      </c>
      <c r="W53" s="49">
        <f t="shared" si="13"/>
        <v>169928.79242308982</v>
      </c>
      <c r="X53" s="39">
        <f t="shared" si="4"/>
        <v>0</v>
      </c>
      <c r="Y53" s="39">
        <f t="shared" si="5"/>
        <v>0</v>
      </c>
      <c r="Z53" s="39">
        <f t="shared" si="14"/>
        <v>0</v>
      </c>
      <c r="AA53" s="39">
        <f t="shared" si="15"/>
        <v>0</v>
      </c>
      <c r="AB53" s="39">
        <f t="shared" si="6"/>
        <v>0</v>
      </c>
      <c r="AC53" s="39"/>
      <c r="AD53" s="39"/>
      <c r="AE53" s="39"/>
      <c r="AF53" s="39"/>
      <c r="AG53" s="39"/>
    </row>
    <row r="54" spans="1:33" x14ac:dyDescent="0.2">
      <c r="A54" s="11">
        <f t="shared" si="17"/>
        <v>46</v>
      </c>
      <c r="B54" s="11">
        <f t="shared" si="18"/>
        <v>76</v>
      </c>
      <c r="C54" s="12">
        <f>IF(B50&lt;121,INDEX(Männer!C$2:C$122,B50+1,1),0)</f>
        <v>46.597000000000001</v>
      </c>
      <c r="D54" s="20">
        <f t="shared" si="9"/>
        <v>4.6597E-2</v>
      </c>
      <c r="E54" s="20">
        <f t="shared" si="10"/>
        <v>0.953403</v>
      </c>
      <c r="F54" s="27">
        <f>IF(B54&lt;121,IF($D$1="konstant",$D$3,Zins!G48),0)</f>
        <v>8.9999999999999993E-3</v>
      </c>
      <c r="G54" s="37">
        <f t="shared" si="19"/>
        <v>1.0089999999999999</v>
      </c>
      <c r="H54" s="11"/>
      <c r="I54" s="11"/>
      <c r="J54" s="11"/>
      <c r="K54" s="11"/>
      <c r="L54" s="29">
        <f t="shared" si="11"/>
        <v>0</v>
      </c>
      <c r="M54" s="31">
        <f t="shared" si="0"/>
        <v>0</v>
      </c>
      <c r="N54" s="50">
        <f>N53+H55*PRODUCT($G$8:G54)^-1*PRODUCT($E$8:E53)*D54</f>
        <v>5888.7128092845869</v>
      </c>
      <c r="O54" s="50"/>
      <c r="P54" s="49">
        <f>P53+J54*PRODUCT($E$8:E53)*PRODUCT($G$8:G53)^-1</f>
        <v>25.882183323834699</v>
      </c>
      <c r="Q54" s="49">
        <f>((O53+N53)*PRODUCT($G$8:G53))/PRODUCT($E$8:E53)</f>
        <v>13029.579485051085</v>
      </c>
      <c r="R54" s="49">
        <f>((P53)*PRODUCT($G$8:G53))/PRODUCT($E$8:E53)</f>
        <v>57.267857303697923</v>
      </c>
      <c r="S54" s="11">
        <f t="shared" si="1"/>
        <v>0</v>
      </c>
      <c r="T54" s="31">
        <f t="shared" si="2"/>
        <v>0</v>
      </c>
      <c r="U54" s="39">
        <f t="shared" si="12"/>
        <v>0</v>
      </c>
      <c r="V54" s="39">
        <f t="shared" si="3"/>
        <v>0</v>
      </c>
      <c r="W54" s="49">
        <f t="shared" si="13"/>
        <v>178952.69022136854</v>
      </c>
      <c r="X54" s="39">
        <f t="shared" si="4"/>
        <v>0</v>
      </c>
      <c r="Y54" s="39">
        <f t="shared" si="5"/>
        <v>0</v>
      </c>
      <c r="Z54" s="39">
        <f t="shared" si="14"/>
        <v>0</v>
      </c>
      <c r="AA54" s="39">
        <f t="shared" si="15"/>
        <v>0</v>
      </c>
      <c r="AB54" s="39">
        <f t="shared" si="6"/>
        <v>0</v>
      </c>
      <c r="AC54" s="39"/>
      <c r="AD54" s="39"/>
      <c r="AE54" s="39"/>
      <c r="AF54" s="39"/>
      <c r="AG54" s="39"/>
    </row>
    <row r="55" spans="1:33" x14ac:dyDescent="0.2">
      <c r="A55" s="11">
        <f t="shared" si="17"/>
        <v>47</v>
      </c>
      <c r="B55" s="11">
        <f t="shared" si="18"/>
        <v>77</v>
      </c>
      <c r="C55" s="12">
        <f>IF(B51&lt;121,INDEX(Männer!C$2:C$122,B51+1,1),0)</f>
        <v>51.180999999999997</v>
      </c>
      <c r="D55" s="20">
        <f t="shared" si="9"/>
        <v>5.1180999999999997E-2</v>
      </c>
      <c r="E55" s="20">
        <f t="shared" si="10"/>
        <v>0.94881899999999997</v>
      </c>
      <c r="F55" s="27">
        <f>IF(B55&lt;121,IF($D$1="konstant",$D$3,Zins!G49),0)</f>
        <v>8.9999999999999993E-3</v>
      </c>
      <c r="G55" s="37">
        <f t="shared" si="19"/>
        <v>1.0089999999999999</v>
      </c>
      <c r="H55" s="11"/>
      <c r="I55" s="11"/>
      <c r="J55" s="11"/>
      <c r="K55" s="11"/>
      <c r="L55" s="29">
        <f t="shared" si="11"/>
        <v>0</v>
      </c>
      <c r="M55" s="31">
        <f t="shared" si="0"/>
        <v>0</v>
      </c>
      <c r="N55" s="50">
        <f>N54+H56*PRODUCT($G$8:G55)^-1*PRODUCT($E$8:E54)*D55</f>
        <v>5888.7128092845869</v>
      </c>
      <c r="O55" s="50"/>
      <c r="P55" s="49">
        <f>P54+J55*PRODUCT($E$8:E54)*PRODUCT($G$8:G54)^-1</f>
        <v>25.882183323834699</v>
      </c>
      <c r="Q55" s="49">
        <f>((O54+N54)*PRODUCT($G$8:G54))/PRODUCT($E$8:E54)</f>
        <v>13789.389901664397</v>
      </c>
      <c r="R55" s="49">
        <f>((P54)*PRODUCT($G$8:G54))/PRODUCT($E$8:E54)</f>
        <v>60.607390599181251</v>
      </c>
      <c r="S55" s="11">
        <f t="shared" si="1"/>
        <v>0</v>
      </c>
      <c r="T55" s="31">
        <f t="shared" si="2"/>
        <v>0</v>
      </c>
      <c r="U55" s="39">
        <f t="shared" si="12"/>
        <v>0</v>
      </c>
      <c r="V55" s="39">
        <f t="shared" si="3"/>
        <v>0</v>
      </c>
      <c r="W55" s="49">
        <f t="shared" si="13"/>
        <v>189388.18572351971</v>
      </c>
      <c r="X55" s="39">
        <f t="shared" si="4"/>
        <v>0</v>
      </c>
      <c r="Y55" s="39">
        <f t="shared" si="5"/>
        <v>0</v>
      </c>
      <c r="Z55" s="39">
        <f t="shared" si="14"/>
        <v>0</v>
      </c>
      <c r="AA55" s="39">
        <f t="shared" si="15"/>
        <v>0</v>
      </c>
      <c r="AB55" s="39">
        <f t="shared" si="6"/>
        <v>0</v>
      </c>
      <c r="AC55" s="39"/>
      <c r="AD55" s="39"/>
      <c r="AE55" s="39"/>
      <c r="AF55" s="39"/>
      <c r="AG55" s="39"/>
    </row>
    <row r="56" spans="1:33" x14ac:dyDescent="0.2">
      <c r="A56" s="11">
        <f t="shared" si="17"/>
        <v>48</v>
      </c>
      <c r="B56" s="11">
        <f t="shared" si="18"/>
        <v>78</v>
      </c>
      <c r="C56" s="12">
        <f>IF(B52&lt;121,INDEX(Männer!C$2:C$122,B52+1,1),0)</f>
        <v>56.11</v>
      </c>
      <c r="D56" s="20">
        <f t="shared" si="9"/>
        <v>5.611E-2</v>
      </c>
      <c r="E56" s="20">
        <f t="shared" si="10"/>
        <v>0.94389000000000001</v>
      </c>
      <c r="F56" s="27">
        <f>IF(B56&lt;121,IF($D$1="konstant",$D$3,Zins!G50),0)</f>
        <v>8.9999999999999993E-3</v>
      </c>
      <c r="G56" s="37">
        <f t="shared" si="19"/>
        <v>1.0089999999999999</v>
      </c>
      <c r="H56" s="11"/>
      <c r="I56" s="11"/>
      <c r="J56" s="11"/>
      <c r="K56" s="11"/>
      <c r="L56" s="29">
        <f t="shared" si="11"/>
        <v>0</v>
      </c>
      <c r="M56" s="31">
        <f t="shared" si="0"/>
        <v>0</v>
      </c>
      <c r="N56" s="50">
        <f>N55+H57*PRODUCT($G$8:G56)^-1*PRODUCT($E$8:E55)*D56</f>
        <v>5888.7128092845869</v>
      </c>
      <c r="O56" s="50"/>
      <c r="P56" s="49">
        <f>P55+J56*PRODUCT($E$8:E55)*PRODUCT($G$8:G55)^-1</f>
        <v>25.882183323834699</v>
      </c>
      <c r="Q56" s="49">
        <f>((O55+N55)*PRODUCT($G$8:G55))/PRODUCT($E$8:E55)</f>
        <v>14664.013274164383</v>
      </c>
      <c r="R56" s="49">
        <f>((P55)*PRODUCT($G$8:G55))/PRODUCT($E$8:E55)</f>
        <v>64.451551997350265</v>
      </c>
      <c r="S56" s="11">
        <f t="shared" si="1"/>
        <v>0</v>
      </c>
      <c r="T56" s="31">
        <f t="shared" si="2"/>
        <v>0</v>
      </c>
      <c r="U56" s="39">
        <f t="shared" si="12"/>
        <v>0</v>
      </c>
      <c r="V56" s="39">
        <f t="shared" si="3"/>
        <v>0</v>
      </c>
      <c r="W56" s="49">
        <f t="shared" si="13"/>
        <v>201400.56153495173</v>
      </c>
      <c r="X56" s="39">
        <f t="shared" si="4"/>
        <v>0</v>
      </c>
      <c r="Y56" s="39">
        <f t="shared" si="5"/>
        <v>0</v>
      </c>
      <c r="Z56" s="39">
        <f t="shared" si="14"/>
        <v>0</v>
      </c>
      <c r="AA56" s="39">
        <f t="shared" si="15"/>
        <v>0</v>
      </c>
      <c r="AB56" s="39">
        <f t="shared" si="6"/>
        <v>0</v>
      </c>
      <c r="AC56" s="39"/>
      <c r="AD56" s="39"/>
      <c r="AE56" s="39"/>
      <c r="AF56" s="39"/>
      <c r="AG56" s="39"/>
    </row>
    <row r="57" spans="1:33" x14ac:dyDescent="0.2">
      <c r="A57" s="11">
        <f t="shared" si="17"/>
        <v>49</v>
      </c>
      <c r="B57" s="11">
        <f t="shared" si="18"/>
        <v>79</v>
      </c>
      <c r="C57" s="12">
        <f>IF(B53&lt;121,INDEX(Männer!C$2:C$122,B53+1,1),0)</f>
        <v>61.476999999999997</v>
      </c>
      <c r="D57" s="20">
        <f t="shared" si="9"/>
        <v>6.1476999999999997E-2</v>
      </c>
      <c r="E57" s="20">
        <f t="shared" si="10"/>
        <v>0.938523</v>
      </c>
      <c r="F57" s="27">
        <f>IF(B57&lt;121,IF($D$1="konstant",$D$3,Zins!G51),0)</f>
        <v>8.9999999999999993E-3</v>
      </c>
      <c r="G57" s="37">
        <f t="shared" si="19"/>
        <v>1.0089999999999999</v>
      </c>
      <c r="H57" s="11"/>
      <c r="I57" s="11"/>
      <c r="J57" s="11"/>
      <c r="K57" s="11"/>
      <c r="L57" s="29">
        <f t="shared" si="11"/>
        <v>0</v>
      </c>
      <c r="M57" s="31">
        <f t="shared" si="0"/>
        <v>0</v>
      </c>
      <c r="N57" s="50">
        <f>N56+H58*PRODUCT($G$8:G57)^-1*PRODUCT($E$8:E56)*D57</f>
        <v>5888.7128092845869</v>
      </c>
      <c r="O57" s="50"/>
      <c r="P57" s="49">
        <f>P56+J57*PRODUCT($E$8:E56)*PRODUCT($G$8:G56)^-1</f>
        <v>25.882183323834699</v>
      </c>
      <c r="Q57" s="49">
        <f>((O56+N56)*PRODUCT($G$8:G56))/PRODUCT($E$8:E56)</f>
        <v>15675.544177427309</v>
      </c>
      <c r="R57" s="49">
        <f>((P56)*PRODUCT($G$8:G56))/PRODUCT($E$8:E56)</f>
        <v>68.897451996870828</v>
      </c>
      <c r="S57" s="11">
        <f t="shared" si="1"/>
        <v>0</v>
      </c>
      <c r="T57" s="31">
        <f t="shared" si="2"/>
        <v>0</v>
      </c>
      <c r="U57" s="39">
        <f t="shared" si="12"/>
        <v>0</v>
      </c>
      <c r="V57" s="39">
        <f t="shared" si="3"/>
        <v>0</v>
      </c>
      <c r="W57" s="49">
        <f t="shared" si="13"/>
        <v>215293.27208548269</v>
      </c>
      <c r="X57" s="39">
        <f t="shared" si="4"/>
        <v>0</v>
      </c>
      <c r="Y57" s="39">
        <f t="shared" si="5"/>
        <v>0</v>
      </c>
      <c r="Z57" s="39">
        <f t="shared" si="14"/>
        <v>0</v>
      </c>
      <c r="AA57" s="39">
        <f t="shared" si="15"/>
        <v>0</v>
      </c>
      <c r="AB57" s="39">
        <f t="shared" si="6"/>
        <v>0</v>
      </c>
      <c r="AC57" s="39"/>
      <c r="AD57" s="39"/>
      <c r="AE57" s="39"/>
      <c r="AF57" s="39"/>
      <c r="AG57" s="39"/>
    </row>
    <row r="58" spans="1:33" x14ac:dyDescent="0.2">
      <c r="A58" s="11">
        <f t="shared" si="17"/>
        <v>50</v>
      </c>
      <c r="B58" s="11">
        <f t="shared" si="18"/>
        <v>80</v>
      </c>
      <c r="C58" s="12">
        <f>IF(B54&lt;121,INDEX(Männer!C$2:C$122,B54+1,1),0)</f>
        <v>67.433000000000007</v>
      </c>
      <c r="D58" s="20">
        <f t="shared" si="9"/>
        <v>6.7433000000000007E-2</v>
      </c>
      <c r="E58" s="20">
        <f t="shared" si="10"/>
        <v>0.93256700000000003</v>
      </c>
      <c r="F58" s="27">
        <f>IF(B58&lt;121,IF($D$1="konstant",$D$3,Zins!G52),0)</f>
        <v>8.9999999999999993E-3</v>
      </c>
      <c r="G58" s="37">
        <f t="shared" si="19"/>
        <v>1.0089999999999999</v>
      </c>
      <c r="H58" s="11"/>
      <c r="I58" s="11"/>
      <c r="J58" s="11"/>
      <c r="K58" s="11"/>
      <c r="L58" s="29">
        <f t="shared" si="11"/>
        <v>0</v>
      </c>
      <c r="M58" s="31">
        <f t="shared" si="0"/>
        <v>0</v>
      </c>
      <c r="N58" s="50">
        <f>N57+H59*PRODUCT($G$8:G58)^-1*PRODUCT($E$8:E57)*D58</f>
        <v>5888.7128092845869</v>
      </c>
      <c r="O58" s="50"/>
      <c r="P58" s="49">
        <f>P57+J58*PRODUCT($E$8:E57)*PRODUCT($G$8:G57)^-1</f>
        <v>25.882183323834699</v>
      </c>
      <c r="Q58" s="49">
        <f>((O57+N57)*PRODUCT($G$8:G57))/PRODUCT($E$8:E57)</f>
        <v>16852.67603993099</v>
      </c>
      <c r="R58" s="49">
        <f>((P57)*PRODUCT($G$8:G57))/PRODUCT($E$8:E57)</f>
        <v>74.071204504143907</v>
      </c>
      <c r="S58" s="11">
        <f t="shared" si="1"/>
        <v>0</v>
      </c>
      <c r="T58" s="31">
        <f t="shared" si="2"/>
        <v>0</v>
      </c>
      <c r="U58" s="39">
        <f t="shared" si="12"/>
        <v>0</v>
      </c>
      <c r="V58" s="39">
        <f t="shared" si="3"/>
        <v>0</v>
      </c>
      <c r="W58" s="49">
        <f t="shared" si="13"/>
        <v>231460.40271176308</v>
      </c>
      <c r="X58" s="39">
        <f t="shared" si="4"/>
        <v>0</v>
      </c>
      <c r="Y58" s="39">
        <f t="shared" si="5"/>
        <v>0</v>
      </c>
      <c r="Z58" s="39">
        <f t="shared" si="14"/>
        <v>0</v>
      </c>
      <c r="AA58" s="39">
        <f t="shared" si="15"/>
        <v>0</v>
      </c>
      <c r="AB58" s="39">
        <f t="shared" si="6"/>
        <v>0</v>
      </c>
      <c r="AC58" s="39"/>
      <c r="AD58" s="39"/>
      <c r="AE58" s="39"/>
      <c r="AF58" s="39"/>
      <c r="AG58" s="39"/>
    </row>
    <row r="59" spans="1:33" x14ac:dyDescent="0.2">
      <c r="A59" s="11">
        <f t="shared" si="17"/>
        <v>51</v>
      </c>
      <c r="B59" s="11">
        <f t="shared" si="18"/>
        <v>81</v>
      </c>
      <c r="C59" s="12">
        <f>IF(B55&lt;121,INDEX(Männer!C$2:C$122,B55+1,1),0)</f>
        <v>74.16</v>
      </c>
      <c r="D59" s="20">
        <f t="shared" si="9"/>
        <v>7.415999999999999E-2</v>
      </c>
      <c r="E59" s="20">
        <f t="shared" si="10"/>
        <v>0.92584</v>
      </c>
      <c r="F59" s="27">
        <f>IF(B59&lt;121,IF($D$1="konstant",$D$3,Zins!G53),0)</f>
        <v>8.9999999999999993E-3</v>
      </c>
      <c r="G59" s="37">
        <f t="shared" si="19"/>
        <v>1.0089999999999999</v>
      </c>
      <c r="H59" s="11"/>
      <c r="I59" s="11"/>
      <c r="J59" s="11"/>
      <c r="K59" s="11"/>
      <c r="L59" s="29">
        <f t="shared" si="11"/>
        <v>0</v>
      </c>
      <c r="M59" s="31">
        <f t="shared" si="0"/>
        <v>0</v>
      </c>
      <c r="N59" s="50">
        <f>N58+H60*PRODUCT($G$8:G59)^-1*PRODUCT($E$8:E58)*D59</f>
        <v>5888.7128092845869</v>
      </c>
      <c r="O59" s="50"/>
      <c r="P59" s="49">
        <f>P58+J59*PRODUCT($E$8:E58)*PRODUCT($G$8:G58)^-1</f>
        <v>25.882183323834699</v>
      </c>
      <c r="Q59" s="49">
        <f>((O58+N58)*PRODUCT($G$8:G58))/PRODUCT($E$8:E58)</f>
        <v>18233.91791076713</v>
      </c>
      <c r="R59" s="49">
        <f>((P58)*PRODUCT($G$8:G58))/PRODUCT($E$8:E58)</f>
        <v>80.142065229287766</v>
      </c>
      <c r="S59" s="11">
        <f t="shared" si="1"/>
        <v>0</v>
      </c>
      <c r="T59" s="31">
        <f t="shared" si="2"/>
        <v>0</v>
      </c>
      <c r="U59" s="39">
        <f t="shared" si="12"/>
        <v>0</v>
      </c>
      <c r="V59" s="39">
        <f t="shared" si="3"/>
        <v>0</v>
      </c>
      <c r="W59" s="49">
        <f t="shared" si="13"/>
        <v>250430.84983295453</v>
      </c>
      <c r="X59" s="39">
        <f t="shared" si="4"/>
        <v>0</v>
      </c>
      <c r="Y59" s="39">
        <f t="shared" si="5"/>
        <v>0</v>
      </c>
      <c r="Z59" s="39">
        <f t="shared" si="14"/>
        <v>0</v>
      </c>
      <c r="AA59" s="39">
        <f t="shared" si="15"/>
        <v>0</v>
      </c>
      <c r="AB59" s="39">
        <f t="shared" si="6"/>
        <v>0</v>
      </c>
      <c r="AC59" s="39"/>
      <c r="AD59" s="39"/>
      <c r="AE59" s="39"/>
      <c r="AF59" s="39"/>
      <c r="AG59" s="39"/>
    </row>
    <row r="60" spans="1:33" x14ac:dyDescent="0.2">
      <c r="A60" s="11">
        <f t="shared" si="17"/>
        <v>52</v>
      </c>
      <c r="B60" s="11">
        <f t="shared" si="18"/>
        <v>82</v>
      </c>
      <c r="C60" s="12">
        <f>IF(B56&lt;121,INDEX(Männer!C$2:C$122,B56+1,1),0)</f>
        <v>81.805999999999997</v>
      </c>
      <c r="D60" s="20">
        <f t="shared" si="9"/>
        <v>8.1806000000000004E-2</v>
      </c>
      <c r="E60" s="20">
        <f t="shared" si="10"/>
        <v>0.91819399999999995</v>
      </c>
      <c r="F60" s="27">
        <f>IF(B60&lt;121,IF($D$1="konstant",$D$3,Zins!G54),0)</f>
        <v>8.9999999999999993E-3</v>
      </c>
      <c r="G60" s="37">
        <f t="shared" si="19"/>
        <v>1.0089999999999999</v>
      </c>
      <c r="H60" s="11"/>
      <c r="I60" s="11"/>
      <c r="J60" s="11"/>
      <c r="K60" s="11"/>
      <c r="L60" s="29">
        <f t="shared" si="11"/>
        <v>0</v>
      </c>
      <c r="M60" s="31">
        <f t="shared" si="0"/>
        <v>0</v>
      </c>
      <c r="N60" s="50">
        <f>N59+H61*PRODUCT($G$8:G60)^-1*PRODUCT($E$8:E59)*D60</f>
        <v>5888.7128092845869</v>
      </c>
      <c r="O60" s="50"/>
      <c r="P60" s="49">
        <f>P59+J60*PRODUCT($E$8:E59)*PRODUCT($G$8:G59)^-1</f>
        <v>25.882183323834699</v>
      </c>
      <c r="Q60" s="49">
        <f>((O59+N59)*PRODUCT($G$8:G59))/PRODUCT($E$8:E59)</f>
        <v>19871.709120327516</v>
      </c>
      <c r="R60" s="49">
        <f>((P59)*PRODUCT($G$8:G59))/PRODUCT($E$8:E59)</f>
        <v>87.340516521592662</v>
      </c>
      <c r="S60" s="11">
        <f t="shared" si="1"/>
        <v>0</v>
      </c>
      <c r="T60" s="31">
        <f t="shared" si="2"/>
        <v>0</v>
      </c>
      <c r="U60" s="39">
        <f t="shared" si="12"/>
        <v>0</v>
      </c>
      <c r="V60" s="39">
        <f t="shared" si="3"/>
        <v>0</v>
      </c>
      <c r="W60" s="49">
        <f t="shared" si="13"/>
        <v>272924.83310447936</v>
      </c>
      <c r="X60" s="39">
        <f t="shared" si="4"/>
        <v>0</v>
      </c>
      <c r="Y60" s="39">
        <f t="shared" si="5"/>
        <v>0</v>
      </c>
      <c r="Z60" s="39">
        <f t="shared" si="14"/>
        <v>0</v>
      </c>
      <c r="AA60" s="39">
        <f t="shared" si="15"/>
        <v>0</v>
      </c>
      <c r="AB60" s="39">
        <f t="shared" si="6"/>
        <v>0</v>
      </c>
      <c r="AC60" s="39"/>
      <c r="AD60" s="39"/>
      <c r="AE60" s="39"/>
      <c r="AF60" s="39"/>
      <c r="AG60" s="39"/>
    </row>
    <row r="61" spans="1:33" x14ac:dyDescent="0.2">
      <c r="A61" s="11">
        <f t="shared" si="17"/>
        <v>53</v>
      </c>
      <c r="B61" s="11">
        <f t="shared" si="18"/>
        <v>83</v>
      </c>
      <c r="C61" s="12">
        <f>IF(B57&lt;121,INDEX(Männer!C$2:C$122,B57+1,1),0)</f>
        <v>90.477999999999994</v>
      </c>
      <c r="D61" s="20">
        <f t="shared" si="9"/>
        <v>9.0477999999999989E-2</v>
      </c>
      <c r="E61" s="20">
        <f t="shared" si="10"/>
        <v>0.90952200000000005</v>
      </c>
      <c r="F61" s="27">
        <f>IF(B61&lt;121,IF($D$1="konstant",$D$3,Zins!G55),0)</f>
        <v>8.9999999999999993E-3</v>
      </c>
      <c r="G61" s="37">
        <f t="shared" si="19"/>
        <v>1.0089999999999999</v>
      </c>
      <c r="H61" s="11"/>
      <c r="I61" s="11"/>
      <c r="J61" s="11"/>
      <c r="K61" s="11"/>
      <c r="L61" s="29">
        <f t="shared" si="11"/>
        <v>0</v>
      </c>
      <c r="M61" s="31">
        <f t="shared" si="0"/>
        <v>0</v>
      </c>
      <c r="N61" s="50">
        <f>N60+H62*PRODUCT($G$8:G61)^-1*PRODUCT($E$8:E60)*D61</f>
        <v>5888.7128092845869</v>
      </c>
      <c r="O61" s="50"/>
      <c r="P61" s="49">
        <f>P60+J61*PRODUCT($E$8:E60)*PRODUCT($G$8:G60)^-1</f>
        <v>25.882183323834699</v>
      </c>
      <c r="Q61" s="49">
        <f>((O60+N60)*PRODUCT($G$8:G60))/PRODUCT($E$8:E60)</f>
        <v>21836.947858960593</v>
      </c>
      <c r="R61" s="49">
        <f>((P60)*PRODUCT($G$8:G60))/PRODUCT($E$8:E60)</f>
        <v>95.978171465166383</v>
      </c>
      <c r="S61" s="11">
        <f t="shared" si="1"/>
        <v>0</v>
      </c>
      <c r="T61" s="31">
        <f t="shared" si="2"/>
        <v>0</v>
      </c>
      <c r="U61" s="39">
        <f t="shared" si="12"/>
        <v>0</v>
      </c>
      <c r="V61" s="39">
        <f t="shared" si="3"/>
        <v>0</v>
      </c>
      <c r="W61" s="49">
        <f t="shared" si="13"/>
        <v>299916.09246239858</v>
      </c>
      <c r="X61" s="39">
        <f t="shared" si="4"/>
        <v>0</v>
      </c>
      <c r="Y61" s="39">
        <f t="shared" si="5"/>
        <v>0</v>
      </c>
      <c r="Z61" s="39">
        <f t="shared" si="14"/>
        <v>0</v>
      </c>
      <c r="AA61" s="39">
        <f t="shared" si="15"/>
        <v>0</v>
      </c>
      <c r="AB61" s="39">
        <f t="shared" si="6"/>
        <v>0</v>
      </c>
      <c r="AC61" s="39"/>
      <c r="AD61" s="39"/>
      <c r="AE61" s="39"/>
      <c r="AF61" s="39"/>
      <c r="AG61" s="39"/>
    </row>
    <row r="62" spans="1:33" x14ac:dyDescent="0.2">
      <c r="A62" s="11">
        <f t="shared" si="17"/>
        <v>54</v>
      </c>
      <c r="B62" s="11">
        <f t="shared" si="18"/>
        <v>84</v>
      </c>
      <c r="C62" s="12">
        <f>IF(B58&lt;121,INDEX(Männer!C$2:C$122,B58+1,1),0)</f>
        <v>100.261</v>
      </c>
      <c r="D62" s="20">
        <f t="shared" si="9"/>
        <v>0.10026099999999999</v>
      </c>
      <c r="E62" s="20">
        <f t="shared" si="10"/>
        <v>0.89973900000000007</v>
      </c>
      <c r="F62" s="27">
        <f>IF(B62&lt;121,IF($D$1="konstant",$D$3,Zins!G56),0)</f>
        <v>8.9999999999999993E-3</v>
      </c>
      <c r="G62" s="37">
        <f t="shared" si="19"/>
        <v>1.0089999999999999</v>
      </c>
      <c r="H62" s="11"/>
      <c r="I62" s="11"/>
      <c r="J62" s="11"/>
      <c r="K62" s="11"/>
      <c r="L62" s="29">
        <f t="shared" si="11"/>
        <v>0</v>
      </c>
      <c r="M62" s="31">
        <f t="shared" si="0"/>
        <v>0</v>
      </c>
      <c r="N62" s="50">
        <f>N61+H63*PRODUCT($G$8:G62)^-1*PRODUCT($E$8:E61)*D62</f>
        <v>5888.7128092845869</v>
      </c>
      <c r="O62" s="50"/>
      <c r="P62" s="49">
        <f>P61+J62*PRODUCT($E$8:E61)*PRODUCT($G$8:G61)^-1</f>
        <v>25.882183323834699</v>
      </c>
      <c r="Q62" s="49">
        <f>((O61+N61)*PRODUCT($G$8:G61))/PRODUCT($E$8:E61)</f>
        <v>24225.340772066247</v>
      </c>
      <c r="R62" s="49">
        <f>((P61)*PRODUCT($G$8:G61))/PRODUCT($E$8:E61)</f>
        <v>106.47568174090662</v>
      </c>
      <c r="S62" s="11">
        <f t="shared" si="1"/>
        <v>0</v>
      </c>
      <c r="T62" s="31">
        <f t="shared" si="2"/>
        <v>0</v>
      </c>
      <c r="U62" s="39">
        <f t="shared" si="12"/>
        <v>0</v>
      </c>
      <c r="V62" s="39">
        <f t="shared" si="3"/>
        <v>0</v>
      </c>
      <c r="W62" s="49">
        <f t="shared" si="13"/>
        <v>332719.0956288689</v>
      </c>
      <c r="X62" s="39">
        <f t="shared" si="4"/>
        <v>0</v>
      </c>
      <c r="Y62" s="39">
        <f t="shared" si="5"/>
        <v>0</v>
      </c>
      <c r="Z62" s="39">
        <f t="shared" si="14"/>
        <v>0</v>
      </c>
      <c r="AA62" s="39">
        <f t="shared" si="15"/>
        <v>0</v>
      </c>
      <c r="AB62" s="39">
        <f t="shared" si="6"/>
        <v>0</v>
      </c>
      <c r="AC62" s="39"/>
      <c r="AD62" s="39"/>
      <c r="AE62" s="39"/>
      <c r="AF62" s="39"/>
      <c r="AG62" s="39"/>
    </row>
    <row r="63" spans="1:33" x14ac:dyDescent="0.2">
      <c r="A63" s="11">
        <f t="shared" si="17"/>
        <v>55</v>
      </c>
      <c r="B63" s="11">
        <f t="shared" si="18"/>
        <v>85</v>
      </c>
      <c r="C63" s="12">
        <f>IF(B59&lt;121,INDEX(Männer!C$2:C$122,B59+1,1),0)</f>
        <v>111.193</v>
      </c>
      <c r="D63" s="20">
        <f t="shared" si="9"/>
        <v>0.111193</v>
      </c>
      <c r="E63" s="20">
        <f t="shared" si="10"/>
        <v>0.88880700000000001</v>
      </c>
      <c r="F63" s="27">
        <f>IF(B63&lt;121,IF($D$1="konstant",$D$3,Zins!G57),0)</f>
        <v>8.9999999999999993E-3</v>
      </c>
      <c r="G63" s="37">
        <f t="shared" si="19"/>
        <v>1.0089999999999999</v>
      </c>
      <c r="H63" s="11"/>
      <c r="I63" s="11"/>
      <c r="J63" s="11"/>
      <c r="K63" s="11"/>
      <c r="L63" s="29">
        <f t="shared" si="11"/>
        <v>0</v>
      </c>
      <c r="M63" s="31">
        <f t="shared" si="0"/>
        <v>0</v>
      </c>
      <c r="N63" s="50">
        <f>N62+H64*PRODUCT($G$8:G63)^-1*PRODUCT($E$8:E62)*D63</f>
        <v>5888.7128092845869</v>
      </c>
      <c r="O63" s="50"/>
      <c r="P63" s="49">
        <f>P62+J63*PRODUCT($E$8:E62)*PRODUCT($G$8:G62)^-1</f>
        <v>25.882183323834699</v>
      </c>
      <c r="Q63" s="49">
        <f>((O62+N62)*PRODUCT($G$8:G62))/PRODUCT($E$8:E62)</f>
        <v>27167.177191401996</v>
      </c>
      <c r="R63" s="49">
        <f>((P62)*PRODUCT($G$8:G62))/PRODUCT($E$8:E62)</f>
        <v>119.40569751514023</v>
      </c>
      <c r="S63" s="11">
        <f t="shared" si="1"/>
        <v>0</v>
      </c>
      <c r="T63" s="31">
        <f t="shared" si="2"/>
        <v>0</v>
      </c>
      <c r="U63" s="39">
        <f t="shared" si="12"/>
        <v>0</v>
      </c>
      <c r="V63" s="39">
        <f t="shared" si="3"/>
        <v>0</v>
      </c>
      <c r="W63" s="49">
        <f t="shared" si="13"/>
        <v>373123.2807397797</v>
      </c>
      <c r="X63" s="39">
        <f t="shared" si="4"/>
        <v>0</v>
      </c>
      <c r="Y63" s="39">
        <f t="shared" si="5"/>
        <v>0</v>
      </c>
      <c r="Z63" s="39">
        <f t="shared" si="14"/>
        <v>0</v>
      </c>
      <c r="AA63" s="39">
        <f t="shared" si="15"/>
        <v>0</v>
      </c>
      <c r="AB63" s="39">
        <f t="shared" si="6"/>
        <v>0</v>
      </c>
      <c r="AC63" s="39"/>
      <c r="AD63" s="39"/>
      <c r="AE63" s="39"/>
      <c r="AF63" s="39"/>
      <c r="AG63" s="39"/>
    </row>
    <row r="64" spans="1:33" x14ac:dyDescent="0.2">
      <c r="A64" s="11">
        <f t="shared" si="17"/>
        <v>56</v>
      </c>
      <c r="B64" s="11">
        <f t="shared" si="18"/>
        <v>86</v>
      </c>
      <c r="C64" s="12">
        <f>IF(B60&lt;121,INDEX(Männer!C$2:C$122,B60+1,1),0)</f>
        <v>123.283</v>
      </c>
      <c r="D64" s="20">
        <f t="shared" si="9"/>
        <v>0.123283</v>
      </c>
      <c r="E64" s="20">
        <f t="shared" si="10"/>
        <v>0.87671699999999997</v>
      </c>
      <c r="F64" s="27">
        <f>IF(B64&lt;121,IF($D$1="konstant",$D$3,Zins!G58),0)</f>
        <v>8.9999999999999993E-3</v>
      </c>
      <c r="G64" s="37">
        <f t="shared" si="19"/>
        <v>1.0089999999999999</v>
      </c>
      <c r="H64" s="11"/>
      <c r="I64" s="11"/>
      <c r="J64" s="11"/>
      <c r="K64" s="11"/>
      <c r="L64" s="29">
        <f t="shared" si="11"/>
        <v>0</v>
      </c>
      <c r="M64" s="31">
        <f t="shared" si="0"/>
        <v>0</v>
      </c>
      <c r="N64" s="50">
        <f>N63+H65*PRODUCT($G$8:G64)^-1*PRODUCT($E$8:E63)*D64</f>
        <v>5888.7128092845869</v>
      </c>
      <c r="O64" s="50"/>
      <c r="P64" s="49">
        <f>P63+J64*PRODUCT($E$8:E63)*PRODUCT($G$8:G63)^-1</f>
        <v>25.882183323834699</v>
      </c>
      <c r="Q64" s="49">
        <f>((O63+N63)*PRODUCT($G$8:G63))/PRODUCT($E$8:E63)</f>
        <v>30840.983234970707</v>
      </c>
      <c r="R64" s="49">
        <f>((P63)*PRODUCT($G$8:G63))/PRODUCT($E$8:E63)</f>
        <v>135.55288020096208</v>
      </c>
      <c r="S64" s="11">
        <f t="shared" si="1"/>
        <v>0</v>
      </c>
      <c r="T64" s="31">
        <f t="shared" si="2"/>
        <v>0</v>
      </c>
      <c r="U64" s="39">
        <f t="shared" si="12"/>
        <v>0</v>
      </c>
      <c r="V64" s="39">
        <f t="shared" si="3"/>
        <v>0</v>
      </c>
      <c r="W64" s="49">
        <f t="shared" si="13"/>
        <v>423580.58641126566</v>
      </c>
      <c r="X64" s="39">
        <f t="shared" si="4"/>
        <v>0</v>
      </c>
      <c r="Y64" s="39">
        <f t="shared" si="5"/>
        <v>0</v>
      </c>
      <c r="Z64" s="39">
        <f t="shared" si="14"/>
        <v>0</v>
      </c>
      <c r="AA64" s="39">
        <f t="shared" si="15"/>
        <v>0</v>
      </c>
      <c r="AB64" s="39">
        <f t="shared" si="6"/>
        <v>0</v>
      </c>
      <c r="AC64" s="39"/>
      <c r="AD64" s="39"/>
      <c r="AE64" s="39"/>
      <c r="AF64" s="39"/>
      <c r="AG64" s="39"/>
    </row>
    <row r="65" spans="1:33" x14ac:dyDescent="0.2">
      <c r="A65" s="11">
        <f t="shared" si="17"/>
        <v>57</v>
      </c>
      <c r="B65" s="11">
        <f t="shared" si="18"/>
        <v>87</v>
      </c>
      <c r="C65" s="12">
        <f>IF(B61&lt;121,INDEX(Männer!C$2:C$122,B61+1,1),0)</f>
        <v>136.49799999999999</v>
      </c>
      <c r="D65" s="20">
        <f t="shared" si="9"/>
        <v>0.13649799999999998</v>
      </c>
      <c r="E65" s="20">
        <f t="shared" si="10"/>
        <v>0.86350199999999999</v>
      </c>
      <c r="F65" s="27">
        <f>IF(B65&lt;121,IF($D$1="konstant",$D$3,Zins!G59),0)</f>
        <v>8.9999999999999993E-3</v>
      </c>
      <c r="G65" s="37">
        <f t="shared" si="19"/>
        <v>1.0089999999999999</v>
      </c>
      <c r="H65" s="11"/>
      <c r="I65" s="11"/>
      <c r="J65" s="11"/>
      <c r="K65" s="11"/>
      <c r="L65" s="29">
        <f t="shared" si="11"/>
        <v>0</v>
      </c>
      <c r="M65" s="31">
        <f t="shared" si="0"/>
        <v>0</v>
      </c>
      <c r="N65" s="50">
        <f>N64+H66*PRODUCT($G$8:G65)^-1*PRODUCT($E$8:E64)*D65</f>
        <v>5888.7128092845869</v>
      </c>
      <c r="O65" s="50"/>
      <c r="P65" s="49">
        <f>P64+J65*PRODUCT($E$8:E64)*PRODUCT($G$8:G64)^-1</f>
        <v>25.882183323834699</v>
      </c>
      <c r="Q65" s="49">
        <f>((O64+N64)*PRODUCT($G$8:G64))/PRODUCT($E$8:E64)</f>
        <v>35494.409352260132</v>
      </c>
      <c r="R65" s="49">
        <f>((P64)*PRODUCT($G$8:G64))/PRODUCT($E$8:E64)</f>
        <v>156.00570779712348</v>
      </c>
      <c r="S65" s="11">
        <f t="shared" si="1"/>
        <v>0</v>
      </c>
      <c r="T65" s="31">
        <f t="shared" si="2"/>
        <v>0</v>
      </c>
      <c r="U65" s="39">
        <f t="shared" si="12"/>
        <v>0</v>
      </c>
      <c r="V65" s="39">
        <f t="shared" si="3"/>
        <v>0</v>
      </c>
      <c r="W65" s="49">
        <f t="shared" si="13"/>
        <v>487492.32841266558</v>
      </c>
      <c r="X65" s="39">
        <f t="shared" si="4"/>
        <v>0</v>
      </c>
      <c r="Y65" s="39">
        <f t="shared" si="5"/>
        <v>0</v>
      </c>
      <c r="Z65" s="39">
        <f t="shared" si="14"/>
        <v>0</v>
      </c>
      <c r="AA65" s="39">
        <f t="shared" si="15"/>
        <v>0</v>
      </c>
      <c r="AB65" s="39">
        <f t="shared" si="6"/>
        <v>0</v>
      </c>
      <c r="AC65" s="39"/>
      <c r="AD65" s="39"/>
      <c r="AE65" s="39"/>
      <c r="AF65" s="39"/>
      <c r="AG65" s="39"/>
    </row>
    <row r="66" spans="1:33" x14ac:dyDescent="0.2">
      <c r="A66" s="11">
        <f t="shared" si="17"/>
        <v>58</v>
      </c>
      <c r="B66" s="11">
        <f t="shared" si="18"/>
        <v>88</v>
      </c>
      <c r="C66" s="12">
        <f>IF(B62&lt;121,INDEX(Männer!C$2:C$122,B62+1,1),0)</f>
        <v>150.887</v>
      </c>
      <c r="D66" s="20">
        <f t="shared" si="9"/>
        <v>0.15088699999999999</v>
      </c>
      <c r="E66" s="20">
        <f t="shared" si="10"/>
        <v>0.84911300000000001</v>
      </c>
      <c r="F66" s="27">
        <f>IF(B66&lt;121,IF($D$1="konstant",$D$3,Zins!G60),0)</f>
        <v>8.9999999999999993E-3</v>
      </c>
      <c r="G66" s="37">
        <f t="shared" si="19"/>
        <v>1.0089999999999999</v>
      </c>
      <c r="H66" s="11"/>
      <c r="I66" s="11"/>
      <c r="J66" s="11"/>
      <c r="K66" s="11"/>
      <c r="L66" s="29">
        <f t="shared" si="11"/>
        <v>0</v>
      </c>
      <c r="M66" s="31">
        <f t="shared" si="0"/>
        <v>0</v>
      </c>
      <c r="N66" s="50">
        <f>N65+H67*PRODUCT($G$8:G66)^-1*PRODUCT($E$8:E65)*D66</f>
        <v>5888.7128092845869</v>
      </c>
      <c r="O66" s="50"/>
      <c r="P66" s="49">
        <f>P65+J66*PRODUCT($E$8:E65)*PRODUCT($G$8:G65)^-1</f>
        <v>25.882183323834699</v>
      </c>
      <c r="Q66" s="49">
        <f>((O65+N65)*PRODUCT($G$8:G65))/PRODUCT($E$8:E65)</f>
        <v>41475.131541595118</v>
      </c>
      <c r="R66" s="49">
        <f>((P65)*PRODUCT($G$8:G65))/PRODUCT($E$8:E65)</f>
        <v>182.29229251037935</v>
      </c>
      <c r="S66" s="11">
        <f t="shared" si="1"/>
        <v>0</v>
      </c>
      <c r="T66" s="31">
        <f t="shared" si="2"/>
        <v>0</v>
      </c>
      <c r="U66" s="39">
        <f t="shared" si="12"/>
        <v>0</v>
      </c>
      <c r="V66" s="39">
        <f t="shared" si="3"/>
        <v>0</v>
      </c>
      <c r="W66" s="49">
        <f t="shared" si="13"/>
        <v>569633.607528853</v>
      </c>
      <c r="X66" s="39">
        <f t="shared" si="4"/>
        <v>0</v>
      </c>
      <c r="Y66" s="39">
        <f t="shared" si="5"/>
        <v>0</v>
      </c>
      <c r="Z66" s="39">
        <f t="shared" si="14"/>
        <v>0</v>
      </c>
      <c r="AA66" s="39">
        <f t="shared" si="15"/>
        <v>0</v>
      </c>
      <c r="AB66" s="39">
        <f t="shared" si="6"/>
        <v>0</v>
      </c>
      <c r="AC66" s="39"/>
      <c r="AD66" s="39"/>
      <c r="AE66" s="39"/>
      <c r="AF66" s="39"/>
      <c r="AG66" s="39"/>
    </row>
    <row r="67" spans="1:33" x14ac:dyDescent="0.2">
      <c r="A67" s="11">
        <f t="shared" si="17"/>
        <v>59</v>
      </c>
      <c r="B67" s="11">
        <f t="shared" si="18"/>
        <v>89</v>
      </c>
      <c r="C67" s="12">
        <f>IF(B63&lt;121,INDEX(Männer!C$2:C$122,B63+1,1),0)</f>
        <v>166.5</v>
      </c>
      <c r="D67" s="20">
        <f t="shared" si="9"/>
        <v>0.16650000000000001</v>
      </c>
      <c r="E67" s="20">
        <f t="shared" si="10"/>
        <v>0.83350000000000002</v>
      </c>
      <c r="F67" s="27">
        <f>IF(B67&lt;121,IF($D$1="konstant",$D$3,Zins!G61),0)</f>
        <v>8.9999999999999993E-3</v>
      </c>
      <c r="G67" s="37">
        <f t="shared" si="19"/>
        <v>1.0089999999999999</v>
      </c>
      <c r="H67" s="11"/>
      <c r="I67" s="11"/>
      <c r="J67" s="11"/>
      <c r="K67" s="11"/>
      <c r="L67" s="29">
        <f t="shared" si="11"/>
        <v>0</v>
      </c>
      <c r="M67" s="31">
        <f t="shared" si="0"/>
        <v>0</v>
      </c>
      <c r="N67" s="50">
        <f>N66+H68*PRODUCT($G$8:G67)^-1*PRODUCT($E$8:E66)*D67</f>
        <v>5888.7128092845869</v>
      </c>
      <c r="O67" s="50"/>
      <c r="P67" s="49">
        <f>P66+J67*PRODUCT($E$8:E66)*PRODUCT($G$8:G66)^-1</f>
        <v>25.882183323834699</v>
      </c>
      <c r="Q67" s="49">
        <f>((O66+N66)*PRODUCT($G$8:G66))/PRODUCT($E$8:E66)</f>
        <v>49284.851045113508</v>
      </c>
      <c r="R67" s="49">
        <f>((P66)*PRODUCT($G$8:G66))/PRODUCT($E$8:E66)</f>
        <v>216.61772124908313</v>
      </c>
      <c r="S67" s="11">
        <f t="shared" si="1"/>
        <v>0</v>
      </c>
      <c r="T67" s="31">
        <f t="shared" si="2"/>
        <v>0</v>
      </c>
      <c r="U67" s="39">
        <f t="shared" si="12"/>
        <v>0</v>
      </c>
      <c r="V67" s="39">
        <f t="shared" si="3"/>
        <v>0</v>
      </c>
      <c r="W67" s="49">
        <f t="shared" si="13"/>
        <v>676894.95979523624</v>
      </c>
      <c r="X67" s="39">
        <f t="shared" si="4"/>
        <v>0</v>
      </c>
      <c r="Y67" s="39">
        <f t="shared" si="5"/>
        <v>0</v>
      </c>
      <c r="Z67" s="39">
        <f t="shared" si="14"/>
        <v>0</v>
      </c>
      <c r="AA67" s="39">
        <f t="shared" si="15"/>
        <v>0</v>
      </c>
      <c r="AB67" s="39">
        <f t="shared" si="6"/>
        <v>0</v>
      </c>
      <c r="AC67" s="39"/>
      <c r="AD67" s="39"/>
      <c r="AE67" s="39"/>
      <c r="AF67" s="39"/>
      <c r="AG67" s="39"/>
    </row>
    <row r="68" spans="1:33" x14ac:dyDescent="0.2">
      <c r="A68" s="11">
        <f t="shared" si="17"/>
        <v>60</v>
      </c>
      <c r="B68" s="11">
        <f t="shared" si="18"/>
        <v>90</v>
      </c>
      <c r="C68" s="12">
        <f>IF(B64&lt;121,INDEX(Männer!C$2:C$122,B64+1,1),0)</f>
        <v>183.34399999999999</v>
      </c>
      <c r="D68" s="20">
        <f t="shared" si="9"/>
        <v>0.18334400000000001</v>
      </c>
      <c r="E68" s="20">
        <f t="shared" si="10"/>
        <v>0.81665600000000005</v>
      </c>
      <c r="F68" s="27">
        <f>IF(B68&lt;121,IF($D$1="konstant",$D$3,Zins!G62),0)</f>
        <v>8.9999999999999993E-3</v>
      </c>
      <c r="G68" s="37">
        <f t="shared" si="19"/>
        <v>1.0089999999999999</v>
      </c>
      <c r="H68" s="11"/>
      <c r="I68" s="11"/>
      <c r="J68" s="11"/>
      <c r="K68" s="11"/>
      <c r="L68" s="29">
        <f t="shared" si="11"/>
        <v>0</v>
      </c>
      <c r="M68" s="31">
        <f t="shared" si="0"/>
        <v>0</v>
      </c>
      <c r="N68" s="50">
        <f>N67+H69*PRODUCT($G$8:G68)^-1*PRODUCT($E$8:E67)*D68</f>
        <v>5888.7128092845869</v>
      </c>
      <c r="O68" s="50"/>
      <c r="P68" s="49">
        <f>P67+J68*PRODUCT($E$8:E67)*PRODUCT($G$8:G67)^-1</f>
        <v>25.882183323834699</v>
      </c>
      <c r="Q68" s="49">
        <f>((O67+N67)*PRODUCT($G$8:G67))/PRODUCT($E$8:E67)</f>
        <v>59662.165212380947</v>
      </c>
      <c r="R68" s="49">
        <f>((P67)*PRODUCT($G$8:G67))/PRODUCT($E$8:E67)</f>
        <v>262.22829123014384</v>
      </c>
      <c r="S68" s="11">
        <f t="shared" si="1"/>
        <v>0</v>
      </c>
      <c r="T68" s="31">
        <f t="shared" si="2"/>
        <v>0</v>
      </c>
      <c r="U68" s="39">
        <f t="shared" si="12"/>
        <v>0</v>
      </c>
      <c r="V68" s="39">
        <f t="shared" si="3"/>
        <v>0</v>
      </c>
      <c r="W68" s="49">
        <f t="shared" si="13"/>
        <v>819420.5332134295</v>
      </c>
      <c r="X68" s="39">
        <f t="shared" si="4"/>
        <v>0</v>
      </c>
      <c r="Y68" s="39">
        <f t="shared" si="5"/>
        <v>0</v>
      </c>
      <c r="Z68" s="39">
        <f t="shared" si="14"/>
        <v>0</v>
      </c>
      <c r="AA68" s="39">
        <f t="shared" si="15"/>
        <v>0</v>
      </c>
      <c r="AB68" s="39">
        <f t="shared" si="6"/>
        <v>0</v>
      </c>
      <c r="AC68" s="39"/>
      <c r="AD68" s="39"/>
      <c r="AE68" s="39"/>
      <c r="AF68" s="39"/>
      <c r="AG68" s="39"/>
    </row>
    <row r="69" spans="1:33" x14ac:dyDescent="0.2">
      <c r="A69" s="11">
        <f t="shared" si="17"/>
        <v>61</v>
      </c>
      <c r="B69" s="11">
        <f t="shared" si="18"/>
        <v>91</v>
      </c>
      <c r="C69" s="12">
        <f>IF(B65&lt;121,INDEX(Männer!C$2:C$122,B65+1,1),0)</f>
        <v>201.32300000000001</v>
      </c>
      <c r="D69" s="20">
        <f t="shared" si="9"/>
        <v>0.201323</v>
      </c>
      <c r="E69" s="20">
        <f t="shared" si="10"/>
        <v>0.79867699999999997</v>
      </c>
      <c r="F69" s="27">
        <f>IF(B69&lt;121,IF($D$1="konstant",$D$3,Zins!G63),0)</f>
        <v>8.9999999999999993E-3</v>
      </c>
      <c r="G69" s="37">
        <f t="shared" si="19"/>
        <v>1.0089999999999999</v>
      </c>
      <c r="H69" s="11"/>
      <c r="I69" s="11"/>
      <c r="J69" s="11"/>
      <c r="K69" s="11"/>
      <c r="L69" s="29">
        <f t="shared" si="11"/>
        <v>0</v>
      </c>
      <c r="M69" s="31">
        <f t="shared" si="0"/>
        <v>0</v>
      </c>
      <c r="N69" s="50">
        <f>N68+H70*PRODUCT($G$8:G69)^-1*PRODUCT($E$8:E68)*D69</f>
        <v>5888.7128092845869</v>
      </c>
      <c r="O69" s="50"/>
      <c r="P69" s="49">
        <f>P68+J69*PRODUCT($E$8:E68)*PRODUCT($G$8:G68)^-1</f>
        <v>25.882183323834699</v>
      </c>
      <c r="Q69" s="49">
        <f>((O68+N68)*PRODUCT($G$8:G68))/PRODUCT($E$8:E68)</f>
        <v>73714.176714911009</v>
      </c>
      <c r="R69" s="49">
        <f>((P68)*PRODUCT($G$8:G68))/PRODUCT($E$8:E68)</f>
        <v>323.9899613193499</v>
      </c>
      <c r="S69" s="11">
        <f t="shared" si="1"/>
        <v>0</v>
      </c>
      <c r="T69" s="31">
        <f t="shared" si="2"/>
        <v>0</v>
      </c>
      <c r="U69" s="39">
        <f t="shared" si="12"/>
        <v>0</v>
      </c>
      <c r="V69" s="39">
        <f t="shared" si="3"/>
        <v>0</v>
      </c>
      <c r="W69" s="49">
        <f t="shared" si="13"/>
        <v>1012415.6536073327</v>
      </c>
      <c r="X69" s="39">
        <f t="shared" si="4"/>
        <v>0</v>
      </c>
      <c r="Y69" s="39">
        <f t="shared" si="5"/>
        <v>0</v>
      </c>
      <c r="Z69" s="39">
        <f t="shared" si="14"/>
        <v>0</v>
      </c>
      <c r="AA69" s="39">
        <f t="shared" si="15"/>
        <v>0</v>
      </c>
      <c r="AB69" s="39">
        <f t="shared" si="6"/>
        <v>0</v>
      </c>
      <c r="AC69" s="39"/>
      <c r="AD69" s="39"/>
      <c r="AE69" s="39"/>
      <c r="AF69" s="39"/>
      <c r="AG69" s="39"/>
    </row>
    <row r="70" spans="1:33" x14ac:dyDescent="0.2">
      <c r="A70" s="11">
        <f t="shared" si="17"/>
        <v>62</v>
      </c>
      <c r="B70" s="11">
        <f t="shared" si="18"/>
        <v>92</v>
      </c>
      <c r="C70" s="12">
        <f>IF(B66&lt;121,INDEX(Männer!C$2:C$122,B66+1,1),0)</f>
        <v>220.28399999999999</v>
      </c>
      <c r="D70" s="20">
        <f t="shared" si="9"/>
        <v>0.22028399999999998</v>
      </c>
      <c r="E70" s="20">
        <f t="shared" si="10"/>
        <v>0.77971600000000008</v>
      </c>
      <c r="F70" s="27">
        <f>IF(B70&lt;121,IF($D$1="konstant",$D$3,Zins!G64),0)</f>
        <v>8.9999999999999993E-3</v>
      </c>
      <c r="G70" s="37">
        <f t="shared" si="19"/>
        <v>1.0089999999999999</v>
      </c>
      <c r="H70" s="11"/>
      <c r="I70" s="11"/>
      <c r="J70" s="11"/>
      <c r="K70" s="11"/>
      <c r="L70" s="29">
        <f t="shared" si="11"/>
        <v>0</v>
      </c>
      <c r="M70" s="31">
        <f t="shared" si="0"/>
        <v>0</v>
      </c>
      <c r="N70" s="50">
        <f>N69+H71*PRODUCT($G$8:G70)^-1*PRODUCT($E$8:E69)*D70</f>
        <v>5888.7128092845869</v>
      </c>
      <c r="O70" s="50"/>
      <c r="P70" s="49">
        <f>P69+J70*PRODUCT($E$8:E69)*PRODUCT($G$8:G69)^-1</f>
        <v>25.882183323834699</v>
      </c>
      <c r="Q70" s="49">
        <f>((O69+N69)*PRODUCT($G$8:G69))/PRODUCT($E$8:E69)</f>
        <v>93126.012524894555</v>
      </c>
      <c r="R70" s="49">
        <f>((P69)*PRODUCT($G$8:G69))/PRODUCT($E$8:E69)</f>
        <v>409.30923385952531</v>
      </c>
      <c r="S70" s="11">
        <f t="shared" si="1"/>
        <v>0</v>
      </c>
      <c r="T70" s="31">
        <f t="shared" si="2"/>
        <v>0</v>
      </c>
      <c r="U70" s="39">
        <f t="shared" si="12"/>
        <v>0</v>
      </c>
      <c r="V70" s="39">
        <f t="shared" si="3"/>
        <v>0</v>
      </c>
      <c r="W70" s="49">
        <f t="shared" si="13"/>
        <v>1279024.4297629693</v>
      </c>
      <c r="X70" s="39">
        <f t="shared" si="4"/>
        <v>0</v>
      </c>
      <c r="Y70" s="39">
        <f t="shared" si="5"/>
        <v>0</v>
      </c>
      <c r="Z70" s="39">
        <f t="shared" si="14"/>
        <v>0</v>
      </c>
      <c r="AA70" s="39">
        <f t="shared" si="15"/>
        <v>0</v>
      </c>
      <c r="AB70" s="39">
        <f t="shared" si="6"/>
        <v>0</v>
      </c>
      <c r="AC70" s="39"/>
      <c r="AD70" s="39"/>
      <c r="AE70" s="39"/>
      <c r="AF70" s="39"/>
      <c r="AG70" s="39"/>
    </row>
    <row r="71" spans="1:33" x14ac:dyDescent="0.2">
      <c r="A71" s="11">
        <f t="shared" si="17"/>
        <v>63</v>
      </c>
      <c r="B71" s="11">
        <f t="shared" si="18"/>
        <v>93</v>
      </c>
      <c r="C71" s="12">
        <f>IF(B67&lt;121,INDEX(Männer!C$2:C$122,B67+1,1),0)</f>
        <v>240.07300000000001</v>
      </c>
      <c r="D71" s="20">
        <f t="shared" si="9"/>
        <v>0.24007300000000001</v>
      </c>
      <c r="E71" s="20">
        <f t="shared" si="10"/>
        <v>0.75992700000000002</v>
      </c>
      <c r="F71" s="27">
        <f>IF(B71&lt;121,IF($D$1="konstant",$D$3,Zins!G65),0)</f>
        <v>8.9999999999999993E-3</v>
      </c>
      <c r="G71" s="37">
        <f t="shared" si="19"/>
        <v>1.0089999999999999</v>
      </c>
      <c r="H71" s="11"/>
      <c r="I71" s="11"/>
      <c r="J71" s="11"/>
      <c r="K71" s="11"/>
      <c r="L71" s="29">
        <f t="shared" si="11"/>
        <v>0</v>
      </c>
      <c r="M71" s="31">
        <f t="shared" si="0"/>
        <v>0</v>
      </c>
      <c r="N71" s="50">
        <f>N70+H72*PRODUCT($G$8:G71)^-1*PRODUCT($E$8:E70)*D71</f>
        <v>5888.7128092845869</v>
      </c>
      <c r="O71" s="50"/>
      <c r="P71" s="49">
        <f>P70+J71*PRODUCT($E$8:E70)*PRODUCT($G$8:G70)^-1</f>
        <v>25.882183323834699</v>
      </c>
      <c r="Q71" s="49">
        <f>((O70+N70)*PRODUCT($G$8:G70))/PRODUCT($E$8:E70)</f>
        <v>120510.73293047542</v>
      </c>
      <c r="R71" s="49">
        <f>((P70)*PRODUCT($G$8:G70))/PRODUCT($E$8:E70)</f>
        <v>529.67108147615409</v>
      </c>
      <c r="S71" s="11">
        <f t="shared" si="1"/>
        <v>0</v>
      </c>
      <c r="T71" s="31">
        <f t="shared" si="2"/>
        <v>0</v>
      </c>
      <c r="U71" s="39">
        <f t="shared" si="12"/>
        <v>0</v>
      </c>
      <c r="V71" s="39">
        <f t="shared" si="3"/>
        <v>0</v>
      </c>
      <c r="W71" s="49">
        <f t="shared" si="13"/>
        <v>1655135.5232300423</v>
      </c>
      <c r="X71" s="39">
        <f t="shared" si="4"/>
        <v>0</v>
      </c>
      <c r="Y71" s="39">
        <f t="shared" si="5"/>
        <v>0</v>
      </c>
      <c r="Z71" s="39">
        <f t="shared" si="14"/>
        <v>0</v>
      </c>
      <c r="AA71" s="39">
        <f t="shared" si="15"/>
        <v>0</v>
      </c>
      <c r="AB71" s="39">
        <f t="shared" si="6"/>
        <v>0</v>
      </c>
      <c r="AC71" s="39"/>
      <c r="AD71" s="39"/>
      <c r="AE71" s="39"/>
      <c r="AF71" s="39"/>
      <c r="AG71" s="39"/>
    </row>
    <row r="72" spans="1:33" x14ac:dyDescent="0.2">
      <c r="A72" s="11">
        <f t="shared" si="17"/>
        <v>64</v>
      </c>
      <c r="B72" s="11">
        <f t="shared" si="18"/>
        <v>94</v>
      </c>
      <c r="C72" s="12">
        <f>IF(B68&lt;121,INDEX(Männer!C$2:C$122,B68+1,1),0)</f>
        <v>260.55599999999998</v>
      </c>
      <c r="D72" s="20">
        <f t="shared" si="9"/>
        <v>0.26055600000000001</v>
      </c>
      <c r="E72" s="20">
        <f t="shared" si="10"/>
        <v>0.73944399999999999</v>
      </c>
      <c r="F72" s="27">
        <f>IF(B72&lt;121,IF($D$1="konstant",$D$3,Zins!G66),0)</f>
        <v>8.9999999999999993E-3</v>
      </c>
      <c r="G72" s="37">
        <f t="shared" si="19"/>
        <v>1.0089999999999999</v>
      </c>
      <c r="H72" s="11"/>
      <c r="I72" s="11"/>
      <c r="J72" s="11"/>
      <c r="K72" s="11"/>
      <c r="L72" s="29">
        <f t="shared" si="11"/>
        <v>0</v>
      </c>
      <c r="M72" s="31">
        <f t="shared" ref="M72:M127" si="20">M73/(1+F72)*E72+I72</f>
        <v>0</v>
      </c>
      <c r="N72" s="50">
        <f>N71+H73*PRODUCT($G$8:G72)^-1*PRODUCT($E$8:E71)*D72</f>
        <v>5888.7128092845869</v>
      </c>
      <c r="O72" s="50"/>
      <c r="P72" s="49">
        <f>P71+J72*PRODUCT($E$8:E71)*PRODUCT($G$8:G71)^-1</f>
        <v>25.882183323834699</v>
      </c>
      <c r="Q72" s="49">
        <f>((O71+N71)*PRODUCT($G$8:G71))/PRODUCT($E$8:E71)</f>
        <v>160009.22394762881</v>
      </c>
      <c r="R72" s="49">
        <f>((P71)*PRODUCT($G$8:G71))/PRODUCT($E$8:E71)</f>
        <v>703.27560569559898</v>
      </c>
      <c r="S72" s="11">
        <f t="shared" ref="S72:S129" si="21">L72+M72</f>
        <v>0</v>
      </c>
      <c r="T72" s="31">
        <f t="shared" ref="T72:T127" si="22">T73/(1+F72)*E72+J72</f>
        <v>0</v>
      </c>
      <c r="U72" s="39">
        <f t="shared" si="12"/>
        <v>0</v>
      </c>
      <c r="V72" s="39">
        <f t="shared" ref="V72:V129" si="23">S72-$L$3*T72</f>
        <v>0</v>
      </c>
      <c r="W72" s="49">
        <f t="shared" si="13"/>
        <v>2197621.2753844941</v>
      </c>
      <c r="X72" s="39">
        <f t="shared" ref="X72:X129" si="24">I72+((1+F72)^-1)*V73-V72</f>
        <v>0</v>
      </c>
      <c r="Y72" s="39">
        <f t="shared" ref="Y72:Y129" si="25">((F72+1)^-1)*D72*(H73-V73)</f>
        <v>0</v>
      </c>
      <c r="Z72" s="39">
        <f t="shared" si="14"/>
        <v>0</v>
      </c>
      <c r="AA72" s="39">
        <f t="shared" si="15"/>
        <v>0</v>
      </c>
      <c r="AB72" s="39">
        <f t="shared" ref="AB72:AB129" si="26">AE72-AE73/G72</f>
        <v>0</v>
      </c>
      <c r="AC72" s="39"/>
      <c r="AD72" s="39"/>
      <c r="AE72" s="39"/>
      <c r="AF72" s="39"/>
      <c r="AG72" s="39"/>
    </row>
    <row r="73" spans="1:33" x14ac:dyDescent="0.2">
      <c r="A73" s="11">
        <f t="shared" si="17"/>
        <v>65</v>
      </c>
      <c r="B73" s="11">
        <f t="shared" si="18"/>
        <v>95</v>
      </c>
      <c r="C73" s="12">
        <f>IF(B69&lt;121,INDEX(Männer!C$2:C$122,B69+1,1),0)</f>
        <v>281.60199999999998</v>
      </c>
      <c r="D73" s="20">
        <f t="shared" ref="D73:D129" si="27">IF(B73&lt;121,C73/1000,0)</f>
        <v>0.28160199999999996</v>
      </c>
      <c r="E73" s="20">
        <f t="shared" ref="E73:E129" si="28">IF(B73&lt;121,1-D73,0)</f>
        <v>0.71839800000000009</v>
      </c>
      <c r="F73" s="27">
        <f>IF(B73&lt;121,IF($D$1="konstant",$D$3,Zins!G67),0)</f>
        <v>8.9999999999999993E-3</v>
      </c>
      <c r="G73" s="37">
        <f t="shared" si="19"/>
        <v>1.0089999999999999</v>
      </c>
      <c r="H73" s="11"/>
      <c r="I73" s="11"/>
      <c r="J73" s="11"/>
      <c r="K73" s="11"/>
      <c r="L73" s="29">
        <f t="shared" ref="L73:L127" si="29">(L74*E73+H74*D73)/(1+F73)</f>
        <v>0</v>
      </c>
      <c r="M73" s="31">
        <f t="shared" si="20"/>
        <v>0</v>
      </c>
      <c r="N73" s="50">
        <f>N72+H74*PRODUCT($G$8:G73)^-1*PRODUCT($E$8:E72)*D73</f>
        <v>5888.7128092845869</v>
      </c>
      <c r="O73" s="50"/>
      <c r="P73" s="49">
        <f>P72+J73*PRODUCT($E$8:E72)*PRODUCT($G$8:G72)^-1</f>
        <v>25.882183323834699</v>
      </c>
      <c r="Q73" s="49">
        <f>((O72+N72)*PRODUCT($G$8:G72))/PRODUCT($E$8:E72)</f>
        <v>218338.78828303085</v>
      </c>
      <c r="R73" s="49">
        <f>((P72)*PRODUCT($G$8:G72))/PRODUCT($E$8:E72)</f>
        <v>959.64682402840413</v>
      </c>
      <c r="S73" s="11">
        <f t="shared" si="21"/>
        <v>0</v>
      </c>
      <c r="T73" s="31">
        <f t="shared" si="22"/>
        <v>0</v>
      </c>
      <c r="U73" s="39">
        <f t="shared" ref="U73:U129" si="30">U74/(1+F73)*E73+K73</f>
        <v>0</v>
      </c>
      <c r="V73" s="39">
        <f t="shared" si="23"/>
        <v>0</v>
      </c>
      <c r="W73" s="49">
        <f t="shared" ref="W73:W129" si="31">R73*$L$3-Q73</f>
        <v>2998739.4134822302</v>
      </c>
      <c r="X73" s="39">
        <f t="shared" si="24"/>
        <v>0</v>
      </c>
      <c r="Y73" s="39">
        <f t="shared" si="25"/>
        <v>0</v>
      </c>
      <c r="Z73" s="39">
        <f t="shared" ref="Z73:Z129" si="32">S73+AG73-T73*$M$3</f>
        <v>0</v>
      </c>
      <c r="AA73" s="39">
        <f t="shared" ref="AA73:AA129" si="33">$T$3*$V$1*$M$3*(U73-$U$8/$T$8*T73)</f>
        <v>0</v>
      </c>
      <c r="AB73" s="39">
        <f t="shared" si="26"/>
        <v>0</v>
      </c>
      <c r="AC73" s="39"/>
      <c r="AD73" s="39"/>
      <c r="AE73" s="39"/>
      <c r="AF73" s="39"/>
      <c r="AG73" s="39"/>
    </row>
    <row r="74" spans="1:33" x14ac:dyDescent="0.2">
      <c r="A74" s="11">
        <f t="shared" ref="A74:A129" si="34">IF(A73&lt;121,A73+1,"")</f>
        <v>66</v>
      </c>
      <c r="B74" s="11">
        <f t="shared" ref="B74:B129" si="35">IF(B73&lt;121,B73+1,"")</f>
        <v>96</v>
      </c>
      <c r="C74" s="12">
        <f>IF(B70&lt;121,INDEX(Männer!C$2:C$122,B70+1,1),0)</f>
        <v>303.07900000000001</v>
      </c>
      <c r="D74" s="20">
        <f t="shared" si="27"/>
        <v>0.30307899999999999</v>
      </c>
      <c r="E74" s="20">
        <f t="shared" si="28"/>
        <v>0.69692100000000001</v>
      </c>
      <c r="F74" s="27">
        <f>IF(B74&lt;121,IF($D$1="konstant",$D$3,Zins!G68),0)</f>
        <v>8.9999999999999993E-3</v>
      </c>
      <c r="G74" s="37">
        <f t="shared" ref="G74:G129" si="36">1+F74</f>
        <v>1.0089999999999999</v>
      </c>
      <c r="H74" s="11"/>
      <c r="I74" s="11"/>
      <c r="J74" s="11"/>
      <c r="K74" s="11"/>
      <c r="L74" s="29">
        <f t="shared" si="29"/>
        <v>0</v>
      </c>
      <c r="M74" s="31">
        <f t="shared" si="20"/>
        <v>0</v>
      </c>
      <c r="N74" s="50">
        <f>N73+H75*PRODUCT($G$8:G74)^-1*PRODUCT($E$8:E73)*D74</f>
        <v>5888.7128092845869</v>
      </c>
      <c r="O74" s="50"/>
      <c r="P74" s="49">
        <f>P73+J74*PRODUCT($E$8:E73)*PRODUCT($G$8:G73)^-1</f>
        <v>25.882183323834699</v>
      </c>
      <c r="Q74" s="49">
        <f>((O73+N73)*PRODUCT($G$8:G73))/PRODUCT($E$8:E73)</f>
        <v>306659.87012432946</v>
      </c>
      <c r="R74" s="49">
        <f>((P73)*PRODUCT($G$8:G73))/PRODUCT($E$8:E73)</f>
        <v>1347.8373345202235</v>
      </c>
      <c r="S74" s="11">
        <f t="shared" si="21"/>
        <v>0</v>
      </c>
      <c r="T74" s="31">
        <f t="shared" si="22"/>
        <v>0</v>
      </c>
      <c r="U74" s="39">
        <f t="shared" si="30"/>
        <v>0</v>
      </c>
      <c r="V74" s="39">
        <f t="shared" si="23"/>
        <v>0</v>
      </c>
      <c r="W74" s="49">
        <f t="shared" si="31"/>
        <v>4211771.28583817</v>
      </c>
      <c r="X74" s="39">
        <f t="shared" si="24"/>
        <v>0</v>
      </c>
      <c r="Y74" s="39">
        <f t="shared" si="25"/>
        <v>0</v>
      </c>
      <c r="Z74" s="39">
        <f t="shared" si="32"/>
        <v>0</v>
      </c>
      <c r="AA74" s="39">
        <f t="shared" si="33"/>
        <v>0</v>
      </c>
      <c r="AB74" s="39">
        <f t="shared" si="26"/>
        <v>0</v>
      </c>
      <c r="AC74" s="39"/>
      <c r="AD74" s="39"/>
      <c r="AE74" s="39"/>
      <c r="AF74" s="39"/>
      <c r="AG74" s="39"/>
    </row>
    <row r="75" spans="1:33" x14ac:dyDescent="0.2">
      <c r="A75" s="11">
        <f t="shared" si="34"/>
        <v>67</v>
      </c>
      <c r="B75" s="11">
        <f t="shared" si="35"/>
        <v>97</v>
      </c>
      <c r="C75" s="12">
        <f>IF(B71&lt;121,INDEX(Männer!C$2:C$122,B71+1,1),0)</f>
        <v>324.87200000000001</v>
      </c>
      <c r="D75" s="20">
        <f t="shared" si="27"/>
        <v>0.32487199999999999</v>
      </c>
      <c r="E75" s="20">
        <f t="shared" si="28"/>
        <v>0.67512799999999995</v>
      </c>
      <c r="F75" s="27">
        <f>IF(B75&lt;121,IF($D$1="konstant",$D$3,Zins!G69),0)</f>
        <v>8.9999999999999993E-3</v>
      </c>
      <c r="G75" s="37">
        <f t="shared" si="36"/>
        <v>1.0089999999999999</v>
      </c>
      <c r="H75" s="11"/>
      <c r="I75" s="11"/>
      <c r="J75" s="11"/>
      <c r="K75" s="11"/>
      <c r="L75" s="29">
        <f t="shared" si="29"/>
        <v>0</v>
      </c>
      <c r="M75" s="31">
        <f t="shared" si="20"/>
        <v>0</v>
      </c>
      <c r="N75" s="50">
        <f>N74+H76*PRODUCT($G$8:G75)^-1*PRODUCT($E$8:E74)*D75</f>
        <v>5888.7128092845869</v>
      </c>
      <c r="O75" s="50"/>
      <c r="P75" s="49">
        <f>P74+J75*PRODUCT($E$8:E74)*PRODUCT($G$8:G74)^-1</f>
        <v>25.882183323834699</v>
      </c>
      <c r="Q75" s="49">
        <f>((O74+N74)*PRODUCT($G$8:G74))/PRODUCT($E$8:E74)</f>
        <v>443981.18144732097</v>
      </c>
      <c r="R75" s="49">
        <f>((P74)*PRODUCT($G$8:G74))/PRODUCT($E$8:E74)</f>
        <v>1951.394592114322</v>
      </c>
      <c r="S75" s="11">
        <f t="shared" si="21"/>
        <v>0</v>
      </c>
      <c r="T75" s="31">
        <f t="shared" si="22"/>
        <v>0</v>
      </c>
      <c r="U75" s="39">
        <f t="shared" si="30"/>
        <v>0</v>
      </c>
      <c r="V75" s="39">
        <f t="shared" si="23"/>
        <v>0</v>
      </c>
      <c r="W75" s="49">
        <f t="shared" si="31"/>
        <v>6097789.028327046</v>
      </c>
      <c r="X75" s="39">
        <f t="shared" si="24"/>
        <v>0</v>
      </c>
      <c r="Y75" s="39">
        <f t="shared" si="25"/>
        <v>0</v>
      </c>
      <c r="Z75" s="39">
        <f t="shared" si="32"/>
        <v>0</v>
      </c>
      <c r="AA75" s="39">
        <f t="shared" si="33"/>
        <v>0</v>
      </c>
      <c r="AB75" s="39">
        <f t="shared" si="26"/>
        <v>0</v>
      </c>
      <c r="AC75" s="39"/>
      <c r="AD75" s="39"/>
      <c r="AE75" s="39"/>
      <c r="AF75" s="39"/>
      <c r="AG75" s="39"/>
    </row>
    <row r="76" spans="1:33" x14ac:dyDescent="0.2">
      <c r="A76" s="11">
        <f t="shared" si="34"/>
        <v>68</v>
      </c>
      <c r="B76" s="11">
        <f t="shared" si="35"/>
        <v>98</v>
      </c>
      <c r="C76" s="12">
        <f>IF(B72&lt;121,INDEX(Männer!C$2:C$122,B72+1,1),0)</f>
        <v>346.887</v>
      </c>
      <c r="D76" s="20">
        <f t="shared" si="27"/>
        <v>0.346887</v>
      </c>
      <c r="E76" s="20">
        <f t="shared" si="28"/>
        <v>0.65311300000000005</v>
      </c>
      <c r="F76" s="27">
        <f>IF(B76&lt;121,IF($D$1="konstant",$D$3,Zins!G70),0)</f>
        <v>8.9999999999999993E-3</v>
      </c>
      <c r="G76" s="37">
        <f t="shared" si="36"/>
        <v>1.0089999999999999</v>
      </c>
      <c r="H76" s="11"/>
      <c r="I76" s="11"/>
      <c r="J76" s="11"/>
      <c r="K76" s="11"/>
      <c r="L76" s="29">
        <f t="shared" si="29"/>
        <v>0</v>
      </c>
      <c r="M76" s="31">
        <f t="shared" si="20"/>
        <v>0</v>
      </c>
      <c r="N76" s="50">
        <f>N75+H77*PRODUCT($G$8:G76)^-1*PRODUCT($E$8:E75)*D76</f>
        <v>5888.7128092845869</v>
      </c>
      <c r="O76" s="50"/>
      <c r="P76" s="49">
        <f>P75+J76*PRODUCT($E$8:E75)*PRODUCT($G$8:G75)^-1</f>
        <v>25.882183323834699</v>
      </c>
      <c r="Q76" s="49">
        <f>((O75+N75)*PRODUCT($G$8:G75))/PRODUCT($E$8:E75)</f>
        <v>663543.81995761814</v>
      </c>
      <c r="R76" s="49">
        <f>((P75)*PRODUCT($G$8:G75))/PRODUCT($E$8:E75)</f>
        <v>2916.4205061015846</v>
      </c>
      <c r="S76" s="11">
        <f t="shared" si="21"/>
        <v>0</v>
      </c>
      <c r="T76" s="31">
        <f t="shared" si="22"/>
        <v>0</v>
      </c>
      <c r="U76" s="39">
        <f t="shared" si="30"/>
        <v>0</v>
      </c>
      <c r="V76" s="39">
        <f t="shared" si="23"/>
        <v>0</v>
      </c>
      <c r="W76" s="49">
        <f t="shared" si="31"/>
        <v>9113337.2183970865</v>
      </c>
      <c r="X76" s="39">
        <f t="shared" si="24"/>
        <v>0</v>
      </c>
      <c r="Y76" s="39">
        <f t="shared" si="25"/>
        <v>0</v>
      </c>
      <c r="Z76" s="39">
        <f t="shared" si="32"/>
        <v>0</v>
      </c>
      <c r="AA76" s="39">
        <f t="shared" si="33"/>
        <v>0</v>
      </c>
      <c r="AB76" s="39">
        <f t="shared" si="26"/>
        <v>0</v>
      </c>
      <c r="AC76" s="39"/>
      <c r="AD76" s="39"/>
      <c r="AE76" s="39"/>
      <c r="AF76" s="39"/>
      <c r="AG76" s="39"/>
    </row>
    <row r="77" spans="1:33" x14ac:dyDescent="0.2">
      <c r="A77" s="11">
        <f t="shared" si="34"/>
        <v>69</v>
      </c>
      <c r="B77" s="11">
        <f t="shared" si="35"/>
        <v>99</v>
      </c>
      <c r="C77" s="12">
        <f>IF(B73&lt;121,INDEX(Männer!C$2:C$122,B73+1,1),0)</f>
        <v>369.05099999999999</v>
      </c>
      <c r="D77" s="20">
        <f t="shared" si="27"/>
        <v>0.36905099999999996</v>
      </c>
      <c r="E77" s="20">
        <f t="shared" si="28"/>
        <v>0.63094899999999998</v>
      </c>
      <c r="F77" s="27">
        <f>IF(B77&lt;121,IF($D$1="konstant",$D$3,Zins!G71),0)</f>
        <v>8.9999999999999993E-3</v>
      </c>
      <c r="G77" s="37">
        <f t="shared" si="36"/>
        <v>1.0089999999999999</v>
      </c>
      <c r="H77" s="11"/>
      <c r="I77" s="11"/>
      <c r="J77" s="11"/>
      <c r="K77" s="11"/>
      <c r="L77" s="29">
        <f t="shared" si="29"/>
        <v>0</v>
      </c>
      <c r="M77" s="31">
        <f t="shared" si="20"/>
        <v>0</v>
      </c>
      <c r="N77" s="50">
        <f>N76+H78*PRODUCT($G$8:G77)^-1*PRODUCT($E$8:E76)*D77</f>
        <v>5888.7128092845869</v>
      </c>
      <c r="O77" s="50"/>
      <c r="P77" s="49">
        <f>P76+J77*PRODUCT($E$8:E76)*PRODUCT($G$8:G76)^-1</f>
        <v>25.882183323834699</v>
      </c>
      <c r="Q77" s="49">
        <f>((O76+N76)*PRODUCT($G$8:G76))/PRODUCT($E$8:E76)</f>
        <v>1025114.6652068427</v>
      </c>
      <c r="R77" s="49">
        <f>((P76)*PRODUCT($G$8:G76))/PRODUCT($E$8:E76)</f>
        <v>4505.6036101815425</v>
      </c>
      <c r="S77" s="11">
        <f t="shared" si="21"/>
        <v>0</v>
      </c>
      <c r="T77" s="31">
        <f t="shared" si="22"/>
        <v>0</v>
      </c>
      <c r="U77" s="39">
        <f t="shared" si="30"/>
        <v>0</v>
      </c>
      <c r="V77" s="39">
        <f t="shared" si="23"/>
        <v>0</v>
      </c>
      <c r="W77" s="49">
        <f t="shared" si="31"/>
        <v>14079274.57172443</v>
      </c>
      <c r="X77" s="39">
        <f t="shared" si="24"/>
        <v>0</v>
      </c>
      <c r="Y77" s="39">
        <f t="shared" si="25"/>
        <v>0</v>
      </c>
      <c r="Z77" s="39">
        <f t="shared" si="32"/>
        <v>0</v>
      </c>
      <c r="AA77" s="39">
        <f t="shared" si="33"/>
        <v>0</v>
      </c>
      <c r="AB77" s="39">
        <f t="shared" si="26"/>
        <v>0</v>
      </c>
      <c r="AC77" s="39"/>
      <c r="AD77" s="39"/>
      <c r="AE77" s="39"/>
      <c r="AF77" s="39"/>
      <c r="AG77" s="39"/>
    </row>
    <row r="78" spans="1:33" x14ac:dyDescent="0.2">
      <c r="A78" s="11">
        <f t="shared" si="34"/>
        <v>70</v>
      </c>
      <c r="B78" s="11">
        <f t="shared" si="35"/>
        <v>100</v>
      </c>
      <c r="C78" s="12">
        <f>IF(B74&lt;121,INDEX(Männer!C$2:C$122,B74+1,1),0)</f>
        <v>391.30500000000001</v>
      </c>
      <c r="D78" s="20">
        <f t="shared" si="27"/>
        <v>0.39130500000000001</v>
      </c>
      <c r="E78" s="20">
        <f t="shared" si="28"/>
        <v>0.60869499999999999</v>
      </c>
      <c r="F78" s="27">
        <f>IF(B78&lt;121,IF($D$1="konstant",$D$3,Zins!G72),0)</f>
        <v>8.9999999999999993E-3</v>
      </c>
      <c r="G78" s="37">
        <f t="shared" si="36"/>
        <v>1.0089999999999999</v>
      </c>
      <c r="H78" s="11"/>
      <c r="I78" s="11"/>
      <c r="J78" s="11"/>
      <c r="K78" s="11"/>
      <c r="L78" s="29">
        <f t="shared" si="29"/>
        <v>0</v>
      </c>
      <c r="M78" s="31">
        <f t="shared" si="20"/>
        <v>0</v>
      </c>
      <c r="N78" s="50">
        <f>N77+H79*PRODUCT($G$8:G78)^-1*PRODUCT($E$8:E77)*D78</f>
        <v>5888.7128092845869</v>
      </c>
      <c r="O78" s="50"/>
      <c r="P78" s="49">
        <f>P77+J78*PRODUCT($E$8:E77)*PRODUCT($G$8:G77)^-1</f>
        <v>25.882183323834699</v>
      </c>
      <c r="Q78" s="49">
        <f>((O77+N77)*PRODUCT($G$8:G77))/PRODUCT($E$8:E77)</f>
        <v>1639341.210135374</v>
      </c>
      <c r="R78" s="49">
        <f>((P77)*PRODUCT($G$8:G77))/PRODUCT($E$8:E77)</f>
        <v>7205.2638845186802</v>
      </c>
      <c r="S78" s="11">
        <f t="shared" si="21"/>
        <v>0</v>
      </c>
      <c r="T78" s="31">
        <f t="shared" si="22"/>
        <v>0</v>
      </c>
      <c r="U78" s="39">
        <f t="shared" si="30"/>
        <v>0</v>
      </c>
      <c r="V78" s="39">
        <f t="shared" si="23"/>
        <v>0</v>
      </c>
      <c r="W78" s="49">
        <f t="shared" si="31"/>
        <v>22515271.508267626</v>
      </c>
      <c r="X78" s="39">
        <f t="shared" si="24"/>
        <v>0</v>
      </c>
      <c r="Y78" s="39">
        <f t="shared" si="25"/>
        <v>0</v>
      </c>
      <c r="Z78" s="39">
        <f t="shared" si="32"/>
        <v>0</v>
      </c>
      <c r="AA78" s="39">
        <f t="shared" si="33"/>
        <v>0</v>
      </c>
      <c r="AB78" s="39">
        <f t="shared" si="26"/>
        <v>0</v>
      </c>
      <c r="AC78" s="39"/>
      <c r="AD78" s="39"/>
      <c r="AE78" s="39"/>
      <c r="AF78" s="39"/>
      <c r="AG78" s="39"/>
    </row>
    <row r="79" spans="1:33" x14ac:dyDescent="0.2">
      <c r="A79" s="11">
        <f t="shared" si="34"/>
        <v>71</v>
      </c>
      <c r="B79" s="11">
        <f t="shared" si="35"/>
        <v>101</v>
      </c>
      <c r="C79" s="12">
        <f>IF(B75&lt;121,INDEX(Männer!C$2:C$122,B75+1,1),0)</f>
        <v>413.93799999999999</v>
      </c>
      <c r="D79" s="20">
        <f t="shared" si="27"/>
        <v>0.41393799999999997</v>
      </c>
      <c r="E79" s="20">
        <f t="shared" si="28"/>
        <v>0.58606200000000008</v>
      </c>
      <c r="F79" s="27">
        <f>IF(B79&lt;121,IF($D$1="konstant",$D$3,Zins!G73),0)</f>
        <v>8.9999999999999993E-3</v>
      </c>
      <c r="G79" s="37">
        <f t="shared" si="36"/>
        <v>1.0089999999999999</v>
      </c>
      <c r="H79" s="11"/>
      <c r="I79" s="11"/>
      <c r="J79" s="11"/>
      <c r="K79" s="11"/>
      <c r="L79" s="29">
        <f t="shared" si="29"/>
        <v>0</v>
      </c>
      <c r="M79" s="31">
        <f t="shared" si="20"/>
        <v>0</v>
      </c>
      <c r="N79" s="50">
        <f>N78+H80*PRODUCT($G$8:G79)^-1*PRODUCT($E$8:E78)*D79</f>
        <v>5888.7128092845869</v>
      </c>
      <c r="O79" s="50"/>
      <c r="P79" s="49">
        <f>P78+J79*PRODUCT($E$8:E78)*PRODUCT($G$8:G78)^-1</f>
        <v>25.882183323834699</v>
      </c>
      <c r="Q79" s="49">
        <f>((O78+N78)*PRODUCT($G$8:G78))/PRODUCT($E$8:E78)</f>
        <v>2717445.1589492145</v>
      </c>
      <c r="R79" s="49">
        <f>((P78)*PRODUCT($G$8:G78))/PRODUCT($E$8:E78)</f>
        <v>11943.767008895011</v>
      </c>
      <c r="S79" s="11">
        <f t="shared" si="21"/>
        <v>0</v>
      </c>
      <c r="T79" s="31">
        <f t="shared" si="22"/>
        <v>0</v>
      </c>
      <c r="U79" s="39">
        <f t="shared" si="30"/>
        <v>0</v>
      </c>
      <c r="V79" s="39">
        <f t="shared" si="23"/>
        <v>0</v>
      </c>
      <c r="W79" s="49">
        <f t="shared" si="31"/>
        <v>37322318.980510831</v>
      </c>
      <c r="X79" s="39">
        <f t="shared" si="24"/>
        <v>0</v>
      </c>
      <c r="Y79" s="39">
        <f t="shared" si="25"/>
        <v>0</v>
      </c>
      <c r="Z79" s="39">
        <f t="shared" si="32"/>
        <v>0</v>
      </c>
      <c r="AA79" s="39">
        <f t="shared" si="33"/>
        <v>0</v>
      </c>
      <c r="AB79" s="39">
        <f t="shared" si="26"/>
        <v>0</v>
      </c>
      <c r="AC79" s="39"/>
      <c r="AD79" s="39"/>
      <c r="AE79" s="39"/>
      <c r="AF79" s="39"/>
      <c r="AG79" s="39"/>
    </row>
    <row r="80" spans="1:33" x14ac:dyDescent="0.2">
      <c r="A80" s="11">
        <f t="shared" si="34"/>
        <v>72</v>
      </c>
      <c r="B80" s="11">
        <f t="shared" si="35"/>
        <v>102</v>
      </c>
      <c r="C80" s="12">
        <f>IF(B76&lt;121,INDEX(Männer!C$2:C$122,B76+1,1),0)</f>
        <v>437.31299999999999</v>
      </c>
      <c r="D80" s="20">
        <f t="shared" si="27"/>
        <v>0.43731300000000001</v>
      </c>
      <c r="E80" s="20">
        <f t="shared" si="28"/>
        <v>0.56268699999999994</v>
      </c>
      <c r="F80" s="27">
        <f>IF(B80&lt;121,IF($D$1="konstant",$D$3,Zins!G74),0)</f>
        <v>8.9999999999999993E-3</v>
      </c>
      <c r="G80" s="37">
        <f t="shared" si="36"/>
        <v>1.0089999999999999</v>
      </c>
      <c r="H80" s="11"/>
      <c r="I80" s="11"/>
      <c r="J80" s="11"/>
      <c r="K80" s="11"/>
      <c r="L80" s="29">
        <f t="shared" si="29"/>
        <v>0</v>
      </c>
      <c r="M80" s="31">
        <f t="shared" si="20"/>
        <v>0</v>
      </c>
      <c r="N80" s="50">
        <f>N79+H81*PRODUCT($G$8:G80)^-1*PRODUCT($E$8:E79)*D80</f>
        <v>5888.7128092845869</v>
      </c>
      <c r="O80" s="50"/>
      <c r="P80" s="49">
        <f>P79+J80*PRODUCT($E$8:E79)*PRODUCT($G$8:G79)^-1</f>
        <v>25.882183323834699</v>
      </c>
      <c r="Q80" s="49">
        <f>((O79+N79)*PRODUCT($G$8:G79))/PRODUCT($E$8:E79)</f>
        <v>4678518.9372110069</v>
      </c>
      <c r="R80" s="49">
        <f>((P79)*PRODUCT($G$8:G79))/PRODUCT($E$8:E79)</f>
        <v>20563.116038874832</v>
      </c>
      <c r="S80" s="11">
        <f t="shared" si="21"/>
        <v>0</v>
      </c>
      <c r="T80" s="31">
        <f t="shared" si="22"/>
        <v>0</v>
      </c>
      <c r="U80" s="39">
        <f t="shared" si="30"/>
        <v>0</v>
      </c>
      <c r="V80" s="39">
        <f t="shared" si="23"/>
        <v>0</v>
      </c>
      <c r="W80" s="49">
        <f t="shared" si="31"/>
        <v>64256375.351644382</v>
      </c>
      <c r="X80" s="39">
        <f t="shared" si="24"/>
        <v>0</v>
      </c>
      <c r="Y80" s="39">
        <f t="shared" si="25"/>
        <v>0</v>
      </c>
      <c r="Z80" s="39">
        <f t="shared" si="32"/>
        <v>0</v>
      </c>
      <c r="AA80" s="39">
        <f t="shared" si="33"/>
        <v>0</v>
      </c>
      <c r="AB80" s="39">
        <f t="shared" si="26"/>
        <v>0</v>
      </c>
      <c r="AC80" s="39"/>
      <c r="AD80" s="39"/>
      <c r="AE80" s="39"/>
      <c r="AF80" s="39"/>
      <c r="AG80" s="39"/>
    </row>
    <row r="81" spans="1:33" x14ac:dyDescent="0.2">
      <c r="A81" s="11">
        <f t="shared" si="34"/>
        <v>73</v>
      </c>
      <c r="B81" s="11">
        <f t="shared" si="35"/>
        <v>103</v>
      </c>
      <c r="C81" s="12">
        <f>IF(B77&lt;121,INDEX(Männer!C$2:C$122,B77+1,1),0)</f>
        <v>461.101</v>
      </c>
      <c r="D81" s="20">
        <f t="shared" si="27"/>
        <v>0.46110099999999998</v>
      </c>
      <c r="E81" s="20">
        <f t="shared" si="28"/>
        <v>0.53889900000000002</v>
      </c>
      <c r="F81" s="27">
        <f>IF(B81&lt;121,IF($D$1="konstant",$D$3,Zins!G75),0)</f>
        <v>8.9999999999999993E-3</v>
      </c>
      <c r="G81" s="37">
        <f t="shared" si="36"/>
        <v>1.0089999999999999</v>
      </c>
      <c r="H81" s="11"/>
      <c r="I81" s="11"/>
      <c r="J81" s="11"/>
      <c r="K81" s="11"/>
      <c r="L81" s="29">
        <f t="shared" si="29"/>
        <v>0</v>
      </c>
      <c r="M81" s="31">
        <f t="shared" si="20"/>
        <v>0</v>
      </c>
      <c r="N81" s="50">
        <f>N80+H82*PRODUCT($G$8:G81)^-1*PRODUCT($E$8:E80)*D81</f>
        <v>5888.7128092845869</v>
      </c>
      <c r="O81" s="50"/>
      <c r="P81" s="49">
        <f>P80+J81*PRODUCT($E$8:E80)*PRODUCT($G$8:G80)^-1</f>
        <v>25.882183323834699</v>
      </c>
      <c r="Q81" s="49">
        <f>((O80+N80)*PRODUCT($G$8:G80))/PRODUCT($E$8:E80)</f>
        <v>8389434.2816626392</v>
      </c>
      <c r="R81" s="49">
        <f>((P80)*PRODUCT($G$8:G80))/PRODUCT($E$8:E80)</f>
        <v>36873.40223467879</v>
      </c>
      <c r="S81" s="11">
        <f t="shared" si="21"/>
        <v>0</v>
      </c>
      <c r="T81" s="31">
        <f t="shared" si="22"/>
        <v>0</v>
      </c>
      <c r="U81" s="39">
        <f t="shared" si="30"/>
        <v>0</v>
      </c>
      <c r="V81" s="39">
        <f t="shared" si="23"/>
        <v>0</v>
      </c>
      <c r="W81" s="49">
        <f t="shared" si="31"/>
        <v>115223352.82281122</v>
      </c>
      <c r="X81" s="39">
        <f t="shared" si="24"/>
        <v>0</v>
      </c>
      <c r="Y81" s="39">
        <f t="shared" si="25"/>
        <v>0</v>
      </c>
      <c r="Z81" s="39">
        <f t="shared" si="32"/>
        <v>0</v>
      </c>
      <c r="AA81" s="39">
        <f t="shared" si="33"/>
        <v>0</v>
      </c>
      <c r="AB81" s="39">
        <f t="shared" si="26"/>
        <v>0</v>
      </c>
      <c r="AC81" s="39"/>
      <c r="AD81" s="39"/>
      <c r="AE81" s="39"/>
      <c r="AF81" s="39"/>
      <c r="AG81" s="39"/>
    </row>
    <row r="82" spans="1:33" x14ac:dyDescent="0.2">
      <c r="A82" s="11">
        <f t="shared" si="34"/>
        <v>74</v>
      </c>
      <c r="B82" s="11">
        <f t="shared" si="35"/>
        <v>104</v>
      </c>
      <c r="C82" s="12">
        <f>IF(B78&lt;121,INDEX(Männer!C$2:C$122,B78+1,1),0)</f>
        <v>485.30399999999997</v>
      </c>
      <c r="D82" s="20">
        <f t="shared" si="27"/>
        <v>0.48530399999999996</v>
      </c>
      <c r="E82" s="20">
        <f t="shared" si="28"/>
        <v>0.51469600000000004</v>
      </c>
      <c r="F82" s="27">
        <f>IF(B82&lt;121,IF($D$1="konstant",$D$3,Zins!G76),0)</f>
        <v>8.9999999999999993E-3</v>
      </c>
      <c r="G82" s="37">
        <f t="shared" si="36"/>
        <v>1.0089999999999999</v>
      </c>
      <c r="H82" s="11"/>
      <c r="I82" s="11"/>
      <c r="J82" s="11"/>
      <c r="K82" s="11"/>
      <c r="L82" s="29">
        <f t="shared" si="29"/>
        <v>0</v>
      </c>
      <c r="M82" s="31">
        <f t="shared" si="20"/>
        <v>0</v>
      </c>
      <c r="N82" s="50">
        <f>N81+H83*PRODUCT($G$8:G82)^-1*PRODUCT($E$8:E81)*D82</f>
        <v>5888.7128092845869</v>
      </c>
      <c r="O82" s="50"/>
      <c r="P82" s="49">
        <f>P81+J82*PRODUCT($E$8:E81)*PRODUCT($G$8:G81)^-1</f>
        <v>25.882183323834699</v>
      </c>
      <c r="Q82" s="49">
        <f>((O81+N81)*PRODUCT($G$8:G81))/PRODUCT($E$8:E81)</f>
        <v>15707839.855330223</v>
      </c>
      <c r="R82" s="49">
        <f>((P81)*PRODUCT($G$8:G81))/PRODUCT($E$8:E81)</f>
        <v>69039.398578937602</v>
      </c>
      <c r="S82" s="11">
        <f t="shared" si="21"/>
        <v>0</v>
      </c>
      <c r="T82" s="31">
        <f t="shared" si="22"/>
        <v>0</v>
      </c>
      <c r="U82" s="39">
        <f t="shared" si="30"/>
        <v>0</v>
      </c>
      <c r="V82" s="39">
        <f t="shared" si="23"/>
        <v>0</v>
      </c>
      <c r="W82" s="49">
        <f t="shared" si="31"/>
        <v>215736831.94479206</v>
      </c>
      <c r="X82" s="39">
        <f t="shared" si="24"/>
        <v>0</v>
      </c>
      <c r="Y82" s="39">
        <f t="shared" si="25"/>
        <v>0</v>
      </c>
      <c r="Z82" s="39">
        <f t="shared" si="32"/>
        <v>0</v>
      </c>
      <c r="AA82" s="39">
        <f t="shared" si="33"/>
        <v>0</v>
      </c>
      <c r="AB82" s="39">
        <f t="shared" si="26"/>
        <v>0</v>
      </c>
      <c r="AC82" s="39"/>
      <c r="AD82" s="39"/>
      <c r="AE82" s="39"/>
      <c r="AF82" s="39"/>
      <c r="AG82" s="39"/>
    </row>
    <row r="83" spans="1:33" x14ac:dyDescent="0.2">
      <c r="A83" s="11">
        <f t="shared" si="34"/>
        <v>75</v>
      </c>
      <c r="B83" s="11">
        <f t="shared" si="35"/>
        <v>105</v>
      </c>
      <c r="C83" s="12">
        <f>IF(B79&lt;121,INDEX(Männer!C$2:C$122,B79+1,1),0)</f>
        <v>509.92399999999998</v>
      </c>
      <c r="D83" s="20">
        <f t="shared" si="27"/>
        <v>0.50992399999999993</v>
      </c>
      <c r="E83" s="20">
        <f t="shared" si="28"/>
        <v>0.49007600000000007</v>
      </c>
      <c r="F83" s="27">
        <f>IF(B83&lt;121,IF($D$1="konstant",$D$3,Zins!G77),0)</f>
        <v>8.9999999999999993E-3</v>
      </c>
      <c r="G83" s="37">
        <f t="shared" si="36"/>
        <v>1.0089999999999999</v>
      </c>
      <c r="H83" s="11"/>
      <c r="I83" s="11"/>
      <c r="J83" s="11"/>
      <c r="K83" s="11"/>
      <c r="L83" s="29">
        <f t="shared" si="29"/>
        <v>0</v>
      </c>
      <c r="M83" s="31">
        <f t="shared" si="20"/>
        <v>0</v>
      </c>
      <c r="N83" s="50">
        <f>N82+H84*PRODUCT($G$8:G83)^-1*PRODUCT($E$8:E82)*D83</f>
        <v>5888.7128092845869</v>
      </c>
      <c r="O83" s="50"/>
      <c r="P83" s="49">
        <f>P82+J83*PRODUCT($E$8:E82)*PRODUCT($G$8:G82)^-1</f>
        <v>25.882183323834699</v>
      </c>
      <c r="Q83" s="49">
        <f>((O82+N82)*PRODUCT($G$8:G82))/PRODUCT($E$8:E82)</f>
        <v>30793342.893724043</v>
      </c>
      <c r="R83" s="49">
        <f>((P82)*PRODUCT($G$8:G82))/PRODUCT($E$8:E82)</f>
        <v>135343.49046067585</v>
      </c>
      <c r="S83" s="11">
        <f t="shared" si="21"/>
        <v>0</v>
      </c>
      <c r="T83" s="31">
        <f t="shared" si="22"/>
        <v>0</v>
      </c>
      <c r="U83" s="39">
        <f t="shared" si="30"/>
        <v>0</v>
      </c>
      <c r="V83" s="39">
        <f t="shared" si="23"/>
        <v>0</v>
      </c>
      <c r="W83" s="49">
        <f t="shared" si="31"/>
        <v>422926277.71013403</v>
      </c>
      <c r="X83" s="39">
        <f t="shared" si="24"/>
        <v>0</v>
      </c>
      <c r="Y83" s="39">
        <f t="shared" si="25"/>
        <v>0</v>
      </c>
      <c r="Z83" s="39">
        <f t="shared" si="32"/>
        <v>0</v>
      </c>
      <c r="AA83" s="39">
        <f t="shared" si="33"/>
        <v>0</v>
      </c>
      <c r="AB83" s="39">
        <f t="shared" si="26"/>
        <v>0</v>
      </c>
      <c r="AC83" s="39"/>
      <c r="AD83" s="39"/>
      <c r="AE83" s="39"/>
      <c r="AF83" s="39"/>
      <c r="AG83" s="39"/>
    </row>
    <row r="84" spans="1:33" x14ac:dyDescent="0.2">
      <c r="A84" s="11">
        <f t="shared" si="34"/>
        <v>76</v>
      </c>
      <c r="B84" s="11">
        <f t="shared" si="35"/>
        <v>106</v>
      </c>
      <c r="C84" s="12">
        <f>IF(B80&lt;121,INDEX(Männer!C$2:C$122,B80+1,1),0)</f>
        <v>534.95699999999999</v>
      </c>
      <c r="D84" s="20">
        <f t="shared" si="27"/>
        <v>0.53495700000000002</v>
      </c>
      <c r="E84" s="20">
        <f t="shared" si="28"/>
        <v>0.46504299999999998</v>
      </c>
      <c r="F84" s="27">
        <f>IF(B84&lt;121,IF($D$1="konstant",$D$3,Zins!G78),0)</f>
        <v>8.9999999999999993E-3</v>
      </c>
      <c r="G84" s="37">
        <f t="shared" si="36"/>
        <v>1.0089999999999999</v>
      </c>
      <c r="H84" s="11"/>
      <c r="I84" s="11"/>
      <c r="J84" s="11"/>
      <c r="K84" s="11"/>
      <c r="L84" s="29">
        <f t="shared" si="29"/>
        <v>0</v>
      </c>
      <c r="M84" s="31">
        <f t="shared" si="20"/>
        <v>0</v>
      </c>
      <c r="N84" s="50">
        <f>N83+H85*PRODUCT($G$8:G84)^-1*PRODUCT($E$8:E83)*D84</f>
        <v>5888.7128092845869</v>
      </c>
      <c r="O84" s="50"/>
      <c r="P84" s="49">
        <f>P83+J84*PRODUCT($E$8:E83)*PRODUCT($G$8:G83)^-1</f>
        <v>25.882183323834699</v>
      </c>
      <c r="Q84" s="49">
        <f>((O83+N83)*PRODUCT($G$8:G83))/PRODUCT($E$8:E83)</f>
        <v>63399315.575069077</v>
      </c>
      <c r="R84" s="49">
        <f>((P83)*PRODUCT($G$8:G83))/PRODUCT($E$8:E83)</f>
        <v>278653.88608057098</v>
      </c>
      <c r="S84" s="11">
        <f t="shared" si="21"/>
        <v>0</v>
      </c>
      <c r="T84" s="31">
        <f t="shared" si="22"/>
        <v>0</v>
      </c>
      <c r="U84" s="39">
        <f t="shared" si="30"/>
        <v>0</v>
      </c>
      <c r="V84" s="39">
        <f t="shared" si="23"/>
        <v>0</v>
      </c>
      <c r="W84" s="49">
        <f t="shared" si="31"/>
        <v>870747831.37620521</v>
      </c>
      <c r="X84" s="39">
        <f t="shared" si="24"/>
        <v>0</v>
      </c>
      <c r="Y84" s="39">
        <f t="shared" si="25"/>
        <v>0</v>
      </c>
      <c r="Z84" s="39">
        <f t="shared" si="32"/>
        <v>0</v>
      </c>
      <c r="AA84" s="39">
        <f t="shared" si="33"/>
        <v>0</v>
      </c>
      <c r="AB84" s="39">
        <f t="shared" si="26"/>
        <v>0</v>
      </c>
      <c r="AC84" s="39"/>
      <c r="AD84" s="39"/>
      <c r="AE84" s="39"/>
      <c r="AF84" s="39"/>
      <c r="AG84" s="39"/>
    </row>
    <row r="85" spans="1:33" x14ac:dyDescent="0.2">
      <c r="A85" s="11">
        <f t="shared" si="34"/>
        <v>77</v>
      </c>
      <c r="B85" s="11">
        <f t="shared" si="35"/>
        <v>107</v>
      </c>
      <c r="C85" s="12">
        <f>IF(B81&lt;121,INDEX(Männer!C$2:C$122,B81+1,1),0)</f>
        <v>560.40700000000004</v>
      </c>
      <c r="D85" s="20">
        <f t="shared" si="27"/>
        <v>0.56040699999999999</v>
      </c>
      <c r="E85" s="20">
        <f t="shared" si="28"/>
        <v>0.43959300000000001</v>
      </c>
      <c r="F85" s="27">
        <f>IF(B85&lt;121,IF($D$1="konstant",$D$3,Zins!G79),0)</f>
        <v>8.9999999999999993E-3</v>
      </c>
      <c r="G85" s="37">
        <f t="shared" si="36"/>
        <v>1.0089999999999999</v>
      </c>
      <c r="H85" s="11"/>
      <c r="I85" s="11"/>
      <c r="J85" s="11"/>
      <c r="K85" s="11"/>
      <c r="L85" s="29">
        <f t="shared" si="29"/>
        <v>0</v>
      </c>
      <c r="M85" s="31">
        <f t="shared" si="20"/>
        <v>0</v>
      </c>
      <c r="N85" s="50">
        <f>N84+H86*PRODUCT($G$8:G85)^-1*PRODUCT($E$8:E84)*D85</f>
        <v>5888.7128092845869</v>
      </c>
      <c r="O85" s="50"/>
      <c r="P85" s="49">
        <f>P84+J85*PRODUCT($E$8:E84)*PRODUCT($G$8:G84)^-1</f>
        <v>25.882183323834699</v>
      </c>
      <c r="Q85" s="49">
        <f>((O84+N84)*PRODUCT($G$8:G84))/PRODUCT($E$8:E84)</f>
        <v>137556977.34455672</v>
      </c>
      <c r="R85" s="49">
        <f>((P84)*PRODUCT($G$8:G84))/PRODUCT($E$8:E84)</f>
        <v>604593.06140571111</v>
      </c>
      <c r="S85" s="11">
        <f t="shared" si="21"/>
        <v>0</v>
      </c>
      <c r="T85" s="31">
        <f t="shared" si="22"/>
        <v>0</v>
      </c>
      <c r="U85" s="39">
        <f t="shared" si="30"/>
        <v>0</v>
      </c>
      <c r="V85" s="39">
        <f t="shared" si="23"/>
        <v>0</v>
      </c>
      <c r="W85" s="49">
        <f t="shared" si="31"/>
        <v>1889254460.0361493</v>
      </c>
      <c r="X85" s="39">
        <f t="shared" si="24"/>
        <v>0</v>
      </c>
      <c r="Y85" s="39">
        <f t="shared" si="25"/>
        <v>0</v>
      </c>
      <c r="Z85" s="39">
        <f t="shared" si="32"/>
        <v>0</v>
      </c>
      <c r="AA85" s="39">
        <f t="shared" si="33"/>
        <v>0</v>
      </c>
      <c r="AB85" s="39">
        <f t="shared" si="26"/>
        <v>0</v>
      </c>
      <c r="AC85" s="39"/>
      <c r="AD85" s="39"/>
      <c r="AE85" s="39"/>
      <c r="AF85" s="39"/>
      <c r="AG85" s="39"/>
    </row>
    <row r="86" spans="1:33" x14ac:dyDescent="0.2">
      <c r="A86" s="11">
        <f t="shared" si="34"/>
        <v>78</v>
      </c>
      <c r="B86" s="11">
        <f t="shared" si="35"/>
        <v>108</v>
      </c>
      <c r="C86" s="12">
        <f>IF(B82&lt;121,INDEX(Männer!C$2:C$122,B82+1,1),0)</f>
        <v>586.26499999999999</v>
      </c>
      <c r="D86" s="20">
        <f t="shared" si="27"/>
        <v>0.58626500000000004</v>
      </c>
      <c r="E86" s="20">
        <f t="shared" si="28"/>
        <v>0.41373499999999996</v>
      </c>
      <c r="F86" s="27">
        <f>IF(B86&lt;121,IF($D$1="konstant",$D$3,Zins!G80),0)</f>
        <v>8.9999999999999993E-3</v>
      </c>
      <c r="G86" s="37">
        <f t="shared" si="36"/>
        <v>1.0089999999999999</v>
      </c>
      <c r="H86" s="11"/>
      <c r="I86" s="11"/>
      <c r="J86" s="11"/>
      <c r="K86" s="11"/>
      <c r="L86" s="29">
        <f t="shared" si="29"/>
        <v>0</v>
      </c>
      <c r="M86" s="31">
        <f t="shared" si="20"/>
        <v>0</v>
      </c>
      <c r="N86" s="50">
        <f>N85+H87*PRODUCT($G$8:G86)^-1*PRODUCT($E$8:E85)*D86</f>
        <v>5888.7128092845869</v>
      </c>
      <c r="O86" s="50"/>
      <c r="P86" s="49">
        <f>P85+J86*PRODUCT($E$8:E85)*PRODUCT($G$8:G85)^-1</f>
        <v>25.882183323834699</v>
      </c>
      <c r="Q86" s="49">
        <f>((O85+N85)*PRODUCT($G$8:G85))/PRODUCT($E$8:E85)</f>
        <v>315735214.48398346</v>
      </c>
      <c r="R86" s="49">
        <f>((P85)*PRODUCT($G$8:G85))/PRODUCT($E$8:E85)</f>
        <v>1387725.4618666868</v>
      </c>
      <c r="S86" s="11">
        <f t="shared" si="21"/>
        <v>0</v>
      </c>
      <c r="T86" s="31">
        <f t="shared" si="22"/>
        <v>0</v>
      </c>
      <c r="U86" s="39">
        <f t="shared" si="30"/>
        <v>0</v>
      </c>
      <c r="V86" s="39">
        <f t="shared" si="23"/>
        <v>0</v>
      </c>
      <c r="W86" s="49">
        <f t="shared" si="31"/>
        <v>4336415161.6983767</v>
      </c>
      <c r="X86" s="39">
        <f t="shared" si="24"/>
        <v>0</v>
      </c>
      <c r="Y86" s="39">
        <f t="shared" si="25"/>
        <v>0</v>
      </c>
      <c r="Z86" s="39">
        <f t="shared" si="32"/>
        <v>0</v>
      </c>
      <c r="AA86" s="39">
        <f t="shared" si="33"/>
        <v>0</v>
      </c>
      <c r="AB86" s="39">
        <f t="shared" si="26"/>
        <v>0</v>
      </c>
      <c r="AC86" s="39"/>
      <c r="AD86" s="39"/>
      <c r="AE86" s="39"/>
      <c r="AF86" s="39"/>
      <c r="AG86" s="39"/>
    </row>
    <row r="87" spans="1:33" x14ac:dyDescent="0.2">
      <c r="A87" s="11">
        <f t="shared" si="34"/>
        <v>79</v>
      </c>
      <c r="B87" s="11">
        <f t="shared" si="35"/>
        <v>109</v>
      </c>
      <c r="C87" s="12">
        <f>IF(B83&lt;121,INDEX(Männer!C$2:C$122,B83+1,1),0)</f>
        <v>612.529</v>
      </c>
      <c r="D87" s="20">
        <f t="shared" si="27"/>
        <v>0.61252899999999999</v>
      </c>
      <c r="E87" s="20">
        <f t="shared" si="28"/>
        <v>0.38747100000000001</v>
      </c>
      <c r="F87" s="27">
        <f>IF(B87&lt;121,IF($D$1="konstant",$D$3,Zins!G81),0)</f>
        <v>8.9999999999999993E-3</v>
      </c>
      <c r="G87" s="37">
        <f t="shared" si="36"/>
        <v>1.0089999999999999</v>
      </c>
      <c r="H87" s="11"/>
      <c r="I87" s="11"/>
      <c r="J87" s="11"/>
      <c r="K87" s="11"/>
      <c r="L87" s="29">
        <f t="shared" si="29"/>
        <v>0</v>
      </c>
      <c r="M87" s="31">
        <f t="shared" si="20"/>
        <v>0</v>
      </c>
      <c r="N87" s="50">
        <f>N86+H88*PRODUCT($G$8:G87)^-1*PRODUCT($E$8:E86)*D87</f>
        <v>5888.7128092845869</v>
      </c>
      <c r="O87" s="50"/>
      <c r="P87" s="49">
        <f>P86+J87*PRODUCT($E$8:E86)*PRODUCT($G$8:G86)^-1</f>
        <v>25.882183323834699</v>
      </c>
      <c r="Q87" s="49">
        <f>((O86+N86)*PRODUCT($G$8:G86))/PRODUCT($E$8:E86)</f>
        <v>770002130.38379467</v>
      </c>
      <c r="R87" s="49">
        <f>((P86)*PRODUCT($G$8:G86))/PRODUCT($E$8:E86)</f>
        <v>3384328.1110456861</v>
      </c>
      <c r="S87" s="11">
        <f t="shared" si="21"/>
        <v>0</v>
      </c>
      <c r="T87" s="31">
        <f t="shared" si="22"/>
        <v>0</v>
      </c>
      <c r="U87" s="39">
        <f t="shared" si="30"/>
        <v>0</v>
      </c>
      <c r="V87" s="39">
        <f t="shared" si="23"/>
        <v>0</v>
      </c>
      <c r="W87" s="49">
        <f t="shared" si="31"/>
        <v>10575471976.394701</v>
      </c>
      <c r="X87" s="39">
        <f t="shared" si="24"/>
        <v>0</v>
      </c>
      <c r="Y87" s="39">
        <f t="shared" si="25"/>
        <v>0</v>
      </c>
      <c r="Z87" s="39">
        <f t="shared" si="32"/>
        <v>0</v>
      </c>
      <c r="AA87" s="39">
        <f t="shared" si="33"/>
        <v>0</v>
      </c>
      <c r="AB87" s="39">
        <f t="shared" si="26"/>
        <v>0</v>
      </c>
      <c r="AC87" s="39"/>
      <c r="AD87" s="39"/>
      <c r="AE87" s="39"/>
      <c r="AF87" s="39"/>
      <c r="AG87" s="39"/>
    </row>
    <row r="88" spans="1:33" x14ac:dyDescent="0.2">
      <c r="A88" s="11">
        <f t="shared" si="34"/>
        <v>80</v>
      </c>
      <c r="B88" s="11">
        <f t="shared" si="35"/>
        <v>110</v>
      </c>
      <c r="C88" s="12">
        <f>IF(B84&lt;121,INDEX(Männer!C$2:C$122,B84+1,1),0)</f>
        <v>639.18799999999999</v>
      </c>
      <c r="D88" s="20">
        <f t="shared" si="27"/>
        <v>0.63918799999999998</v>
      </c>
      <c r="E88" s="20">
        <f t="shared" si="28"/>
        <v>0.36081200000000002</v>
      </c>
      <c r="F88" s="27">
        <f>IF(B88&lt;121,IF($D$1="konstant",$D$3,Zins!G82),0)</f>
        <v>8.9999999999999993E-3</v>
      </c>
      <c r="G88" s="37">
        <f t="shared" si="36"/>
        <v>1.0089999999999999</v>
      </c>
      <c r="H88" s="11"/>
      <c r="I88" s="11"/>
      <c r="J88" s="11"/>
      <c r="K88" s="11"/>
      <c r="L88" s="29">
        <f t="shared" si="29"/>
        <v>0</v>
      </c>
      <c r="M88" s="31">
        <f t="shared" si="20"/>
        <v>0</v>
      </c>
      <c r="N88" s="50">
        <f>N87+H89*PRODUCT($G$8:G88)^-1*PRODUCT($E$8:E87)*D88</f>
        <v>5888.7128092845869</v>
      </c>
      <c r="O88" s="50"/>
      <c r="P88" s="49">
        <f>P87+J88*PRODUCT($E$8:E87)*PRODUCT($G$8:G87)^-1</f>
        <v>25.882183323834699</v>
      </c>
      <c r="Q88" s="49">
        <f>((O87+N87)*PRODUCT($G$8:G87))/PRODUCT($E$8:E87)</f>
        <v>2005136254.2157958</v>
      </c>
      <c r="R88" s="49">
        <f>((P87)*PRODUCT($G$8:G87))/PRODUCT($E$8:E87)</f>
        <v>8813013.268206127</v>
      </c>
      <c r="S88" s="11">
        <f t="shared" si="21"/>
        <v>0</v>
      </c>
      <c r="T88" s="31">
        <f t="shared" si="22"/>
        <v>0</v>
      </c>
      <c r="U88" s="39">
        <f t="shared" si="30"/>
        <v>0</v>
      </c>
      <c r="V88" s="39">
        <f t="shared" si="23"/>
        <v>0</v>
      </c>
      <c r="W88" s="49">
        <f t="shared" si="31"/>
        <v>27539225449.600742</v>
      </c>
      <c r="X88" s="39">
        <f t="shared" si="24"/>
        <v>0</v>
      </c>
      <c r="Y88" s="39">
        <f t="shared" si="25"/>
        <v>0</v>
      </c>
      <c r="Z88" s="39">
        <f t="shared" si="32"/>
        <v>0</v>
      </c>
      <c r="AA88" s="39">
        <f t="shared" si="33"/>
        <v>0</v>
      </c>
      <c r="AB88" s="39">
        <f t="shared" si="26"/>
        <v>0</v>
      </c>
      <c r="AC88" s="39"/>
      <c r="AD88" s="39"/>
      <c r="AE88" s="39"/>
      <c r="AF88" s="39"/>
      <c r="AG88" s="39"/>
    </row>
    <row r="89" spans="1:33" x14ac:dyDescent="0.2">
      <c r="A89" s="11">
        <f t="shared" si="34"/>
        <v>81</v>
      </c>
      <c r="B89" s="11">
        <f t="shared" si="35"/>
        <v>111</v>
      </c>
      <c r="C89" s="12">
        <f>IF(B85&lt;121,INDEX(Männer!C$2:C$122,B85+1,1),0)</f>
        <v>666.23299999999995</v>
      </c>
      <c r="D89" s="20">
        <f t="shared" si="27"/>
        <v>0.66623299999999996</v>
      </c>
      <c r="E89" s="20">
        <f t="shared" si="28"/>
        <v>0.33376700000000004</v>
      </c>
      <c r="F89" s="27">
        <f>IF(B89&lt;121,IF($D$1="konstant",$D$3,Zins!G83),0)</f>
        <v>8.9999999999999993E-3</v>
      </c>
      <c r="G89" s="37">
        <f t="shared" si="36"/>
        <v>1.0089999999999999</v>
      </c>
      <c r="H89" s="11"/>
      <c r="I89" s="11"/>
      <c r="J89" s="11"/>
      <c r="K89" s="11"/>
      <c r="L89" s="29">
        <f t="shared" si="29"/>
        <v>0</v>
      </c>
      <c r="M89" s="31">
        <f t="shared" si="20"/>
        <v>0</v>
      </c>
      <c r="N89" s="50">
        <f>N88+H90*PRODUCT($G$8:G89)^-1*PRODUCT($E$8:E88)*D89</f>
        <v>5888.7128092845869</v>
      </c>
      <c r="O89" s="50"/>
      <c r="P89" s="49">
        <f>P88+J89*PRODUCT($E$8:E88)*PRODUCT($G$8:G88)^-1</f>
        <v>25.882183323834699</v>
      </c>
      <c r="Q89" s="49">
        <f>((O88+N88)*PRODUCT($G$8:G88))/PRODUCT($E$8:E88)</f>
        <v>5607303749.6084881</v>
      </c>
      <c r="R89" s="49">
        <f>((P88)*PRODUCT($G$8:G88))/PRODUCT($E$8:E88)</f>
        <v>24645328.835016523</v>
      </c>
      <c r="S89" s="11">
        <f t="shared" si="21"/>
        <v>0</v>
      </c>
      <c r="T89" s="31">
        <f t="shared" si="22"/>
        <v>0</v>
      </c>
      <c r="U89" s="39">
        <f t="shared" si="30"/>
        <v>0</v>
      </c>
      <c r="V89" s="39">
        <f t="shared" si="23"/>
        <v>0</v>
      </c>
      <c r="W89" s="49">
        <f t="shared" si="31"/>
        <v>77012622858.017883</v>
      </c>
      <c r="X89" s="39">
        <f t="shared" si="24"/>
        <v>0</v>
      </c>
      <c r="Y89" s="39">
        <f t="shared" si="25"/>
        <v>0</v>
      </c>
      <c r="Z89" s="39">
        <f t="shared" si="32"/>
        <v>0</v>
      </c>
      <c r="AA89" s="39">
        <f t="shared" si="33"/>
        <v>0</v>
      </c>
      <c r="AB89" s="39">
        <f t="shared" si="26"/>
        <v>0</v>
      </c>
      <c r="AC89" s="39"/>
      <c r="AD89" s="39"/>
      <c r="AE89" s="39"/>
      <c r="AF89" s="39"/>
      <c r="AG89" s="39"/>
    </row>
    <row r="90" spans="1:33" x14ac:dyDescent="0.2">
      <c r="A90" s="11">
        <f t="shared" si="34"/>
        <v>82</v>
      </c>
      <c r="B90" s="11">
        <f t="shared" si="35"/>
        <v>112</v>
      </c>
      <c r="C90" s="12">
        <f>IF(B86&lt;121,INDEX(Männer!C$2:C$122,B86+1,1),0)</f>
        <v>693.65099999999995</v>
      </c>
      <c r="D90" s="20">
        <f t="shared" si="27"/>
        <v>0.69365099999999991</v>
      </c>
      <c r="E90" s="20">
        <f t="shared" si="28"/>
        <v>0.30634900000000009</v>
      </c>
      <c r="F90" s="27">
        <f>IF(B90&lt;121,IF($D$1="konstant",$D$3,Zins!G84),0)</f>
        <v>8.9999999999999993E-3</v>
      </c>
      <c r="G90" s="37">
        <f t="shared" si="36"/>
        <v>1.0089999999999999</v>
      </c>
      <c r="H90" s="11"/>
      <c r="I90" s="11"/>
      <c r="J90" s="11"/>
      <c r="K90" s="11"/>
      <c r="L90" s="29">
        <f t="shared" si="29"/>
        <v>0</v>
      </c>
      <c r="M90" s="31">
        <f t="shared" si="20"/>
        <v>0</v>
      </c>
      <c r="N90" s="50">
        <f>N89+H91*PRODUCT($G$8:G90)^-1*PRODUCT($E$8:E89)*D90</f>
        <v>5888.7128092845869</v>
      </c>
      <c r="O90" s="50"/>
      <c r="P90" s="49">
        <f>P89+J90*PRODUCT($E$8:E89)*PRODUCT($G$8:G89)^-1</f>
        <v>25.882183323834699</v>
      </c>
      <c r="Q90" s="49">
        <f>((O89+N89)*PRODUCT($G$8:G89))/PRODUCT($E$8:E89)</f>
        <v>16951254867.482294</v>
      </c>
      <c r="R90" s="49">
        <f>((P89)*PRODUCT($G$8:G89))/PRODUCT($E$8:E89)</f>
        <v>74504480.055043384</v>
      </c>
      <c r="S90" s="11">
        <f t="shared" si="21"/>
        <v>0</v>
      </c>
      <c r="T90" s="31">
        <f t="shared" si="22"/>
        <v>0</v>
      </c>
      <c r="U90" s="39">
        <f t="shared" si="30"/>
        <v>0</v>
      </c>
      <c r="V90" s="39">
        <f t="shared" si="23"/>
        <v>0</v>
      </c>
      <c r="W90" s="49">
        <f t="shared" si="31"/>
        <v>232814317963.5495</v>
      </c>
      <c r="X90" s="39">
        <f t="shared" si="24"/>
        <v>0</v>
      </c>
      <c r="Y90" s="39">
        <f t="shared" si="25"/>
        <v>0</v>
      </c>
      <c r="Z90" s="39">
        <f t="shared" si="32"/>
        <v>0</v>
      </c>
      <c r="AA90" s="39">
        <f t="shared" si="33"/>
        <v>0</v>
      </c>
      <c r="AB90" s="39">
        <f t="shared" si="26"/>
        <v>0</v>
      </c>
      <c r="AC90" s="39"/>
      <c r="AD90" s="39"/>
      <c r="AE90" s="39"/>
      <c r="AF90" s="39"/>
      <c r="AG90" s="39"/>
    </row>
    <row r="91" spans="1:33" x14ac:dyDescent="0.2">
      <c r="A91" s="11">
        <f t="shared" si="34"/>
        <v>83</v>
      </c>
      <c r="B91" s="11">
        <f t="shared" si="35"/>
        <v>113</v>
      </c>
      <c r="C91" s="12">
        <f>IF(B87&lt;121,INDEX(Männer!C$2:C$122,B87+1,1),0)</f>
        <v>721.42499999999995</v>
      </c>
      <c r="D91" s="20">
        <f t="shared" si="27"/>
        <v>0.72142499999999998</v>
      </c>
      <c r="E91" s="20">
        <f t="shared" si="28"/>
        <v>0.27857500000000002</v>
      </c>
      <c r="F91" s="27">
        <f>IF(B91&lt;121,IF($D$1="konstant",$D$3,Zins!G85),0)</f>
        <v>8.9999999999999993E-3</v>
      </c>
      <c r="G91" s="37">
        <f t="shared" si="36"/>
        <v>1.0089999999999999</v>
      </c>
      <c r="H91" s="11"/>
      <c r="I91" s="11"/>
      <c r="J91" s="11"/>
      <c r="K91" s="11"/>
      <c r="L91" s="29">
        <f t="shared" si="29"/>
        <v>0</v>
      </c>
      <c r="M91" s="31">
        <f t="shared" si="20"/>
        <v>0</v>
      </c>
      <c r="N91" s="50">
        <f>N90+H92*PRODUCT($G$8:G91)^-1*PRODUCT($E$8:E90)*D91</f>
        <v>5888.7128092845869</v>
      </c>
      <c r="O91" s="50"/>
      <c r="P91" s="49">
        <f>P90+J91*PRODUCT($E$8:E90)*PRODUCT($G$8:G90)^-1</f>
        <v>25.882183323834699</v>
      </c>
      <c r="Q91" s="49">
        <f>((O90+N90)*PRODUCT($G$8:G90))/PRODUCT($E$8:E90)</f>
        <v>55831147355.759697</v>
      </c>
      <c r="R91" s="49">
        <f>((P90)*PRODUCT($G$8:G90))/PRODUCT($E$8:E90)</f>
        <v>245390128.17257032</v>
      </c>
      <c r="S91" s="11">
        <f t="shared" si="21"/>
        <v>0</v>
      </c>
      <c r="T91" s="31">
        <f t="shared" si="22"/>
        <v>0</v>
      </c>
      <c r="U91" s="39">
        <f t="shared" si="30"/>
        <v>0</v>
      </c>
      <c r="V91" s="39">
        <f t="shared" si="23"/>
        <v>0</v>
      </c>
      <c r="W91" s="49">
        <f t="shared" si="31"/>
        <v>766804026862.24329</v>
      </c>
      <c r="X91" s="39">
        <f t="shared" si="24"/>
        <v>0</v>
      </c>
      <c r="Y91" s="39">
        <f t="shared" si="25"/>
        <v>0</v>
      </c>
      <c r="Z91" s="39">
        <f t="shared" si="32"/>
        <v>0</v>
      </c>
      <c r="AA91" s="39">
        <f t="shared" si="33"/>
        <v>0</v>
      </c>
      <c r="AB91" s="39">
        <f t="shared" si="26"/>
        <v>0</v>
      </c>
      <c r="AC91" s="39"/>
      <c r="AD91" s="39"/>
      <c r="AE91" s="39"/>
      <c r="AF91" s="39"/>
      <c r="AG91" s="39"/>
    </row>
    <row r="92" spans="1:33" x14ac:dyDescent="0.2">
      <c r="A92" s="11">
        <f t="shared" si="34"/>
        <v>84</v>
      </c>
      <c r="B92" s="11">
        <f t="shared" si="35"/>
        <v>114</v>
      </c>
      <c r="C92" s="12">
        <f>IF(B88&lt;121,INDEX(Männer!C$2:C$122,B88+1,1),0)</f>
        <v>749.53300000000002</v>
      </c>
      <c r="D92" s="20">
        <f t="shared" si="27"/>
        <v>0.749533</v>
      </c>
      <c r="E92" s="20">
        <f t="shared" si="28"/>
        <v>0.250467</v>
      </c>
      <c r="F92" s="27">
        <f>IF(B92&lt;121,IF($D$1="konstant",$D$3,Zins!G86),0)</f>
        <v>8.9999999999999993E-3</v>
      </c>
      <c r="G92" s="37">
        <f t="shared" si="36"/>
        <v>1.0089999999999999</v>
      </c>
      <c r="H92" s="11"/>
      <c r="I92" s="11"/>
      <c r="J92" s="11"/>
      <c r="K92" s="11"/>
      <c r="L92" s="29">
        <f t="shared" si="29"/>
        <v>0</v>
      </c>
      <c r="M92" s="31">
        <f t="shared" si="20"/>
        <v>0</v>
      </c>
      <c r="N92" s="50">
        <f>N91+H93*PRODUCT($G$8:G92)^-1*PRODUCT($E$8:E91)*D92</f>
        <v>5888.7128092845869</v>
      </c>
      <c r="O92" s="50"/>
      <c r="P92" s="49">
        <f>P91+J92*PRODUCT($E$8:E91)*PRODUCT($G$8:G91)^-1</f>
        <v>25.882183323834699</v>
      </c>
      <c r="Q92" s="49">
        <f>((O91+N91)*PRODUCT($G$8:G91))/PRODUCT($E$8:E91)</f>
        <v>202220686285.42233</v>
      </c>
      <c r="R92" s="49">
        <f>((P91)*PRODUCT($G$8:G91))/PRODUCT($E$8:E91)</f>
        <v>888804233.42411697</v>
      </c>
      <c r="S92" s="11">
        <f t="shared" si="21"/>
        <v>0</v>
      </c>
      <c r="T92" s="31">
        <f t="shared" si="22"/>
        <v>0</v>
      </c>
      <c r="U92" s="39">
        <f t="shared" si="30"/>
        <v>0</v>
      </c>
      <c r="V92" s="39">
        <f t="shared" si="23"/>
        <v>0</v>
      </c>
      <c r="W92" s="49">
        <f t="shared" si="31"/>
        <v>2777367901297.6875</v>
      </c>
      <c r="X92" s="39">
        <f t="shared" si="24"/>
        <v>0</v>
      </c>
      <c r="Y92" s="39">
        <f t="shared" si="25"/>
        <v>0</v>
      </c>
      <c r="Z92" s="39">
        <f t="shared" si="32"/>
        <v>0</v>
      </c>
      <c r="AA92" s="39">
        <f t="shared" si="33"/>
        <v>0</v>
      </c>
      <c r="AB92" s="39">
        <f t="shared" si="26"/>
        <v>0</v>
      </c>
      <c r="AC92" s="39"/>
      <c r="AD92" s="39"/>
      <c r="AE92" s="39"/>
      <c r="AF92" s="39"/>
      <c r="AG92" s="39"/>
    </row>
    <row r="93" spans="1:33" x14ac:dyDescent="0.2">
      <c r="A93" s="11">
        <f t="shared" si="34"/>
        <v>85</v>
      </c>
      <c r="B93" s="11">
        <f t="shared" si="35"/>
        <v>115</v>
      </c>
      <c r="C93" s="12">
        <f>IF(B89&lt;121,INDEX(Männer!C$2:C$122,B89+1,1),0)</f>
        <v>777.95</v>
      </c>
      <c r="D93" s="20">
        <f t="shared" si="27"/>
        <v>0.77795000000000003</v>
      </c>
      <c r="E93" s="20">
        <f t="shared" si="28"/>
        <v>0.22204999999999997</v>
      </c>
      <c r="F93" s="27">
        <f>IF(B93&lt;121,IF($D$1="konstant",$D$3,Zins!G87),0)</f>
        <v>8.9999999999999993E-3</v>
      </c>
      <c r="G93" s="37">
        <f t="shared" si="36"/>
        <v>1.0089999999999999</v>
      </c>
      <c r="H93" s="11"/>
      <c r="I93" s="11"/>
      <c r="J93" s="11"/>
      <c r="K93" s="11"/>
      <c r="L93" s="29">
        <f t="shared" si="29"/>
        <v>0</v>
      </c>
      <c r="M93" s="31">
        <f t="shared" si="20"/>
        <v>0</v>
      </c>
      <c r="N93" s="50">
        <f>N92+H94*PRODUCT($G$8:G93)^-1*PRODUCT($E$8:E92)*D93</f>
        <v>5888.7128092845869</v>
      </c>
      <c r="O93" s="50"/>
      <c r="P93" s="49">
        <f>P92+J93*PRODUCT($E$8:E92)*PRODUCT($G$8:G92)^-1</f>
        <v>25.882183323834699</v>
      </c>
      <c r="Q93" s="49">
        <f>((O92+N92)*PRODUCT($G$8:G92))/PRODUCT($E$8:E92)</f>
        <v>814640940570.97778</v>
      </c>
      <c r="R93" s="49">
        <f>((P92)*PRODUCT($G$8:G92))/PRODUCT($E$8:E92)</f>
        <v>3580525464.5319901</v>
      </c>
      <c r="S93" s="11">
        <f t="shared" si="21"/>
        <v>0</v>
      </c>
      <c r="T93" s="31">
        <f t="shared" si="22"/>
        <v>0</v>
      </c>
      <c r="U93" s="39">
        <f t="shared" si="30"/>
        <v>0</v>
      </c>
      <c r="V93" s="39">
        <f t="shared" si="23"/>
        <v>0</v>
      </c>
      <c r="W93" s="49">
        <f t="shared" si="31"/>
        <v>11188556625860.357</v>
      </c>
      <c r="X93" s="39">
        <f t="shared" si="24"/>
        <v>0</v>
      </c>
      <c r="Y93" s="39">
        <f t="shared" si="25"/>
        <v>0</v>
      </c>
      <c r="Z93" s="39">
        <f t="shared" si="32"/>
        <v>0</v>
      </c>
      <c r="AA93" s="39">
        <f t="shared" si="33"/>
        <v>0</v>
      </c>
      <c r="AB93" s="39">
        <f t="shared" si="26"/>
        <v>0</v>
      </c>
      <c r="AC93" s="39"/>
      <c r="AD93" s="39"/>
      <c r="AE93" s="39"/>
      <c r="AF93" s="39"/>
      <c r="AG93" s="39"/>
    </row>
    <row r="94" spans="1:33" x14ac:dyDescent="0.2">
      <c r="A94" s="11">
        <f t="shared" si="34"/>
        <v>86</v>
      </c>
      <c r="B94" s="11">
        <f t="shared" si="35"/>
        <v>116</v>
      </c>
      <c r="C94" s="12">
        <f>IF(B90&lt;121,INDEX(Männer!C$2:C$122,B90+1,1),0)</f>
        <v>806.64700000000005</v>
      </c>
      <c r="D94" s="20">
        <f t="shared" si="27"/>
        <v>0.806647</v>
      </c>
      <c r="E94" s="20">
        <f t="shared" si="28"/>
        <v>0.193353</v>
      </c>
      <c r="F94" s="27">
        <f>IF(B94&lt;121,IF($D$1="konstant",$D$3,Zins!G88),0)</f>
        <v>8.9999999999999993E-3</v>
      </c>
      <c r="G94" s="37">
        <f t="shared" si="36"/>
        <v>1.0089999999999999</v>
      </c>
      <c r="H94" s="11"/>
      <c r="I94" s="11"/>
      <c r="J94" s="11"/>
      <c r="K94" s="11"/>
      <c r="L94" s="29">
        <f t="shared" si="29"/>
        <v>0</v>
      </c>
      <c r="M94" s="31">
        <f t="shared" si="20"/>
        <v>0</v>
      </c>
      <c r="N94" s="50">
        <f>N93+H95*PRODUCT($G$8:G94)^-1*PRODUCT($E$8:E93)*D94</f>
        <v>5888.7128092845869</v>
      </c>
      <c r="O94" s="50"/>
      <c r="P94" s="49">
        <f>P93+J94*PRODUCT($E$8:E93)*PRODUCT($G$8:G93)^-1</f>
        <v>25.882183323834699</v>
      </c>
      <c r="Q94" s="49">
        <f>((O93+N93)*PRODUCT($G$8:G93))/PRODUCT($E$8:E93)</f>
        <v>3701746043846.5054</v>
      </c>
      <c r="R94" s="49">
        <f>((P93)*PRODUCT($G$8:G93))/PRODUCT($E$8:E93)</f>
        <v>16269985110.167881</v>
      </c>
      <c r="S94" s="11">
        <f t="shared" si="21"/>
        <v>0</v>
      </c>
      <c r="T94" s="31">
        <f t="shared" si="22"/>
        <v>0</v>
      </c>
      <c r="U94" s="39">
        <f t="shared" si="30"/>
        <v>0</v>
      </c>
      <c r="V94" s="39">
        <f t="shared" si="23"/>
        <v>0</v>
      </c>
      <c r="W94" s="49">
        <f t="shared" si="31"/>
        <v>50841043168174.289</v>
      </c>
      <c r="X94" s="39">
        <f t="shared" si="24"/>
        <v>0</v>
      </c>
      <c r="Y94" s="39">
        <f t="shared" si="25"/>
        <v>0</v>
      </c>
      <c r="Z94" s="39">
        <f t="shared" si="32"/>
        <v>0</v>
      </c>
      <c r="AA94" s="39">
        <f t="shared" si="33"/>
        <v>0</v>
      </c>
      <c r="AB94" s="39">
        <f t="shared" si="26"/>
        <v>0</v>
      </c>
      <c r="AC94" s="39"/>
      <c r="AD94" s="39"/>
      <c r="AE94" s="39"/>
      <c r="AF94" s="39"/>
      <c r="AG94" s="39"/>
    </row>
    <row r="95" spans="1:33" x14ac:dyDescent="0.2">
      <c r="A95" s="11">
        <f t="shared" si="34"/>
        <v>87</v>
      </c>
      <c r="B95" s="11">
        <f t="shared" si="35"/>
        <v>117</v>
      </c>
      <c r="C95" s="12">
        <f>IF(B91&lt;121,INDEX(Männer!C$2:C$122,B91+1,1),0)</f>
        <v>835.58500000000004</v>
      </c>
      <c r="D95" s="20">
        <f t="shared" si="27"/>
        <v>0.83558500000000002</v>
      </c>
      <c r="E95" s="20">
        <f t="shared" si="28"/>
        <v>0.16441499999999998</v>
      </c>
      <c r="F95" s="27">
        <f>IF(B95&lt;121,IF($D$1="konstant",$D$3,Zins!G89),0)</f>
        <v>8.9999999999999993E-3</v>
      </c>
      <c r="G95" s="37">
        <f t="shared" si="36"/>
        <v>1.0089999999999999</v>
      </c>
      <c r="H95" s="11"/>
      <c r="I95" s="11"/>
      <c r="J95" s="11"/>
      <c r="K95" s="11"/>
      <c r="L95" s="29">
        <f t="shared" si="29"/>
        <v>0</v>
      </c>
      <c r="M95" s="31">
        <f t="shared" si="20"/>
        <v>0</v>
      </c>
      <c r="N95" s="50">
        <f>N94+H96*PRODUCT($G$8:G95)^-1*PRODUCT($E$8:E94)*D95</f>
        <v>5888.7128092845869</v>
      </c>
      <c r="O95" s="50"/>
      <c r="P95" s="49">
        <f>P94+J95*PRODUCT($E$8:E94)*PRODUCT($G$8:G94)^-1</f>
        <v>25.882183323834699</v>
      </c>
      <c r="Q95" s="49">
        <f>((O94+N94)*PRODUCT($G$8:G94))/PRODUCT($E$8:E94)</f>
        <v>19317319918703.742</v>
      </c>
      <c r="R95" s="49">
        <f>((P94)*PRODUCT($G$8:G94))/PRODUCT($E$8:E94)</f>
        <v>84903854484.592392</v>
      </c>
      <c r="S95" s="11">
        <f t="shared" si="21"/>
        <v>0</v>
      </c>
      <c r="T95" s="31">
        <f t="shared" si="22"/>
        <v>0</v>
      </c>
      <c r="U95" s="39">
        <f t="shared" si="30"/>
        <v>0</v>
      </c>
      <c r="V95" s="39">
        <f t="shared" si="23"/>
        <v>0</v>
      </c>
      <c r="W95" s="49">
        <f t="shared" si="31"/>
        <v>265310662656839.38</v>
      </c>
      <c r="X95" s="39">
        <f t="shared" si="24"/>
        <v>0</v>
      </c>
      <c r="Y95" s="39">
        <f t="shared" si="25"/>
        <v>0</v>
      </c>
      <c r="Z95" s="39">
        <f t="shared" si="32"/>
        <v>0</v>
      </c>
      <c r="AA95" s="39">
        <f t="shared" si="33"/>
        <v>0</v>
      </c>
      <c r="AB95" s="39">
        <f t="shared" si="26"/>
        <v>0</v>
      </c>
      <c r="AC95" s="39"/>
      <c r="AD95" s="39"/>
      <c r="AE95" s="39"/>
      <c r="AF95" s="39"/>
      <c r="AG95" s="39"/>
    </row>
    <row r="96" spans="1:33" x14ac:dyDescent="0.2">
      <c r="A96" s="11">
        <f t="shared" si="34"/>
        <v>88</v>
      </c>
      <c r="B96" s="11">
        <f t="shared" si="35"/>
        <v>118</v>
      </c>
      <c r="C96" s="12">
        <f>IF(B92&lt;121,INDEX(Männer!C$2:C$122,B92+1,1),0)</f>
        <v>864.72199999999998</v>
      </c>
      <c r="D96" s="20">
        <f t="shared" si="27"/>
        <v>0.86472199999999999</v>
      </c>
      <c r="E96" s="20">
        <f t="shared" si="28"/>
        <v>0.13527800000000001</v>
      </c>
      <c r="F96" s="27">
        <f>IF(B96&lt;121,IF($D$1="konstant",$D$3,Zins!G90),0)</f>
        <v>8.9999999999999993E-3</v>
      </c>
      <c r="G96" s="37">
        <f t="shared" si="36"/>
        <v>1.0089999999999999</v>
      </c>
      <c r="H96" s="11"/>
      <c r="I96" s="11"/>
      <c r="J96" s="11"/>
      <c r="K96" s="11"/>
      <c r="L96" s="29">
        <f t="shared" si="29"/>
        <v>0</v>
      </c>
      <c r="M96" s="31">
        <f t="shared" si="20"/>
        <v>0</v>
      </c>
      <c r="N96" s="50">
        <f>N95+H97*PRODUCT($G$8:G96)^-1*PRODUCT($E$8:E95)*D96</f>
        <v>5888.7128092845869</v>
      </c>
      <c r="O96" s="50"/>
      <c r="P96" s="49">
        <f>P95+J96*PRODUCT($E$8:E95)*PRODUCT($G$8:G95)^-1</f>
        <v>25.882183323834699</v>
      </c>
      <c r="Q96" s="49">
        <f>((O95+N95)*PRODUCT($G$8:G95))/PRODUCT($E$8:E95)</f>
        <v>118548647008922.98</v>
      </c>
      <c r="R96" s="49">
        <f>((P95)*PRODUCT($G$8:G95))/PRODUCT($E$8:E95)</f>
        <v>521047283854.59796</v>
      </c>
      <c r="S96" s="11">
        <f t="shared" si="21"/>
        <v>0</v>
      </c>
      <c r="T96" s="31">
        <f t="shared" si="22"/>
        <v>0</v>
      </c>
      <c r="U96" s="39">
        <f t="shared" si="30"/>
        <v>0</v>
      </c>
      <c r="V96" s="39">
        <f t="shared" si="23"/>
        <v>0</v>
      </c>
      <c r="W96" s="49">
        <f t="shared" si="31"/>
        <v>1628187565737620.8</v>
      </c>
      <c r="X96" s="39">
        <f t="shared" si="24"/>
        <v>0</v>
      </c>
      <c r="Y96" s="39">
        <f t="shared" si="25"/>
        <v>0</v>
      </c>
      <c r="Z96" s="39">
        <f t="shared" si="32"/>
        <v>0</v>
      </c>
      <c r="AA96" s="39">
        <f t="shared" si="33"/>
        <v>0</v>
      </c>
      <c r="AB96" s="39">
        <f t="shared" si="26"/>
        <v>0</v>
      </c>
      <c r="AC96" s="39"/>
      <c r="AD96" s="39"/>
      <c r="AE96" s="39"/>
      <c r="AF96" s="39"/>
      <c r="AG96" s="39"/>
    </row>
    <row r="97" spans="1:33" x14ac:dyDescent="0.2">
      <c r="A97" s="11">
        <f t="shared" si="34"/>
        <v>89</v>
      </c>
      <c r="B97" s="11">
        <f t="shared" si="35"/>
        <v>119</v>
      </c>
      <c r="C97" s="12">
        <f>IF(B93&lt;121,INDEX(Männer!C$2:C$122,B93+1,1),0)</f>
        <v>894.00800000000004</v>
      </c>
      <c r="D97" s="20">
        <f t="shared" si="27"/>
        <v>0.89400800000000002</v>
      </c>
      <c r="E97" s="20">
        <f t="shared" si="28"/>
        <v>0.10599199999999998</v>
      </c>
      <c r="F97" s="27">
        <f>IF(B97&lt;121,IF($D$1="konstant",$D$3,Zins!G91),0)</f>
        <v>8.9999999999999993E-3</v>
      </c>
      <c r="G97" s="37">
        <f t="shared" si="36"/>
        <v>1.0089999999999999</v>
      </c>
      <c r="H97" s="11"/>
      <c r="I97" s="11"/>
      <c r="J97" s="11"/>
      <c r="K97" s="11"/>
      <c r="L97" s="29">
        <f t="shared" si="29"/>
        <v>0</v>
      </c>
      <c r="M97" s="31">
        <f t="shared" si="20"/>
        <v>0</v>
      </c>
      <c r="N97" s="50">
        <f>N96+H98*PRODUCT($G$8:G97)^-1*PRODUCT($E$8:E96)*D97</f>
        <v>5888.7128092845869</v>
      </c>
      <c r="O97" s="50"/>
      <c r="P97" s="49">
        <f>P96+J97*PRODUCT($E$8:E96)*PRODUCT($G$8:G96)^-1</f>
        <v>25.882183323834699</v>
      </c>
      <c r="Q97" s="49">
        <f>((O96+N96)*PRODUCT($G$8:G96))/PRODUCT($E$8:E96)</f>
        <v>884220529812706.25</v>
      </c>
      <c r="R97" s="49">
        <f>((P96)*PRODUCT($G$8:G96))/PRODUCT($E$8:E96)</f>
        <v>3886343007800.8931</v>
      </c>
      <c r="S97" s="11">
        <f t="shared" si="21"/>
        <v>0</v>
      </c>
      <c r="T97" s="31">
        <f t="shared" si="22"/>
        <v>0</v>
      </c>
      <c r="U97" s="39">
        <f t="shared" si="30"/>
        <v>0</v>
      </c>
      <c r="V97" s="39">
        <f t="shared" si="23"/>
        <v>0</v>
      </c>
      <c r="W97" s="49">
        <f t="shared" si="31"/>
        <v>1.2144186444427468E+16</v>
      </c>
      <c r="X97" s="39">
        <f t="shared" si="24"/>
        <v>0</v>
      </c>
      <c r="Y97" s="39">
        <f t="shared" si="25"/>
        <v>0</v>
      </c>
      <c r="Z97" s="39">
        <f t="shared" si="32"/>
        <v>0</v>
      </c>
      <c r="AA97" s="39">
        <f t="shared" si="33"/>
        <v>0</v>
      </c>
      <c r="AB97" s="39">
        <f t="shared" si="26"/>
        <v>0</v>
      </c>
      <c r="AC97" s="39"/>
      <c r="AD97" s="39"/>
      <c r="AE97" s="39"/>
      <c r="AF97" s="39"/>
      <c r="AG97" s="39"/>
    </row>
    <row r="98" spans="1:33" x14ac:dyDescent="0.2">
      <c r="A98" s="11">
        <f t="shared" si="34"/>
        <v>90</v>
      </c>
      <c r="B98" s="11">
        <f t="shared" si="35"/>
        <v>120</v>
      </c>
      <c r="C98" s="12">
        <f>IF(B94&lt;121,INDEX(Männer!C$2:C$122,B94+1,1),0)</f>
        <v>923.38199999999995</v>
      </c>
      <c r="D98" s="20">
        <f t="shared" si="27"/>
        <v>0.92338199999999993</v>
      </c>
      <c r="E98" s="20">
        <f t="shared" si="28"/>
        <v>7.6618000000000075E-2</v>
      </c>
      <c r="F98" s="27">
        <f>IF(B98&lt;121,IF($D$1="konstant",$D$3,Zins!G92),0)</f>
        <v>8.9999999999999993E-3</v>
      </c>
      <c r="G98" s="37">
        <f t="shared" si="36"/>
        <v>1.0089999999999999</v>
      </c>
      <c r="H98" s="11"/>
      <c r="I98" s="11"/>
      <c r="J98" s="11"/>
      <c r="K98" s="11"/>
      <c r="L98" s="29">
        <f t="shared" si="29"/>
        <v>0</v>
      </c>
      <c r="M98" s="31">
        <f t="shared" si="20"/>
        <v>0</v>
      </c>
      <c r="N98" s="50">
        <f>N97+H99*PRODUCT($G$8:G98)^-1*PRODUCT($E$8:E97)*D98</f>
        <v>5888.7128092845869</v>
      </c>
      <c r="O98" s="50"/>
      <c r="P98" s="49">
        <f>P97+J98*PRODUCT($E$8:E97)*PRODUCT($G$8:G97)^-1</f>
        <v>25.882183323834699</v>
      </c>
      <c r="Q98" s="49">
        <f>((O97+N97)*PRODUCT($G$8:G97))/PRODUCT($E$8:E97)</f>
        <v>8417413715950457</v>
      </c>
      <c r="R98" s="49">
        <f>((P97)*PRODUCT($G$8:G97))/PRODUCT($E$8:E97)</f>
        <v>36996377980140.977</v>
      </c>
      <c r="S98" s="11">
        <f t="shared" si="21"/>
        <v>0</v>
      </c>
      <c r="T98" s="31">
        <f t="shared" si="22"/>
        <v>0</v>
      </c>
      <c r="U98" s="39">
        <f t="shared" si="30"/>
        <v>0</v>
      </c>
      <c r="V98" s="39">
        <f t="shared" si="23"/>
        <v>0</v>
      </c>
      <c r="W98" s="49">
        <f t="shared" si="31"/>
        <v>1.1560763191964789E+17</v>
      </c>
      <c r="X98" s="39">
        <f t="shared" si="24"/>
        <v>0</v>
      </c>
      <c r="Y98" s="39">
        <f t="shared" si="25"/>
        <v>0</v>
      </c>
      <c r="Z98" s="39">
        <f t="shared" si="32"/>
        <v>0</v>
      </c>
      <c r="AA98" s="39">
        <f t="shared" si="33"/>
        <v>0</v>
      </c>
      <c r="AB98" s="39">
        <f t="shared" si="26"/>
        <v>0</v>
      </c>
      <c r="AC98" s="39"/>
      <c r="AD98" s="39"/>
      <c r="AE98" s="39"/>
      <c r="AF98" s="39"/>
      <c r="AG98" s="39"/>
    </row>
    <row r="99" spans="1:33" x14ac:dyDescent="0.2">
      <c r="A99" s="11">
        <f t="shared" si="34"/>
        <v>91</v>
      </c>
      <c r="B99" s="11">
        <f t="shared" si="35"/>
        <v>121</v>
      </c>
      <c r="C99" s="12">
        <f>IF(B95&lt;121,INDEX(Männer!C$2:C$122,B95+1,1),0)</f>
        <v>952.77800000000002</v>
      </c>
      <c r="D99" s="20">
        <f t="shared" si="27"/>
        <v>0</v>
      </c>
      <c r="E99" s="20">
        <f t="shared" si="28"/>
        <v>0</v>
      </c>
      <c r="F99" s="27">
        <f>IF(B99&lt;121,IF($D$1="konstant",$D$3,Zins!G93),0)</f>
        <v>0</v>
      </c>
      <c r="G99" s="37">
        <f t="shared" si="36"/>
        <v>1</v>
      </c>
      <c r="H99" s="11"/>
      <c r="I99" s="11"/>
      <c r="J99" s="11"/>
      <c r="K99" s="11"/>
      <c r="L99" s="29">
        <f t="shared" si="29"/>
        <v>0</v>
      </c>
      <c r="M99" s="31">
        <f t="shared" si="20"/>
        <v>0</v>
      </c>
      <c r="N99" s="50">
        <f>N98+H100*PRODUCT($G$8:G99)^-1*PRODUCT($E$8:E98)*D99</f>
        <v>5888.7128092845869</v>
      </c>
      <c r="O99" s="50"/>
      <c r="P99" s="49">
        <f>P98+J99*PRODUCT($E$8:E98)*PRODUCT($G$8:G98)^-1</f>
        <v>25.882183323834699</v>
      </c>
      <c r="Q99" s="49">
        <f>((O98+N98)*PRODUCT($G$8:G98))/PRODUCT($E$8:E98)</f>
        <v>1.1085085018395157E+17</v>
      </c>
      <c r="R99" s="49">
        <f>((P98)*PRODUCT($G$8:G98))/PRODUCT($E$8:E98)</f>
        <v>487213779816259.88</v>
      </c>
      <c r="S99" s="11">
        <f t="shared" si="21"/>
        <v>0</v>
      </c>
      <c r="T99" s="31">
        <f t="shared" si="22"/>
        <v>0</v>
      </c>
      <c r="U99" s="39">
        <f t="shared" si="30"/>
        <v>0</v>
      </c>
      <c r="V99" s="39">
        <f t="shared" si="23"/>
        <v>0</v>
      </c>
      <c r="W99" s="49">
        <f t="shared" si="31"/>
        <v>1.5224633977253983E+18</v>
      </c>
      <c r="X99" s="39">
        <f t="shared" si="24"/>
        <v>0</v>
      </c>
      <c r="Y99" s="39">
        <f t="shared" si="25"/>
        <v>0</v>
      </c>
      <c r="Z99" s="39">
        <f t="shared" si="32"/>
        <v>0</v>
      </c>
      <c r="AA99" s="39">
        <f t="shared" si="33"/>
        <v>0</v>
      </c>
      <c r="AB99" s="39">
        <f t="shared" si="26"/>
        <v>0</v>
      </c>
      <c r="AC99" s="39"/>
      <c r="AD99" s="39"/>
      <c r="AE99" s="39"/>
      <c r="AF99" s="39"/>
      <c r="AG99" s="39"/>
    </row>
    <row r="100" spans="1:33" x14ac:dyDescent="0.2">
      <c r="A100" s="11">
        <f t="shared" si="34"/>
        <v>92</v>
      </c>
      <c r="B100" s="11" t="str">
        <f t="shared" si="35"/>
        <v/>
      </c>
      <c r="C100" s="12">
        <f>IF(B96&lt;121,INDEX(Männer!C$2:C$122,B96+1,1),0)</f>
        <v>982.11300000000006</v>
      </c>
      <c r="D100" s="20">
        <f t="shared" si="27"/>
        <v>0</v>
      </c>
      <c r="E100" s="20">
        <f t="shared" si="28"/>
        <v>0</v>
      </c>
      <c r="F100" s="27">
        <f>IF(B100&lt;121,IF($D$1="konstant",$D$3,Zins!G94),0)</f>
        <v>0</v>
      </c>
      <c r="G100" s="37">
        <f t="shared" si="36"/>
        <v>1</v>
      </c>
      <c r="H100" s="11"/>
      <c r="I100" s="11"/>
      <c r="J100" s="11"/>
      <c r="K100" s="11"/>
      <c r="L100" s="29">
        <f t="shared" si="29"/>
        <v>0</v>
      </c>
      <c r="M100" s="31">
        <f t="shared" si="20"/>
        <v>0</v>
      </c>
      <c r="N100" s="50">
        <f>N99+H101*PRODUCT($G$8:G100)^-1*PRODUCT($E$8:E99)*D100</f>
        <v>5888.7128092845869</v>
      </c>
      <c r="O100" s="50"/>
      <c r="P100" s="49">
        <f>P99+J100*PRODUCT($E$8:E99)*PRODUCT($G$8:G99)^-1</f>
        <v>25.882183323834699</v>
      </c>
      <c r="Q100" s="49" t="e">
        <f>((O99+N99)*PRODUCT($G$8:G99))/PRODUCT($E$8:E99)</f>
        <v>#DIV/0!</v>
      </c>
      <c r="R100" s="49" t="e">
        <f>((P99)*PRODUCT($G$8:G99))/PRODUCT($E$8:E99)</f>
        <v>#DIV/0!</v>
      </c>
      <c r="S100" s="11">
        <f t="shared" si="21"/>
        <v>0</v>
      </c>
      <c r="T100" s="31">
        <f t="shared" si="22"/>
        <v>0</v>
      </c>
      <c r="U100" s="39">
        <f t="shared" si="30"/>
        <v>0</v>
      </c>
      <c r="V100" s="39">
        <f t="shared" si="23"/>
        <v>0</v>
      </c>
      <c r="W100" s="49" t="e">
        <f t="shared" si="31"/>
        <v>#DIV/0!</v>
      </c>
      <c r="X100" s="39">
        <f t="shared" si="24"/>
        <v>0</v>
      </c>
      <c r="Y100" s="39">
        <f t="shared" si="25"/>
        <v>0</v>
      </c>
      <c r="Z100" s="39">
        <f t="shared" si="32"/>
        <v>0</v>
      </c>
      <c r="AA100" s="39">
        <f t="shared" si="33"/>
        <v>0</v>
      </c>
      <c r="AB100" s="39">
        <f t="shared" si="26"/>
        <v>0</v>
      </c>
      <c r="AC100" s="39"/>
      <c r="AD100" s="39"/>
      <c r="AE100" s="39"/>
      <c r="AF100" s="39"/>
      <c r="AG100" s="39"/>
    </row>
    <row r="101" spans="1:33" x14ac:dyDescent="0.2">
      <c r="A101" s="11">
        <f t="shared" si="34"/>
        <v>93</v>
      </c>
      <c r="B101" s="11" t="str">
        <f t="shared" si="35"/>
        <v/>
      </c>
      <c r="C101" s="12">
        <f>IF(B97&lt;121,INDEX(Männer!C$2:C$122,B97+1,1),0)</f>
        <v>1000</v>
      </c>
      <c r="D101" s="20">
        <f t="shared" si="27"/>
        <v>0</v>
      </c>
      <c r="E101" s="20">
        <f t="shared" si="28"/>
        <v>0</v>
      </c>
      <c r="F101" s="27">
        <f>IF(B101&lt;121,IF($D$1="konstant",$D$3,Zins!G95),0)</f>
        <v>0</v>
      </c>
      <c r="G101" s="37">
        <f t="shared" si="36"/>
        <v>1</v>
      </c>
      <c r="H101" s="11"/>
      <c r="I101" s="11"/>
      <c r="J101" s="11"/>
      <c r="K101" s="11"/>
      <c r="L101" s="29">
        <f t="shared" si="29"/>
        <v>0</v>
      </c>
      <c r="M101" s="31">
        <f t="shared" si="20"/>
        <v>0</v>
      </c>
      <c r="N101" s="50">
        <f>N100+H102*PRODUCT($G$8:G101)^-1*PRODUCT($E$8:E100)*D101</f>
        <v>5888.7128092845869</v>
      </c>
      <c r="O101" s="50"/>
      <c r="P101" s="49">
        <f>P100+J101*PRODUCT($E$8:E100)*PRODUCT($G$8:G100)^-1</f>
        <v>25.882183323834699</v>
      </c>
      <c r="Q101" s="49" t="e">
        <f>((O100+N100)*PRODUCT($G$8:G100))/PRODUCT($E$8:E100)</f>
        <v>#DIV/0!</v>
      </c>
      <c r="R101" s="49" t="e">
        <f>((P100)*PRODUCT($G$8:G100))/PRODUCT($E$8:E100)</f>
        <v>#DIV/0!</v>
      </c>
      <c r="S101" s="11">
        <f t="shared" si="21"/>
        <v>0</v>
      </c>
      <c r="T101" s="31">
        <f t="shared" si="22"/>
        <v>0</v>
      </c>
      <c r="U101" s="39">
        <f t="shared" si="30"/>
        <v>0</v>
      </c>
      <c r="V101" s="39">
        <f t="shared" si="23"/>
        <v>0</v>
      </c>
      <c r="W101" s="49" t="e">
        <f t="shared" si="31"/>
        <v>#DIV/0!</v>
      </c>
      <c r="X101" s="39">
        <f t="shared" si="24"/>
        <v>0</v>
      </c>
      <c r="Y101" s="39">
        <f t="shared" si="25"/>
        <v>0</v>
      </c>
      <c r="Z101" s="39">
        <f t="shared" si="32"/>
        <v>0</v>
      </c>
      <c r="AA101" s="39">
        <f t="shared" si="33"/>
        <v>0</v>
      </c>
      <c r="AB101" s="39">
        <f t="shared" si="26"/>
        <v>0</v>
      </c>
      <c r="AC101" s="39"/>
      <c r="AD101" s="39"/>
      <c r="AE101" s="39"/>
      <c r="AF101" s="39"/>
      <c r="AG101" s="39"/>
    </row>
    <row r="102" spans="1:33" x14ac:dyDescent="0.2">
      <c r="A102" s="11">
        <f t="shared" si="34"/>
        <v>94</v>
      </c>
      <c r="B102" s="11" t="str">
        <f t="shared" si="35"/>
        <v/>
      </c>
      <c r="C102" s="12">
        <f>IF(B98&lt;121,INDEX(Männer!C$2:C$122,B98+1,1),0)</f>
        <v>1000</v>
      </c>
      <c r="D102" s="20">
        <f t="shared" si="27"/>
        <v>0</v>
      </c>
      <c r="E102" s="20">
        <f t="shared" si="28"/>
        <v>0</v>
      </c>
      <c r="F102" s="27">
        <f>IF(B102&lt;121,IF($D$1="konstant",$D$3,Zins!G96),0)</f>
        <v>0</v>
      </c>
      <c r="G102" s="37">
        <f t="shared" si="36"/>
        <v>1</v>
      </c>
      <c r="H102" s="11"/>
      <c r="I102" s="11"/>
      <c r="J102" s="11"/>
      <c r="K102" s="11"/>
      <c r="L102" s="29">
        <f t="shared" si="29"/>
        <v>0</v>
      </c>
      <c r="M102" s="31">
        <f t="shared" si="20"/>
        <v>0</v>
      </c>
      <c r="N102" s="50">
        <f>N101+H103*PRODUCT($G$8:G102)^-1*PRODUCT($E$8:E101)*D102</f>
        <v>5888.7128092845869</v>
      </c>
      <c r="O102" s="50"/>
      <c r="P102" s="49">
        <f>P101+J102*PRODUCT($E$8:E101)*PRODUCT($G$8:G101)^-1</f>
        <v>25.882183323834699</v>
      </c>
      <c r="Q102" s="49" t="e">
        <f>((O101+N101)*PRODUCT($G$8:G101))/PRODUCT($E$8:E101)</f>
        <v>#DIV/0!</v>
      </c>
      <c r="R102" s="49" t="e">
        <f>((P101)*PRODUCT($G$8:G101))/PRODUCT($E$8:E101)</f>
        <v>#DIV/0!</v>
      </c>
      <c r="S102" s="11">
        <f t="shared" si="21"/>
        <v>0</v>
      </c>
      <c r="T102" s="31">
        <f t="shared" si="22"/>
        <v>0</v>
      </c>
      <c r="U102" s="39">
        <f t="shared" si="30"/>
        <v>0</v>
      </c>
      <c r="V102" s="39">
        <f t="shared" si="23"/>
        <v>0</v>
      </c>
      <c r="W102" s="49" t="e">
        <f t="shared" si="31"/>
        <v>#DIV/0!</v>
      </c>
      <c r="X102" s="39">
        <f t="shared" si="24"/>
        <v>0</v>
      </c>
      <c r="Y102" s="39">
        <f t="shared" si="25"/>
        <v>0</v>
      </c>
      <c r="Z102" s="39">
        <f t="shared" si="32"/>
        <v>0</v>
      </c>
      <c r="AA102" s="39">
        <f t="shared" si="33"/>
        <v>0</v>
      </c>
      <c r="AB102" s="39">
        <f t="shared" si="26"/>
        <v>0</v>
      </c>
      <c r="AC102" s="39"/>
      <c r="AD102" s="39"/>
      <c r="AE102" s="39"/>
      <c r="AF102" s="39"/>
      <c r="AG102" s="39"/>
    </row>
    <row r="103" spans="1:33" x14ac:dyDescent="0.2">
      <c r="A103" s="11">
        <f t="shared" si="34"/>
        <v>95</v>
      </c>
      <c r="B103" s="11" t="str">
        <f t="shared" si="35"/>
        <v/>
      </c>
      <c r="C103" s="12">
        <f>IF(B99&lt;121,INDEX(Männer!C$2:C$122,B99+1,1),0)</f>
        <v>0</v>
      </c>
      <c r="D103" s="20">
        <f t="shared" si="27"/>
        <v>0</v>
      </c>
      <c r="E103" s="20">
        <f t="shared" si="28"/>
        <v>0</v>
      </c>
      <c r="F103" s="27">
        <f>IF(B103&lt;121,IF($D$1="konstant",$D$3,Zins!G97),0)</f>
        <v>0</v>
      </c>
      <c r="G103" s="37">
        <f t="shared" si="36"/>
        <v>1</v>
      </c>
      <c r="H103" s="11"/>
      <c r="I103" s="11"/>
      <c r="J103" s="11"/>
      <c r="K103" s="11"/>
      <c r="L103" s="29">
        <f t="shared" si="29"/>
        <v>0</v>
      </c>
      <c r="M103" s="31">
        <f t="shared" si="20"/>
        <v>0</v>
      </c>
      <c r="N103" s="50">
        <f>N102+H104*PRODUCT($G$8:G103)^-1*PRODUCT($E$8:E102)*D103</f>
        <v>5888.7128092845869</v>
      </c>
      <c r="O103" s="50"/>
      <c r="P103" s="49">
        <f>P102+J103*PRODUCT($E$8:E102)*PRODUCT($G$8:G102)^-1</f>
        <v>25.882183323834699</v>
      </c>
      <c r="Q103" s="49" t="e">
        <f>((O102+N102)*PRODUCT($G$8:G102))/PRODUCT($E$8:E102)</f>
        <v>#DIV/0!</v>
      </c>
      <c r="R103" s="49" t="e">
        <f>((P102)*PRODUCT($G$8:G102))/PRODUCT($E$8:E102)</f>
        <v>#DIV/0!</v>
      </c>
      <c r="S103" s="11">
        <f t="shared" si="21"/>
        <v>0</v>
      </c>
      <c r="T103" s="31">
        <f t="shared" si="22"/>
        <v>0</v>
      </c>
      <c r="U103" s="39">
        <f t="shared" si="30"/>
        <v>0</v>
      </c>
      <c r="V103" s="39">
        <f t="shared" si="23"/>
        <v>0</v>
      </c>
      <c r="W103" s="49" t="e">
        <f t="shared" si="31"/>
        <v>#DIV/0!</v>
      </c>
      <c r="X103" s="39">
        <f t="shared" si="24"/>
        <v>0</v>
      </c>
      <c r="Y103" s="39">
        <f t="shared" si="25"/>
        <v>0</v>
      </c>
      <c r="Z103" s="39">
        <f t="shared" si="32"/>
        <v>0</v>
      </c>
      <c r="AA103" s="39">
        <f t="shared" si="33"/>
        <v>0</v>
      </c>
      <c r="AB103" s="39">
        <f t="shared" si="26"/>
        <v>0</v>
      </c>
      <c r="AC103" s="39"/>
      <c r="AD103" s="39"/>
      <c r="AE103" s="39"/>
      <c r="AF103" s="39"/>
      <c r="AG103" s="39"/>
    </row>
    <row r="104" spans="1:33" x14ac:dyDescent="0.2">
      <c r="A104" s="11">
        <f t="shared" si="34"/>
        <v>96</v>
      </c>
      <c r="B104" s="11" t="str">
        <f t="shared" si="35"/>
        <v/>
      </c>
      <c r="C104" s="12">
        <f>IF(B100&lt;121,INDEX(Männer!C$2:C$122,B100+1,1),0)</f>
        <v>0</v>
      </c>
      <c r="D104" s="20">
        <f t="shared" si="27"/>
        <v>0</v>
      </c>
      <c r="E104" s="20">
        <f t="shared" si="28"/>
        <v>0</v>
      </c>
      <c r="F104" s="27">
        <f>IF(B104&lt;121,IF($D$1="konstant",$D$3,Zins!G98),0)</f>
        <v>0</v>
      </c>
      <c r="G104" s="37">
        <f t="shared" si="36"/>
        <v>1</v>
      </c>
      <c r="H104" s="11"/>
      <c r="I104" s="11"/>
      <c r="J104" s="11"/>
      <c r="K104" s="11"/>
      <c r="L104" s="29">
        <f t="shared" si="29"/>
        <v>0</v>
      </c>
      <c r="M104" s="31">
        <f t="shared" si="20"/>
        <v>0</v>
      </c>
      <c r="N104" s="50">
        <f>N103+H105*PRODUCT($G$8:G104)^-1*PRODUCT($E$8:E103)*D104</f>
        <v>5888.7128092845869</v>
      </c>
      <c r="O104" s="50"/>
      <c r="P104" s="49">
        <f>P103+J104*PRODUCT($E$8:E103)*PRODUCT($G$8:G103)^-1</f>
        <v>25.882183323834699</v>
      </c>
      <c r="Q104" s="49" t="e">
        <f>((O103+N103)*PRODUCT($G$8:G103))/PRODUCT($E$8:E103)</f>
        <v>#DIV/0!</v>
      </c>
      <c r="R104" s="49" t="e">
        <f>((P103)*PRODUCT($G$8:G103))/PRODUCT($E$8:E103)</f>
        <v>#DIV/0!</v>
      </c>
      <c r="S104" s="11">
        <f t="shared" si="21"/>
        <v>0</v>
      </c>
      <c r="T104" s="31">
        <f t="shared" si="22"/>
        <v>0</v>
      </c>
      <c r="U104" s="39">
        <f t="shared" si="30"/>
        <v>0</v>
      </c>
      <c r="V104" s="39">
        <f t="shared" si="23"/>
        <v>0</v>
      </c>
      <c r="W104" s="49" t="e">
        <f t="shared" si="31"/>
        <v>#DIV/0!</v>
      </c>
      <c r="X104" s="39">
        <f t="shared" si="24"/>
        <v>0</v>
      </c>
      <c r="Y104" s="39">
        <f t="shared" si="25"/>
        <v>0</v>
      </c>
      <c r="Z104" s="39">
        <f t="shared" si="32"/>
        <v>0</v>
      </c>
      <c r="AA104" s="39">
        <f t="shared" si="33"/>
        <v>0</v>
      </c>
      <c r="AB104" s="39">
        <f t="shared" si="26"/>
        <v>0</v>
      </c>
      <c r="AC104" s="39"/>
      <c r="AD104" s="39"/>
      <c r="AE104" s="39"/>
      <c r="AF104" s="39"/>
      <c r="AG104" s="39"/>
    </row>
    <row r="105" spans="1:33" x14ac:dyDescent="0.2">
      <c r="A105" s="11">
        <f t="shared" si="34"/>
        <v>97</v>
      </c>
      <c r="B105" s="11" t="str">
        <f t="shared" si="35"/>
        <v/>
      </c>
      <c r="C105" s="12">
        <f>IF(B101&lt;121,INDEX(Männer!C$2:C$122,B101+1,1),0)</f>
        <v>0</v>
      </c>
      <c r="D105" s="20">
        <f t="shared" si="27"/>
        <v>0</v>
      </c>
      <c r="E105" s="20">
        <f t="shared" si="28"/>
        <v>0</v>
      </c>
      <c r="F105" s="27">
        <f>IF(B105&lt;121,IF($D$1="konstant",$D$3,Zins!G99),0)</f>
        <v>0</v>
      </c>
      <c r="G105" s="37">
        <f t="shared" si="36"/>
        <v>1</v>
      </c>
      <c r="H105" s="11"/>
      <c r="I105" s="11"/>
      <c r="J105" s="11"/>
      <c r="K105" s="11"/>
      <c r="L105" s="29">
        <f t="shared" si="29"/>
        <v>0</v>
      </c>
      <c r="M105" s="31">
        <f t="shared" si="20"/>
        <v>0</v>
      </c>
      <c r="N105" s="50">
        <f>N104+H106*PRODUCT($G$8:G105)^-1*PRODUCT($E$8:E104)*D105</f>
        <v>5888.7128092845869</v>
      </c>
      <c r="O105" s="50"/>
      <c r="P105" s="49">
        <f>P104+J105*PRODUCT($E$8:E104)*PRODUCT($G$8:G104)^-1</f>
        <v>25.882183323834699</v>
      </c>
      <c r="Q105" s="49" t="e">
        <f>((O104+N104)*PRODUCT($G$8:G104))/PRODUCT($E$8:E104)</f>
        <v>#DIV/0!</v>
      </c>
      <c r="R105" s="49" t="e">
        <f>((P104)*PRODUCT($G$8:G104))/PRODUCT($E$8:E104)</f>
        <v>#DIV/0!</v>
      </c>
      <c r="S105" s="11">
        <f t="shared" si="21"/>
        <v>0</v>
      </c>
      <c r="T105" s="31">
        <f t="shared" si="22"/>
        <v>0</v>
      </c>
      <c r="U105" s="39">
        <f t="shared" si="30"/>
        <v>0</v>
      </c>
      <c r="V105" s="39">
        <f t="shared" si="23"/>
        <v>0</v>
      </c>
      <c r="W105" s="49" t="e">
        <f t="shared" si="31"/>
        <v>#DIV/0!</v>
      </c>
      <c r="X105" s="39">
        <f t="shared" si="24"/>
        <v>0</v>
      </c>
      <c r="Y105" s="39">
        <f t="shared" si="25"/>
        <v>0</v>
      </c>
      <c r="Z105" s="39">
        <f t="shared" si="32"/>
        <v>0</v>
      </c>
      <c r="AA105" s="39">
        <f t="shared" si="33"/>
        <v>0</v>
      </c>
      <c r="AB105" s="39">
        <f t="shared" si="26"/>
        <v>0</v>
      </c>
      <c r="AC105" s="39"/>
      <c r="AD105" s="39"/>
      <c r="AE105" s="39"/>
      <c r="AF105" s="39"/>
      <c r="AG105" s="39"/>
    </row>
    <row r="106" spans="1:33" x14ac:dyDescent="0.2">
      <c r="A106" s="11">
        <f t="shared" si="34"/>
        <v>98</v>
      </c>
      <c r="B106" s="11" t="str">
        <f t="shared" si="35"/>
        <v/>
      </c>
      <c r="C106" s="12">
        <f>IF(B102&lt;121,INDEX(Männer!C$2:C$122,B102+1,1),0)</f>
        <v>0</v>
      </c>
      <c r="D106" s="20">
        <f t="shared" si="27"/>
        <v>0</v>
      </c>
      <c r="E106" s="20">
        <f t="shared" si="28"/>
        <v>0</v>
      </c>
      <c r="F106" s="27">
        <f>IF(B106&lt;121,IF($D$1="konstant",$D$3,Zins!G100),0)</f>
        <v>0</v>
      </c>
      <c r="G106" s="37">
        <f t="shared" si="36"/>
        <v>1</v>
      </c>
      <c r="H106" s="11"/>
      <c r="I106" s="11"/>
      <c r="J106" s="11"/>
      <c r="K106" s="11"/>
      <c r="L106" s="29">
        <f t="shared" si="29"/>
        <v>0</v>
      </c>
      <c r="M106" s="31">
        <f t="shared" si="20"/>
        <v>0</v>
      </c>
      <c r="N106" s="50">
        <f>N105+H107*PRODUCT($G$8:G106)^-1*PRODUCT($E$8:E105)*D106</f>
        <v>5888.7128092845869</v>
      </c>
      <c r="O106" s="50"/>
      <c r="P106" s="49">
        <f>P105+J106*PRODUCT($E$8:E105)*PRODUCT($G$8:G105)^-1</f>
        <v>25.882183323834699</v>
      </c>
      <c r="Q106" s="49" t="e">
        <f>((O105+N105)*PRODUCT($G$8:G105))/PRODUCT($E$8:E105)</f>
        <v>#DIV/0!</v>
      </c>
      <c r="R106" s="49" t="e">
        <f>((P105)*PRODUCT($G$8:G105))/PRODUCT($E$8:E105)</f>
        <v>#DIV/0!</v>
      </c>
      <c r="S106" s="11">
        <f t="shared" si="21"/>
        <v>0</v>
      </c>
      <c r="T106" s="31">
        <f t="shared" si="22"/>
        <v>0</v>
      </c>
      <c r="U106" s="39">
        <f t="shared" si="30"/>
        <v>0</v>
      </c>
      <c r="V106" s="39">
        <f t="shared" si="23"/>
        <v>0</v>
      </c>
      <c r="W106" s="49" t="e">
        <f t="shared" si="31"/>
        <v>#DIV/0!</v>
      </c>
      <c r="X106" s="39">
        <f t="shared" si="24"/>
        <v>0</v>
      </c>
      <c r="Y106" s="39">
        <f t="shared" si="25"/>
        <v>0</v>
      </c>
      <c r="Z106" s="39">
        <f t="shared" si="32"/>
        <v>0</v>
      </c>
      <c r="AA106" s="39">
        <f t="shared" si="33"/>
        <v>0</v>
      </c>
      <c r="AB106" s="39">
        <f t="shared" si="26"/>
        <v>0</v>
      </c>
      <c r="AC106" s="39"/>
      <c r="AD106" s="39"/>
      <c r="AE106" s="39"/>
      <c r="AF106" s="39"/>
      <c r="AG106" s="39"/>
    </row>
    <row r="107" spans="1:33" x14ac:dyDescent="0.2">
      <c r="A107" s="11">
        <f t="shared" si="34"/>
        <v>99</v>
      </c>
      <c r="B107" s="11" t="str">
        <f t="shared" si="35"/>
        <v/>
      </c>
      <c r="C107" s="12">
        <f>IF(B103&lt;121,INDEX(Männer!C$2:C$122,B103+1,1),0)</f>
        <v>0</v>
      </c>
      <c r="D107" s="20">
        <f t="shared" si="27"/>
        <v>0</v>
      </c>
      <c r="E107" s="20">
        <f t="shared" si="28"/>
        <v>0</v>
      </c>
      <c r="F107" s="27">
        <f>IF(B107&lt;121,IF($D$1="konstant",$D$3,Zins!G101),0)</f>
        <v>0</v>
      </c>
      <c r="G107" s="37">
        <f t="shared" si="36"/>
        <v>1</v>
      </c>
      <c r="H107" s="11"/>
      <c r="I107" s="11"/>
      <c r="J107" s="11"/>
      <c r="K107" s="11"/>
      <c r="L107" s="29">
        <f t="shared" si="29"/>
        <v>0</v>
      </c>
      <c r="M107" s="31">
        <f t="shared" si="20"/>
        <v>0</v>
      </c>
      <c r="N107" s="50">
        <f>N106+H108*PRODUCT($G$8:G107)^-1*PRODUCT($E$8:E106)*D107</f>
        <v>5888.7128092845869</v>
      </c>
      <c r="O107" s="50"/>
      <c r="P107" s="49">
        <f>P106+J107*PRODUCT($E$8:E106)*PRODUCT($G$8:G106)^-1</f>
        <v>25.882183323834699</v>
      </c>
      <c r="Q107" s="49" t="e">
        <f>((O106+N106)*PRODUCT($G$8:G106))/PRODUCT($E$8:E106)</f>
        <v>#DIV/0!</v>
      </c>
      <c r="R107" s="49" t="e">
        <f>((P106)*PRODUCT($G$8:G106))/PRODUCT($E$8:E106)</f>
        <v>#DIV/0!</v>
      </c>
      <c r="S107" s="11">
        <f t="shared" si="21"/>
        <v>0</v>
      </c>
      <c r="T107" s="31">
        <f t="shared" si="22"/>
        <v>0</v>
      </c>
      <c r="U107" s="39">
        <f t="shared" si="30"/>
        <v>0</v>
      </c>
      <c r="V107" s="39">
        <f t="shared" si="23"/>
        <v>0</v>
      </c>
      <c r="W107" s="49" t="e">
        <f t="shared" si="31"/>
        <v>#DIV/0!</v>
      </c>
      <c r="X107" s="39">
        <f t="shared" si="24"/>
        <v>0</v>
      </c>
      <c r="Y107" s="39">
        <f t="shared" si="25"/>
        <v>0</v>
      </c>
      <c r="Z107" s="39">
        <f t="shared" si="32"/>
        <v>0</v>
      </c>
      <c r="AA107" s="39">
        <f t="shared" si="33"/>
        <v>0</v>
      </c>
      <c r="AB107" s="39">
        <f t="shared" si="26"/>
        <v>0</v>
      </c>
      <c r="AC107" s="39"/>
      <c r="AD107" s="39"/>
      <c r="AE107" s="39"/>
      <c r="AF107" s="39"/>
      <c r="AG107" s="39"/>
    </row>
    <row r="108" spans="1:33" x14ac:dyDescent="0.2">
      <c r="A108" s="11">
        <f t="shared" si="34"/>
        <v>100</v>
      </c>
      <c r="B108" s="11" t="str">
        <f t="shared" si="35"/>
        <v/>
      </c>
      <c r="C108" s="12">
        <f>IF(B104&lt;121,INDEX(Männer!C$2:C$122,B104+1,1),0)</f>
        <v>0</v>
      </c>
      <c r="D108" s="20">
        <f t="shared" si="27"/>
        <v>0</v>
      </c>
      <c r="E108" s="20">
        <f t="shared" si="28"/>
        <v>0</v>
      </c>
      <c r="F108" s="27">
        <f>IF(B108&lt;121,IF($D$1="konstant",$D$3,Zins!G102),0)</f>
        <v>0</v>
      </c>
      <c r="G108" s="37">
        <f t="shared" si="36"/>
        <v>1</v>
      </c>
      <c r="H108" s="11"/>
      <c r="I108" s="11"/>
      <c r="J108" s="11"/>
      <c r="K108" s="11"/>
      <c r="L108" s="29">
        <f t="shared" si="29"/>
        <v>0</v>
      </c>
      <c r="M108" s="31">
        <f t="shared" si="20"/>
        <v>0</v>
      </c>
      <c r="N108" s="50">
        <f>N107+H109*PRODUCT($G$8:G108)^-1*PRODUCT($E$8:E107)*D108</f>
        <v>5888.7128092845869</v>
      </c>
      <c r="O108" s="50"/>
      <c r="P108" s="49">
        <f>P107+J108*PRODUCT($E$8:E107)*PRODUCT($G$8:G107)^-1</f>
        <v>25.882183323834699</v>
      </c>
      <c r="Q108" s="49" t="e">
        <f>((O107+N107)*PRODUCT($G$8:G107))/PRODUCT($E$8:E107)</f>
        <v>#DIV/0!</v>
      </c>
      <c r="R108" s="49" t="e">
        <f>((P107)*PRODUCT($G$8:G107))/PRODUCT($E$8:E107)</f>
        <v>#DIV/0!</v>
      </c>
      <c r="S108" s="11">
        <f t="shared" si="21"/>
        <v>0</v>
      </c>
      <c r="T108" s="31">
        <f t="shared" si="22"/>
        <v>0</v>
      </c>
      <c r="U108" s="39">
        <f t="shared" si="30"/>
        <v>0</v>
      </c>
      <c r="V108" s="39">
        <f t="shared" si="23"/>
        <v>0</v>
      </c>
      <c r="W108" s="49" t="e">
        <f t="shared" si="31"/>
        <v>#DIV/0!</v>
      </c>
      <c r="X108" s="39">
        <f t="shared" si="24"/>
        <v>0</v>
      </c>
      <c r="Y108" s="39">
        <f t="shared" si="25"/>
        <v>0</v>
      </c>
      <c r="Z108" s="39">
        <f t="shared" si="32"/>
        <v>0</v>
      </c>
      <c r="AA108" s="39">
        <f t="shared" si="33"/>
        <v>0</v>
      </c>
      <c r="AB108" s="39">
        <f t="shared" si="26"/>
        <v>0</v>
      </c>
      <c r="AC108" s="39"/>
      <c r="AD108" s="39"/>
      <c r="AE108" s="39"/>
      <c r="AF108" s="39"/>
      <c r="AG108" s="39"/>
    </row>
    <row r="109" spans="1:33" x14ac:dyDescent="0.2">
      <c r="A109" s="11">
        <f t="shared" si="34"/>
        <v>101</v>
      </c>
      <c r="B109" s="11" t="str">
        <f t="shared" si="35"/>
        <v/>
      </c>
      <c r="C109" s="12">
        <f>IF(B105&lt;121,INDEX(Männer!C$2:C$122,B105+1,1),0)</f>
        <v>0</v>
      </c>
      <c r="D109" s="20">
        <f t="shared" si="27"/>
        <v>0</v>
      </c>
      <c r="E109" s="20">
        <f t="shared" si="28"/>
        <v>0</v>
      </c>
      <c r="F109" s="27">
        <f>IF(B109&lt;121,IF($D$1="konstant",$D$3,Zins!G103),0)</f>
        <v>0</v>
      </c>
      <c r="G109" s="37">
        <f t="shared" si="36"/>
        <v>1</v>
      </c>
      <c r="H109" s="11"/>
      <c r="I109" s="11"/>
      <c r="J109" s="11"/>
      <c r="K109" s="11"/>
      <c r="L109" s="29">
        <f t="shared" si="29"/>
        <v>0</v>
      </c>
      <c r="M109" s="31">
        <f t="shared" si="20"/>
        <v>0</v>
      </c>
      <c r="N109" s="50">
        <f>N108+H110*PRODUCT($G$8:G109)^-1*PRODUCT($E$8:E108)*D109</f>
        <v>5888.7128092845869</v>
      </c>
      <c r="O109" s="50"/>
      <c r="P109" s="49">
        <f>P108+J109*PRODUCT($E$8:E108)*PRODUCT($G$8:G108)^-1</f>
        <v>25.882183323834699</v>
      </c>
      <c r="Q109" s="49" t="e">
        <f>((O108+N108)*PRODUCT($G$8:G108))/PRODUCT($E$8:E108)</f>
        <v>#DIV/0!</v>
      </c>
      <c r="R109" s="49" t="e">
        <f>((P108)*PRODUCT($G$8:G108))/PRODUCT($E$8:E108)</f>
        <v>#DIV/0!</v>
      </c>
      <c r="S109" s="11">
        <f t="shared" si="21"/>
        <v>0</v>
      </c>
      <c r="T109" s="31">
        <f t="shared" si="22"/>
        <v>0</v>
      </c>
      <c r="U109" s="39">
        <f t="shared" si="30"/>
        <v>0</v>
      </c>
      <c r="V109" s="39">
        <f t="shared" si="23"/>
        <v>0</v>
      </c>
      <c r="W109" s="49" t="e">
        <f t="shared" si="31"/>
        <v>#DIV/0!</v>
      </c>
      <c r="X109" s="39">
        <f t="shared" si="24"/>
        <v>0</v>
      </c>
      <c r="Y109" s="39">
        <f t="shared" si="25"/>
        <v>0</v>
      </c>
      <c r="Z109" s="39">
        <f t="shared" si="32"/>
        <v>0</v>
      </c>
      <c r="AA109" s="39">
        <f t="shared" si="33"/>
        <v>0</v>
      </c>
      <c r="AB109" s="39">
        <f t="shared" si="26"/>
        <v>0</v>
      </c>
      <c r="AC109" s="39"/>
      <c r="AD109" s="39"/>
      <c r="AE109" s="39"/>
      <c r="AF109" s="39"/>
      <c r="AG109" s="39"/>
    </row>
    <row r="110" spans="1:33" x14ac:dyDescent="0.2">
      <c r="A110" s="11">
        <f t="shared" si="34"/>
        <v>102</v>
      </c>
      <c r="B110" s="11" t="str">
        <f t="shared" si="35"/>
        <v/>
      </c>
      <c r="C110" s="12">
        <f>IF(B106&lt;121,INDEX(Männer!C$2:C$122,B106+1,1),0)</f>
        <v>0</v>
      </c>
      <c r="D110" s="20">
        <f t="shared" si="27"/>
        <v>0</v>
      </c>
      <c r="E110" s="20">
        <f t="shared" si="28"/>
        <v>0</v>
      </c>
      <c r="F110" s="27">
        <f>IF(B110&lt;121,IF($D$1="konstant",$D$3,Zins!G104),0)</f>
        <v>0</v>
      </c>
      <c r="G110" s="37">
        <f t="shared" si="36"/>
        <v>1</v>
      </c>
      <c r="H110" s="11"/>
      <c r="I110" s="11"/>
      <c r="J110" s="11"/>
      <c r="K110" s="11"/>
      <c r="L110" s="29">
        <f t="shared" si="29"/>
        <v>0</v>
      </c>
      <c r="M110" s="31">
        <f t="shared" si="20"/>
        <v>0</v>
      </c>
      <c r="N110" s="50">
        <f>N109+H111*PRODUCT($G$8:G110)^-1*PRODUCT($E$8:E109)*D110</f>
        <v>5888.7128092845869</v>
      </c>
      <c r="O110" s="50"/>
      <c r="P110" s="49">
        <f>P109+J110*PRODUCT($E$8:E109)*PRODUCT($G$8:G109)^-1</f>
        <v>25.882183323834699</v>
      </c>
      <c r="Q110" s="49" t="e">
        <f>((O109+N109)*PRODUCT($G$8:G109))/PRODUCT($E$8:E109)</f>
        <v>#DIV/0!</v>
      </c>
      <c r="R110" s="49" t="e">
        <f>((P109)*PRODUCT($G$8:G109))/PRODUCT($E$8:E109)</f>
        <v>#DIV/0!</v>
      </c>
      <c r="S110" s="11">
        <f t="shared" si="21"/>
        <v>0</v>
      </c>
      <c r="T110" s="31">
        <f t="shared" si="22"/>
        <v>0</v>
      </c>
      <c r="U110" s="39">
        <f t="shared" si="30"/>
        <v>0</v>
      </c>
      <c r="V110" s="39">
        <f t="shared" si="23"/>
        <v>0</v>
      </c>
      <c r="W110" s="49" t="e">
        <f t="shared" si="31"/>
        <v>#DIV/0!</v>
      </c>
      <c r="X110" s="39">
        <f t="shared" si="24"/>
        <v>0</v>
      </c>
      <c r="Y110" s="39">
        <f t="shared" si="25"/>
        <v>0</v>
      </c>
      <c r="Z110" s="39">
        <f t="shared" si="32"/>
        <v>0</v>
      </c>
      <c r="AA110" s="39">
        <f t="shared" si="33"/>
        <v>0</v>
      </c>
      <c r="AB110" s="39">
        <f t="shared" si="26"/>
        <v>0</v>
      </c>
      <c r="AC110" s="39"/>
      <c r="AD110" s="39"/>
      <c r="AE110" s="39"/>
      <c r="AF110" s="39"/>
      <c r="AG110" s="39"/>
    </row>
    <row r="111" spans="1:33" x14ac:dyDescent="0.2">
      <c r="A111" s="11">
        <f t="shared" si="34"/>
        <v>103</v>
      </c>
      <c r="B111" s="11" t="str">
        <f t="shared" si="35"/>
        <v/>
      </c>
      <c r="C111" s="12">
        <f>IF(B107&lt;121,INDEX(Männer!C$2:C$122,B107+1,1),0)</f>
        <v>0</v>
      </c>
      <c r="D111" s="20">
        <f t="shared" si="27"/>
        <v>0</v>
      </c>
      <c r="E111" s="20">
        <f t="shared" si="28"/>
        <v>0</v>
      </c>
      <c r="F111" s="27">
        <f>IF(B111&lt;121,IF($D$1="konstant",$D$3,Zins!G105),0)</f>
        <v>0</v>
      </c>
      <c r="G111" s="37">
        <f t="shared" si="36"/>
        <v>1</v>
      </c>
      <c r="H111" s="11"/>
      <c r="I111" s="11"/>
      <c r="J111" s="11"/>
      <c r="K111" s="11"/>
      <c r="L111" s="29">
        <f t="shared" si="29"/>
        <v>0</v>
      </c>
      <c r="M111" s="31">
        <f t="shared" si="20"/>
        <v>0</v>
      </c>
      <c r="N111" s="50">
        <f>N110+H112*PRODUCT($G$8:G111)^-1*PRODUCT($E$8:E110)*D111</f>
        <v>5888.7128092845869</v>
      </c>
      <c r="O111" s="50"/>
      <c r="P111" s="49">
        <f>P110+J111*PRODUCT($E$8:E110)*PRODUCT($G$8:G110)^-1</f>
        <v>25.882183323834699</v>
      </c>
      <c r="Q111" s="49" t="e">
        <f>((O110+N110)*PRODUCT($G$8:G110))/PRODUCT($E$8:E110)</f>
        <v>#DIV/0!</v>
      </c>
      <c r="R111" s="49" t="e">
        <f>((P110)*PRODUCT($G$8:G110))/PRODUCT($E$8:E110)</f>
        <v>#DIV/0!</v>
      </c>
      <c r="S111" s="11">
        <f t="shared" si="21"/>
        <v>0</v>
      </c>
      <c r="T111" s="31">
        <f t="shared" si="22"/>
        <v>0</v>
      </c>
      <c r="U111" s="39">
        <f t="shared" si="30"/>
        <v>0</v>
      </c>
      <c r="V111" s="39">
        <f t="shared" si="23"/>
        <v>0</v>
      </c>
      <c r="W111" s="49" t="e">
        <f t="shared" si="31"/>
        <v>#DIV/0!</v>
      </c>
      <c r="X111" s="39">
        <f t="shared" si="24"/>
        <v>0</v>
      </c>
      <c r="Y111" s="39">
        <f t="shared" si="25"/>
        <v>0</v>
      </c>
      <c r="Z111" s="39">
        <f t="shared" si="32"/>
        <v>0</v>
      </c>
      <c r="AA111" s="39">
        <f t="shared" si="33"/>
        <v>0</v>
      </c>
      <c r="AB111" s="39">
        <f t="shared" si="26"/>
        <v>0</v>
      </c>
      <c r="AC111" s="39"/>
      <c r="AD111" s="39"/>
      <c r="AE111" s="39"/>
      <c r="AF111" s="39"/>
      <c r="AG111" s="39"/>
    </row>
    <row r="112" spans="1:33" x14ac:dyDescent="0.2">
      <c r="A112" s="11">
        <f t="shared" si="34"/>
        <v>104</v>
      </c>
      <c r="B112" s="11" t="str">
        <f t="shared" si="35"/>
        <v/>
      </c>
      <c r="C112" s="12">
        <f>IF(B108&lt;121,INDEX(Männer!C$2:C$122,B108+1,1),0)</f>
        <v>0</v>
      </c>
      <c r="D112" s="20">
        <f t="shared" si="27"/>
        <v>0</v>
      </c>
      <c r="E112" s="20">
        <f t="shared" si="28"/>
        <v>0</v>
      </c>
      <c r="F112" s="27">
        <f>IF(B112&lt;121,IF($D$1="konstant",$D$3,Zins!G106),0)</f>
        <v>0</v>
      </c>
      <c r="G112" s="37">
        <f t="shared" si="36"/>
        <v>1</v>
      </c>
      <c r="H112" s="11"/>
      <c r="I112" s="11"/>
      <c r="J112" s="11"/>
      <c r="K112" s="11"/>
      <c r="L112" s="29">
        <f t="shared" si="29"/>
        <v>0</v>
      </c>
      <c r="M112" s="31">
        <f t="shared" si="20"/>
        <v>0</v>
      </c>
      <c r="N112" s="50">
        <f>N111+H113*PRODUCT($G$8:G112)^-1*PRODUCT($E$8:E111)*D112</f>
        <v>5888.7128092845869</v>
      </c>
      <c r="O112" s="50"/>
      <c r="P112" s="49">
        <f>P111+J112*PRODUCT($E$8:E111)*PRODUCT($G$8:G111)^-1</f>
        <v>25.882183323834699</v>
      </c>
      <c r="Q112" s="49" t="e">
        <f>((O111+N111)*PRODUCT($G$8:G111))/PRODUCT($E$8:E111)</f>
        <v>#DIV/0!</v>
      </c>
      <c r="R112" s="49" t="e">
        <f>((P111)*PRODUCT($G$8:G111))/PRODUCT($E$8:E111)</f>
        <v>#DIV/0!</v>
      </c>
      <c r="S112" s="11">
        <f t="shared" si="21"/>
        <v>0</v>
      </c>
      <c r="T112" s="31">
        <f t="shared" si="22"/>
        <v>0</v>
      </c>
      <c r="U112" s="39">
        <f t="shared" si="30"/>
        <v>0</v>
      </c>
      <c r="V112" s="39">
        <f t="shared" si="23"/>
        <v>0</v>
      </c>
      <c r="W112" s="49" t="e">
        <f t="shared" si="31"/>
        <v>#DIV/0!</v>
      </c>
      <c r="X112" s="39">
        <f t="shared" si="24"/>
        <v>0</v>
      </c>
      <c r="Y112" s="39">
        <f t="shared" si="25"/>
        <v>0</v>
      </c>
      <c r="Z112" s="39">
        <f t="shared" si="32"/>
        <v>0</v>
      </c>
      <c r="AA112" s="39">
        <f t="shared" si="33"/>
        <v>0</v>
      </c>
      <c r="AB112" s="39">
        <f t="shared" si="26"/>
        <v>0</v>
      </c>
      <c r="AC112" s="39"/>
      <c r="AD112" s="39"/>
      <c r="AE112" s="39"/>
      <c r="AF112" s="39"/>
      <c r="AG112" s="39"/>
    </row>
    <row r="113" spans="1:33" x14ac:dyDescent="0.2">
      <c r="A113" s="11">
        <f t="shared" si="34"/>
        <v>105</v>
      </c>
      <c r="B113" s="11" t="str">
        <f t="shared" si="35"/>
        <v/>
      </c>
      <c r="C113" s="12">
        <f>IF(B109&lt;121,INDEX(Männer!C$2:C$122,B109+1,1),0)</f>
        <v>0</v>
      </c>
      <c r="D113" s="20">
        <f t="shared" si="27"/>
        <v>0</v>
      </c>
      <c r="E113" s="20">
        <f t="shared" si="28"/>
        <v>0</v>
      </c>
      <c r="F113" s="27">
        <f>IF(B113&lt;121,IF($D$1="konstant",$D$3,Zins!G107),0)</f>
        <v>0</v>
      </c>
      <c r="G113" s="37">
        <f t="shared" si="36"/>
        <v>1</v>
      </c>
      <c r="H113" s="11"/>
      <c r="I113" s="11"/>
      <c r="J113" s="11"/>
      <c r="K113" s="11"/>
      <c r="L113" s="29">
        <f t="shared" si="29"/>
        <v>0</v>
      </c>
      <c r="M113" s="31">
        <f t="shared" si="20"/>
        <v>0</v>
      </c>
      <c r="N113" s="50">
        <f>N112+H114*PRODUCT($G$8:G113)^-1*PRODUCT($E$8:E112)*D113</f>
        <v>5888.7128092845869</v>
      </c>
      <c r="O113" s="50"/>
      <c r="P113" s="49">
        <f>P112+J113*PRODUCT($E$8:E112)*PRODUCT($G$8:G112)^-1</f>
        <v>25.882183323834699</v>
      </c>
      <c r="Q113" s="49" t="e">
        <f>((O112+N112)*PRODUCT($G$8:G112))/PRODUCT($E$8:E112)</f>
        <v>#DIV/0!</v>
      </c>
      <c r="R113" s="49" t="e">
        <f>((P112)*PRODUCT($G$8:G112))/PRODUCT($E$8:E112)</f>
        <v>#DIV/0!</v>
      </c>
      <c r="S113" s="11">
        <f t="shared" si="21"/>
        <v>0</v>
      </c>
      <c r="T113" s="31">
        <f t="shared" si="22"/>
        <v>0</v>
      </c>
      <c r="U113" s="39">
        <f t="shared" si="30"/>
        <v>0</v>
      </c>
      <c r="V113" s="39">
        <f t="shared" si="23"/>
        <v>0</v>
      </c>
      <c r="W113" s="49" t="e">
        <f t="shared" si="31"/>
        <v>#DIV/0!</v>
      </c>
      <c r="X113" s="39">
        <f t="shared" si="24"/>
        <v>0</v>
      </c>
      <c r="Y113" s="39">
        <f t="shared" si="25"/>
        <v>0</v>
      </c>
      <c r="Z113" s="39">
        <f t="shared" si="32"/>
        <v>0</v>
      </c>
      <c r="AA113" s="39">
        <f t="shared" si="33"/>
        <v>0</v>
      </c>
      <c r="AB113" s="39">
        <f t="shared" si="26"/>
        <v>0</v>
      </c>
      <c r="AC113" s="39"/>
      <c r="AD113" s="39"/>
      <c r="AE113" s="39"/>
      <c r="AF113" s="39"/>
      <c r="AG113" s="39"/>
    </row>
    <row r="114" spans="1:33" x14ac:dyDescent="0.2">
      <c r="A114" s="11">
        <f t="shared" si="34"/>
        <v>106</v>
      </c>
      <c r="B114" s="11" t="str">
        <f t="shared" si="35"/>
        <v/>
      </c>
      <c r="C114" s="12">
        <f>IF(B110&lt;121,INDEX(Männer!C$2:C$122,B110+1,1),0)</f>
        <v>0</v>
      </c>
      <c r="D114" s="20">
        <f t="shared" si="27"/>
        <v>0</v>
      </c>
      <c r="E114" s="20">
        <f t="shared" si="28"/>
        <v>0</v>
      </c>
      <c r="F114" s="27">
        <f>IF(B114&lt;121,IF($D$1="konstant",$D$3,Zins!G108),0)</f>
        <v>0</v>
      </c>
      <c r="G114" s="37">
        <f t="shared" si="36"/>
        <v>1</v>
      </c>
      <c r="H114" s="11"/>
      <c r="I114" s="11"/>
      <c r="J114" s="11"/>
      <c r="K114" s="11"/>
      <c r="L114" s="29">
        <f t="shared" si="29"/>
        <v>0</v>
      </c>
      <c r="M114" s="31">
        <f t="shared" si="20"/>
        <v>0</v>
      </c>
      <c r="N114" s="50">
        <f>N113+H115*PRODUCT($G$8:G114)^-1*PRODUCT($E$8:E113)*D114</f>
        <v>5888.7128092845869</v>
      </c>
      <c r="O114" s="50"/>
      <c r="P114" s="49">
        <f>P113+J114*PRODUCT($E$8:E113)*PRODUCT($G$8:G113)^-1</f>
        <v>25.882183323834699</v>
      </c>
      <c r="Q114" s="49" t="e">
        <f>((O113+N113)*PRODUCT($G$8:G113))/PRODUCT($E$8:E113)</f>
        <v>#DIV/0!</v>
      </c>
      <c r="R114" s="49" t="e">
        <f>((P113)*PRODUCT($G$8:G113))/PRODUCT($E$8:E113)</f>
        <v>#DIV/0!</v>
      </c>
      <c r="S114" s="11">
        <f t="shared" si="21"/>
        <v>0</v>
      </c>
      <c r="T114" s="31">
        <f t="shared" si="22"/>
        <v>0</v>
      </c>
      <c r="U114" s="39">
        <f t="shared" si="30"/>
        <v>0</v>
      </c>
      <c r="V114" s="39">
        <f t="shared" si="23"/>
        <v>0</v>
      </c>
      <c r="W114" s="49" t="e">
        <f t="shared" si="31"/>
        <v>#DIV/0!</v>
      </c>
      <c r="X114" s="39">
        <f t="shared" si="24"/>
        <v>0</v>
      </c>
      <c r="Y114" s="39">
        <f t="shared" si="25"/>
        <v>0</v>
      </c>
      <c r="Z114" s="39">
        <f t="shared" si="32"/>
        <v>0</v>
      </c>
      <c r="AA114" s="39">
        <f t="shared" si="33"/>
        <v>0</v>
      </c>
      <c r="AB114" s="39">
        <f t="shared" si="26"/>
        <v>0</v>
      </c>
      <c r="AC114" s="39"/>
      <c r="AD114" s="39"/>
      <c r="AE114" s="39"/>
      <c r="AF114" s="39"/>
      <c r="AG114" s="39"/>
    </row>
    <row r="115" spans="1:33" x14ac:dyDescent="0.2">
      <c r="A115" s="11">
        <f t="shared" si="34"/>
        <v>107</v>
      </c>
      <c r="B115" s="11" t="str">
        <f t="shared" si="35"/>
        <v/>
      </c>
      <c r="C115" s="12">
        <f>IF(B111&lt;121,INDEX(Männer!C$2:C$122,B111+1,1),0)</f>
        <v>0</v>
      </c>
      <c r="D115" s="20">
        <f t="shared" si="27"/>
        <v>0</v>
      </c>
      <c r="E115" s="20">
        <f t="shared" si="28"/>
        <v>0</v>
      </c>
      <c r="F115" s="27">
        <f>IF(B115&lt;121,IF($D$1="konstant",$D$3,Zins!G109),0)</f>
        <v>0</v>
      </c>
      <c r="G115" s="37">
        <f t="shared" si="36"/>
        <v>1</v>
      </c>
      <c r="H115" s="11"/>
      <c r="I115" s="11"/>
      <c r="J115" s="11"/>
      <c r="K115" s="11"/>
      <c r="L115" s="29">
        <f t="shared" si="29"/>
        <v>0</v>
      </c>
      <c r="M115" s="31">
        <f t="shared" si="20"/>
        <v>0</v>
      </c>
      <c r="N115" s="50">
        <f>N114+H116*PRODUCT($G$8:G115)^-1*PRODUCT($E$8:E114)*D115</f>
        <v>5888.7128092845869</v>
      </c>
      <c r="O115" s="50"/>
      <c r="P115" s="49">
        <f>P114+J115*PRODUCT($E$8:E114)*PRODUCT($G$8:G114)^-1</f>
        <v>25.882183323834699</v>
      </c>
      <c r="Q115" s="49" t="e">
        <f>((O114+N114)*PRODUCT($G$8:G114))/PRODUCT($E$8:E114)</f>
        <v>#DIV/0!</v>
      </c>
      <c r="R115" s="49" t="e">
        <f>((P114)*PRODUCT($G$8:G114))/PRODUCT($E$8:E114)</f>
        <v>#DIV/0!</v>
      </c>
      <c r="S115" s="11">
        <f t="shared" si="21"/>
        <v>0</v>
      </c>
      <c r="T115" s="31">
        <f t="shared" si="22"/>
        <v>0</v>
      </c>
      <c r="U115" s="39">
        <f t="shared" si="30"/>
        <v>0</v>
      </c>
      <c r="V115" s="39">
        <f t="shared" si="23"/>
        <v>0</v>
      </c>
      <c r="W115" s="49" t="e">
        <f t="shared" si="31"/>
        <v>#DIV/0!</v>
      </c>
      <c r="X115" s="39">
        <f t="shared" si="24"/>
        <v>0</v>
      </c>
      <c r="Y115" s="39">
        <f t="shared" si="25"/>
        <v>0</v>
      </c>
      <c r="Z115" s="39">
        <f t="shared" si="32"/>
        <v>0</v>
      </c>
      <c r="AA115" s="39">
        <f t="shared" si="33"/>
        <v>0</v>
      </c>
      <c r="AB115" s="39">
        <f t="shared" si="26"/>
        <v>0</v>
      </c>
      <c r="AC115" s="39"/>
      <c r="AD115" s="39"/>
      <c r="AE115" s="39"/>
      <c r="AF115" s="39"/>
      <c r="AG115" s="39"/>
    </row>
    <row r="116" spans="1:33" x14ac:dyDescent="0.2">
      <c r="A116" s="11">
        <f t="shared" si="34"/>
        <v>108</v>
      </c>
      <c r="B116" s="11" t="str">
        <f t="shared" si="35"/>
        <v/>
      </c>
      <c r="C116" s="12">
        <f>IF(B112&lt;121,INDEX(Männer!C$2:C$122,B112+1,1),0)</f>
        <v>0</v>
      </c>
      <c r="D116" s="20">
        <f t="shared" si="27"/>
        <v>0</v>
      </c>
      <c r="E116" s="20">
        <f t="shared" si="28"/>
        <v>0</v>
      </c>
      <c r="F116" s="27">
        <f>IF(B116&lt;121,IF($D$1="konstant",$D$3,Zins!G110),0)</f>
        <v>0</v>
      </c>
      <c r="G116" s="37">
        <f t="shared" si="36"/>
        <v>1</v>
      </c>
      <c r="H116" s="11"/>
      <c r="I116" s="11"/>
      <c r="J116" s="11"/>
      <c r="K116" s="11"/>
      <c r="L116" s="29">
        <f t="shared" si="29"/>
        <v>0</v>
      </c>
      <c r="M116" s="31">
        <f t="shared" si="20"/>
        <v>0</v>
      </c>
      <c r="N116" s="50">
        <f>N115+H117*PRODUCT($G$8:G116)^-1*PRODUCT($E$8:E115)*D116</f>
        <v>5888.7128092845869</v>
      </c>
      <c r="O116" s="50"/>
      <c r="P116" s="49">
        <f>P115+J116*PRODUCT($E$8:E115)*PRODUCT($G$8:G115)^-1</f>
        <v>25.882183323834699</v>
      </c>
      <c r="Q116" s="49" t="e">
        <f>((O115+N115)*PRODUCT($G$8:G115))/PRODUCT($E$8:E115)</f>
        <v>#DIV/0!</v>
      </c>
      <c r="R116" s="49" t="e">
        <f>((P115)*PRODUCT($G$8:G115))/PRODUCT($E$8:E115)</f>
        <v>#DIV/0!</v>
      </c>
      <c r="S116" s="11">
        <f t="shared" si="21"/>
        <v>0</v>
      </c>
      <c r="T116" s="31">
        <f t="shared" si="22"/>
        <v>0</v>
      </c>
      <c r="U116" s="39">
        <f t="shared" si="30"/>
        <v>0</v>
      </c>
      <c r="V116" s="39">
        <f t="shared" si="23"/>
        <v>0</v>
      </c>
      <c r="W116" s="49" t="e">
        <f t="shared" si="31"/>
        <v>#DIV/0!</v>
      </c>
      <c r="X116" s="39">
        <f t="shared" si="24"/>
        <v>0</v>
      </c>
      <c r="Y116" s="39">
        <f t="shared" si="25"/>
        <v>0</v>
      </c>
      <c r="Z116" s="39">
        <f t="shared" si="32"/>
        <v>0</v>
      </c>
      <c r="AA116" s="39">
        <f t="shared" si="33"/>
        <v>0</v>
      </c>
      <c r="AB116" s="39">
        <f t="shared" si="26"/>
        <v>0</v>
      </c>
      <c r="AC116" s="39"/>
      <c r="AD116" s="39"/>
      <c r="AE116" s="39"/>
      <c r="AF116" s="39"/>
      <c r="AG116" s="39"/>
    </row>
    <row r="117" spans="1:33" x14ac:dyDescent="0.2">
      <c r="A117" s="11">
        <f t="shared" si="34"/>
        <v>109</v>
      </c>
      <c r="B117" s="11" t="str">
        <f t="shared" si="35"/>
        <v/>
      </c>
      <c r="C117" s="12">
        <f>IF(B113&lt;121,INDEX(Männer!C$2:C$122,B113+1,1),0)</f>
        <v>0</v>
      </c>
      <c r="D117" s="20">
        <f t="shared" si="27"/>
        <v>0</v>
      </c>
      <c r="E117" s="20">
        <f t="shared" si="28"/>
        <v>0</v>
      </c>
      <c r="F117" s="27">
        <f>IF(B117&lt;121,IF($D$1="konstant",$D$3,Zins!G111),0)</f>
        <v>0</v>
      </c>
      <c r="G117" s="37">
        <f t="shared" si="36"/>
        <v>1</v>
      </c>
      <c r="H117" s="11"/>
      <c r="I117" s="11"/>
      <c r="J117" s="11"/>
      <c r="K117" s="11"/>
      <c r="L117" s="29">
        <f t="shared" si="29"/>
        <v>0</v>
      </c>
      <c r="M117" s="31">
        <f t="shared" si="20"/>
        <v>0</v>
      </c>
      <c r="N117" s="50">
        <f>N116+H118*PRODUCT($G$8:G117)^-1*PRODUCT($E$8:E116)*D117</f>
        <v>5888.7128092845869</v>
      </c>
      <c r="O117" s="50"/>
      <c r="P117" s="49">
        <f>P116+J117*PRODUCT($E$8:E116)*PRODUCT($G$8:G116)^-1</f>
        <v>25.882183323834699</v>
      </c>
      <c r="Q117" s="49" t="e">
        <f>((O116+N116)*PRODUCT($G$8:G116))/PRODUCT($E$8:E116)</f>
        <v>#DIV/0!</v>
      </c>
      <c r="R117" s="49" t="e">
        <f>((P116)*PRODUCT($G$8:G116))/PRODUCT($E$8:E116)</f>
        <v>#DIV/0!</v>
      </c>
      <c r="S117" s="11">
        <f t="shared" si="21"/>
        <v>0</v>
      </c>
      <c r="T117" s="31">
        <f t="shared" si="22"/>
        <v>0</v>
      </c>
      <c r="U117" s="39">
        <f t="shared" si="30"/>
        <v>0</v>
      </c>
      <c r="V117" s="39">
        <f t="shared" si="23"/>
        <v>0</v>
      </c>
      <c r="W117" s="49" t="e">
        <f t="shared" si="31"/>
        <v>#DIV/0!</v>
      </c>
      <c r="X117" s="39">
        <f t="shared" si="24"/>
        <v>0</v>
      </c>
      <c r="Y117" s="39">
        <f t="shared" si="25"/>
        <v>0</v>
      </c>
      <c r="Z117" s="39">
        <f t="shared" si="32"/>
        <v>0</v>
      </c>
      <c r="AA117" s="39">
        <f t="shared" si="33"/>
        <v>0</v>
      </c>
      <c r="AB117" s="39">
        <f t="shared" si="26"/>
        <v>0</v>
      </c>
      <c r="AC117" s="39"/>
      <c r="AD117" s="39"/>
      <c r="AE117" s="39"/>
      <c r="AF117" s="39"/>
      <c r="AG117" s="39"/>
    </row>
    <row r="118" spans="1:33" x14ac:dyDescent="0.2">
      <c r="A118" s="11">
        <f t="shared" si="34"/>
        <v>110</v>
      </c>
      <c r="B118" s="11" t="str">
        <f t="shared" si="35"/>
        <v/>
      </c>
      <c r="C118" s="12">
        <f>IF(B114&lt;121,INDEX(Männer!C$2:C$122,B114+1,1),0)</f>
        <v>0</v>
      </c>
      <c r="D118" s="20">
        <f t="shared" si="27"/>
        <v>0</v>
      </c>
      <c r="E118" s="20">
        <f t="shared" si="28"/>
        <v>0</v>
      </c>
      <c r="F118" s="27">
        <f>IF(B118&lt;121,IF($D$1="konstant",$D$3,Zins!G112),0)</f>
        <v>0</v>
      </c>
      <c r="G118" s="37">
        <f t="shared" si="36"/>
        <v>1</v>
      </c>
      <c r="H118" s="11"/>
      <c r="I118" s="11"/>
      <c r="J118" s="11"/>
      <c r="K118" s="11"/>
      <c r="L118" s="29">
        <f t="shared" si="29"/>
        <v>0</v>
      </c>
      <c r="M118" s="31">
        <f t="shared" si="20"/>
        <v>0</v>
      </c>
      <c r="N118" s="50">
        <f>N117+H119*PRODUCT($G$8:G118)^-1*PRODUCT($E$8:E117)*D118</f>
        <v>5888.7128092845869</v>
      </c>
      <c r="O118" s="50"/>
      <c r="P118" s="49">
        <f>P117+J118*PRODUCT($E$8:E117)*PRODUCT($G$8:G117)^-1</f>
        <v>25.882183323834699</v>
      </c>
      <c r="Q118" s="49" t="e">
        <f>((O117+N117)*PRODUCT($G$8:G117))/PRODUCT($E$8:E117)</f>
        <v>#DIV/0!</v>
      </c>
      <c r="R118" s="49" t="e">
        <f>((P117)*PRODUCT($G$8:G117))/PRODUCT($E$8:E117)</f>
        <v>#DIV/0!</v>
      </c>
      <c r="S118" s="11">
        <f t="shared" si="21"/>
        <v>0</v>
      </c>
      <c r="T118" s="31">
        <f t="shared" si="22"/>
        <v>0</v>
      </c>
      <c r="U118" s="39">
        <f t="shared" si="30"/>
        <v>0</v>
      </c>
      <c r="V118" s="39">
        <f t="shared" si="23"/>
        <v>0</v>
      </c>
      <c r="W118" s="49" t="e">
        <f t="shared" si="31"/>
        <v>#DIV/0!</v>
      </c>
      <c r="X118" s="39">
        <f t="shared" si="24"/>
        <v>0</v>
      </c>
      <c r="Y118" s="39">
        <f t="shared" si="25"/>
        <v>0</v>
      </c>
      <c r="Z118" s="39">
        <f t="shared" si="32"/>
        <v>0</v>
      </c>
      <c r="AA118" s="39">
        <f t="shared" si="33"/>
        <v>0</v>
      </c>
      <c r="AB118" s="39">
        <f t="shared" si="26"/>
        <v>0</v>
      </c>
      <c r="AC118" s="39"/>
      <c r="AD118" s="39"/>
      <c r="AE118" s="39"/>
      <c r="AF118" s="39"/>
      <c r="AG118" s="39"/>
    </row>
    <row r="119" spans="1:33" x14ac:dyDescent="0.2">
      <c r="A119" s="11">
        <f t="shared" si="34"/>
        <v>111</v>
      </c>
      <c r="B119" s="11" t="str">
        <f t="shared" si="35"/>
        <v/>
      </c>
      <c r="C119" s="12">
        <f>IF(B115&lt;121,INDEX(Männer!C$2:C$122,B115+1,1),0)</f>
        <v>0</v>
      </c>
      <c r="D119" s="20">
        <f t="shared" si="27"/>
        <v>0</v>
      </c>
      <c r="E119" s="20">
        <f t="shared" si="28"/>
        <v>0</v>
      </c>
      <c r="F119" s="27">
        <f>IF(B119&lt;121,IF($D$1="konstant",$D$3,Zins!G113),0)</f>
        <v>0</v>
      </c>
      <c r="G119" s="37">
        <f t="shared" si="36"/>
        <v>1</v>
      </c>
      <c r="H119" s="11"/>
      <c r="I119" s="11"/>
      <c r="J119" s="11"/>
      <c r="K119" s="11"/>
      <c r="L119" s="29">
        <f t="shared" si="29"/>
        <v>0</v>
      </c>
      <c r="M119" s="31">
        <f t="shared" si="20"/>
        <v>0</v>
      </c>
      <c r="N119" s="50">
        <f>N118+H120*PRODUCT($G$8:G119)^-1*PRODUCT($E$8:E118)*D119</f>
        <v>5888.7128092845869</v>
      </c>
      <c r="O119" s="50"/>
      <c r="P119" s="49">
        <f>P118+J119*PRODUCT($E$8:E118)*PRODUCT($G$8:G118)^-1</f>
        <v>25.882183323834699</v>
      </c>
      <c r="Q119" s="49" t="e">
        <f>((O118+N118)*PRODUCT($G$8:G118))/PRODUCT($E$8:E118)</f>
        <v>#DIV/0!</v>
      </c>
      <c r="R119" s="49" t="e">
        <f>((P118)*PRODUCT($G$8:G118))/PRODUCT($E$8:E118)</f>
        <v>#DIV/0!</v>
      </c>
      <c r="S119" s="11">
        <f t="shared" si="21"/>
        <v>0</v>
      </c>
      <c r="T119" s="31">
        <f t="shared" si="22"/>
        <v>0</v>
      </c>
      <c r="U119" s="39">
        <f t="shared" si="30"/>
        <v>0</v>
      </c>
      <c r="V119" s="39">
        <f t="shared" si="23"/>
        <v>0</v>
      </c>
      <c r="W119" s="49" t="e">
        <f t="shared" si="31"/>
        <v>#DIV/0!</v>
      </c>
      <c r="X119" s="39">
        <f t="shared" si="24"/>
        <v>0</v>
      </c>
      <c r="Y119" s="39">
        <f t="shared" si="25"/>
        <v>0</v>
      </c>
      <c r="Z119" s="39">
        <f t="shared" si="32"/>
        <v>0</v>
      </c>
      <c r="AA119" s="39">
        <f t="shared" si="33"/>
        <v>0</v>
      </c>
      <c r="AB119" s="39">
        <f t="shared" si="26"/>
        <v>0</v>
      </c>
      <c r="AC119" s="39"/>
      <c r="AD119" s="39"/>
      <c r="AE119" s="39"/>
      <c r="AF119" s="39"/>
      <c r="AG119" s="39"/>
    </row>
    <row r="120" spans="1:33" x14ac:dyDescent="0.2">
      <c r="A120" s="11">
        <f t="shared" si="34"/>
        <v>112</v>
      </c>
      <c r="B120" s="11" t="str">
        <f t="shared" si="35"/>
        <v/>
      </c>
      <c r="C120" s="12">
        <f>IF(B116&lt;121,INDEX(Männer!C$2:C$122,B116+1,1),0)</f>
        <v>0</v>
      </c>
      <c r="D120" s="20">
        <f t="shared" si="27"/>
        <v>0</v>
      </c>
      <c r="E120" s="20">
        <f t="shared" si="28"/>
        <v>0</v>
      </c>
      <c r="F120" s="27">
        <f>IF(B120&lt;121,IF($D$1="konstant",$D$3,Zins!G114),0)</f>
        <v>0</v>
      </c>
      <c r="G120" s="37">
        <f t="shared" si="36"/>
        <v>1</v>
      </c>
      <c r="H120" s="11"/>
      <c r="I120" s="11"/>
      <c r="J120" s="11"/>
      <c r="K120" s="11"/>
      <c r="L120" s="29">
        <f t="shared" si="29"/>
        <v>0</v>
      </c>
      <c r="M120" s="31">
        <f t="shared" si="20"/>
        <v>0</v>
      </c>
      <c r="N120" s="50">
        <f>N119+H121*PRODUCT($G$8:G120)^-1*PRODUCT($E$8:E119)*D120</f>
        <v>5888.7128092845869</v>
      </c>
      <c r="O120" s="50"/>
      <c r="P120" s="49">
        <f>P119+J120*PRODUCT($E$8:E119)*PRODUCT($G$8:G119)^-1</f>
        <v>25.882183323834699</v>
      </c>
      <c r="Q120" s="49" t="e">
        <f>((O119+N119)*PRODUCT($G$8:G119))/PRODUCT($E$8:E119)</f>
        <v>#DIV/0!</v>
      </c>
      <c r="R120" s="49" t="e">
        <f>((P119)*PRODUCT($G$8:G119))/PRODUCT($E$8:E119)</f>
        <v>#DIV/0!</v>
      </c>
      <c r="S120" s="11">
        <f t="shared" si="21"/>
        <v>0</v>
      </c>
      <c r="T120" s="31">
        <f t="shared" si="22"/>
        <v>0</v>
      </c>
      <c r="U120" s="39">
        <f t="shared" si="30"/>
        <v>0</v>
      </c>
      <c r="V120" s="39">
        <f t="shared" si="23"/>
        <v>0</v>
      </c>
      <c r="W120" s="49" t="e">
        <f t="shared" si="31"/>
        <v>#DIV/0!</v>
      </c>
      <c r="X120" s="39">
        <f t="shared" si="24"/>
        <v>0</v>
      </c>
      <c r="Y120" s="39">
        <f t="shared" si="25"/>
        <v>0</v>
      </c>
      <c r="Z120" s="39">
        <f t="shared" si="32"/>
        <v>0</v>
      </c>
      <c r="AA120" s="39">
        <f t="shared" si="33"/>
        <v>0</v>
      </c>
      <c r="AB120" s="39">
        <f t="shared" si="26"/>
        <v>0</v>
      </c>
      <c r="AC120" s="39"/>
      <c r="AD120" s="39"/>
      <c r="AE120" s="39"/>
      <c r="AF120" s="39"/>
      <c r="AG120" s="39"/>
    </row>
    <row r="121" spans="1:33" x14ac:dyDescent="0.2">
      <c r="A121" s="11">
        <f t="shared" si="34"/>
        <v>113</v>
      </c>
      <c r="B121" s="11" t="str">
        <f t="shared" si="35"/>
        <v/>
      </c>
      <c r="C121" s="12">
        <f>IF(B117&lt;121,INDEX(Männer!C$2:C$122,B117+1,1),0)</f>
        <v>0</v>
      </c>
      <c r="D121" s="20">
        <f t="shared" si="27"/>
        <v>0</v>
      </c>
      <c r="E121" s="20">
        <f t="shared" si="28"/>
        <v>0</v>
      </c>
      <c r="F121" s="27">
        <f>IF(B121&lt;121,IF($D$1="konstant",$D$3,Zins!G115),0)</f>
        <v>0</v>
      </c>
      <c r="G121" s="37">
        <f t="shared" si="36"/>
        <v>1</v>
      </c>
      <c r="H121" s="11"/>
      <c r="I121" s="11"/>
      <c r="J121" s="11"/>
      <c r="K121" s="11"/>
      <c r="L121" s="29">
        <f t="shared" si="29"/>
        <v>0</v>
      </c>
      <c r="M121" s="31">
        <f t="shared" si="20"/>
        <v>0</v>
      </c>
      <c r="N121" s="50">
        <f>N120+H122*PRODUCT($G$8:G121)^-1*PRODUCT($E$8:E120)*D121</f>
        <v>5888.7128092845869</v>
      </c>
      <c r="O121" s="50"/>
      <c r="P121" s="49">
        <f>P120+J121*PRODUCT($E$8:E120)*PRODUCT($G$8:G120)^-1</f>
        <v>25.882183323834699</v>
      </c>
      <c r="Q121" s="49" t="e">
        <f>((O120+N120)*PRODUCT($G$8:G120))/PRODUCT($E$8:E120)</f>
        <v>#DIV/0!</v>
      </c>
      <c r="R121" s="49" t="e">
        <f>((P120)*PRODUCT($G$8:G120))/PRODUCT($E$8:E120)</f>
        <v>#DIV/0!</v>
      </c>
      <c r="S121" s="11">
        <f t="shared" si="21"/>
        <v>0</v>
      </c>
      <c r="T121" s="31">
        <f t="shared" si="22"/>
        <v>0</v>
      </c>
      <c r="U121" s="39">
        <f t="shared" si="30"/>
        <v>0</v>
      </c>
      <c r="V121" s="39">
        <f t="shared" si="23"/>
        <v>0</v>
      </c>
      <c r="W121" s="49" t="e">
        <f t="shared" si="31"/>
        <v>#DIV/0!</v>
      </c>
      <c r="X121" s="39">
        <f t="shared" si="24"/>
        <v>0</v>
      </c>
      <c r="Y121" s="39">
        <f t="shared" si="25"/>
        <v>0</v>
      </c>
      <c r="Z121" s="39">
        <f t="shared" si="32"/>
        <v>0</v>
      </c>
      <c r="AA121" s="39">
        <f t="shared" si="33"/>
        <v>0</v>
      </c>
      <c r="AB121" s="39">
        <f t="shared" si="26"/>
        <v>0</v>
      </c>
      <c r="AC121" s="39"/>
      <c r="AD121" s="39"/>
      <c r="AE121" s="39"/>
      <c r="AF121" s="39"/>
      <c r="AG121" s="39"/>
    </row>
    <row r="122" spans="1:33" x14ac:dyDescent="0.2">
      <c r="A122" s="11">
        <f t="shared" si="34"/>
        <v>114</v>
      </c>
      <c r="B122" s="11" t="str">
        <f t="shared" si="35"/>
        <v/>
      </c>
      <c r="C122" s="12">
        <f>IF(B118&lt;121,INDEX(Männer!C$2:C$122,B118+1,1),0)</f>
        <v>0</v>
      </c>
      <c r="D122" s="20">
        <f t="shared" si="27"/>
        <v>0</v>
      </c>
      <c r="E122" s="20">
        <f t="shared" si="28"/>
        <v>0</v>
      </c>
      <c r="F122" s="27">
        <f>IF(B122&lt;121,IF($D$1="konstant",$D$3,Zins!G116),0)</f>
        <v>0</v>
      </c>
      <c r="G122" s="37">
        <f t="shared" si="36"/>
        <v>1</v>
      </c>
      <c r="H122" s="11"/>
      <c r="I122" s="11"/>
      <c r="J122" s="11"/>
      <c r="K122" s="11"/>
      <c r="L122" s="29">
        <f t="shared" si="29"/>
        <v>0</v>
      </c>
      <c r="M122" s="31">
        <f t="shared" si="20"/>
        <v>0</v>
      </c>
      <c r="N122" s="50">
        <f>N121+H123*PRODUCT($G$8:G122)^-1*PRODUCT($E$8:E121)*D122</f>
        <v>5888.7128092845869</v>
      </c>
      <c r="O122" s="50"/>
      <c r="P122" s="49">
        <f>P121+J122*PRODUCT($E$8:E121)*PRODUCT($G$8:G121)^-1</f>
        <v>25.882183323834699</v>
      </c>
      <c r="Q122" s="49" t="e">
        <f>((O121+N121)*PRODUCT($G$8:G121))/PRODUCT($E$8:E121)</f>
        <v>#DIV/0!</v>
      </c>
      <c r="R122" s="49" t="e">
        <f>((P121)*PRODUCT($G$8:G121))/PRODUCT($E$8:E121)</f>
        <v>#DIV/0!</v>
      </c>
      <c r="S122" s="11">
        <f t="shared" si="21"/>
        <v>0</v>
      </c>
      <c r="T122" s="31">
        <f t="shared" si="22"/>
        <v>0</v>
      </c>
      <c r="U122" s="39">
        <f t="shared" si="30"/>
        <v>0</v>
      </c>
      <c r="V122" s="39">
        <f t="shared" si="23"/>
        <v>0</v>
      </c>
      <c r="W122" s="49" t="e">
        <f t="shared" si="31"/>
        <v>#DIV/0!</v>
      </c>
      <c r="X122" s="39">
        <f t="shared" si="24"/>
        <v>0</v>
      </c>
      <c r="Y122" s="39">
        <f t="shared" si="25"/>
        <v>0</v>
      </c>
      <c r="Z122" s="39">
        <f t="shared" si="32"/>
        <v>0</v>
      </c>
      <c r="AA122" s="39">
        <f t="shared" si="33"/>
        <v>0</v>
      </c>
      <c r="AB122" s="39">
        <f t="shared" si="26"/>
        <v>0</v>
      </c>
      <c r="AC122" s="39"/>
      <c r="AD122" s="39"/>
      <c r="AE122" s="39"/>
      <c r="AF122" s="39"/>
      <c r="AG122" s="39"/>
    </row>
    <row r="123" spans="1:33" x14ac:dyDescent="0.2">
      <c r="A123" s="11">
        <f t="shared" si="34"/>
        <v>115</v>
      </c>
      <c r="B123" s="11" t="str">
        <f t="shared" si="35"/>
        <v/>
      </c>
      <c r="C123" s="12">
        <f>IF(B119&lt;121,INDEX(Männer!C$2:C$122,B119+1,1),0)</f>
        <v>0</v>
      </c>
      <c r="D123" s="20">
        <f t="shared" si="27"/>
        <v>0</v>
      </c>
      <c r="E123" s="20">
        <f t="shared" si="28"/>
        <v>0</v>
      </c>
      <c r="F123" s="27">
        <f>IF(B123&lt;121,IF($D$1="konstant",$D$3,Zins!G117),0)</f>
        <v>0</v>
      </c>
      <c r="G123" s="37">
        <f t="shared" si="36"/>
        <v>1</v>
      </c>
      <c r="H123" s="11"/>
      <c r="I123" s="11"/>
      <c r="J123" s="11"/>
      <c r="K123" s="11"/>
      <c r="L123" s="29">
        <f t="shared" si="29"/>
        <v>0</v>
      </c>
      <c r="M123" s="31">
        <f t="shared" si="20"/>
        <v>0</v>
      </c>
      <c r="N123" s="50">
        <f>N122+H124*PRODUCT($G$8:G123)^-1*PRODUCT($E$8:E122)*D123</f>
        <v>5888.7128092845869</v>
      </c>
      <c r="O123" s="50"/>
      <c r="P123" s="49">
        <f>P122+J123*PRODUCT($E$8:E122)*PRODUCT($G$8:G122)^-1</f>
        <v>25.882183323834699</v>
      </c>
      <c r="Q123" s="49" t="e">
        <f>((O122+N122)*PRODUCT($G$8:G122))/PRODUCT($E$8:E122)</f>
        <v>#DIV/0!</v>
      </c>
      <c r="R123" s="49" t="e">
        <f>((P122)*PRODUCT($G$8:G122))/PRODUCT($E$8:E122)</f>
        <v>#DIV/0!</v>
      </c>
      <c r="S123" s="11">
        <f t="shared" si="21"/>
        <v>0</v>
      </c>
      <c r="T123" s="31">
        <f t="shared" si="22"/>
        <v>0</v>
      </c>
      <c r="U123" s="39">
        <f t="shared" si="30"/>
        <v>0</v>
      </c>
      <c r="V123" s="39">
        <f t="shared" si="23"/>
        <v>0</v>
      </c>
      <c r="W123" s="49" t="e">
        <f t="shared" si="31"/>
        <v>#DIV/0!</v>
      </c>
      <c r="X123" s="39">
        <f t="shared" si="24"/>
        <v>0</v>
      </c>
      <c r="Y123" s="39">
        <f t="shared" si="25"/>
        <v>0</v>
      </c>
      <c r="Z123" s="39">
        <f t="shared" si="32"/>
        <v>0</v>
      </c>
      <c r="AA123" s="39">
        <f t="shared" si="33"/>
        <v>0</v>
      </c>
      <c r="AB123" s="39">
        <f t="shared" si="26"/>
        <v>0</v>
      </c>
      <c r="AC123" s="39"/>
      <c r="AD123" s="39"/>
      <c r="AE123" s="39"/>
      <c r="AF123" s="39"/>
      <c r="AG123" s="39"/>
    </row>
    <row r="124" spans="1:33" x14ac:dyDescent="0.2">
      <c r="A124" s="11">
        <f t="shared" si="34"/>
        <v>116</v>
      </c>
      <c r="B124" s="11" t="str">
        <f t="shared" si="35"/>
        <v/>
      </c>
      <c r="C124" s="12">
        <f>IF(B120&lt;121,INDEX(Männer!C$2:C$122,B120+1,1),0)</f>
        <v>0</v>
      </c>
      <c r="D124" s="20">
        <f t="shared" si="27"/>
        <v>0</v>
      </c>
      <c r="E124" s="20">
        <f t="shared" si="28"/>
        <v>0</v>
      </c>
      <c r="F124" s="27">
        <f>IF(B124&lt;121,IF($D$1="konstant",$D$3,Zins!G118),0)</f>
        <v>0</v>
      </c>
      <c r="G124" s="37">
        <f t="shared" si="36"/>
        <v>1</v>
      </c>
      <c r="H124" s="11"/>
      <c r="I124" s="11"/>
      <c r="J124" s="11"/>
      <c r="K124" s="11"/>
      <c r="L124" s="29">
        <f t="shared" si="29"/>
        <v>0</v>
      </c>
      <c r="M124" s="31">
        <f t="shared" si="20"/>
        <v>0</v>
      </c>
      <c r="N124" s="50">
        <f>N123+H125*PRODUCT($G$8:G124)^-1*PRODUCT($E$8:E123)*D124</f>
        <v>5888.7128092845869</v>
      </c>
      <c r="O124" s="50"/>
      <c r="P124" s="49">
        <f>P123+J124*PRODUCT($E$8:E123)*PRODUCT($G$8:G123)^-1</f>
        <v>25.882183323834699</v>
      </c>
      <c r="Q124" s="49" t="e">
        <f>((O123+N123)*PRODUCT($G$8:G123))/PRODUCT($E$8:E123)</f>
        <v>#DIV/0!</v>
      </c>
      <c r="R124" s="49" t="e">
        <f>((P123)*PRODUCT($G$8:G123))/PRODUCT($E$8:E123)</f>
        <v>#DIV/0!</v>
      </c>
      <c r="S124" s="11">
        <f t="shared" si="21"/>
        <v>0</v>
      </c>
      <c r="T124" s="31">
        <f t="shared" si="22"/>
        <v>0</v>
      </c>
      <c r="U124" s="39">
        <f t="shared" si="30"/>
        <v>0</v>
      </c>
      <c r="V124" s="39">
        <f t="shared" si="23"/>
        <v>0</v>
      </c>
      <c r="W124" s="49" t="e">
        <f t="shared" si="31"/>
        <v>#DIV/0!</v>
      </c>
      <c r="X124" s="39">
        <f t="shared" si="24"/>
        <v>0</v>
      </c>
      <c r="Y124" s="39">
        <f t="shared" si="25"/>
        <v>0</v>
      </c>
      <c r="Z124" s="39">
        <f t="shared" si="32"/>
        <v>0</v>
      </c>
      <c r="AA124" s="39">
        <f t="shared" si="33"/>
        <v>0</v>
      </c>
      <c r="AB124" s="39">
        <f t="shared" si="26"/>
        <v>0</v>
      </c>
      <c r="AC124" s="39"/>
      <c r="AD124" s="39"/>
      <c r="AE124" s="39"/>
      <c r="AF124" s="39"/>
      <c r="AG124" s="39"/>
    </row>
    <row r="125" spans="1:33" x14ac:dyDescent="0.2">
      <c r="A125" s="11">
        <f t="shared" si="34"/>
        <v>117</v>
      </c>
      <c r="B125" s="11" t="str">
        <f t="shared" si="35"/>
        <v/>
      </c>
      <c r="C125" s="12">
        <f>IF(B121&lt;121,INDEX(Männer!C$2:C$122,B121+1,1),0)</f>
        <v>0</v>
      </c>
      <c r="D125" s="20">
        <f t="shared" si="27"/>
        <v>0</v>
      </c>
      <c r="E125" s="20">
        <f t="shared" si="28"/>
        <v>0</v>
      </c>
      <c r="F125" s="27">
        <f>IF(B125&lt;121,IF($D$1="konstant",$D$3,Zins!G119),0)</f>
        <v>0</v>
      </c>
      <c r="G125" s="37">
        <f t="shared" si="36"/>
        <v>1</v>
      </c>
      <c r="H125" s="11"/>
      <c r="I125" s="11"/>
      <c r="J125" s="11"/>
      <c r="K125" s="11"/>
      <c r="L125" s="29">
        <f t="shared" si="29"/>
        <v>0</v>
      </c>
      <c r="M125" s="31">
        <f t="shared" si="20"/>
        <v>0</v>
      </c>
      <c r="N125" s="50">
        <f>N124+H126*PRODUCT($G$8:G125)^-1*PRODUCT($E$8:E124)*D125</f>
        <v>5888.7128092845869</v>
      </c>
      <c r="O125" s="50"/>
      <c r="P125" s="49">
        <f>P124+J125*PRODUCT($E$8:E124)*PRODUCT($G$8:G124)^-1</f>
        <v>25.882183323834699</v>
      </c>
      <c r="Q125" s="49" t="e">
        <f>((O124+N124)*PRODUCT($G$8:G124))/PRODUCT($E$8:E124)</f>
        <v>#DIV/0!</v>
      </c>
      <c r="R125" s="49" t="e">
        <f>((P124)*PRODUCT($G$8:G124))/PRODUCT($E$8:E124)</f>
        <v>#DIV/0!</v>
      </c>
      <c r="S125" s="11">
        <f t="shared" si="21"/>
        <v>0</v>
      </c>
      <c r="T125" s="31">
        <f t="shared" si="22"/>
        <v>0</v>
      </c>
      <c r="U125" s="39">
        <f t="shared" si="30"/>
        <v>0</v>
      </c>
      <c r="V125" s="39">
        <f t="shared" si="23"/>
        <v>0</v>
      </c>
      <c r="W125" s="49" t="e">
        <f t="shared" si="31"/>
        <v>#DIV/0!</v>
      </c>
      <c r="X125" s="39">
        <f t="shared" si="24"/>
        <v>0</v>
      </c>
      <c r="Y125" s="39">
        <f t="shared" si="25"/>
        <v>0</v>
      </c>
      <c r="Z125" s="39">
        <f t="shared" si="32"/>
        <v>0</v>
      </c>
      <c r="AA125" s="39">
        <f t="shared" si="33"/>
        <v>0</v>
      </c>
      <c r="AB125" s="39">
        <f t="shared" si="26"/>
        <v>0</v>
      </c>
      <c r="AC125" s="39"/>
      <c r="AD125" s="39"/>
      <c r="AE125" s="39"/>
      <c r="AF125" s="39"/>
      <c r="AG125" s="39"/>
    </row>
    <row r="126" spans="1:33" x14ac:dyDescent="0.2">
      <c r="A126" s="11">
        <f t="shared" si="34"/>
        <v>118</v>
      </c>
      <c r="B126" s="11" t="str">
        <f t="shared" si="35"/>
        <v/>
      </c>
      <c r="C126" s="12">
        <f>IF(B122&lt;121,INDEX(Männer!C$2:C$122,B122+1,1),0)</f>
        <v>0</v>
      </c>
      <c r="D126" s="20">
        <f t="shared" si="27"/>
        <v>0</v>
      </c>
      <c r="E126" s="20">
        <f t="shared" si="28"/>
        <v>0</v>
      </c>
      <c r="F126" s="27">
        <f>IF(B126&lt;121,IF($D$1="konstant",$D$3,Zins!G120),0)</f>
        <v>0</v>
      </c>
      <c r="G126" s="37">
        <f t="shared" si="36"/>
        <v>1</v>
      </c>
      <c r="H126" s="11"/>
      <c r="I126" s="11"/>
      <c r="J126" s="11"/>
      <c r="K126" s="11"/>
      <c r="L126" s="29">
        <f t="shared" si="29"/>
        <v>0</v>
      </c>
      <c r="M126" s="31">
        <f t="shared" si="20"/>
        <v>0</v>
      </c>
      <c r="N126" s="50">
        <f>N125+H127*PRODUCT($G$8:G126)^-1*PRODUCT($E$8:E125)*D126</f>
        <v>5888.7128092845869</v>
      </c>
      <c r="O126" s="50"/>
      <c r="P126" s="49">
        <f>P125+J126*PRODUCT($E$8:E125)*PRODUCT($G$8:G125)^-1</f>
        <v>25.882183323834699</v>
      </c>
      <c r="Q126" s="49" t="e">
        <f>((O125+N125)*PRODUCT($G$8:G125))/PRODUCT($E$8:E125)</f>
        <v>#DIV/0!</v>
      </c>
      <c r="R126" s="49" t="e">
        <f>((P125)*PRODUCT($G$8:G125))/PRODUCT($E$8:E125)</f>
        <v>#DIV/0!</v>
      </c>
      <c r="S126" s="11">
        <f t="shared" si="21"/>
        <v>0</v>
      </c>
      <c r="T126" s="31">
        <f t="shared" si="22"/>
        <v>0</v>
      </c>
      <c r="U126" s="39">
        <f t="shared" si="30"/>
        <v>0</v>
      </c>
      <c r="V126" s="39">
        <f t="shared" si="23"/>
        <v>0</v>
      </c>
      <c r="W126" s="49" t="e">
        <f t="shared" si="31"/>
        <v>#DIV/0!</v>
      </c>
      <c r="X126" s="39">
        <f t="shared" si="24"/>
        <v>0</v>
      </c>
      <c r="Y126" s="39">
        <f t="shared" si="25"/>
        <v>0</v>
      </c>
      <c r="Z126" s="39">
        <f t="shared" si="32"/>
        <v>0</v>
      </c>
      <c r="AA126" s="39">
        <f t="shared" si="33"/>
        <v>0</v>
      </c>
      <c r="AB126" s="39">
        <f t="shared" si="26"/>
        <v>0</v>
      </c>
      <c r="AC126" s="39"/>
      <c r="AD126" s="39"/>
      <c r="AE126" s="39"/>
      <c r="AF126" s="39"/>
      <c r="AG126" s="39"/>
    </row>
    <row r="127" spans="1:33" x14ac:dyDescent="0.2">
      <c r="A127" s="11">
        <f t="shared" si="34"/>
        <v>119</v>
      </c>
      <c r="B127" s="11" t="str">
        <f t="shared" si="35"/>
        <v/>
      </c>
      <c r="C127" s="12">
        <f>IF(B123&lt;121,INDEX(Männer!C$2:C$122,B123+1,1),0)</f>
        <v>0</v>
      </c>
      <c r="D127" s="20">
        <f t="shared" si="27"/>
        <v>0</v>
      </c>
      <c r="E127" s="20">
        <f t="shared" si="28"/>
        <v>0</v>
      </c>
      <c r="F127" s="27">
        <f>IF(B127&lt;121,IF($D$1="konstant",$D$3,Zins!G121),0)</f>
        <v>0</v>
      </c>
      <c r="G127" s="37">
        <f t="shared" si="36"/>
        <v>1</v>
      </c>
      <c r="H127" s="11"/>
      <c r="I127" s="11"/>
      <c r="J127" s="11"/>
      <c r="K127" s="11"/>
      <c r="L127" s="29">
        <f t="shared" si="29"/>
        <v>0</v>
      </c>
      <c r="M127" s="31">
        <f t="shared" si="20"/>
        <v>0</v>
      </c>
      <c r="N127" s="50">
        <f>N126+H128*PRODUCT($G$8:G127)^-1*PRODUCT($E$8:E126)*D127</f>
        <v>5888.7128092845869</v>
      </c>
      <c r="O127" s="50"/>
      <c r="P127" s="49">
        <f>P126+J127*PRODUCT($E$8:E126)*PRODUCT($G$8:G126)^-1</f>
        <v>25.882183323834699</v>
      </c>
      <c r="Q127" s="49" t="e">
        <f>((O126+N126)*PRODUCT($G$8:G126))/PRODUCT($E$8:E126)</f>
        <v>#DIV/0!</v>
      </c>
      <c r="R127" s="49" t="e">
        <f>((P126)*PRODUCT($G$8:G126))/PRODUCT($E$8:E126)</f>
        <v>#DIV/0!</v>
      </c>
      <c r="S127" s="11">
        <f t="shared" si="21"/>
        <v>0</v>
      </c>
      <c r="T127" s="31">
        <f t="shared" si="22"/>
        <v>0</v>
      </c>
      <c r="U127" s="39">
        <f t="shared" si="30"/>
        <v>0</v>
      </c>
      <c r="V127" s="39">
        <f t="shared" si="23"/>
        <v>0</v>
      </c>
      <c r="W127" s="49" t="e">
        <f t="shared" si="31"/>
        <v>#DIV/0!</v>
      </c>
      <c r="X127" s="39">
        <f t="shared" si="24"/>
        <v>0</v>
      </c>
      <c r="Y127" s="39">
        <f t="shared" si="25"/>
        <v>0</v>
      </c>
      <c r="Z127" s="39">
        <f t="shared" si="32"/>
        <v>0</v>
      </c>
      <c r="AA127" s="39">
        <f t="shared" si="33"/>
        <v>0</v>
      </c>
      <c r="AB127" s="39">
        <f t="shared" si="26"/>
        <v>0</v>
      </c>
      <c r="AC127" s="39"/>
      <c r="AD127" s="39"/>
      <c r="AE127" s="39"/>
      <c r="AF127" s="39"/>
      <c r="AG127" s="39"/>
    </row>
    <row r="128" spans="1:33" x14ac:dyDescent="0.2">
      <c r="A128" s="11">
        <f t="shared" si="34"/>
        <v>120</v>
      </c>
      <c r="B128" s="11" t="str">
        <f t="shared" si="35"/>
        <v/>
      </c>
      <c r="C128" s="12">
        <f>IF(B124&lt;121,INDEX(Männer!C$2:C$122,B124+1,1),0)</f>
        <v>0</v>
      </c>
      <c r="D128" s="20">
        <f t="shared" si="27"/>
        <v>0</v>
      </c>
      <c r="E128" s="20">
        <f t="shared" si="28"/>
        <v>0</v>
      </c>
      <c r="F128" s="27">
        <f>IF(B128&lt;121,IF($D$1="konstant",$D$3,Zins!G122),0)</f>
        <v>0</v>
      </c>
      <c r="G128" s="37">
        <f t="shared" si="36"/>
        <v>1</v>
      </c>
      <c r="H128" s="11"/>
      <c r="I128" s="11"/>
      <c r="J128" s="11"/>
      <c r="K128" s="11"/>
      <c r="L128" s="29"/>
      <c r="N128" s="50">
        <f>N127+H129*PRODUCT($G$8:G128)^-1*PRODUCT($E$8:E127)*D128</f>
        <v>5888.7128092845869</v>
      </c>
      <c r="O128" s="50"/>
      <c r="P128" s="49">
        <f>P127+J128*PRODUCT($E$8:E127)*PRODUCT($G$8:G127)^-1</f>
        <v>25.882183323834699</v>
      </c>
      <c r="Q128" s="49" t="e">
        <f>((O127+N127)*PRODUCT($G$8:G127))/PRODUCT($E$8:E127)</f>
        <v>#DIV/0!</v>
      </c>
      <c r="R128" s="49" t="e">
        <f>((P127)*PRODUCT($G$8:G127))/PRODUCT($E$8:E127)</f>
        <v>#DIV/0!</v>
      </c>
      <c r="S128" s="11">
        <f t="shared" si="21"/>
        <v>0</v>
      </c>
      <c r="U128" s="39">
        <f t="shared" si="30"/>
        <v>0</v>
      </c>
      <c r="V128" s="39">
        <f t="shared" si="23"/>
        <v>0</v>
      </c>
      <c r="W128" s="49" t="e">
        <f t="shared" si="31"/>
        <v>#DIV/0!</v>
      </c>
      <c r="X128" s="39">
        <f t="shared" si="24"/>
        <v>0</v>
      </c>
      <c r="Y128" s="39">
        <f t="shared" si="25"/>
        <v>0</v>
      </c>
      <c r="Z128" s="39">
        <f t="shared" si="32"/>
        <v>0</v>
      </c>
      <c r="AA128" s="39">
        <f t="shared" si="33"/>
        <v>0</v>
      </c>
      <c r="AB128" s="39">
        <f t="shared" si="26"/>
        <v>0</v>
      </c>
      <c r="AC128" s="39"/>
      <c r="AD128" s="39"/>
      <c r="AE128" s="39"/>
      <c r="AF128" s="39"/>
      <c r="AG128" s="39"/>
    </row>
    <row r="129" spans="1:33" x14ac:dyDescent="0.2">
      <c r="A129" s="11">
        <f t="shared" si="34"/>
        <v>121</v>
      </c>
      <c r="B129" s="11" t="str">
        <f t="shared" si="35"/>
        <v/>
      </c>
      <c r="C129" s="12">
        <f>IF(B125&lt;121,INDEX(Männer!C$2:C$122,B125+1,1),0)</f>
        <v>0</v>
      </c>
      <c r="D129" s="20">
        <f t="shared" si="27"/>
        <v>0</v>
      </c>
      <c r="E129" s="20">
        <f t="shared" si="28"/>
        <v>0</v>
      </c>
      <c r="F129" s="27">
        <f>IF(B129&lt;121,IF($D$1="konstant",$D$3,Zins!G123),0)</f>
        <v>0</v>
      </c>
      <c r="G129" s="37">
        <f t="shared" si="36"/>
        <v>1</v>
      </c>
      <c r="H129" s="11"/>
      <c r="I129" s="11"/>
      <c r="J129" s="11"/>
      <c r="K129" s="11"/>
      <c r="L129" s="29"/>
      <c r="N129" s="50">
        <f>N128+H130*PRODUCT($G$8:G129)^-1*PRODUCT($E$8:E128)*D129</f>
        <v>5888.7128092845869</v>
      </c>
      <c r="O129" s="50"/>
      <c r="P129" s="49">
        <f>P128+J129*PRODUCT($E$8:E128)*PRODUCT($G$8:G128)^-1</f>
        <v>25.882183323834699</v>
      </c>
      <c r="Q129" s="49" t="e">
        <f>((O128+N128)*PRODUCT($G$8:G128))/PRODUCT($E$8:E128)</f>
        <v>#DIV/0!</v>
      </c>
      <c r="R129" s="49" t="e">
        <f>((P128)*PRODUCT($G$8:G128))/PRODUCT($E$8:E128)</f>
        <v>#DIV/0!</v>
      </c>
      <c r="S129" s="11">
        <f t="shared" si="21"/>
        <v>0</v>
      </c>
      <c r="U129" s="39">
        <f t="shared" si="30"/>
        <v>0</v>
      </c>
      <c r="V129" s="39">
        <f t="shared" si="23"/>
        <v>0</v>
      </c>
      <c r="W129" s="49" t="e">
        <f t="shared" si="31"/>
        <v>#DIV/0!</v>
      </c>
      <c r="X129" s="39">
        <f t="shared" si="24"/>
        <v>0</v>
      </c>
      <c r="Y129" s="39">
        <f t="shared" si="25"/>
        <v>0</v>
      </c>
      <c r="Z129" s="39">
        <f t="shared" si="32"/>
        <v>0</v>
      </c>
      <c r="AA129" s="39">
        <f t="shared" si="33"/>
        <v>0</v>
      </c>
      <c r="AB129" s="39">
        <f t="shared" si="26"/>
        <v>0</v>
      </c>
      <c r="AC129" s="39"/>
      <c r="AD129" s="39"/>
      <c r="AE129" s="39"/>
      <c r="AF129" s="39"/>
      <c r="AG129" s="39"/>
    </row>
  </sheetData>
  <dataValidations count="1">
    <dataValidation type="list" allowBlank="1" showInputMessage="1" showErrorMessage="1" sqref="D1" xr:uid="{00000000-0002-0000-0400-000000000000}">
      <formula1>"konstant,variabel"</formula1>
    </dataValidation>
  </dataValidations>
  <pageMargins left="0.78740157499999996" right="0.78740157499999996" top="0.984251969" bottom="0.984251969" header="0.4921259845" footer="0.4921259845"/>
  <pageSetup paperSize="9" scale="52" orientation="portrait" horizontalDpi="4294967292" r:id="rId1"/>
  <headerFooter alignWithMargins="0">
    <oddHeader>&amp;LDAV-Sterbetafel 2008 T&amp;RMänner</oddHeader>
  </headerFooter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pageSetUpPr fitToPage="1"/>
  </sheetPr>
  <dimension ref="A1:AO129"/>
  <sheetViews>
    <sheetView zoomScaleNormal="100" workbookViewId="0">
      <pane ySplit="7" topLeftCell="A8" activePane="bottomLeft" state="frozen"/>
      <selection activeCell="C9" sqref="C8:C129"/>
      <selection pane="bottomLeft" sqref="A1:A1048576"/>
    </sheetView>
  </sheetViews>
  <sheetFormatPr baseColWidth="10" defaultColWidth="10.6640625" defaultRowHeight="10.199999999999999" x14ac:dyDescent="0.2"/>
  <cols>
    <col min="1" max="2" width="3.5546875" style="4" bestFit="1" customWidth="1"/>
    <col min="3" max="3" width="13.5546875" style="5" customWidth="1"/>
    <col min="4" max="4" width="9.44140625" style="4" customWidth="1"/>
    <col min="5" max="5" width="6.6640625" style="4" bestFit="1" customWidth="1"/>
    <col min="6" max="6" width="10.88671875" style="4" bestFit="1" customWidth="1"/>
    <col min="7" max="7" width="10.88671875" style="4" customWidth="1"/>
    <col min="8" max="8" width="5.88671875" style="6" bestFit="1" customWidth="1"/>
    <col min="9" max="9" width="7.88671875" style="6" bestFit="1" customWidth="1"/>
    <col min="10" max="10" width="3.44140625" style="6" bestFit="1" customWidth="1"/>
    <col min="11" max="11" width="2.5546875" style="6" bestFit="1" customWidth="1"/>
    <col min="12" max="12" width="12.88671875" style="30" bestFit="1" customWidth="1"/>
    <col min="13" max="13" width="10.5546875" style="31" bestFit="1" customWidth="1"/>
    <col min="14" max="15" width="16.77734375" style="47" hidden="1" customWidth="1"/>
    <col min="16" max="16" width="12.5546875" style="47" hidden="1" customWidth="1"/>
    <col min="17" max="18" width="10.5546875" style="47" hidden="1" customWidth="1"/>
    <col min="19" max="19" width="9.88671875" style="6" bestFit="1" customWidth="1"/>
    <col min="20" max="20" width="10" style="31" bestFit="1" customWidth="1"/>
    <col min="21" max="21" width="10" style="31" customWidth="1"/>
    <col min="22" max="22" width="10.5546875" style="31" bestFit="1" customWidth="1"/>
    <col min="23" max="23" width="10.5546875" style="47" hidden="1" customWidth="1"/>
    <col min="24" max="26" width="10.5546875" style="31" bestFit="1" customWidth="1"/>
    <col min="27" max="27" width="11" style="31" bestFit="1" customWidth="1"/>
    <col min="28" max="28" width="11" style="31" customWidth="1"/>
    <col min="29" max="33" width="10.5546875" style="31" bestFit="1" customWidth="1"/>
    <col min="34" max="16384" width="10.6640625" style="6"/>
  </cols>
  <sheetData>
    <row r="1" spans="1:41" ht="10.8" thickBot="1" x14ac:dyDescent="0.25">
      <c r="C1" s="24" t="s">
        <v>38</v>
      </c>
      <c r="D1" s="5" t="s">
        <v>40</v>
      </c>
      <c r="F1" s="26" t="s">
        <v>41</v>
      </c>
      <c r="G1" s="26"/>
      <c r="H1" s="4">
        <v>30</v>
      </c>
      <c r="O1" s="6"/>
      <c r="P1" s="6"/>
      <c r="Q1" s="6"/>
      <c r="R1" s="6"/>
      <c r="S1" s="52" t="s">
        <v>62</v>
      </c>
      <c r="T1" s="53">
        <v>0.02</v>
      </c>
      <c r="U1" s="60" t="s">
        <v>37</v>
      </c>
      <c r="V1" s="59">
        <f>SUM(J8:J129)</f>
        <v>30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</row>
    <row r="2" spans="1:41" x14ac:dyDescent="0.2">
      <c r="I2" s="6">
        <v>100000</v>
      </c>
      <c r="L2" s="32" t="s">
        <v>50</v>
      </c>
      <c r="M2" s="32" t="s">
        <v>65</v>
      </c>
      <c r="O2" s="6"/>
      <c r="P2" s="6"/>
      <c r="Q2" s="6"/>
      <c r="R2" s="6"/>
      <c r="S2" s="54" t="s">
        <v>63</v>
      </c>
      <c r="T2" s="55">
        <v>0.02</v>
      </c>
      <c r="U2" s="25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</row>
    <row r="3" spans="1:41" ht="10.8" thickBot="1" x14ac:dyDescent="0.25">
      <c r="C3" s="24" t="s">
        <v>39</v>
      </c>
      <c r="D3" s="25">
        <v>2.2499999999999999E-2</v>
      </c>
      <c r="L3" s="33">
        <f>S8/T8</f>
        <v>3080.8076289412534</v>
      </c>
      <c r="M3" s="58">
        <f>S8/(T8*(1-SUM(J8:J129)*T1/T8-T2-SUM(J8:J129)*T3*U8/T8))</f>
        <v>3339.4866810094882</v>
      </c>
      <c r="O3" s="6"/>
      <c r="P3" s="6"/>
      <c r="Q3" s="6"/>
      <c r="R3" s="6"/>
      <c r="S3" s="54" t="s">
        <v>64</v>
      </c>
      <c r="T3" s="55">
        <v>1E-3</v>
      </c>
      <c r="U3" s="25"/>
      <c r="V3" s="6"/>
      <c r="W3" s="6"/>
      <c r="X3" s="6"/>
      <c r="Y3" s="6" t="s">
        <v>73</v>
      </c>
      <c r="Z3" s="73" t="s">
        <v>74</v>
      </c>
      <c r="AA3" s="73"/>
      <c r="AB3" s="73"/>
      <c r="AC3" s="73"/>
      <c r="AD3" s="73"/>
      <c r="AE3" s="73"/>
      <c r="AF3" s="73"/>
      <c r="AG3" s="73"/>
      <c r="AH3" s="73"/>
      <c r="AI3" s="73"/>
      <c r="AJ3" s="73"/>
      <c r="AK3" s="73"/>
      <c r="AL3" s="73"/>
      <c r="AM3" s="73"/>
      <c r="AN3" s="73"/>
      <c r="AO3" s="73"/>
    </row>
    <row r="4" spans="1:41" ht="10.8" thickBot="1" x14ac:dyDescent="0.25">
      <c r="M4" s="6"/>
      <c r="N4" s="6"/>
      <c r="O4" s="6"/>
      <c r="P4" s="6"/>
      <c r="Q4" s="6"/>
      <c r="R4" s="6"/>
      <c r="S4" s="56" t="s">
        <v>67</v>
      </c>
      <c r="T4" s="57"/>
      <c r="U4" s="6"/>
      <c r="V4" s="6"/>
      <c r="W4" s="6"/>
      <c r="X4" s="6"/>
      <c r="Y4" s="6"/>
      <c r="Z4" s="62"/>
      <c r="AA4" s="6"/>
      <c r="AB4" s="6"/>
      <c r="AC4" s="6"/>
      <c r="AD4" s="6"/>
      <c r="AE4" s="6"/>
      <c r="AF4" s="6"/>
      <c r="AG4" s="6"/>
    </row>
    <row r="5" spans="1:41" x14ac:dyDescent="0.2">
      <c r="M5" s="6"/>
      <c r="N5" s="6"/>
      <c r="O5" s="6"/>
      <c r="P5" s="6"/>
      <c r="Q5" s="6"/>
      <c r="R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</row>
    <row r="6" spans="1:41" ht="10.8" thickBot="1" x14ac:dyDescent="0.25">
      <c r="M6" s="6"/>
      <c r="N6" s="6"/>
      <c r="O6" s="6"/>
      <c r="P6" s="6"/>
      <c r="Q6" s="6"/>
      <c r="R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</row>
    <row r="7" spans="1:41" s="3" customFormat="1" ht="10.8" thickBot="1" x14ac:dyDescent="0.25">
      <c r="A7" s="40" t="s">
        <v>37</v>
      </c>
      <c r="B7" s="41" t="s">
        <v>14</v>
      </c>
      <c r="C7" s="42" t="s">
        <v>26</v>
      </c>
      <c r="D7" s="41" t="s">
        <v>31</v>
      </c>
      <c r="E7" s="41" t="s">
        <v>32</v>
      </c>
      <c r="F7" s="41" t="s">
        <v>42</v>
      </c>
      <c r="G7" s="41" t="s">
        <v>54</v>
      </c>
      <c r="H7" s="43" t="s">
        <v>44</v>
      </c>
      <c r="I7" s="43" t="s">
        <v>45</v>
      </c>
      <c r="J7" s="43" t="s">
        <v>49</v>
      </c>
      <c r="K7" s="43" t="s">
        <v>68</v>
      </c>
      <c r="L7" s="44" t="s">
        <v>46</v>
      </c>
      <c r="M7" s="45" t="s">
        <v>47</v>
      </c>
      <c r="N7" s="48" t="s">
        <v>56</v>
      </c>
      <c r="O7" s="48" t="s">
        <v>55</v>
      </c>
      <c r="P7" s="48" t="s">
        <v>58</v>
      </c>
      <c r="Q7" s="48" t="s">
        <v>57</v>
      </c>
      <c r="R7" s="48" t="s">
        <v>59</v>
      </c>
      <c r="S7" s="43" t="s">
        <v>48</v>
      </c>
      <c r="T7" s="45" t="s">
        <v>61</v>
      </c>
      <c r="U7" s="51" t="s">
        <v>66</v>
      </c>
      <c r="V7" s="46" t="s">
        <v>51</v>
      </c>
      <c r="W7" s="48" t="s">
        <v>60</v>
      </c>
      <c r="X7" s="46" t="s">
        <v>52</v>
      </c>
      <c r="Y7" s="46" t="s">
        <v>53</v>
      </c>
      <c r="Z7" s="46" t="s">
        <v>69</v>
      </c>
      <c r="AA7" s="46" t="s">
        <v>71</v>
      </c>
      <c r="AB7" s="46" t="s">
        <v>72</v>
      </c>
      <c r="AC7" s="46" t="s">
        <v>62</v>
      </c>
      <c r="AD7" s="46" t="s">
        <v>63</v>
      </c>
      <c r="AE7" s="46" t="s">
        <v>64</v>
      </c>
      <c r="AF7" s="46" t="s">
        <v>67</v>
      </c>
      <c r="AG7" s="46" t="s">
        <v>70</v>
      </c>
    </row>
    <row r="8" spans="1:41" x14ac:dyDescent="0.2">
      <c r="A8" s="34">
        <v>0</v>
      </c>
      <c r="B8" s="34">
        <f>H1</f>
        <v>30</v>
      </c>
      <c r="C8" s="35">
        <f>IF(B8&lt;121,INDEX(Frauen!C$2:C$122,B8+1,1),0)</f>
        <v>0.311</v>
      </c>
      <c r="D8" s="36">
        <f>IF(B8&lt;121,C8/1000,0)</f>
        <v>3.1100000000000002E-4</v>
      </c>
      <c r="E8" s="36">
        <f>IF(B8&lt;121,1-D8,0)</f>
        <v>0.99968900000000005</v>
      </c>
      <c r="F8" s="37">
        <f>IF(B8&lt;121,IF($D$1="konstant",$D$3,Zins!G2),0)</f>
        <v>2.2499999999999999E-2</v>
      </c>
      <c r="G8" s="37">
        <f>1+F8</f>
        <v>1.0225</v>
      </c>
      <c r="H8" s="34"/>
      <c r="I8" s="34"/>
      <c r="J8" s="34">
        <f>1</f>
        <v>1</v>
      </c>
      <c r="K8" s="34">
        <v>1</v>
      </c>
      <c r="L8" s="38">
        <f>(L9*E8+H9*D8)/(1+F8)</f>
        <v>3535.932684144158</v>
      </c>
      <c r="M8" s="39">
        <f t="shared" ref="M8:M39" si="0">M9/(1+F8)*E8+I8</f>
        <v>63777.830005421376</v>
      </c>
      <c r="N8" s="49">
        <f>H9*G9^-1*D8</f>
        <v>30.415647921760396</v>
      </c>
      <c r="O8" s="49">
        <f>I8</f>
        <v>0</v>
      </c>
      <c r="P8" s="49">
        <f>J8</f>
        <v>1</v>
      </c>
      <c r="Q8" s="49">
        <v>0</v>
      </c>
      <c r="R8" s="49">
        <v>0</v>
      </c>
      <c r="S8" s="34">
        <f t="shared" ref="S8:S39" si="1">L8+M8</f>
        <v>67313.762689565541</v>
      </c>
      <c r="T8" s="39">
        <f t="shared" ref="T8:T39" si="2">T9/(1+F8)*E8+J8</f>
        <v>21.849388471132325</v>
      </c>
      <c r="U8" s="39">
        <f>U9/(1+F8)*E8+K8</f>
        <v>21.849388471132325</v>
      </c>
      <c r="V8" s="39">
        <f t="shared" ref="V8:V39" si="3">S8-$L$3*T8</f>
        <v>0</v>
      </c>
      <c r="W8" s="49">
        <v>0</v>
      </c>
      <c r="X8" s="39">
        <f t="shared" ref="X8:X39" si="4">I8+((1+F8)^-1)*V9-V8</f>
        <v>3051.3409480543337</v>
      </c>
      <c r="Y8" s="39">
        <f t="shared" ref="Y8:Y39" si="5">((F8+1)^-1)*D8*(H9-V9)</f>
        <v>29.466680886915498</v>
      </c>
      <c r="Z8" s="39">
        <f>V8-$T$1*$V$1*$M$3</f>
        <v>-2003.6920086056928</v>
      </c>
      <c r="AA8" s="39">
        <f>$T$3*$V$1*$M$3*(U8-$U$8/$T$8*T8)</f>
        <v>0</v>
      </c>
      <c r="AB8" s="39">
        <f t="shared" ref="AB8:AB39" si="6">AE8-AE9/G8</f>
        <v>99.534785377659318</v>
      </c>
      <c r="AC8" s="39">
        <f>T1*V1*M3</f>
        <v>2003.6920086056928</v>
      </c>
      <c r="AD8" s="39">
        <f t="shared" ref="AD8:AD29" si="7">$T$2*$M$3*T8</f>
        <v>1459.3148357509733</v>
      </c>
      <c r="AE8" s="39">
        <f t="shared" ref="AE8:AE29" si="8">$T$3*$V$1*$M$3*U8</f>
        <v>2188.9722536264599</v>
      </c>
      <c r="AF8" s="39"/>
      <c r="AG8" s="39">
        <f>SUM(AC8:AF8)</f>
        <v>5651.9790979831259</v>
      </c>
    </row>
    <row r="9" spans="1:41" x14ac:dyDescent="0.2">
      <c r="A9" s="11">
        <f>IF(A8&lt;121,A8+1,"")</f>
        <v>1</v>
      </c>
      <c r="B9" s="11">
        <f>IF(B8&lt;121,B8+1,"")</f>
        <v>31</v>
      </c>
      <c r="C9" s="12">
        <f>IF(B9&lt;121,INDEX(Frauen!C$2:C$122,B9+1,1),0)</f>
        <v>0.32700000000000001</v>
      </c>
      <c r="D9" s="20">
        <f t="shared" ref="D9:D72" si="9">IF(B9&lt;121,C9/1000,0)</f>
        <v>3.2700000000000003E-4</v>
      </c>
      <c r="E9" s="20">
        <f t="shared" ref="E9:E72" si="10">IF(B9&lt;121,1-D9,0)</f>
        <v>0.99967300000000003</v>
      </c>
      <c r="F9" s="27">
        <f>IF(B9&lt;121,IF($D$1="konstant",$D$3,Zins!G3),0)</f>
        <v>2.2499999999999999E-2</v>
      </c>
      <c r="G9" s="37">
        <f>1+F9</f>
        <v>1.0225</v>
      </c>
      <c r="H9" s="11">
        <v>100000</v>
      </c>
      <c r="I9" s="11"/>
      <c r="J9" s="11">
        <v>1</v>
      </c>
      <c r="K9" s="34">
        <v>1</v>
      </c>
      <c r="L9" s="29">
        <f t="shared" ref="L9:L72" si="11">(L10*E9+H10*D9)/(1+F9)</f>
        <v>3585.5062619848786</v>
      </c>
      <c r="M9" s="31">
        <f t="shared" si="0"/>
        <v>65233.118680452972</v>
      </c>
      <c r="N9" s="50">
        <f>N8+H10*PRODUCT($G$8:G9)^-1*E8*D9</f>
        <v>61.682634895774186</v>
      </c>
      <c r="O9" s="50">
        <f>O8+I9*(G8^-1)*E8</f>
        <v>0</v>
      </c>
      <c r="P9" s="49">
        <f>P8+J9*(G8^-1)*E8</f>
        <v>1.9776909535452325</v>
      </c>
      <c r="Q9" s="49">
        <f>((O8+N8)*G8)/E8</f>
        <v>31.109675108958889</v>
      </c>
      <c r="R9" s="49">
        <f>((P8)*G8)/E8</f>
        <v>1.0228180964279889</v>
      </c>
      <c r="S9" s="11">
        <f t="shared" si="1"/>
        <v>68818.624942437847</v>
      </c>
      <c r="T9" s="31">
        <f t="shared" si="2"/>
        <v>21.325131827731227</v>
      </c>
      <c r="U9" s="39">
        <f t="shared" ref="U9:U72" si="12">U10/(1+F9)*E9+K9</f>
        <v>21.325131827731227</v>
      </c>
      <c r="V9" s="39">
        <f t="shared" si="3"/>
        <v>3119.9961193855561</v>
      </c>
      <c r="W9" s="49">
        <f t="shared" ref="W9:W40" si="13">R9*$L$3-Q9</f>
        <v>3119.9961193855597</v>
      </c>
      <c r="X9" s="39">
        <f t="shared" si="4"/>
        <v>3050.84505390713</v>
      </c>
      <c r="Y9" s="39">
        <f t="shared" si="5"/>
        <v>29.962575034132808</v>
      </c>
      <c r="Z9" s="39">
        <f t="shared" ref="Z9:Z40" si="14">S9+AG9-T9*$M$3</f>
        <v>1164.3809184318961</v>
      </c>
      <c r="AA9" s="39">
        <f t="shared" ref="AA9:AA72" si="15">$T$3*$V$1*$M$3*(U9-$U$8/$T$8*T9)</f>
        <v>0</v>
      </c>
      <c r="AB9" s="39">
        <f t="shared" si="6"/>
        <v>99.518523899309685</v>
      </c>
      <c r="AC9" s="39"/>
      <c r="AD9" s="39">
        <f t="shared" si="7"/>
        <v>1424.299874189599</v>
      </c>
      <c r="AE9" s="39">
        <f t="shared" si="8"/>
        <v>2136.4498112843985</v>
      </c>
      <c r="AF9" s="39"/>
      <c r="AG9" s="39">
        <f t="shared" ref="AG9:AG29" si="16">SUM(AC9:AF9)</f>
        <v>3560.7496854739975</v>
      </c>
    </row>
    <row r="10" spans="1:41" x14ac:dyDescent="0.2">
      <c r="A10" s="11">
        <f t="shared" ref="A10:B73" si="17">IF(A9&lt;121,A9+1,"")</f>
        <v>2</v>
      </c>
      <c r="B10" s="11">
        <f t="shared" si="17"/>
        <v>32</v>
      </c>
      <c r="C10" s="12">
        <f>IF(B10&lt;121,INDEX(Frauen!C$2:C$122,B10+1,1),0)</f>
        <v>0.35099999999999998</v>
      </c>
      <c r="D10" s="20">
        <f t="shared" si="9"/>
        <v>3.5099999999999997E-4</v>
      </c>
      <c r="E10" s="20">
        <f t="shared" si="10"/>
        <v>0.99964900000000001</v>
      </c>
      <c r="F10" s="27">
        <f>IF(B10&lt;121,IF($D$1="konstant",$D$3,Zins!G4),0)</f>
        <v>2.2499999999999999E-2</v>
      </c>
      <c r="G10" s="37">
        <f t="shared" ref="G10:G72" si="18">1+F10</f>
        <v>1.0225</v>
      </c>
      <c r="H10" s="11">
        <v>100000</v>
      </c>
      <c r="I10" s="11"/>
      <c r="J10" s="11">
        <v>1</v>
      </c>
      <c r="K10" s="34">
        <v>1</v>
      </c>
      <c r="L10" s="29">
        <f t="shared" si="11"/>
        <v>3634.668689541018</v>
      </c>
      <c r="M10" s="31">
        <f t="shared" si="0"/>
        <v>66722.682167832041</v>
      </c>
      <c r="N10" s="50">
        <f>N9+H11*PRODUCT($G$8:G10)^-1*PRODUCT($E$8:E9)*D10</f>
        <v>94.495189412765512</v>
      </c>
      <c r="O10" s="50">
        <f>O9+I10*PRODUCT($E$8:E9)*PRODUCT($G$8:G9)^-1</f>
        <v>0</v>
      </c>
      <c r="P10" s="49">
        <f>P9+J10*PRODUCT($E$8:E9)*PRODUCT($G$8:G9)^-1</f>
        <v>2.9335552553578714</v>
      </c>
      <c r="Q10" s="49">
        <f>((O9+N9)*PRODUCT($G$8:G9))/PRODUCT($E$8:E9)</f>
        <v>64.530744352313661</v>
      </c>
      <c r="R10" s="49">
        <f>((P9)*PRODUCT($G$8:G9))/PRODUCT($E$8:E9)</f>
        <v>2.0690080692362587</v>
      </c>
      <c r="S10" s="11">
        <f t="shared" si="1"/>
        <v>70357.350857373065</v>
      </c>
      <c r="T10" s="31">
        <f t="shared" si="2"/>
        <v>20.789245377093486</v>
      </c>
      <c r="U10" s="39">
        <f t="shared" si="12"/>
        <v>20.789245377093486</v>
      </c>
      <c r="V10" s="39">
        <f t="shared" si="3"/>
        <v>6309.685099691771</v>
      </c>
      <c r="W10" s="49">
        <f t="shared" si="13"/>
        <v>6309.6850996917656</v>
      </c>
      <c r="X10" s="39">
        <f t="shared" si="4"/>
        <v>3049.765167623209</v>
      </c>
      <c r="Y10" s="39">
        <f t="shared" si="5"/>
        <v>31.042461318030632</v>
      </c>
      <c r="Z10" s="39">
        <f t="shared" si="14"/>
        <v>4403.2132145833893</v>
      </c>
      <c r="AA10" s="39">
        <f t="shared" si="15"/>
        <v>0</v>
      </c>
      <c r="AB10" s="39">
        <f t="shared" si="6"/>
        <v>99.488471337009287</v>
      </c>
      <c r="AC10" s="39"/>
      <c r="AD10" s="39">
        <f t="shared" si="7"/>
        <v>1388.5081609008355</v>
      </c>
      <c r="AE10" s="39">
        <f t="shared" si="8"/>
        <v>2082.7622413512531</v>
      </c>
      <c r="AF10" s="39"/>
      <c r="AG10" s="39">
        <f t="shared" si="16"/>
        <v>3471.2704022520884</v>
      </c>
    </row>
    <row r="11" spans="1:41" x14ac:dyDescent="0.2">
      <c r="A11" s="11">
        <f t="shared" si="17"/>
        <v>3</v>
      </c>
      <c r="B11" s="11">
        <f t="shared" si="17"/>
        <v>33</v>
      </c>
      <c r="C11" s="12">
        <f>IF(B11&lt;121,INDEX(Frauen!C$2:C$122,B11+1,1),0)</f>
        <v>0.38600000000000001</v>
      </c>
      <c r="D11" s="20">
        <f t="shared" si="9"/>
        <v>3.86E-4</v>
      </c>
      <c r="E11" s="20">
        <f t="shared" si="10"/>
        <v>0.999614</v>
      </c>
      <c r="F11" s="27">
        <f>IF(B11&lt;121,IF($D$1="konstant",$D$3,Zins!G5),0)</f>
        <v>2.2499999999999999E-2</v>
      </c>
      <c r="G11" s="37">
        <f t="shared" si="18"/>
        <v>1.0225</v>
      </c>
      <c r="H11" s="11">
        <v>100000</v>
      </c>
      <c r="I11" s="11"/>
      <c r="J11" s="11">
        <v>1</v>
      </c>
      <c r="K11" s="34">
        <v>1</v>
      </c>
      <c r="L11" s="29">
        <f t="shared" si="11"/>
        <v>3682.6413421667912</v>
      </c>
      <c r="M11" s="31">
        <f t="shared" si="0"/>
        <v>68247.897528640809</v>
      </c>
      <c r="N11" s="50">
        <f>N10+H12*PRODUCT($G$8:G11)^-1*PRODUCT($E$8:E10)*D11</f>
        <v>129.77322952671827</v>
      </c>
      <c r="O11" s="50">
        <f>O10+I11*PRODUCT($E$8:E10)*PRODUCT($G$8:G10)^-1</f>
        <v>0</v>
      </c>
      <c r="P11" s="49">
        <f>P10+J11*PRODUCT($E$8:E10)*PRODUCT($G$8:G10)^-1</f>
        <v>3.8680577428323972</v>
      </c>
      <c r="Q11" s="49">
        <f>((O10+N10)*PRODUCT($G$8:G10))/PRODUCT($E$8:E10)</f>
        <v>101.11817858092263</v>
      </c>
      <c r="R11" s="49">
        <f>((P10)*PRODUCT($G$8:G10))/PRODUCT($E$8:E10)</f>
        <v>3.1391625968655741</v>
      </c>
      <c r="S11" s="11">
        <f t="shared" si="1"/>
        <v>71930.538870807606</v>
      </c>
      <c r="T11" s="31">
        <f t="shared" si="2"/>
        <v>20.241608202557188</v>
      </c>
      <c r="U11" s="39">
        <f t="shared" si="12"/>
        <v>20.241608202557188</v>
      </c>
      <c r="V11" s="39">
        <f t="shared" si="3"/>
        <v>9570.0378983295668</v>
      </c>
      <c r="W11" s="49">
        <f t="shared" si="13"/>
        <v>9570.0378983295741</v>
      </c>
      <c r="X11" s="39">
        <f t="shared" si="4"/>
        <v>3047.927552358271</v>
      </c>
      <c r="Y11" s="39">
        <f t="shared" si="5"/>
        <v>32.880076582978262</v>
      </c>
      <c r="Z11" s="39">
        <f t="shared" si="14"/>
        <v>7713.7869258880819</v>
      </c>
      <c r="AA11" s="39">
        <f t="shared" si="15"/>
        <v>0</v>
      </c>
      <c r="AB11" s="39">
        <f t="shared" si="6"/>
        <v>99.440215945721775</v>
      </c>
      <c r="AC11" s="39"/>
      <c r="AD11" s="39">
        <f t="shared" si="7"/>
        <v>1351.9316198930428</v>
      </c>
      <c r="AE11" s="39">
        <f t="shared" si="8"/>
        <v>2027.8974298395642</v>
      </c>
      <c r="AF11" s="39"/>
      <c r="AG11" s="39">
        <f t="shared" si="16"/>
        <v>3379.829049732607</v>
      </c>
    </row>
    <row r="12" spans="1:41" x14ac:dyDescent="0.2">
      <c r="A12" s="11">
        <f t="shared" si="17"/>
        <v>4</v>
      </c>
      <c r="B12" s="11">
        <f t="shared" si="17"/>
        <v>34</v>
      </c>
      <c r="C12" s="12">
        <f>IF(B12&lt;121,INDEX(Frauen!C$2:C$122,B12+1,1),0)</f>
        <v>0.433</v>
      </c>
      <c r="D12" s="20">
        <f t="shared" si="9"/>
        <v>4.3300000000000001E-4</v>
      </c>
      <c r="E12" s="20">
        <f t="shared" si="10"/>
        <v>0.99956699999999998</v>
      </c>
      <c r="F12" s="27">
        <f>IF(B12&lt;121,IF($D$1="konstant",$D$3,Zins!G6),0)</f>
        <v>2.2499999999999999E-2</v>
      </c>
      <c r="G12" s="37">
        <f t="shared" si="18"/>
        <v>1.0225</v>
      </c>
      <c r="H12" s="11">
        <v>100000</v>
      </c>
      <c r="I12" s="11"/>
      <c r="J12" s="11">
        <v>1</v>
      </c>
      <c r="K12" s="34">
        <v>1</v>
      </c>
      <c r="L12" s="29">
        <f t="shared" si="11"/>
        <v>3728.3399115714105</v>
      </c>
      <c r="M12" s="31">
        <f t="shared" si="0"/>
        <v>69810.422045944957</v>
      </c>
      <c r="N12" s="50">
        <f>N11+H13*PRODUCT($G$8:G12)^-1*PRODUCT($E$8:E11)*D12</f>
        <v>168.46103136431782</v>
      </c>
      <c r="O12" s="50">
        <f>O11+I12*PRODUCT($E$8:E11)*PRODUCT($G$8:G11)^-1</f>
        <v>0</v>
      </c>
      <c r="P12" s="49">
        <f>P11+J12*PRODUCT($E$8:E11)*PRODUCT($G$8:G11)^-1</f>
        <v>4.7816438254870288</v>
      </c>
      <c r="Q12" s="49">
        <f>((O11+N11)*PRODUCT($G$8:G11))/PRODUCT($E$8:E11)</f>
        <v>142.04816819191547</v>
      </c>
      <c r="R12" s="49">
        <f>((P11)*PRODUCT($G$8:G11))/PRODUCT($E$8:E11)</f>
        <v>4.2339280515229376</v>
      </c>
      <c r="S12" s="11">
        <f t="shared" si="1"/>
        <v>73538.76195751637</v>
      </c>
      <c r="T12" s="31">
        <f t="shared" si="2"/>
        <v>19.682141693808536</v>
      </c>
      <c r="U12" s="39">
        <f t="shared" si="12"/>
        <v>19.682141693808536</v>
      </c>
      <c r="V12" s="39">
        <f t="shared" si="3"/>
        <v>12901.869673328314</v>
      </c>
      <c r="W12" s="49">
        <f t="shared" si="13"/>
        <v>12901.869673328327</v>
      </c>
      <c r="X12" s="39">
        <f t="shared" si="4"/>
        <v>3045.3655935477418</v>
      </c>
      <c r="Y12" s="39">
        <f t="shared" si="5"/>
        <v>35.442035393501349</v>
      </c>
      <c r="Z12" s="39">
        <f t="shared" si="14"/>
        <v>11096.924419311996</v>
      </c>
      <c r="AA12" s="39">
        <f t="shared" si="15"/>
        <v>0</v>
      </c>
      <c r="AB12" s="39">
        <f t="shared" si="6"/>
        <v>99.373819326030116</v>
      </c>
      <c r="AC12" s="39"/>
      <c r="AD12" s="39">
        <f t="shared" si="7"/>
        <v>1314.5650008043026</v>
      </c>
      <c r="AE12" s="39">
        <f t="shared" si="8"/>
        <v>1971.8475012064539</v>
      </c>
      <c r="AF12" s="39"/>
      <c r="AG12" s="39">
        <f t="shared" si="16"/>
        <v>3286.4125020107567</v>
      </c>
    </row>
    <row r="13" spans="1:41" x14ac:dyDescent="0.2">
      <c r="A13" s="11">
        <f t="shared" si="17"/>
        <v>5</v>
      </c>
      <c r="B13" s="11">
        <f t="shared" si="17"/>
        <v>35</v>
      </c>
      <c r="C13" s="12">
        <f>IF(B13&lt;121,INDEX(Frauen!C$2:C$122,B13+1,1),0)</f>
        <v>0.49</v>
      </c>
      <c r="D13" s="20">
        <f t="shared" si="9"/>
        <v>4.8999999999999998E-4</v>
      </c>
      <c r="E13" s="20">
        <f t="shared" si="10"/>
        <v>0.99951000000000001</v>
      </c>
      <c r="F13" s="27">
        <f>IF(B13&lt;121,IF($D$1="konstant",$D$3,Zins!G7),0)</f>
        <v>2.2499999999999999E-2</v>
      </c>
      <c r="G13" s="37">
        <f t="shared" si="18"/>
        <v>1.0225</v>
      </c>
      <c r="H13" s="11">
        <v>100000</v>
      </c>
      <c r="I13" s="11"/>
      <c r="J13" s="11">
        <v>1</v>
      </c>
      <c r="K13" s="34">
        <v>1</v>
      </c>
      <c r="L13" s="29">
        <f t="shared" si="11"/>
        <v>3770.5602121536299</v>
      </c>
      <c r="M13" s="31">
        <f t="shared" si="0"/>
        <v>71412.07797174048</v>
      </c>
      <c r="N13" s="50">
        <f>N12+H14*PRODUCT($G$8:G13)^-1*PRODUCT($E$8:E12)*D13</f>
        <v>211.25975637831104</v>
      </c>
      <c r="O13" s="50">
        <f>O12+I13*PRODUCT($E$8:E12)*PRODUCT($G$8:G12)^-1</f>
        <v>0</v>
      </c>
      <c r="P13" s="49">
        <f>P12+J13*PRODUCT($E$8:E12)*PRODUCT($G$8:G12)^-1</f>
        <v>5.6747396688912755</v>
      </c>
      <c r="Q13" s="49">
        <f>((O12+N12)*PRODUCT($G$8:G12))/PRODUCT($E$8:E12)</f>
        <v>188.62592700262567</v>
      </c>
      <c r="R13" s="49">
        <f>((P12)*PRODUCT($G$8:G12))/PRODUCT($E$8:E12)</f>
        <v>5.3540097188904836</v>
      </c>
      <c r="S13" s="11">
        <f t="shared" si="1"/>
        <v>75182.638183894116</v>
      </c>
      <c r="T13" s="31">
        <f t="shared" si="2"/>
        <v>19.110764843096291</v>
      </c>
      <c r="U13" s="39">
        <f t="shared" si="12"/>
        <v>19.110764843096291</v>
      </c>
      <c r="V13" s="39">
        <f t="shared" si="3"/>
        <v>16306.048060380766</v>
      </c>
      <c r="W13" s="49">
        <f t="shared" si="13"/>
        <v>16306.04806038079</v>
      </c>
      <c r="X13" s="39">
        <f t="shared" si="4"/>
        <v>3042.3665917295948</v>
      </c>
      <c r="Y13" s="39">
        <f t="shared" si="5"/>
        <v>38.441037211663968</v>
      </c>
      <c r="Z13" s="39">
        <f t="shared" si="14"/>
        <v>14553.500759340895</v>
      </c>
      <c r="AA13" s="39">
        <f t="shared" si="15"/>
        <v>0</v>
      </c>
      <c r="AB13" s="39">
        <f t="shared" si="6"/>
        <v>99.295098902282689</v>
      </c>
      <c r="AC13" s="39"/>
      <c r="AD13" s="39">
        <f t="shared" si="7"/>
        <v>1276.4028931484888</v>
      </c>
      <c r="AE13" s="39">
        <f t="shared" si="8"/>
        <v>1914.6043397227334</v>
      </c>
      <c r="AF13" s="39"/>
      <c r="AG13" s="39">
        <f t="shared" si="16"/>
        <v>3191.0072328712222</v>
      </c>
    </row>
    <row r="14" spans="1:41" x14ac:dyDescent="0.2">
      <c r="A14" s="11">
        <f t="shared" si="17"/>
        <v>6</v>
      </c>
      <c r="B14" s="11">
        <f t="shared" si="17"/>
        <v>36</v>
      </c>
      <c r="C14" s="12">
        <f>IF(B14&lt;121,INDEX(Frauen!C$2:C$122,B14+1,1),0)</f>
        <v>0.55500000000000005</v>
      </c>
      <c r="D14" s="20">
        <f t="shared" si="9"/>
        <v>5.5500000000000005E-4</v>
      </c>
      <c r="E14" s="20">
        <f t="shared" si="10"/>
        <v>0.99944500000000003</v>
      </c>
      <c r="F14" s="27">
        <f>IF(B14&lt;121,IF($D$1="konstant",$D$3,Zins!G8),0)</f>
        <v>2.2499999999999999E-2</v>
      </c>
      <c r="G14" s="37">
        <f t="shared" si="18"/>
        <v>1.0225</v>
      </c>
      <c r="H14" s="11">
        <v>100000</v>
      </c>
      <c r="I14" s="11"/>
      <c r="J14" s="11">
        <v>1</v>
      </c>
      <c r="K14" s="34">
        <v>1</v>
      </c>
      <c r="L14" s="29">
        <f t="shared" si="11"/>
        <v>3808.263866221535</v>
      </c>
      <c r="M14" s="31">
        <f t="shared" si="0"/>
        <v>73054.646502891061</v>
      </c>
      <c r="N14" s="50">
        <f>N13+H15*PRODUCT($G$8:G14)^-1*PRODUCT($E$8:E13)*D14</f>
        <v>258.64592127926147</v>
      </c>
      <c r="O14" s="50">
        <f>O13+I14*PRODUCT($E$8:E13)*PRODUCT($G$8:G13)^-1</f>
        <v>0</v>
      </c>
      <c r="P14" s="49">
        <f>P13+J14*PRODUCT($E$8:E13)*PRODUCT($G$8:G13)^-1</f>
        <v>6.5477550492736505</v>
      </c>
      <c r="Q14" s="49">
        <f>((O13+N13)*PRODUCT($G$8:G13))/PRODUCT($E$8:E13)</f>
        <v>241.98858476672044</v>
      </c>
      <c r="R14" s="49">
        <f>((P13)*PRODUCT($G$8:G13))/PRODUCT($E$8:E13)</f>
        <v>6.5001600159733455</v>
      </c>
      <c r="S14" s="11">
        <f t="shared" si="1"/>
        <v>76862.910369112593</v>
      </c>
      <c r="T14" s="31">
        <f t="shared" si="2"/>
        <v>18.527335446434709</v>
      </c>
      <c r="U14" s="39">
        <f t="shared" si="12"/>
        <v>18.527335446434709</v>
      </c>
      <c r="V14" s="39">
        <f t="shared" si="3"/>
        <v>19783.753981782844</v>
      </c>
      <c r="W14" s="49">
        <f t="shared" si="13"/>
        <v>19783.753981782862</v>
      </c>
      <c r="X14" s="39">
        <f t="shared" si="4"/>
        <v>3039.1956373735302</v>
      </c>
      <c r="Y14" s="39">
        <f t="shared" si="5"/>
        <v>41.611991567725184</v>
      </c>
      <c r="Z14" s="39">
        <f t="shared" si="14"/>
        <v>18084.709909047087</v>
      </c>
      <c r="AA14" s="39">
        <f t="shared" si="15"/>
        <v>0</v>
      </c>
      <c r="AB14" s="39">
        <f t="shared" si="6"/>
        <v>99.209496397985504</v>
      </c>
      <c r="AC14" s="39"/>
      <c r="AD14" s="39">
        <f t="shared" si="7"/>
        <v>1237.4357991592738</v>
      </c>
      <c r="AE14" s="39">
        <f t="shared" si="8"/>
        <v>1856.1536987389106</v>
      </c>
      <c r="AF14" s="39"/>
      <c r="AG14" s="39">
        <f t="shared" si="16"/>
        <v>3093.5894978981842</v>
      </c>
    </row>
    <row r="15" spans="1:41" x14ac:dyDescent="0.2">
      <c r="A15" s="11">
        <f t="shared" si="17"/>
        <v>7</v>
      </c>
      <c r="B15" s="11">
        <f t="shared" si="17"/>
        <v>37</v>
      </c>
      <c r="C15" s="12">
        <f>IF(B15&lt;121,INDEX(Frauen!C$2:C$122,B15+1,1),0)</f>
        <v>0.624</v>
      </c>
      <c r="D15" s="20">
        <f t="shared" si="9"/>
        <v>6.2399999999999999E-4</v>
      </c>
      <c r="E15" s="20">
        <f t="shared" si="10"/>
        <v>0.99937600000000004</v>
      </c>
      <c r="F15" s="27">
        <f>IF(B15&lt;121,IF($D$1="konstant",$D$3,Zins!G9),0)</f>
        <v>2.2499999999999999E-2</v>
      </c>
      <c r="G15" s="37">
        <f t="shared" si="18"/>
        <v>1.0225</v>
      </c>
      <c r="H15" s="11">
        <v>100000</v>
      </c>
      <c r="I15" s="11"/>
      <c r="J15" s="11">
        <v>1</v>
      </c>
      <c r="K15" s="34">
        <v>1</v>
      </c>
      <c r="L15" s="29">
        <f t="shared" si="11"/>
        <v>3840.5813258473645</v>
      </c>
      <c r="M15" s="31">
        <f t="shared" si="0"/>
        <v>74739.856669657762</v>
      </c>
      <c r="N15" s="50">
        <f>N14+H16*PRODUCT($G$8:G15)^-1*PRODUCT($E$8:E14)*D15</f>
        <v>310.72205709117731</v>
      </c>
      <c r="O15" s="50">
        <f>O14+I15*PRODUCT($E$8:E14)*PRODUCT($G$8:G14)^-1</f>
        <v>0</v>
      </c>
      <c r="P15" s="49">
        <f>P14+J15*PRODUCT($E$8:E14)*PRODUCT($G$8:G14)^-1</f>
        <v>7.401085960614739</v>
      </c>
      <c r="Q15" s="49">
        <f>((O14+N14)*PRODUCT($G$8:G14))/PRODUCT($E$8:E14)</f>
        <v>303.10154928382417</v>
      </c>
      <c r="R15" s="49">
        <f>((P14)*PRODUCT($G$8:G14))/PRODUCT($E$8:E14)</f>
        <v>7.6731722269186848</v>
      </c>
      <c r="S15" s="11">
        <f t="shared" si="1"/>
        <v>78580.437995505126</v>
      </c>
      <c r="T15" s="31">
        <f t="shared" si="2"/>
        <v>17.931652561150926</v>
      </c>
      <c r="U15" s="39">
        <f t="shared" si="12"/>
        <v>17.931652561150926</v>
      </c>
      <c r="V15" s="39">
        <f t="shared" si="3"/>
        <v>23336.465985587391</v>
      </c>
      <c r="W15" s="49">
        <f t="shared" si="13"/>
        <v>23336.465985587409</v>
      </c>
      <c r="X15" s="39">
        <f t="shared" si="4"/>
        <v>3036.2373009265029</v>
      </c>
      <c r="Y15" s="39">
        <f t="shared" si="5"/>
        <v>44.570328014741008</v>
      </c>
      <c r="Z15" s="39">
        <f t="shared" si="14"/>
        <v>21692.048843874582</v>
      </c>
      <c r="AA15" s="39">
        <f t="shared" si="15"/>
        <v>0</v>
      </c>
      <c r="AB15" s="39">
        <f t="shared" si="6"/>
        <v>99.125454034740642</v>
      </c>
      <c r="AC15" s="39"/>
      <c r="AD15" s="39">
        <f t="shared" si="7"/>
        <v>1197.650297929064</v>
      </c>
      <c r="AE15" s="39">
        <f t="shared" si="8"/>
        <v>1796.475446893596</v>
      </c>
      <c r="AF15" s="39"/>
      <c r="AG15" s="39">
        <f t="shared" si="16"/>
        <v>2994.1257448226597</v>
      </c>
    </row>
    <row r="16" spans="1:41" x14ac:dyDescent="0.2">
      <c r="A16" s="11">
        <f t="shared" si="17"/>
        <v>8</v>
      </c>
      <c r="B16" s="11">
        <f t="shared" si="17"/>
        <v>38</v>
      </c>
      <c r="C16" s="12">
        <f>IF(B16&lt;121,INDEX(Frauen!C$2:C$122,B16+1,1),0)</f>
        <v>0.70099999999999996</v>
      </c>
      <c r="D16" s="20">
        <f t="shared" si="9"/>
        <v>7.0099999999999991E-4</v>
      </c>
      <c r="E16" s="20">
        <f t="shared" si="10"/>
        <v>0.99929900000000005</v>
      </c>
      <c r="F16" s="27">
        <f>IF(B16&lt;121,IF($D$1="konstant",$D$3,Zins!G10),0)</f>
        <v>2.2499999999999999E-2</v>
      </c>
      <c r="G16" s="37">
        <f t="shared" si="18"/>
        <v>1.0225</v>
      </c>
      <c r="H16" s="11">
        <v>100000</v>
      </c>
      <c r="I16" s="11"/>
      <c r="J16" s="11">
        <v>1</v>
      </c>
      <c r="K16" s="34">
        <v>1</v>
      </c>
      <c r="L16" s="29">
        <f t="shared" si="11"/>
        <v>3867.0074183079537</v>
      </c>
      <c r="M16" s="31">
        <f t="shared" si="0"/>
        <v>76469.220238153663</v>
      </c>
      <c r="N16" s="50">
        <f>N15+H17*PRODUCT($G$8:G16)^-1*PRODUCT($E$8:E15)*D16</f>
        <v>367.90121804115159</v>
      </c>
      <c r="O16" s="50">
        <f>O15+I16*PRODUCT($E$8:E15)*PRODUCT($G$8:G15)^-1</f>
        <v>0</v>
      </c>
      <c r="P16" s="49">
        <f>P15+J16*PRODUCT($E$8:E15)*PRODUCT($G$8:G15)^-1</f>
        <v>8.2351186577809123</v>
      </c>
      <c r="Q16" s="49">
        <f>((O15+N15)*PRODUCT($G$8:G15))/PRODUCT($E$8:E15)</f>
        <v>372.5538077187266</v>
      </c>
      <c r="R16" s="49">
        <f>((P15)*PRODUCT($G$8:G15))/PRODUCT($E$8:E15)</f>
        <v>8.8738558880985288</v>
      </c>
      <c r="S16" s="11">
        <f t="shared" si="1"/>
        <v>80336.227656461619</v>
      </c>
      <c r="T16" s="31">
        <f t="shared" si="2"/>
        <v>17.323424560702701</v>
      </c>
      <c r="U16" s="39">
        <f t="shared" si="12"/>
        <v>17.323424560702701</v>
      </c>
      <c r="V16" s="39">
        <f t="shared" si="3"/>
        <v>26966.089110460453</v>
      </c>
      <c r="W16" s="49">
        <f t="shared" si="13"/>
        <v>26966.089110460482</v>
      </c>
      <c r="X16" s="39">
        <f t="shared" si="4"/>
        <v>3033.2797292852047</v>
      </c>
      <c r="Y16" s="39">
        <f t="shared" si="5"/>
        <v>47.527899656052234</v>
      </c>
      <c r="Z16" s="39">
        <f t="shared" si="14"/>
        <v>25377.449346019275</v>
      </c>
      <c r="AA16" s="39">
        <f t="shared" si="15"/>
        <v>0</v>
      </c>
      <c r="AB16" s="39">
        <f t="shared" si="6"/>
        <v>99.037411858241057</v>
      </c>
      <c r="AC16" s="39"/>
      <c r="AD16" s="39">
        <f t="shared" si="7"/>
        <v>1157.0269117987864</v>
      </c>
      <c r="AE16" s="39">
        <f t="shared" si="8"/>
        <v>1735.5403676981796</v>
      </c>
      <c r="AF16" s="39"/>
      <c r="AG16" s="39">
        <f t="shared" si="16"/>
        <v>2892.567279496966</v>
      </c>
    </row>
    <row r="17" spans="1:33" x14ac:dyDescent="0.2">
      <c r="A17" s="11">
        <f t="shared" si="17"/>
        <v>9</v>
      </c>
      <c r="B17" s="11">
        <f t="shared" si="17"/>
        <v>39</v>
      </c>
      <c r="C17" s="12">
        <f>IF(B17&lt;121,INDEX(Frauen!C$2:C$122,B17+1,1),0)</f>
        <v>0.78300000000000003</v>
      </c>
      <c r="D17" s="20">
        <f t="shared" si="9"/>
        <v>7.8300000000000006E-4</v>
      </c>
      <c r="E17" s="20">
        <f t="shared" si="10"/>
        <v>0.99921700000000002</v>
      </c>
      <c r="F17" s="27">
        <f>IF(B17&lt;121,IF($D$1="konstant",$D$3,Zins!G11),0)</f>
        <v>2.2499999999999999E-2</v>
      </c>
      <c r="G17" s="37">
        <f t="shared" si="18"/>
        <v>1.0225</v>
      </c>
      <c r="H17" s="11">
        <v>100000</v>
      </c>
      <c r="I17" s="11"/>
      <c r="J17" s="11">
        <v>1</v>
      </c>
      <c r="K17" s="34">
        <v>1</v>
      </c>
      <c r="L17" s="29">
        <f t="shared" si="11"/>
        <v>3886.6396195932175</v>
      </c>
      <c r="M17" s="31">
        <f t="shared" si="0"/>
        <v>78244.627177163304</v>
      </c>
      <c r="N17" s="50">
        <f>N16+H18*PRODUCT($G$8:G17)^-1*PRODUCT($E$8:E16)*D17</f>
        <v>430.31976556415253</v>
      </c>
      <c r="O17" s="50">
        <f>O16+I17*PRODUCT($E$8:E16)*PRODUCT($G$8:G16)^-1</f>
        <v>0</v>
      </c>
      <c r="P17" s="49">
        <f>P16+J17*PRODUCT($E$8:E16)*PRODUCT($G$8:G16)^-1</f>
        <v>9.0502267656004332</v>
      </c>
      <c r="Q17" s="49">
        <f>((O16+N16)*PRODUCT($G$8:G16))/PRODUCT($E$8:E16)</f>
        <v>451.35266661169271</v>
      </c>
      <c r="R17" s="49">
        <f>((P16)*PRODUCT($G$8:G16))/PRODUCT($E$8:E16)</f>
        <v>10.103099918623698</v>
      </c>
      <c r="S17" s="11">
        <f t="shared" si="1"/>
        <v>82131.266796756521</v>
      </c>
      <c r="T17" s="31">
        <f t="shared" si="2"/>
        <v>16.702410002730424</v>
      </c>
      <c r="U17" s="39">
        <f t="shared" si="12"/>
        <v>16.702410002730424</v>
      </c>
      <c r="V17" s="39">
        <f t="shared" si="3"/>
        <v>30674.354638639932</v>
      </c>
      <c r="W17" s="49">
        <f t="shared" si="13"/>
        <v>30674.354638639954</v>
      </c>
      <c r="X17" s="39">
        <f t="shared" si="4"/>
        <v>3030.6216082276369</v>
      </c>
      <c r="Y17" s="39">
        <f t="shared" si="5"/>
        <v>50.186020713617125</v>
      </c>
      <c r="Z17" s="39">
        <f t="shared" si="14"/>
        <v>29142.664839122517</v>
      </c>
      <c r="AA17" s="39">
        <f t="shared" si="15"/>
        <v>0</v>
      </c>
      <c r="AB17" s="39">
        <f t="shared" si="6"/>
        <v>98.951866836770478</v>
      </c>
      <c r="AC17" s="39"/>
      <c r="AD17" s="39">
        <f t="shared" si="7"/>
        <v>1115.5495148975581</v>
      </c>
      <c r="AE17" s="39">
        <f t="shared" si="8"/>
        <v>1673.324272346337</v>
      </c>
      <c r="AF17" s="39"/>
      <c r="AG17" s="39">
        <f t="shared" si="16"/>
        <v>2788.8737872438951</v>
      </c>
    </row>
    <row r="18" spans="1:33" x14ac:dyDescent="0.2">
      <c r="A18" s="11">
        <f t="shared" si="17"/>
        <v>10</v>
      </c>
      <c r="B18" s="11">
        <f t="shared" si="17"/>
        <v>40</v>
      </c>
      <c r="C18" s="12">
        <f>IF(B18&lt;121,INDEX(Frauen!C$2:C$122,B18+1,1),0)</f>
        <v>0.872</v>
      </c>
      <c r="D18" s="20">
        <f t="shared" si="9"/>
        <v>8.7199999999999995E-4</v>
      </c>
      <c r="E18" s="20">
        <f t="shared" si="10"/>
        <v>0.99912800000000002</v>
      </c>
      <c r="F18" s="27">
        <f>IF(B18&lt;121,IF($D$1="konstant",$D$3,Zins!G12),0)</f>
        <v>2.2499999999999999E-2</v>
      </c>
      <c r="G18" s="37">
        <f t="shared" si="18"/>
        <v>1.0225</v>
      </c>
      <c r="H18" s="11">
        <v>100000</v>
      </c>
      <c r="I18" s="11">
        <f>100000*0.4</f>
        <v>40000</v>
      </c>
      <c r="J18" s="11">
        <v>1</v>
      </c>
      <c r="K18" s="34">
        <v>1</v>
      </c>
      <c r="L18" s="29">
        <f t="shared" si="11"/>
        <v>3898.8418041667269</v>
      </c>
      <c r="M18" s="31">
        <f t="shared" si="0"/>
        <v>80067.824395150878</v>
      </c>
      <c r="N18" s="50">
        <f>N17+H19*PRODUCT($G$8:G18)^-1*PRODUCT($E$8:E17)*D18</f>
        <v>498.25027614361557</v>
      </c>
      <c r="O18" s="50">
        <f>O17+I18*PRODUCT($E$8:E17)*PRODUCT($G$8:G17)^-1</f>
        <v>31861.902324541716</v>
      </c>
      <c r="P18" s="49">
        <f>P17+J18*PRODUCT($E$8:E17)*PRODUCT($G$8:G17)^-1</f>
        <v>9.8467743237139764</v>
      </c>
      <c r="Q18" s="49">
        <f>((O17+N17)*PRODUCT($G$8:G17))/PRODUCT($E$8:E17)</f>
        <v>540.23110256376322</v>
      </c>
      <c r="R18" s="49">
        <f>((P17)*PRODUCT($G$8:G17))/PRODUCT($E$8:E17)</f>
        <v>11.36181596869622</v>
      </c>
      <c r="S18" s="11">
        <f t="shared" si="1"/>
        <v>83966.666199317609</v>
      </c>
      <c r="T18" s="31">
        <f t="shared" si="2"/>
        <v>16.068295703327564</v>
      </c>
      <c r="U18" s="39">
        <f t="shared" si="12"/>
        <v>16.068295703327564</v>
      </c>
      <c r="V18" s="39">
        <f t="shared" si="3"/>
        <v>34463.338212422088</v>
      </c>
      <c r="W18" s="49">
        <f t="shared" si="13"/>
        <v>34463.33821242211</v>
      </c>
      <c r="X18" s="39">
        <f t="shared" si="4"/>
        <v>2993.3086514123715</v>
      </c>
      <c r="Y18" s="39">
        <f t="shared" si="5"/>
        <v>87.49897752886838</v>
      </c>
      <c r="Z18" s="39">
        <f t="shared" si="14"/>
        <v>32989.799685922437</v>
      </c>
      <c r="AA18" s="39">
        <f t="shared" si="15"/>
        <v>0</v>
      </c>
      <c r="AB18" s="39">
        <f t="shared" si="6"/>
        <v>98.867070591640186</v>
      </c>
      <c r="AC18" s="39"/>
      <c r="AD18" s="39">
        <f t="shared" si="7"/>
        <v>1073.1971897556878</v>
      </c>
      <c r="AE18" s="39">
        <f t="shared" si="8"/>
        <v>1609.7957846335316</v>
      </c>
      <c r="AF18" s="39"/>
      <c r="AG18" s="39">
        <f t="shared" si="16"/>
        <v>2682.9929743892194</v>
      </c>
    </row>
    <row r="19" spans="1:33" x14ac:dyDescent="0.2">
      <c r="A19" s="11">
        <f t="shared" si="17"/>
        <v>11</v>
      </c>
      <c r="B19" s="11">
        <f t="shared" si="17"/>
        <v>41</v>
      </c>
      <c r="C19" s="12">
        <f>IF(B19&lt;121,INDEX(Frauen!C$2:C$122,B19+1,1),0)</f>
        <v>0.97199999999999998</v>
      </c>
      <c r="D19" s="20">
        <f t="shared" si="9"/>
        <v>9.7199999999999999E-4</v>
      </c>
      <c r="E19" s="20">
        <f t="shared" si="10"/>
        <v>0.99902800000000003</v>
      </c>
      <c r="F19" s="27">
        <f>IF(B19&lt;121,IF($D$1="konstant",$D$3,Zins!G13),0)</f>
        <v>2.2499999999999999E-2</v>
      </c>
      <c r="G19" s="37">
        <f t="shared" si="18"/>
        <v>1.0225</v>
      </c>
      <c r="H19" s="11">
        <v>100000</v>
      </c>
      <c r="I19" s="11"/>
      <c r="J19" s="11">
        <v>1</v>
      </c>
      <c r="K19" s="34">
        <v>1</v>
      </c>
      <c r="L19" s="29">
        <f t="shared" si="11"/>
        <v>3902.7689592929819</v>
      </c>
      <c r="M19" s="31">
        <f t="shared" si="0"/>
        <v>41005.10689725617</v>
      </c>
      <c r="N19" s="50">
        <f>N18+H20*PRODUCT($G$8:G19)^-1*PRODUCT($E$8:E18)*D19</f>
        <v>572.24018156224577</v>
      </c>
      <c r="O19" s="50">
        <f>O18+I19*PRODUCT($E$8:E18)*PRODUCT($G$8:G18)^-1</f>
        <v>31861.902324541716</v>
      </c>
      <c r="P19" s="49">
        <f>P18+J19*PRODUCT($E$8:E18)*PRODUCT($G$8:G18)^-1</f>
        <v>10.625114635345144</v>
      </c>
      <c r="Q19" s="49">
        <f>((O18+N18)*PRODUCT($G$8:G18))/PRODUCT($E$8:E18)</f>
        <v>41575.840435230959</v>
      </c>
      <c r="R19" s="49">
        <f>((P18)*PRODUCT($G$8:G18))/PRODUCT($E$8:E18)</f>
        <v>12.650988489955127</v>
      </c>
      <c r="S19" s="11">
        <f t="shared" si="1"/>
        <v>44907.875856549152</v>
      </c>
      <c r="T19" s="31">
        <f t="shared" si="2"/>
        <v>15.420779276181264</v>
      </c>
      <c r="U19" s="39">
        <f t="shared" si="12"/>
        <v>15.420779276181264</v>
      </c>
      <c r="V19" s="39">
        <f t="shared" si="3"/>
        <v>-2600.5785817292635</v>
      </c>
      <c r="W19" s="49">
        <f t="shared" si="13"/>
        <v>-2600.5785817292199</v>
      </c>
      <c r="X19" s="39">
        <f t="shared" si="4"/>
        <v>2986.1212517221074</v>
      </c>
      <c r="Y19" s="39">
        <f t="shared" si="5"/>
        <v>94.686377219143495</v>
      </c>
      <c r="Z19" s="61">
        <f t="shared" si="14"/>
        <v>-4014.7367968655963</v>
      </c>
      <c r="AA19" s="39">
        <f t="shared" si="15"/>
        <v>0</v>
      </c>
      <c r="AB19" s="39">
        <f t="shared" si="6"/>
        <v>98.778946845593737</v>
      </c>
      <c r="AC19" s="39"/>
      <c r="AD19" s="39">
        <f t="shared" si="7"/>
        <v>1029.9497400718894</v>
      </c>
      <c r="AE19" s="39">
        <f t="shared" si="8"/>
        <v>1544.924610107834</v>
      </c>
      <c r="AF19" s="39"/>
      <c r="AG19" s="39">
        <f t="shared" si="16"/>
        <v>2574.8743501797235</v>
      </c>
    </row>
    <row r="20" spans="1:33" x14ac:dyDescent="0.2">
      <c r="A20" s="11">
        <f t="shared" si="17"/>
        <v>12</v>
      </c>
      <c r="B20" s="11">
        <f t="shared" si="17"/>
        <v>42</v>
      </c>
      <c r="C20" s="12">
        <f>IF(B20&lt;121,INDEX(Frauen!C$2:C$122,B20+1,1),0)</f>
        <v>1.0840000000000001</v>
      </c>
      <c r="D20" s="20">
        <f t="shared" si="9"/>
        <v>1.0840000000000001E-3</v>
      </c>
      <c r="E20" s="20">
        <f t="shared" si="10"/>
        <v>0.99891600000000003</v>
      </c>
      <c r="F20" s="27">
        <f>IF(B20&lt;121,IF($D$1="konstant",$D$3,Zins!G14),0)</f>
        <v>2.2499999999999999E-2</v>
      </c>
      <c r="G20" s="37">
        <f t="shared" si="18"/>
        <v>1.0225</v>
      </c>
      <c r="H20" s="11">
        <v>100000</v>
      </c>
      <c r="I20" s="11"/>
      <c r="J20" s="11">
        <v>1</v>
      </c>
      <c r="K20" s="34">
        <v>1</v>
      </c>
      <c r="L20" s="29">
        <f t="shared" si="11"/>
        <v>3897.1693094458551</v>
      </c>
      <c r="M20" s="31">
        <f t="shared" si="0"/>
        <v>41968.515199218069</v>
      </c>
      <c r="N20" s="50">
        <f>N19+H21*PRODUCT($G$8:G20)^-1*PRODUCT($E$8:E19)*D20</f>
        <v>652.86148833066682</v>
      </c>
      <c r="O20" s="50">
        <f>O19+I20*PRODUCT($E$8:E19)*PRODUCT($G$8:G19)^-1</f>
        <v>31861.902324541716</v>
      </c>
      <c r="P20" s="49">
        <f>P19+J20*PRODUCT($E$8:E19)*PRODUCT($G$8:G19)^-1</f>
        <v>11.385587755001145</v>
      </c>
      <c r="Q20" s="49">
        <f>((O19+N19)*PRODUCT($G$8:G19))/PRODUCT($E$8:E19)</f>
        <v>42649.952598949843</v>
      </c>
      <c r="R20" s="49">
        <f>((P19)*PRODUCT($G$8:G19))/PRODUCT($E$8:E19)</f>
        <v>13.971716239163584</v>
      </c>
      <c r="S20" s="11">
        <f t="shared" si="1"/>
        <v>45865.684508663922</v>
      </c>
      <c r="T20" s="31">
        <f t="shared" si="2"/>
        <v>14.759593134421999</v>
      </c>
      <c r="U20" s="39">
        <f t="shared" si="12"/>
        <v>14.759593134421999</v>
      </c>
      <c r="V20" s="39">
        <f t="shared" si="3"/>
        <v>394.21738006768283</v>
      </c>
      <c r="W20" s="49">
        <f t="shared" si="13"/>
        <v>394.21738006772648</v>
      </c>
      <c r="X20" s="39">
        <f t="shared" si="4"/>
        <v>2978.448929293947</v>
      </c>
      <c r="Y20" s="39">
        <f t="shared" si="5"/>
        <v>102.35869964730239</v>
      </c>
      <c r="Z20" s="61">
        <f t="shared" si="14"/>
        <v>-959.30694638135901</v>
      </c>
      <c r="AA20" s="39">
        <f t="shared" si="15"/>
        <v>0</v>
      </c>
      <c r="AB20" s="39">
        <f t="shared" si="6"/>
        <v>98.688685573743442</v>
      </c>
      <c r="AC20" s="39"/>
      <c r="AD20" s="39">
        <f t="shared" si="7"/>
        <v>985.789293790427</v>
      </c>
      <c r="AE20" s="39">
        <f t="shared" si="8"/>
        <v>1478.6839406856407</v>
      </c>
      <c r="AF20" s="39"/>
      <c r="AG20" s="39">
        <f t="shared" si="16"/>
        <v>2464.4732344760678</v>
      </c>
    </row>
    <row r="21" spans="1:33" x14ac:dyDescent="0.2">
      <c r="A21" s="11">
        <f t="shared" si="17"/>
        <v>13</v>
      </c>
      <c r="B21" s="11">
        <f t="shared" si="17"/>
        <v>43</v>
      </c>
      <c r="C21" s="12">
        <f>IF(B21&lt;121,INDEX(Frauen!C$2:C$122,B21+1,1),0)</f>
        <v>1.2130000000000001</v>
      </c>
      <c r="D21" s="20">
        <f t="shared" si="9"/>
        <v>1.2130000000000001E-3</v>
      </c>
      <c r="E21" s="20">
        <f t="shared" si="10"/>
        <v>0.99878699999999998</v>
      </c>
      <c r="F21" s="27">
        <f>IF(B21&lt;121,IF($D$1="konstant",$D$3,Zins!G15),0)</f>
        <v>2.2499999999999999E-2</v>
      </c>
      <c r="G21" s="37">
        <f t="shared" si="18"/>
        <v>1.0225</v>
      </c>
      <c r="H21" s="11">
        <v>100000</v>
      </c>
      <c r="I21" s="11"/>
      <c r="J21" s="11">
        <v>1</v>
      </c>
      <c r="K21" s="34">
        <v>1</v>
      </c>
      <c r="L21" s="29">
        <f t="shared" si="11"/>
        <v>3880.662256794752</v>
      </c>
      <c r="M21" s="31">
        <f t="shared" si="0"/>
        <v>42959.374753433192</v>
      </c>
      <c r="N21" s="50">
        <f>N20+H22*PRODUCT($G$8:G21)^-1*PRODUCT($E$8:E20)*D21</f>
        <v>740.99620336670591</v>
      </c>
      <c r="O21" s="50">
        <f>O20+I21*PRODUCT($E$8:E20)*PRODUCT($G$8:G20)^-1</f>
        <v>31861.902324541716</v>
      </c>
      <c r="P21" s="49">
        <f>P20+J21*PRODUCT($E$8:E20)*PRODUCT($G$8:G20)^-1</f>
        <v>12.128520534262069</v>
      </c>
      <c r="Q21" s="49">
        <f>((O20+N20)*PRODUCT($G$8:G20))/PRODUCT($E$8:E20)</f>
        <v>43765.418245804663</v>
      </c>
      <c r="R21" s="49">
        <f>((P20)*PRODUCT($G$8:G20))/PRODUCT($E$8:E20)</f>
        <v>15.325192363066328</v>
      </c>
      <c r="S21" s="11">
        <f t="shared" si="1"/>
        <v>46840.037010227941</v>
      </c>
      <c r="T21" s="31">
        <f t="shared" si="2"/>
        <v>14.084451525400027</v>
      </c>
      <c r="U21" s="39">
        <f t="shared" si="12"/>
        <v>14.084451525400027</v>
      </c>
      <c r="V21" s="39">
        <f t="shared" si="3"/>
        <v>3448.5513013222662</v>
      </c>
      <c r="W21" s="49">
        <f t="shared" si="13"/>
        <v>3448.5513013223172</v>
      </c>
      <c r="X21" s="39">
        <f t="shared" si="4"/>
        <v>2969.9624793112007</v>
      </c>
      <c r="Y21" s="39">
        <f t="shared" si="5"/>
        <v>110.84514963005739</v>
      </c>
      <c r="Z21" s="39">
        <f t="shared" si="14"/>
        <v>2156.9406457506411</v>
      </c>
      <c r="AA21" s="39">
        <f t="shared" si="15"/>
        <v>0</v>
      </c>
      <c r="AB21" s="39">
        <f t="shared" si="6"/>
        <v>98.592595483655487</v>
      </c>
      <c r="AC21" s="39"/>
      <c r="AD21" s="39">
        <f t="shared" si="7"/>
        <v>940.6967655679432</v>
      </c>
      <c r="AE21" s="39">
        <f t="shared" si="8"/>
        <v>1411.0451483519148</v>
      </c>
      <c r="AF21" s="39"/>
      <c r="AG21" s="39">
        <f t="shared" si="16"/>
        <v>2351.7419139198582</v>
      </c>
    </row>
    <row r="22" spans="1:33" x14ac:dyDescent="0.2">
      <c r="A22" s="11">
        <f t="shared" si="17"/>
        <v>14</v>
      </c>
      <c r="B22" s="11">
        <f t="shared" si="17"/>
        <v>44</v>
      </c>
      <c r="C22" s="12">
        <f>IF(B22&lt;121,INDEX(Frauen!C$2:C$122,B22+1,1),0)</f>
        <v>1.359</v>
      </c>
      <c r="D22" s="20">
        <f t="shared" si="9"/>
        <v>1.359E-3</v>
      </c>
      <c r="E22" s="20">
        <f t="shared" si="10"/>
        <v>0.998641</v>
      </c>
      <c r="F22" s="27">
        <f>IF(B22&lt;121,IF($D$1="konstant",$D$3,Zins!G16),0)</f>
        <v>2.2499999999999999E-2</v>
      </c>
      <c r="G22" s="37">
        <f t="shared" si="18"/>
        <v>1.0225</v>
      </c>
      <c r="H22" s="11">
        <v>100000</v>
      </c>
      <c r="I22" s="11"/>
      <c r="J22" s="11">
        <v>1</v>
      </c>
      <c r="K22" s="34">
        <v>1</v>
      </c>
      <c r="L22" s="29">
        <f t="shared" si="11"/>
        <v>3851.3488437200658</v>
      </c>
      <c r="M22" s="31">
        <f t="shared" si="0"/>
        <v>43979.30758548664</v>
      </c>
      <c r="N22" s="50">
        <f>N21+H23*PRODUCT($G$8:G22)^-1*PRODUCT($E$8:E21)*D22</f>
        <v>837.4490889277215</v>
      </c>
      <c r="O22" s="50">
        <f>O21+I22*PRODUCT($E$8:E21)*PRODUCT($G$8:G21)^-1</f>
        <v>31861.902324541716</v>
      </c>
      <c r="P22" s="49">
        <f>P21+J22*PRODUCT($E$8:E21)*PRODUCT($G$8:G21)^-1</f>
        <v>12.854223812305765</v>
      </c>
      <c r="Q22" s="49">
        <f>((O21+N21)*PRODUCT($G$8:G21))/PRODUCT($E$8:E21)</f>
        <v>44925.935315873423</v>
      </c>
      <c r="R22" s="49">
        <f>((P21)*PRODUCT($G$8:G21))/PRODUCT($E$8:E21)</f>
        <v>16.712781795553326</v>
      </c>
      <c r="S22" s="11">
        <f t="shared" si="1"/>
        <v>47830.656429206705</v>
      </c>
      <c r="T22" s="31">
        <f t="shared" si="2"/>
        <v>13.395099940949899</v>
      </c>
      <c r="U22" s="39">
        <f t="shared" si="12"/>
        <v>13.395099940949899</v>
      </c>
      <c r="V22" s="39">
        <f t="shared" si="3"/>
        <v>6562.9303406977197</v>
      </c>
      <c r="W22" s="49">
        <f t="shared" si="13"/>
        <v>6562.9303406977633</v>
      </c>
      <c r="X22" s="39">
        <f t="shared" si="4"/>
        <v>2960.8408986031336</v>
      </c>
      <c r="Y22" s="39">
        <f t="shared" si="5"/>
        <v>119.9667303381129</v>
      </c>
      <c r="Z22" s="39">
        <f t="shared" si="14"/>
        <v>5334.53647779319</v>
      </c>
      <c r="AA22" s="39">
        <f t="shared" si="15"/>
        <v>0</v>
      </c>
      <c r="AB22" s="39">
        <f t="shared" si="6"/>
        <v>98.494700190560252</v>
      </c>
      <c r="AC22" s="39"/>
      <c r="AD22" s="39">
        <f t="shared" si="7"/>
        <v>894.65515687186348</v>
      </c>
      <c r="AE22" s="39">
        <f t="shared" si="8"/>
        <v>1341.9827353077951</v>
      </c>
      <c r="AF22" s="39"/>
      <c r="AG22" s="39">
        <f t="shared" si="16"/>
        <v>2236.6378921796586</v>
      </c>
    </row>
    <row r="23" spans="1:33" x14ac:dyDescent="0.2">
      <c r="A23" s="11">
        <f t="shared" si="17"/>
        <v>15</v>
      </c>
      <c r="B23" s="11">
        <f t="shared" si="17"/>
        <v>45</v>
      </c>
      <c r="C23" s="12">
        <f>IF(B23&lt;121,INDEX(Frauen!C$2:C$122,B23+1,1),0)</f>
        <v>1.524</v>
      </c>
      <c r="D23" s="20">
        <f t="shared" si="9"/>
        <v>1.524E-3</v>
      </c>
      <c r="E23" s="20">
        <f t="shared" si="10"/>
        <v>0.99847600000000003</v>
      </c>
      <c r="F23" s="27">
        <f>IF(B23&lt;121,IF($D$1="konstant",$D$3,Zins!G17),0)</f>
        <v>2.2499999999999999E-2</v>
      </c>
      <c r="G23" s="37">
        <f t="shared" si="18"/>
        <v>1.0225</v>
      </c>
      <c r="H23" s="11">
        <v>100000</v>
      </c>
      <c r="I23" s="11"/>
      <c r="J23" s="11">
        <v>1</v>
      </c>
      <c r="K23" s="34">
        <v>1</v>
      </c>
      <c r="L23" s="29">
        <f t="shared" si="11"/>
        <v>3807.2782838915759</v>
      </c>
      <c r="M23" s="31">
        <f t="shared" si="0"/>
        <v>45030.03782756775</v>
      </c>
      <c r="N23" s="50">
        <f>N22+H24*PRODUCT($G$8:G23)^-1*PRODUCT($E$8:E22)*D23</f>
        <v>943.08870419240168</v>
      </c>
      <c r="O23" s="50">
        <f>O22+I23*PRODUCT($E$8:E22)*PRODUCT($G$8:G22)^-1</f>
        <v>31861.902324541716</v>
      </c>
      <c r="P23" s="49">
        <f>P22+J23*PRODUCT($E$8:E22)*PRODUCT($G$8:G22)^-1</f>
        <v>13.562993540705603</v>
      </c>
      <c r="Q23" s="49">
        <f>((O22+N22)*PRODUCT($G$8:G22))/PRODUCT($E$8:E22)</f>
        <v>46135.36682399438</v>
      </c>
      <c r="R23" s="49">
        <f>((P22)*PRODUCT($G$8:G22))/PRODUCT($E$8:E22)</f>
        <v>18.13596616397011</v>
      </c>
      <c r="S23" s="11">
        <f t="shared" si="1"/>
        <v>48837.316111459324</v>
      </c>
      <c r="T23" s="31">
        <f t="shared" si="2"/>
        <v>12.6912370808141</v>
      </c>
      <c r="U23" s="39">
        <f t="shared" si="12"/>
        <v>12.6912370808141</v>
      </c>
      <c r="V23" s="39">
        <f t="shared" si="3"/>
        <v>9738.0560921851211</v>
      </c>
      <c r="W23" s="49">
        <f t="shared" si="13"/>
        <v>9738.056092185172</v>
      </c>
      <c r="X23" s="39">
        <f t="shared" si="4"/>
        <v>2951.0994472155744</v>
      </c>
      <c r="Y23" s="39">
        <f t="shared" si="5"/>
        <v>129.70818172567951</v>
      </c>
      <c r="Z23" s="39">
        <f t="shared" si="14"/>
        <v>8574.2097743925187</v>
      </c>
      <c r="AA23" s="39">
        <f t="shared" si="15"/>
        <v>0</v>
      </c>
      <c r="AB23" s="39">
        <f t="shared" si="6"/>
        <v>98.396842247627319</v>
      </c>
      <c r="AC23" s="39"/>
      <c r="AD23" s="39">
        <f t="shared" si="7"/>
        <v>847.64434393824843</v>
      </c>
      <c r="AE23" s="39">
        <f t="shared" si="8"/>
        <v>1271.4665159073727</v>
      </c>
      <c r="AF23" s="39"/>
      <c r="AG23" s="39">
        <f t="shared" si="16"/>
        <v>2119.1108598456212</v>
      </c>
    </row>
    <row r="24" spans="1:33" x14ac:dyDescent="0.2">
      <c r="A24" s="11">
        <f t="shared" si="17"/>
        <v>16</v>
      </c>
      <c r="B24" s="11">
        <f t="shared" si="17"/>
        <v>46</v>
      </c>
      <c r="C24" s="12">
        <f>IF(B24&lt;121,INDEX(Frauen!C$2:C$122,B24+1,1),0)</f>
        <v>1.706</v>
      </c>
      <c r="D24" s="20">
        <f t="shared" si="9"/>
        <v>1.7060000000000001E-3</v>
      </c>
      <c r="E24" s="20">
        <f t="shared" si="10"/>
        <v>0.99829400000000001</v>
      </c>
      <c r="F24" s="27">
        <f>IF(B24&lt;121,IF($D$1="konstant",$D$3,Zins!G18),0)</f>
        <v>2.2499999999999999E-2</v>
      </c>
      <c r="G24" s="37">
        <f t="shared" si="18"/>
        <v>1.0225</v>
      </c>
      <c r="H24" s="11">
        <v>100000</v>
      </c>
      <c r="I24" s="11"/>
      <c r="J24" s="11">
        <v>1</v>
      </c>
      <c r="K24" s="34">
        <v>1</v>
      </c>
      <c r="L24" s="29">
        <f t="shared" si="11"/>
        <v>3746.2513323095759</v>
      </c>
      <c r="M24" s="31">
        <f t="shared" si="0"/>
        <v>46113.490638420968</v>
      </c>
      <c r="N24" s="50">
        <f>N23+H25*PRODUCT($G$8:G24)^-1*PRODUCT($E$8:E23)*D24</f>
        <v>1058.5656221971856</v>
      </c>
      <c r="O24" s="50">
        <f>O23+I24*PRODUCT($E$8:E23)*PRODUCT($G$8:G23)^-1</f>
        <v>31861.902324541716</v>
      </c>
      <c r="P24" s="49">
        <f>P23+J24*PRODUCT($E$8:E23)*PRODUCT($G$8:G23)^-1</f>
        <v>14.255110473061357</v>
      </c>
      <c r="Q24" s="49">
        <f>((O23+N23)*PRODUCT($G$8:G23))/PRODUCT($E$8:E23)</f>
        <v>47398.047201469286</v>
      </c>
      <c r="R24" s="49">
        <f>((P23)*PRODUCT($G$8:G23))/PRODUCT($E$8:E23)</f>
        <v>19.596390301478888</v>
      </c>
      <c r="S24" s="11">
        <f t="shared" si="1"/>
        <v>49859.741970730545</v>
      </c>
      <c r="T24" s="31">
        <f t="shared" si="2"/>
        <v>11.97253606008799</v>
      </c>
      <c r="U24" s="39">
        <f t="shared" si="12"/>
        <v>11.97253606008799</v>
      </c>
      <c r="V24" s="39">
        <f t="shared" si="3"/>
        <v>12974.66153903721</v>
      </c>
      <c r="W24" s="49">
        <f t="shared" si="13"/>
        <v>12974.661539037261</v>
      </c>
      <c r="X24" s="39">
        <f t="shared" si="4"/>
        <v>2941.1139762000785</v>
      </c>
      <c r="Y24" s="39">
        <f t="shared" si="5"/>
        <v>139.69365274117635</v>
      </c>
      <c r="Z24" s="39">
        <f t="shared" si="14"/>
        <v>11876.723495689374</v>
      </c>
      <c r="AA24" s="39">
        <f t="shared" si="15"/>
        <v>0</v>
      </c>
      <c r="AB24" s="39">
        <f t="shared" si="6"/>
        <v>98.306025366873655</v>
      </c>
      <c r="AC24" s="39"/>
      <c r="AD24" s="39">
        <f t="shared" si="7"/>
        <v>799.64249421139311</v>
      </c>
      <c r="AE24" s="39">
        <f t="shared" si="8"/>
        <v>1199.4637413170897</v>
      </c>
      <c r="AF24" s="39"/>
      <c r="AG24" s="39">
        <f t="shared" si="16"/>
        <v>1999.1062355284828</v>
      </c>
    </row>
    <row r="25" spans="1:33" x14ac:dyDescent="0.2">
      <c r="A25" s="11">
        <f t="shared" si="17"/>
        <v>17</v>
      </c>
      <c r="B25" s="11">
        <f t="shared" si="17"/>
        <v>47</v>
      </c>
      <c r="C25" s="12">
        <f>IF(B25&lt;121,INDEX(Frauen!C$2:C$122,B25+1,1),0)</f>
        <v>1.903</v>
      </c>
      <c r="D25" s="20">
        <f t="shared" si="9"/>
        <v>1.903E-3</v>
      </c>
      <c r="E25" s="20">
        <f t="shared" si="10"/>
        <v>0.99809700000000001</v>
      </c>
      <c r="F25" s="27">
        <f>IF(B25&lt;121,IF($D$1="konstant",$D$3,Zins!G19),0)</f>
        <v>2.2499999999999999E-2</v>
      </c>
      <c r="G25" s="37">
        <f t="shared" si="18"/>
        <v>1.0225</v>
      </c>
      <c r="H25" s="11">
        <v>100000</v>
      </c>
      <c r="I25" s="11"/>
      <c r="J25" s="11">
        <v>1</v>
      </c>
      <c r="K25" s="34">
        <v>1</v>
      </c>
      <c r="L25" s="29">
        <f t="shared" si="11"/>
        <v>3666.1965185471827</v>
      </c>
      <c r="M25" s="31">
        <f t="shared" si="0"/>
        <v>47231.621323763778</v>
      </c>
      <c r="N25" s="50">
        <f>N24+H26*PRODUCT($G$8:G25)^-1*PRODUCT($E$8:E24)*D25</f>
        <v>1184.3278117770183</v>
      </c>
      <c r="O25" s="50">
        <f>O24+I25*PRODUCT($E$8:E24)*PRODUCT($G$8:G24)^-1</f>
        <v>31861.902324541716</v>
      </c>
      <c r="P25" s="49">
        <f>P24+J25*PRODUCT($E$8:E24)*PRODUCT($G$8:G24)^-1</f>
        <v>14.930842679290359</v>
      </c>
      <c r="Q25" s="49">
        <f>((O24+N24)*PRODUCT($G$8:G24))/PRODUCT($E$8:E24)</f>
        <v>48718.216540921159</v>
      </c>
      <c r="R25" s="49">
        <f>((P24)*PRODUCT($G$8:G24))/PRODUCT($E$8:E24)</f>
        <v>21.095798515529662</v>
      </c>
      <c r="S25" s="11">
        <f t="shared" si="1"/>
        <v>50897.817842310964</v>
      </c>
      <c r="T25" s="31">
        <f t="shared" si="2"/>
        <v>11.23859115795544</v>
      </c>
      <c r="U25" s="39">
        <f t="shared" si="12"/>
        <v>11.23859115795544</v>
      </c>
      <c r="V25" s="39">
        <f t="shared" si="3"/>
        <v>16273.880464330126</v>
      </c>
      <c r="W25" s="49">
        <f t="shared" si="13"/>
        <v>16273.880464330192</v>
      </c>
      <c r="X25" s="39">
        <f t="shared" si="4"/>
        <v>2931.2425085209325</v>
      </c>
      <c r="Y25" s="39">
        <f t="shared" si="5"/>
        <v>149.56512042031724</v>
      </c>
      <c r="Z25" s="39">
        <f t="shared" si="14"/>
        <v>15243.248631272931</v>
      </c>
      <c r="AA25" s="39">
        <f t="shared" si="15"/>
        <v>0</v>
      </c>
      <c r="AB25" s="39">
        <f t="shared" si="6"/>
        <v>98.228878031222166</v>
      </c>
      <c r="AC25" s="39"/>
      <c r="AD25" s="39">
        <f t="shared" si="7"/>
        <v>750.62250970606385</v>
      </c>
      <c r="AE25" s="39">
        <f t="shared" si="8"/>
        <v>1125.9337645590958</v>
      </c>
      <c r="AF25" s="39"/>
      <c r="AG25" s="39">
        <f t="shared" si="16"/>
        <v>1876.5562742651596</v>
      </c>
    </row>
    <row r="26" spans="1:33" x14ac:dyDescent="0.2">
      <c r="A26" s="11">
        <f t="shared" si="17"/>
        <v>18</v>
      </c>
      <c r="B26" s="11">
        <f t="shared" si="17"/>
        <v>48</v>
      </c>
      <c r="C26" s="12">
        <f>IF(B26&lt;121,INDEX(Frauen!C$2:C$122,B26+1,1),0)</f>
        <v>2.109</v>
      </c>
      <c r="D26" s="20">
        <f t="shared" si="9"/>
        <v>2.1090000000000002E-3</v>
      </c>
      <c r="E26" s="20">
        <f t="shared" si="10"/>
        <v>0.99789099999999997</v>
      </c>
      <c r="F26" s="27">
        <f>IF(B26&lt;121,IF($D$1="konstant",$D$3,Zins!G20),0)</f>
        <v>2.2499999999999999E-2</v>
      </c>
      <c r="G26" s="37">
        <f t="shared" si="18"/>
        <v>1.0225</v>
      </c>
      <c r="H26" s="11">
        <v>100000</v>
      </c>
      <c r="I26" s="11"/>
      <c r="J26" s="11">
        <v>1</v>
      </c>
      <c r="K26" s="34">
        <v>1</v>
      </c>
      <c r="L26" s="29">
        <f t="shared" si="11"/>
        <v>3565.1704595991109</v>
      </c>
      <c r="M26" s="31">
        <f t="shared" si="0"/>
        <v>48386.412145862036</v>
      </c>
      <c r="N26" s="50">
        <f>N25+H27*PRODUCT($G$8:G26)^-1*PRODUCT($E$8:E25)*D26</f>
        <v>1320.3774261198992</v>
      </c>
      <c r="O26" s="50">
        <f>O25+I26*PRODUCT($E$8:E25)*PRODUCT($G$8:G25)^-1</f>
        <v>31861.902324541716</v>
      </c>
      <c r="P26" s="49">
        <f>P25+J26*PRODUCT($E$8:E25)*PRODUCT($G$8:G25)^-1</f>
        <v>15.590447850772557</v>
      </c>
      <c r="Q26" s="49">
        <f>((O25+N25)*PRODUCT($G$8:G25))/PRODUCT($E$8:E25)</f>
        <v>50100.016744957538</v>
      </c>
      <c r="R26" s="49">
        <f>((P25)*PRODUCT($G$8:G25))/PRODUCT($E$8:E25)</f>
        <v>22.636030347881093</v>
      </c>
      <c r="S26" s="11">
        <f t="shared" si="1"/>
        <v>51951.582605461146</v>
      </c>
      <c r="T26" s="31">
        <f t="shared" si="2"/>
        <v>10.488919873528763</v>
      </c>
      <c r="U26" s="39">
        <f t="shared" si="12"/>
        <v>10.488919873528763</v>
      </c>
      <c r="V26" s="39">
        <f t="shared" si="3"/>
        <v>19637.238239740207</v>
      </c>
      <c r="W26" s="49">
        <f t="shared" si="13"/>
        <v>19637.238239740269</v>
      </c>
      <c r="X26" s="39">
        <f t="shared" si="4"/>
        <v>2922.1261597556404</v>
      </c>
      <c r="Y26" s="39">
        <f t="shared" si="5"/>
        <v>158.68146918561976</v>
      </c>
      <c r="Z26" s="39">
        <f t="shared" si="14"/>
        <v>18675.354800427369</v>
      </c>
      <c r="AA26" s="39">
        <f t="shared" si="15"/>
        <v>0</v>
      </c>
      <c r="AB26" s="39">
        <f t="shared" si="6"/>
        <v>98.175455694529091</v>
      </c>
      <c r="AC26" s="39"/>
      <c r="AD26" s="39">
        <f t="shared" si="7"/>
        <v>700.55216431650058</v>
      </c>
      <c r="AE26" s="39">
        <f t="shared" si="8"/>
        <v>1050.8282464747508</v>
      </c>
      <c r="AF26" s="39"/>
      <c r="AG26" s="39">
        <f t="shared" si="16"/>
        <v>1751.3804107912515</v>
      </c>
    </row>
    <row r="27" spans="1:33" x14ac:dyDescent="0.2">
      <c r="A27" s="11">
        <f t="shared" si="17"/>
        <v>19</v>
      </c>
      <c r="B27" s="11">
        <f t="shared" si="17"/>
        <v>49</v>
      </c>
      <c r="C27" s="12">
        <f>IF(B27&lt;121,INDEX(Frauen!C$2:C$122,B27+1,1),0)</f>
        <v>2.3239999999999998</v>
      </c>
      <c r="D27" s="20">
        <f t="shared" si="9"/>
        <v>2.3239999999999997E-3</v>
      </c>
      <c r="E27" s="20">
        <f t="shared" si="10"/>
        <v>0.99767600000000001</v>
      </c>
      <c r="F27" s="27">
        <f>IF(B27&lt;121,IF($D$1="konstant",$D$3,Zins!G21),0)</f>
        <v>2.2499999999999999E-2</v>
      </c>
      <c r="G27" s="37">
        <f t="shared" si="18"/>
        <v>1.0225</v>
      </c>
      <c r="H27" s="11">
        <v>100000</v>
      </c>
      <c r="I27" s="11"/>
      <c r="J27" s="11">
        <v>1</v>
      </c>
      <c r="K27" s="34">
        <v>1</v>
      </c>
      <c r="L27" s="29">
        <f t="shared" si="11"/>
        <v>3441.7454360647516</v>
      </c>
      <c r="M27" s="31">
        <f t="shared" si="0"/>
        <v>49579.669943053836</v>
      </c>
      <c r="N27" s="50">
        <f>N26+H28*PRODUCT($G$8:G27)^-1*PRODUCT($E$8:E26)*D27</f>
        <v>1466.6883147581987</v>
      </c>
      <c r="O27" s="50">
        <f>O26+I27*PRODUCT($E$8:E26)*PRODUCT($G$8:G26)^-1</f>
        <v>31861.902324541716</v>
      </c>
      <c r="P27" s="49">
        <f>P26+J27*PRODUCT($E$8:E26)*PRODUCT($G$8:G26)^-1</f>
        <v>16.234177986885559</v>
      </c>
      <c r="Q27" s="49">
        <f>((O26+N26)*PRODUCT($G$8:G26))/PRODUCT($E$8:E26)</f>
        <v>51546.879490564665</v>
      </c>
      <c r="R27" s="49">
        <f>((P26)*PRODUCT($G$8:G26))/PRODUCT($E$8:E26)</f>
        <v>24.218918730310637</v>
      </c>
      <c r="S27" s="11">
        <f t="shared" si="1"/>
        <v>53021.415379118589</v>
      </c>
      <c r="T27" s="31">
        <f t="shared" si="2"/>
        <v>9.7229262220855386</v>
      </c>
      <c r="U27" s="39">
        <f t="shared" si="12"/>
        <v>9.7229262220855386</v>
      </c>
      <c r="V27" s="39">
        <f t="shared" si="3"/>
        <v>23066.950098484504</v>
      </c>
      <c r="W27" s="49">
        <f t="shared" si="13"/>
        <v>23066.950098484565</v>
      </c>
      <c r="X27" s="39">
        <f t="shared" si="4"/>
        <v>2913.9010634719489</v>
      </c>
      <c r="Y27" s="39">
        <f t="shared" si="5"/>
        <v>166.90656546929534</v>
      </c>
      <c r="Z27" s="39">
        <f t="shared" si="14"/>
        <v>22175.311890980658</v>
      </c>
      <c r="AA27" s="39">
        <f t="shared" si="15"/>
        <v>0</v>
      </c>
      <c r="AB27" s="39">
        <f t="shared" si="6"/>
        <v>98.148919218344986</v>
      </c>
      <c r="AC27" s="39"/>
      <c r="AD27" s="39">
        <f t="shared" si="7"/>
        <v>649.39165238185115</v>
      </c>
      <c r="AE27" s="39">
        <f t="shared" si="8"/>
        <v>974.08747857277672</v>
      </c>
      <c r="AF27" s="39"/>
      <c r="AG27" s="39">
        <f t="shared" si="16"/>
        <v>1623.4791309546279</v>
      </c>
    </row>
    <row r="28" spans="1:33" x14ac:dyDescent="0.2">
      <c r="A28" s="11">
        <f t="shared" si="17"/>
        <v>20</v>
      </c>
      <c r="B28" s="11">
        <f t="shared" si="17"/>
        <v>50</v>
      </c>
      <c r="C28" s="12">
        <f>IF(B28&lt;121,INDEX(Frauen!C$2:C$122,B28+1,1),0)</f>
        <v>2.5459999999999998</v>
      </c>
      <c r="D28" s="20">
        <f t="shared" si="9"/>
        <v>2.5459999999999997E-3</v>
      </c>
      <c r="E28" s="20">
        <f t="shared" si="10"/>
        <v>0.99745399999999995</v>
      </c>
      <c r="F28" s="27">
        <f>IF(B28&lt;121,IF($D$1="konstant",$D$3,Zins!G22),0)</f>
        <v>2.2499999999999999E-2</v>
      </c>
      <c r="G28" s="37">
        <f t="shared" si="18"/>
        <v>1.0225</v>
      </c>
      <c r="H28" s="11">
        <v>100000</v>
      </c>
      <c r="I28" s="11">
        <v>20000</v>
      </c>
      <c r="J28" s="11">
        <v>1</v>
      </c>
      <c r="K28" s="34">
        <v>1</v>
      </c>
      <c r="L28" s="29">
        <f t="shared" si="11"/>
        <v>3294.440989235191</v>
      </c>
      <c r="M28" s="31">
        <f t="shared" si="0"/>
        <v>50813.302632089515</v>
      </c>
      <c r="N28" s="50">
        <f>N27+H29*PRODUCT($G$8:G28)^-1*PRODUCT($E$8:E27)*D28</f>
        <v>1623.0841313424048</v>
      </c>
      <c r="O28" s="50">
        <f>O27+I28*PRODUCT($E$8:E27)*PRODUCT($G$8:G27)^-1</f>
        <v>44423.93865269181</v>
      </c>
      <c r="P28" s="49">
        <f>P27+J28*PRODUCT($E$8:E27)*PRODUCT($G$8:G27)^-1</f>
        <v>16.862279803293063</v>
      </c>
      <c r="Q28" s="49">
        <f>((O27+N27)*PRODUCT($G$8:G27))/PRODUCT($E$8:E27)</f>
        <v>53062.401299722937</v>
      </c>
      <c r="R28" s="49">
        <f>((P27)*PRODUCT($G$8:G27))/PRODUCT($E$8:E27)</f>
        <v>25.846411461980271</v>
      </c>
      <c r="S28" s="11">
        <f t="shared" si="1"/>
        <v>54107.743621324706</v>
      </c>
      <c r="T28" s="31">
        <f t="shared" si="2"/>
        <v>8.9399685489903167</v>
      </c>
      <c r="U28" s="39">
        <f t="shared" si="12"/>
        <v>8.9399685489903167</v>
      </c>
      <c r="V28" s="39">
        <f t="shared" si="3"/>
        <v>26565.420313100472</v>
      </c>
      <c r="W28" s="49">
        <f t="shared" si="13"/>
        <v>26565.420313100542</v>
      </c>
      <c r="X28" s="39">
        <f t="shared" si="4"/>
        <v>2855.7964919145961</v>
      </c>
      <c r="Y28" s="39">
        <f t="shared" si="5"/>
        <v>225.01113702665654</v>
      </c>
      <c r="Z28" s="39">
        <f t="shared" si="14"/>
        <v>25745.58301822767</v>
      </c>
      <c r="AA28" s="39">
        <f t="shared" si="15"/>
        <v>0</v>
      </c>
      <c r="AB28" s="39">
        <f t="shared" si="6"/>
        <v>98.154183268396878</v>
      </c>
      <c r="AC28" s="39"/>
      <c r="AD28" s="39">
        <f t="shared" si="7"/>
        <v>597.09811795993767</v>
      </c>
      <c r="AE28" s="39">
        <f t="shared" si="8"/>
        <v>895.64717693990644</v>
      </c>
      <c r="AF28" s="39"/>
      <c r="AG28" s="39">
        <f t="shared" si="16"/>
        <v>1492.7452948998441</v>
      </c>
    </row>
    <row r="29" spans="1:33" x14ac:dyDescent="0.2">
      <c r="A29" s="11">
        <f t="shared" si="17"/>
        <v>21</v>
      </c>
      <c r="B29" s="11">
        <f t="shared" si="17"/>
        <v>51</v>
      </c>
      <c r="C29" s="12">
        <f>IF(B29&lt;121,INDEX(Frauen!C$2:C$122,B29+1,1),0)</f>
        <v>2.782</v>
      </c>
      <c r="D29" s="20">
        <f t="shared" si="9"/>
        <v>2.7820000000000002E-3</v>
      </c>
      <c r="E29" s="20">
        <f t="shared" si="10"/>
        <v>0.99721800000000005</v>
      </c>
      <c r="F29" s="27">
        <f>IF(B29&lt;121,IF($D$1="konstant",$D$3,Zins!G23),0)</f>
        <v>2.2499999999999999E-2</v>
      </c>
      <c r="G29" s="37">
        <f t="shared" si="18"/>
        <v>1.0225</v>
      </c>
      <c r="H29" s="11">
        <v>100000</v>
      </c>
      <c r="I29" s="11"/>
      <c r="J29" s="11">
        <v>1</v>
      </c>
      <c r="K29" s="34">
        <v>1</v>
      </c>
      <c r="L29" s="29">
        <f t="shared" si="11"/>
        <v>3121.914305314313</v>
      </c>
      <c r="M29" s="31">
        <f t="shared" si="0"/>
        <v>31587.02250059805</v>
      </c>
      <c r="N29" s="50">
        <f>N28+H30*PRODUCT($G$8:G29)^-1*PRODUCT($E$8:E28)*D29</f>
        <v>1789.7909707962019</v>
      </c>
      <c r="O29" s="50"/>
      <c r="P29" s="49">
        <f>P28+J29*PRODUCT($E$8:E28)*PRODUCT($G$8:G28)^-1</f>
        <v>17.474996350171235</v>
      </c>
      <c r="Q29" s="49">
        <f>((O28+N28)*PRODUCT($G$8:G28))/PRODUCT($E$8:E28)</f>
        <v>75152.242939490636</v>
      </c>
      <c r="R29" s="49">
        <f>((P28)*PRODUCT($G$8:G28))/PRODUCT($E$8:E28)</f>
        <v>27.52052297135991</v>
      </c>
      <c r="S29" s="11">
        <f t="shared" si="1"/>
        <v>34708.936805912366</v>
      </c>
      <c r="T29" s="31">
        <f t="shared" si="2"/>
        <v>8.1393406025166062</v>
      </c>
      <c r="U29" s="39">
        <f t="shared" si="12"/>
        <v>8.1393406025166062</v>
      </c>
      <c r="V29" s="39">
        <f t="shared" si="3"/>
        <v>9633.1941831279073</v>
      </c>
      <c r="W29" s="49">
        <f t="shared" si="13"/>
        <v>9633.1941831279837</v>
      </c>
      <c r="X29" s="39">
        <f t="shared" si="4"/>
        <v>2843.4393839159675</v>
      </c>
      <c r="Y29" s="39">
        <f t="shared" si="5"/>
        <v>237.36824502528592</v>
      </c>
      <c r="Z29" s="39">
        <f t="shared" si="14"/>
        <v>8886.7782483236151</v>
      </c>
      <c r="AA29" s="39">
        <f t="shared" si="15"/>
        <v>0</v>
      </c>
      <c r="AB29" s="39">
        <f t="shared" si="6"/>
        <v>815.43658602911853</v>
      </c>
      <c r="AC29" s="39"/>
      <c r="AD29" s="39">
        <f t="shared" si="7"/>
        <v>543.62439068607898</v>
      </c>
      <c r="AE29" s="39">
        <f t="shared" si="8"/>
        <v>815.43658602911853</v>
      </c>
      <c r="AF29" s="39"/>
      <c r="AG29" s="39">
        <f t="shared" si="16"/>
        <v>1359.0609767151975</v>
      </c>
    </row>
    <row r="30" spans="1:33" x14ac:dyDescent="0.2">
      <c r="A30" s="11">
        <f t="shared" si="17"/>
        <v>22</v>
      </c>
      <c r="B30" s="11">
        <f t="shared" si="17"/>
        <v>52</v>
      </c>
      <c r="C30" s="12">
        <f>IF(B30&lt;121,INDEX(Frauen!C$2:C$122,B30+1,1),0)</f>
        <v>3.0350000000000001</v>
      </c>
      <c r="D30" s="20">
        <f t="shared" si="9"/>
        <v>3.0349999999999999E-3</v>
      </c>
      <c r="E30" s="20">
        <f t="shared" si="10"/>
        <v>0.99696499999999999</v>
      </c>
      <c r="F30" s="27">
        <f>IF(B30&lt;121,IF($D$1="konstant",$D$3,Zins!G24),0)</f>
        <v>2.2499999999999999E-2</v>
      </c>
      <c r="G30" s="37">
        <f t="shared" si="18"/>
        <v>1.0225</v>
      </c>
      <c r="H30" s="11">
        <v>100000</v>
      </c>
      <c r="I30" s="11"/>
      <c r="J30" s="11">
        <v>1</v>
      </c>
      <c r="K30" s="34">
        <v>1</v>
      </c>
      <c r="L30" s="29">
        <f t="shared" si="11"/>
        <v>2922.0866221667525</v>
      </c>
      <c r="M30" s="31">
        <f t="shared" si="0"/>
        <v>32387.833459545964</v>
      </c>
      <c r="N30" s="50">
        <f>N29+H31*PRODUCT($G$8:G30)^-1*PRODUCT($E$8:E29)*D30</f>
        <v>1967.161629963934</v>
      </c>
      <c r="O30" s="50"/>
      <c r="P30" s="49">
        <f>P29+J30*PRODUCT($E$8:E29)*PRODUCT($G$8:G29)^-1</f>
        <v>18.072563068454617</v>
      </c>
      <c r="Q30" s="49">
        <f>((O29+N29)*PRODUCT($G$8:G29))/PRODUCT($E$8:E29)</f>
        <v>2995.1316163284682</v>
      </c>
      <c r="R30" s="49">
        <f>((P29)*PRODUCT($G$8:G29))/PRODUCT($E$8:E29)</f>
        <v>29.243590406727023</v>
      </c>
      <c r="S30" s="11">
        <f t="shared" si="1"/>
        <v>35309.920081712713</v>
      </c>
      <c r="T30" s="31">
        <f t="shared" si="2"/>
        <v>7.3203409546089508</v>
      </c>
      <c r="U30" s="39">
        <f t="shared" si="12"/>
        <v>7.3203409546089508</v>
      </c>
      <c r="V30" s="39">
        <f t="shared" si="3"/>
        <v>12757.357822302361</v>
      </c>
      <c r="W30" s="49">
        <f t="shared" si="13"/>
        <v>87098.744806349394</v>
      </c>
      <c r="X30" s="39">
        <f t="shared" si="4"/>
        <v>2831.2976825059268</v>
      </c>
      <c r="Y30" s="39">
        <f t="shared" si="5"/>
        <v>249.50994643532738</v>
      </c>
      <c r="Z30" s="39">
        <f t="shared" si="14"/>
        <v>10863.738963347838</v>
      </c>
      <c r="AA30" s="39">
        <f t="shared" si="15"/>
        <v>0</v>
      </c>
      <c r="AB30" s="39">
        <f t="shared" si="6"/>
        <v>0</v>
      </c>
      <c r="AC30" s="39"/>
      <c r="AD30" s="39"/>
      <c r="AE30" s="39"/>
      <c r="AF30" s="39"/>
      <c r="AG30" s="39"/>
    </row>
    <row r="31" spans="1:33" x14ac:dyDescent="0.2">
      <c r="A31" s="11">
        <f t="shared" si="17"/>
        <v>23</v>
      </c>
      <c r="B31" s="11">
        <f t="shared" si="17"/>
        <v>53</v>
      </c>
      <c r="C31" s="12">
        <f>IF(B31&lt;121,INDEX(Frauen!C$2:C$122,B31+1,1),0)</f>
        <v>3.306</v>
      </c>
      <c r="D31" s="20">
        <f t="shared" si="9"/>
        <v>3.3059999999999999E-3</v>
      </c>
      <c r="E31" s="20">
        <f t="shared" si="10"/>
        <v>0.99669399999999997</v>
      </c>
      <c r="F31" s="27">
        <f>IF(B31&lt;121,IF($D$1="konstant",$D$3,Zins!G25),0)</f>
        <v>2.2499999999999999E-2</v>
      </c>
      <c r="G31" s="37">
        <f t="shared" si="18"/>
        <v>1.0225</v>
      </c>
      <c r="H31" s="11">
        <v>100000</v>
      </c>
      <c r="I31" s="11"/>
      <c r="J31" s="11">
        <v>1</v>
      </c>
      <c r="K31" s="34">
        <v>1</v>
      </c>
      <c r="L31" s="29">
        <f t="shared" si="11"/>
        <v>2692.5053248263525</v>
      </c>
      <c r="M31" s="31">
        <f t="shared" si="0"/>
        <v>33217.374443822751</v>
      </c>
      <c r="N31" s="50">
        <f>N30+H32*PRODUCT($G$8:G31)^-1*PRODUCT($E$8:E30)*D31</f>
        <v>2155.5449858250731</v>
      </c>
      <c r="O31" s="50"/>
      <c r="P31" s="49">
        <f>P30+J31*PRODUCT($E$8:E30)*PRODUCT($G$8:G30)^-1</f>
        <v>18.655206690257444</v>
      </c>
      <c r="Q31" s="49">
        <f>((O30+N30)*PRODUCT($G$8:G30))/PRODUCT($E$8:E30)</f>
        <v>3376.2690542755849</v>
      </c>
      <c r="R31" s="49">
        <f>((P30)*PRODUCT($G$8:G30))/PRODUCT($E$8:E30)</f>
        <v>31.018211462667576</v>
      </c>
      <c r="S31" s="11">
        <f t="shared" si="1"/>
        <v>35909.879768649102</v>
      </c>
      <c r="T31" s="31">
        <f t="shared" si="2"/>
        <v>6.4822221703747394</v>
      </c>
      <c r="U31" s="39">
        <f t="shared" si="12"/>
        <v>6.4822221703747394</v>
      </c>
      <c r="V31" s="39">
        <f t="shared" si="3"/>
        <v>15939.400253666474</v>
      </c>
      <c r="W31" s="49">
        <f t="shared" si="13"/>
        <v>92184.873456023721</v>
      </c>
      <c r="X31" s="39">
        <f t="shared" si="4"/>
        <v>2819.4993677154634</v>
      </c>
      <c r="Y31" s="39">
        <f t="shared" si="5"/>
        <v>261.30826122579447</v>
      </c>
      <c r="Z31" s="39">
        <f t="shared" si="14"/>
        <v>14262.585167338242</v>
      </c>
      <c r="AA31" s="39">
        <f t="shared" si="15"/>
        <v>0</v>
      </c>
      <c r="AB31" s="39">
        <f t="shared" si="6"/>
        <v>0</v>
      </c>
      <c r="AC31" s="39"/>
      <c r="AD31" s="39"/>
      <c r="AE31" s="39"/>
      <c r="AF31" s="39"/>
      <c r="AG31" s="39"/>
    </row>
    <row r="32" spans="1:33" x14ac:dyDescent="0.2">
      <c r="A32" s="11">
        <f t="shared" si="17"/>
        <v>24</v>
      </c>
      <c r="B32" s="11">
        <f t="shared" si="17"/>
        <v>54</v>
      </c>
      <c r="C32" s="12">
        <f>IF(B32&lt;121,INDEX(Frauen!C$2:C$122,B32+1,1),0)</f>
        <v>3.593</v>
      </c>
      <c r="D32" s="20">
        <f t="shared" si="9"/>
        <v>3.5929999999999998E-3</v>
      </c>
      <c r="E32" s="20">
        <f t="shared" si="10"/>
        <v>0.99640700000000004</v>
      </c>
      <c r="F32" s="27">
        <f>IF(B32&lt;121,IF($D$1="konstant",$D$3,Zins!G26),0)</f>
        <v>2.2499999999999999E-2</v>
      </c>
      <c r="G32" s="37">
        <f t="shared" si="18"/>
        <v>1.0225</v>
      </c>
      <c r="H32" s="11">
        <v>100000</v>
      </c>
      <c r="I32" s="11"/>
      <c r="J32" s="11">
        <v>1</v>
      </c>
      <c r="K32" s="34">
        <v>1</v>
      </c>
      <c r="L32" s="29">
        <f t="shared" si="11"/>
        <v>2430.5220003681625</v>
      </c>
      <c r="M32" s="31">
        <f t="shared" si="0"/>
        <v>34077.425336972796</v>
      </c>
      <c r="N32" s="50">
        <f>N31+H33*PRODUCT($G$8:G32)^-1*PRODUCT($E$8:E31)*D32</f>
        <v>2355.1150625555574</v>
      </c>
      <c r="O32" s="50"/>
      <c r="P32" s="49">
        <f>P31+J32*PRODUCT($E$8:E31)*PRODUCT($G$8:G31)^-1</f>
        <v>19.223145469708932</v>
      </c>
      <c r="Q32" s="49">
        <f>((O31+N31)*PRODUCT($G$8:G31))/PRODUCT($E$8:E31)</f>
        <v>3795.3826430145914</v>
      </c>
      <c r="R32" s="49">
        <f>((P31)*PRODUCT($G$8:G31))/PRODUCT($E$8:E31)</f>
        <v>32.847214110426663</v>
      </c>
      <c r="S32" s="11">
        <f t="shared" si="1"/>
        <v>36507.947337340956</v>
      </c>
      <c r="T32" s="31">
        <f t="shared" si="2"/>
        <v>5.6241656608830501</v>
      </c>
      <c r="U32" s="39">
        <f t="shared" si="12"/>
        <v>5.6241656608830501</v>
      </c>
      <c r="V32" s="39">
        <f t="shared" si="3"/>
        <v>19180.97486286303</v>
      </c>
      <c r="W32" s="49">
        <f t="shared" si="13"/>
        <v>97400.56517785466</v>
      </c>
      <c r="X32" s="39">
        <f t="shared" si="4"/>
        <v>2808.4218884368929</v>
      </c>
      <c r="Y32" s="39">
        <f t="shared" si="5"/>
        <v>272.38574050436421</v>
      </c>
      <c r="Z32" s="39">
        <f t="shared" si="14"/>
        <v>17726.121021031086</v>
      </c>
      <c r="AA32" s="39">
        <f t="shared" si="15"/>
        <v>0</v>
      </c>
      <c r="AB32" s="39">
        <f t="shared" si="6"/>
        <v>0</v>
      </c>
      <c r="AC32" s="39"/>
      <c r="AD32" s="39"/>
      <c r="AE32" s="39"/>
      <c r="AF32" s="39"/>
      <c r="AG32" s="39"/>
    </row>
    <row r="33" spans="1:33" x14ac:dyDescent="0.2">
      <c r="A33" s="11">
        <f t="shared" si="17"/>
        <v>25</v>
      </c>
      <c r="B33" s="11">
        <f t="shared" si="17"/>
        <v>55</v>
      </c>
      <c r="C33" s="12">
        <f>IF(B33&lt;121,INDEX(Frauen!C$2:C$122,B33+1,1),0)</f>
        <v>3.8980000000000001</v>
      </c>
      <c r="D33" s="20">
        <f t="shared" si="9"/>
        <v>3.898E-3</v>
      </c>
      <c r="E33" s="20">
        <f t="shared" si="10"/>
        <v>0.99610200000000004</v>
      </c>
      <c r="F33" s="27">
        <f>IF(B33&lt;121,IF($D$1="konstant",$D$3,Zins!G27),0)</f>
        <v>2.2499999999999999E-2</v>
      </c>
      <c r="G33" s="37">
        <f t="shared" si="18"/>
        <v>1.0225</v>
      </c>
      <c r="H33" s="11">
        <v>100000</v>
      </c>
      <c r="I33" s="11"/>
      <c r="J33" s="11">
        <v>1</v>
      </c>
      <c r="K33" s="34">
        <v>1</v>
      </c>
      <c r="L33" s="29">
        <f t="shared" si="11"/>
        <v>2133.5746791988072</v>
      </c>
      <c r="M33" s="31">
        <f t="shared" si="0"/>
        <v>34969.8139485719</v>
      </c>
      <c r="N33" s="50">
        <f>N32+H34*PRODUCT($G$8:G33)^-1*PRODUCT($E$8:E32)*D33</f>
        <v>2566.100992842933</v>
      </c>
      <c r="O33" s="50"/>
      <c r="P33" s="49">
        <f>P32+J33*PRODUCT($E$8:E32)*PRODUCT($G$8:G32)^-1</f>
        <v>19.776591118038439</v>
      </c>
      <c r="Q33" s="49">
        <f>((O32+N32)*PRODUCT($G$8:G32))/PRODUCT($E$8:E32)</f>
        <v>4255.3682907510884</v>
      </c>
      <c r="R33" s="49">
        <f>((P32)*PRODUCT($G$8:G32))/PRODUCT($E$8:E32)</f>
        <v>34.733574159867665</v>
      </c>
      <c r="S33" s="11">
        <f t="shared" si="1"/>
        <v>37103.388627770706</v>
      </c>
      <c r="T33" s="31">
        <f t="shared" si="2"/>
        <v>4.7452591042143606</v>
      </c>
      <c r="U33" s="39">
        <f t="shared" si="12"/>
        <v>4.7452591042143606</v>
      </c>
      <c r="V33" s="39">
        <f t="shared" si="3"/>
        <v>22484.158178204169</v>
      </c>
      <c r="W33" s="49">
        <f t="shared" si="13"/>
        <v>102752.09196136601</v>
      </c>
      <c r="X33" s="39">
        <f t="shared" si="4"/>
        <v>2798.1355158732404</v>
      </c>
      <c r="Y33" s="39">
        <f t="shared" si="5"/>
        <v>282.67211306801687</v>
      </c>
      <c r="Z33" s="39">
        <f t="shared" si="14"/>
        <v>21256.659051307834</v>
      </c>
      <c r="AA33" s="39">
        <f t="shared" si="15"/>
        <v>0</v>
      </c>
      <c r="AB33" s="39">
        <f t="shared" si="6"/>
        <v>0</v>
      </c>
      <c r="AC33" s="39"/>
      <c r="AD33" s="39"/>
      <c r="AE33" s="39"/>
      <c r="AF33" s="39"/>
      <c r="AG33" s="39"/>
    </row>
    <row r="34" spans="1:33" x14ac:dyDescent="0.2">
      <c r="A34" s="11">
        <f t="shared" si="17"/>
        <v>26</v>
      </c>
      <c r="B34" s="11">
        <f t="shared" si="17"/>
        <v>56</v>
      </c>
      <c r="C34" s="12">
        <f>IF(B34&lt;121,INDEX(Frauen!C$2:C$122,B34+1,1),0)</f>
        <v>4.2279999999999998</v>
      </c>
      <c r="D34" s="20">
        <f t="shared" si="9"/>
        <v>4.228E-3</v>
      </c>
      <c r="E34" s="20">
        <f t="shared" si="10"/>
        <v>0.99577199999999999</v>
      </c>
      <c r="F34" s="27">
        <f>IF(B34&lt;121,IF($D$1="konstant",$D$3,Zins!G28),0)</f>
        <v>2.2499999999999999E-2</v>
      </c>
      <c r="G34" s="37">
        <f t="shared" si="18"/>
        <v>1.0225</v>
      </c>
      <c r="H34" s="11">
        <v>100000</v>
      </c>
      <c r="I34" s="11"/>
      <c r="J34" s="11">
        <v>1</v>
      </c>
      <c r="K34" s="34">
        <v>1</v>
      </c>
      <c r="L34" s="29">
        <f t="shared" si="11"/>
        <v>1798.7917999168562</v>
      </c>
      <c r="M34" s="31">
        <f t="shared" si="0"/>
        <v>35896.559551546699</v>
      </c>
      <c r="N34" s="50">
        <f>N33+H35*PRODUCT($G$8:G34)^-1*PRODUCT($E$8:E33)*D34</f>
        <v>2789.0405501233527</v>
      </c>
      <c r="O34" s="50"/>
      <c r="P34" s="49">
        <f>P33+J34*PRODUCT($E$8:E33)*PRODUCT($G$8:G33)^-1</f>
        <v>20.315748396466134</v>
      </c>
      <c r="Q34" s="49">
        <f>((O33+N33)*PRODUCT($G$8:G33))/PRODUCT($E$8:E33)</f>
        <v>4759.466477622761</v>
      </c>
      <c r="R34" s="49">
        <f>((P33)*PRODUCT($G$8:G33))/PRODUCT($E$8:E33)</f>
        <v>36.680560402915255</v>
      </c>
      <c r="S34" s="11">
        <f t="shared" si="1"/>
        <v>37695.351351463556</v>
      </c>
      <c r="T34" s="31">
        <f t="shared" si="2"/>
        <v>3.8445133470861252</v>
      </c>
      <c r="U34" s="39">
        <f t="shared" si="12"/>
        <v>3.8445133470861252</v>
      </c>
      <c r="V34" s="39">
        <f t="shared" si="3"/>
        <v>25851.145302194149</v>
      </c>
      <c r="W34" s="49">
        <f t="shared" si="13"/>
        <v>108246.28384551901</v>
      </c>
      <c r="X34" s="39">
        <f t="shared" si="4"/>
        <v>2788.3992909627777</v>
      </c>
      <c r="Y34" s="39">
        <f t="shared" si="5"/>
        <v>292.40833797846994</v>
      </c>
      <c r="Z34" s="39">
        <f t="shared" si="14"/>
        <v>24856.650233906235</v>
      </c>
      <c r="AA34" s="39">
        <f t="shared" si="15"/>
        <v>0</v>
      </c>
      <c r="AB34" s="39">
        <f t="shared" si="6"/>
        <v>0</v>
      </c>
      <c r="AC34" s="39"/>
      <c r="AD34" s="39"/>
      <c r="AE34" s="39"/>
      <c r="AF34" s="39"/>
      <c r="AG34" s="39"/>
    </row>
    <row r="35" spans="1:33" x14ac:dyDescent="0.2">
      <c r="A35" s="11">
        <f t="shared" si="17"/>
        <v>27</v>
      </c>
      <c r="B35" s="11">
        <f t="shared" si="17"/>
        <v>57</v>
      </c>
      <c r="C35" s="12">
        <f>IF(B35&lt;121,INDEX(Frauen!C$2:C$122,B35+1,1),0)</f>
        <v>4.585</v>
      </c>
      <c r="D35" s="20">
        <f t="shared" si="9"/>
        <v>4.5849999999999997E-3</v>
      </c>
      <c r="E35" s="20">
        <f t="shared" si="10"/>
        <v>0.99541500000000005</v>
      </c>
      <c r="F35" s="27">
        <f>IF(B35&lt;121,IF($D$1="konstant",$D$3,Zins!G29),0)</f>
        <v>2.2499999999999999E-2</v>
      </c>
      <c r="G35" s="37">
        <f t="shared" si="18"/>
        <v>1.0225</v>
      </c>
      <c r="H35" s="11">
        <v>100000</v>
      </c>
      <c r="I35" s="11"/>
      <c r="J35" s="11">
        <v>1</v>
      </c>
      <c r="K35" s="34">
        <v>1</v>
      </c>
      <c r="L35" s="29">
        <f t="shared" si="11"/>
        <v>1422.4788560182305</v>
      </c>
      <c r="M35" s="31">
        <f t="shared" si="0"/>
        <v>36860.076545089134</v>
      </c>
      <c r="N35" s="50">
        <f>N34+H36*PRODUCT($G$8:G35)^-1*PRODUCT($E$8:E34)*D35</f>
        <v>3024.4848004919077</v>
      </c>
      <c r="O35" s="50"/>
      <c r="P35" s="49">
        <f>P34+J35*PRODUCT($E$8:E34)*PRODUCT($G$8:G34)^-1</f>
        <v>20.840812182729707</v>
      </c>
      <c r="Q35" s="49">
        <f>((O34+N34)*PRODUCT($G$8:G34))/PRODUCT($E$8:E34)</f>
        <v>5311.8128179636233</v>
      </c>
      <c r="R35" s="49">
        <f>((P34)*PRODUCT($G$8:G34))/PRODUCT($E$8:E34)</f>
        <v>38.691962629980395</v>
      </c>
      <c r="S35" s="11">
        <f t="shared" si="1"/>
        <v>38282.555401107362</v>
      </c>
      <c r="T35" s="31">
        <f t="shared" si="2"/>
        <v>2.9208643117054538</v>
      </c>
      <c r="U35" s="39">
        <f t="shared" si="12"/>
        <v>2.9208643117054538</v>
      </c>
      <c r="V35" s="39">
        <f t="shared" si="3"/>
        <v>29283.934346502956</v>
      </c>
      <c r="W35" s="49">
        <f t="shared" si="13"/>
        <v>113890.68083118986</v>
      </c>
      <c r="X35" s="39">
        <f t="shared" si="4"/>
        <v>2779.4072924094653</v>
      </c>
      <c r="Y35" s="39">
        <f t="shared" si="5"/>
        <v>301.40033653179677</v>
      </c>
      <c r="Z35" s="39">
        <f t="shared" si="14"/>
        <v>28528.367935131053</v>
      </c>
      <c r="AA35" s="39">
        <f t="shared" si="15"/>
        <v>0</v>
      </c>
      <c r="AB35" s="39">
        <f t="shared" si="6"/>
        <v>0</v>
      </c>
      <c r="AC35" s="39"/>
      <c r="AD35" s="39"/>
      <c r="AE35" s="39"/>
      <c r="AF35" s="39"/>
      <c r="AG35" s="39"/>
    </row>
    <row r="36" spans="1:33" x14ac:dyDescent="0.2">
      <c r="A36" s="11">
        <f t="shared" si="17"/>
        <v>28</v>
      </c>
      <c r="B36" s="11">
        <f t="shared" si="17"/>
        <v>58</v>
      </c>
      <c r="C36" s="12">
        <f>IF(B36&lt;121,INDEX(Frauen!C$2:C$122,B36+1,1),0)</f>
        <v>4.9740000000000002</v>
      </c>
      <c r="D36" s="20">
        <f t="shared" si="9"/>
        <v>4.9740000000000001E-3</v>
      </c>
      <c r="E36" s="20">
        <f t="shared" si="10"/>
        <v>0.99502599999999997</v>
      </c>
      <c r="F36" s="27">
        <f>IF(B36&lt;121,IF($D$1="konstant",$D$3,Zins!G30),0)</f>
        <v>2.2499999999999999E-2</v>
      </c>
      <c r="G36" s="37">
        <f t="shared" si="18"/>
        <v>1.0225</v>
      </c>
      <c r="H36" s="11">
        <v>100000</v>
      </c>
      <c r="I36" s="11"/>
      <c r="J36" s="11">
        <v>1</v>
      </c>
      <c r="K36" s="34">
        <v>1</v>
      </c>
      <c r="L36" s="29">
        <f t="shared" si="11"/>
        <v>1000.5722540635219</v>
      </c>
      <c r="M36" s="31">
        <f t="shared" si="0"/>
        <v>37863.030261100786</v>
      </c>
      <c r="N36" s="50">
        <f>N35+H37*PRODUCT($G$8:G36)^-1*PRODUCT($E$8:E35)*D36</f>
        <v>3273.1387686942858</v>
      </c>
      <c r="O36" s="50"/>
      <c r="P36" s="49">
        <f>P35+J36*PRODUCT($E$8:E35)*PRODUCT($G$8:G35)^-1</f>
        <v>21.351967555642716</v>
      </c>
      <c r="Q36" s="49">
        <f>((O35+N35)*PRODUCT($G$8:G35))/PRODUCT($E$8:E35)</f>
        <v>5916.9578581474098</v>
      </c>
      <c r="R36" s="49">
        <f>((P35)*PRODUCT($G$8:G35))/PRODUCT($E$8:E35)</f>
        <v>40.771971277462114</v>
      </c>
      <c r="S36" s="11">
        <f t="shared" si="1"/>
        <v>38863.602515164312</v>
      </c>
      <c r="T36" s="31">
        <f t="shared" si="2"/>
        <v>1.9731305623471882</v>
      </c>
      <c r="U36" s="39">
        <f t="shared" si="12"/>
        <v>1.9731305623471882</v>
      </c>
      <c r="V36" s="39">
        <f t="shared" si="3"/>
        <v>32784.766825787949</v>
      </c>
      <c r="W36" s="49">
        <f t="shared" si="13"/>
        <v>119693.64230043153</v>
      </c>
      <c r="X36" s="39">
        <f t="shared" si="4"/>
        <v>2771.208281398227</v>
      </c>
      <c r="Y36" s="39">
        <f t="shared" si="5"/>
        <v>309.59934754301736</v>
      </c>
      <c r="Z36" s="39">
        <f t="shared" si="14"/>
        <v>32274.359282313115</v>
      </c>
      <c r="AA36" s="39">
        <f t="shared" si="15"/>
        <v>0</v>
      </c>
      <c r="AB36" s="39">
        <f t="shared" si="6"/>
        <v>0</v>
      </c>
      <c r="AC36" s="39"/>
      <c r="AD36" s="39"/>
      <c r="AE36" s="39"/>
      <c r="AF36" s="39"/>
      <c r="AG36" s="39"/>
    </row>
    <row r="37" spans="1:33" x14ac:dyDescent="0.2">
      <c r="A37" s="11">
        <f t="shared" si="17"/>
        <v>29</v>
      </c>
      <c r="B37" s="11">
        <f t="shared" si="17"/>
        <v>59</v>
      </c>
      <c r="C37" s="12">
        <f>IF(B37&lt;121,INDEX(Frauen!C$2:C$122,B37+1,1),0)</f>
        <v>5.4020000000000001</v>
      </c>
      <c r="D37" s="20">
        <f t="shared" si="9"/>
        <v>5.4020000000000006E-3</v>
      </c>
      <c r="E37" s="20">
        <f t="shared" si="10"/>
        <v>0.99459799999999998</v>
      </c>
      <c r="F37" s="27">
        <f>IF(B37&lt;121,IF($D$1="konstant",$D$3,Zins!G31),0)</f>
        <v>2.2499999999999999E-2</v>
      </c>
      <c r="G37" s="37">
        <f t="shared" si="18"/>
        <v>1.0225</v>
      </c>
      <c r="H37" s="11">
        <v>100000</v>
      </c>
      <c r="I37" s="11"/>
      <c r="J37" s="11">
        <v>1</v>
      </c>
      <c r="K37" s="34">
        <v>1</v>
      </c>
      <c r="L37" s="29">
        <f t="shared" si="11"/>
        <v>528.31295843520786</v>
      </c>
      <c r="M37" s="31">
        <f t="shared" si="0"/>
        <v>38908.479217603912</v>
      </c>
      <c r="N37" s="50">
        <f>N36+H38*PRODUCT($G$8:G37)^-1*PRODUCT($E$8:E36)*D37</f>
        <v>3535.9326841441589</v>
      </c>
      <c r="O37" s="50"/>
      <c r="P37" s="49">
        <f>P36+J37*PRODUCT($E$8:E36)*PRODUCT($G$8:G36)^-1</f>
        <v>21.84938847113234</v>
      </c>
      <c r="Q37" s="49">
        <f>((O36+N36)*PRODUCT($G$8:G36))/PRODUCT($E$8:E36)</f>
        <v>6580.2194213575594</v>
      </c>
      <c r="R37" s="49">
        <f>((P36)*PRODUCT($G$8:G36))/PRODUCT($E$8:E36)</f>
        <v>42.925351328714036</v>
      </c>
      <c r="S37" s="11">
        <f t="shared" si="1"/>
        <v>39436.792176039118</v>
      </c>
      <c r="T37" s="31">
        <f t="shared" si="2"/>
        <v>1</v>
      </c>
      <c r="U37" s="39">
        <f t="shared" si="12"/>
        <v>1</v>
      </c>
      <c r="V37" s="39">
        <f t="shared" si="3"/>
        <v>36355.984547097862</v>
      </c>
      <c r="W37" s="49">
        <f t="shared" si="13"/>
        <v>125664.53042712822</v>
      </c>
      <c r="X37" s="39">
        <f t="shared" si="4"/>
        <v>2763.8198538801371</v>
      </c>
      <c r="Y37" s="39">
        <f t="shared" si="5"/>
        <v>316.98777506112475</v>
      </c>
      <c r="Z37" s="39">
        <f t="shared" si="14"/>
        <v>36097.305495029628</v>
      </c>
      <c r="AA37" s="39">
        <f t="shared" si="15"/>
        <v>0</v>
      </c>
      <c r="AB37" s="39">
        <f t="shared" si="6"/>
        <v>0</v>
      </c>
      <c r="AC37" s="39"/>
      <c r="AD37" s="39"/>
      <c r="AE37" s="39"/>
      <c r="AF37" s="39"/>
      <c r="AG37" s="39"/>
    </row>
    <row r="38" spans="1:33" x14ac:dyDescent="0.2">
      <c r="A38" s="11">
        <f t="shared" si="17"/>
        <v>30</v>
      </c>
      <c r="B38" s="11">
        <f t="shared" si="17"/>
        <v>60</v>
      </c>
      <c r="C38" s="12">
        <f>IF(B38&lt;121,INDEX(Frauen!C$2:C$122,B38+1,1),0)</f>
        <v>5.8840000000000003</v>
      </c>
      <c r="D38" s="20">
        <f t="shared" si="9"/>
        <v>5.8840000000000003E-3</v>
      </c>
      <c r="E38" s="20">
        <f t="shared" si="10"/>
        <v>0.994116</v>
      </c>
      <c r="F38" s="27">
        <f>IF(B38&lt;121,IF($D$1="konstant",$D$3,Zins!G32),0)</f>
        <v>2.2499999999999999E-2</v>
      </c>
      <c r="G38" s="37">
        <f t="shared" si="18"/>
        <v>1.0225</v>
      </c>
      <c r="H38" s="11">
        <v>100000</v>
      </c>
      <c r="I38" s="11">
        <v>40000</v>
      </c>
      <c r="J38" s="11"/>
      <c r="K38" s="11"/>
      <c r="L38" s="29">
        <f t="shared" si="11"/>
        <v>0</v>
      </c>
      <c r="M38" s="31">
        <f t="shared" si="0"/>
        <v>40000</v>
      </c>
      <c r="N38" s="50">
        <f>N37+H39*PRODUCT($G$8:G38)^-1*PRODUCT($E$8:E37)*D38</f>
        <v>3535.9326841441589</v>
      </c>
      <c r="O38" s="50"/>
      <c r="P38" s="49">
        <f>P37+J38*PRODUCT($E$8:E37)*PRODUCT($G$8:G37)^-1</f>
        <v>21.84938847113234</v>
      </c>
      <c r="Q38" s="49">
        <f>((O37+N37)*PRODUCT($G$8:G37))/PRODUCT($E$8:E37)</f>
        <v>7307.9519145806689</v>
      </c>
      <c r="R38" s="49">
        <f>((P37)*PRODUCT($G$8:G37))/PRODUCT($E$8:E37)</f>
        <v>45.157613159899874</v>
      </c>
      <c r="S38" s="11">
        <f t="shared" si="1"/>
        <v>40000</v>
      </c>
      <c r="T38" s="31">
        <f t="shared" si="2"/>
        <v>0</v>
      </c>
      <c r="U38" s="39">
        <f t="shared" si="12"/>
        <v>0</v>
      </c>
      <c r="V38" s="39">
        <f t="shared" si="3"/>
        <v>40000</v>
      </c>
      <c r="W38" s="49">
        <f t="shared" si="13"/>
        <v>131813.96721321682</v>
      </c>
      <c r="X38" s="39">
        <f t="shared" si="4"/>
        <v>0</v>
      </c>
      <c r="Y38" s="39">
        <f t="shared" si="5"/>
        <v>0</v>
      </c>
      <c r="Z38" s="39">
        <f t="shared" si="14"/>
        <v>40000</v>
      </c>
      <c r="AA38" s="39">
        <f t="shared" si="15"/>
        <v>0</v>
      </c>
      <c r="AB38" s="39">
        <f t="shared" si="6"/>
        <v>0</v>
      </c>
      <c r="AC38" s="39"/>
      <c r="AD38" s="39"/>
      <c r="AE38" s="39"/>
      <c r="AF38" s="39"/>
      <c r="AG38" s="39"/>
    </row>
    <row r="39" spans="1:33" x14ac:dyDescent="0.2">
      <c r="A39" s="11">
        <f t="shared" si="17"/>
        <v>31</v>
      </c>
      <c r="B39" s="11">
        <f t="shared" si="17"/>
        <v>61</v>
      </c>
      <c r="C39" s="12">
        <f>IF(B39&lt;121,INDEX(Frauen!C$2:C$122,B39+1,1),0)</f>
        <v>6.4489999999999998</v>
      </c>
      <c r="D39" s="20">
        <f t="shared" si="9"/>
        <v>6.4489999999999999E-3</v>
      </c>
      <c r="E39" s="20">
        <f t="shared" si="10"/>
        <v>0.99355099999999996</v>
      </c>
      <c r="F39" s="27">
        <f>IF(B39&lt;121,IF($D$1="konstant",$D$3,Zins!G33),0)</f>
        <v>2.2499999999999999E-2</v>
      </c>
      <c r="G39" s="37">
        <f t="shared" si="18"/>
        <v>1.0225</v>
      </c>
      <c r="H39" s="11"/>
      <c r="I39" s="11"/>
      <c r="J39" s="11"/>
      <c r="K39" s="11"/>
      <c r="L39" s="29">
        <f t="shared" si="11"/>
        <v>0</v>
      </c>
      <c r="M39" s="31">
        <f t="shared" si="0"/>
        <v>0</v>
      </c>
      <c r="N39" s="50">
        <f>N38+H40*PRODUCT($G$8:G39)^-1*PRODUCT($E$8:E38)*D39</f>
        <v>3535.9326841441589</v>
      </c>
      <c r="O39" s="50"/>
      <c r="P39" s="49">
        <f>P38+J39*PRODUCT($E$8:E38)*PRODUCT($G$8:G38)^-1</f>
        <v>21.84938847113234</v>
      </c>
      <c r="Q39" s="49">
        <f>((O38+N38)*PRODUCT($G$8:G38))/PRODUCT($E$8:E38)</f>
        <v>7516.6085574105373</v>
      </c>
      <c r="R39" s="49">
        <f>((P38)*PRODUCT($G$8:G38))/PRODUCT($E$8:E38)</f>
        <v>46.446953329387746</v>
      </c>
      <c r="S39" s="11">
        <f t="shared" si="1"/>
        <v>0</v>
      </c>
      <c r="T39" s="31">
        <f t="shared" si="2"/>
        <v>0</v>
      </c>
      <c r="U39" s="39">
        <f t="shared" si="12"/>
        <v>0</v>
      </c>
      <c r="V39" s="39">
        <f t="shared" si="3"/>
        <v>0</v>
      </c>
      <c r="W39" s="49">
        <f t="shared" si="13"/>
        <v>135577.51960084558</v>
      </c>
      <c r="X39" s="39">
        <f t="shared" si="4"/>
        <v>0</v>
      </c>
      <c r="Y39" s="39">
        <f t="shared" si="5"/>
        <v>0</v>
      </c>
      <c r="Z39" s="39">
        <f t="shared" si="14"/>
        <v>0</v>
      </c>
      <c r="AA39" s="39">
        <f t="shared" si="15"/>
        <v>0</v>
      </c>
      <c r="AB39" s="39">
        <f t="shared" si="6"/>
        <v>0</v>
      </c>
      <c r="AC39" s="39"/>
      <c r="AD39" s="39"/>
      <c r="AE39" s="39"/>
      <c r="AF39" s="39"/>
      <c r="AG39" s="39"/>
    </row>
    <row r="40" spans="1:33" x14ac:dyDescent="0.2">
      <c r="A40" s="11">
        <f t="shared" si="17"/>
        <v>32</v>
      </c>
      <c r="B40" s="11">
        <f t="shared" si="17"/>
        <v>62</v>
      </c>
      <c r="C40" s="12">
        <f>IF(B40&lt;121,INDEX(Frauen!C$2:C$122,B40+1,1),0)</f>
        <v>7.1260000000000003</v>
      </c>
      <c r="D40" s="20">
        <f t="shared" si="9"/>
        <v>7.1260000000000004E-3</v>
      </c>
      <c r="E40" s="20">
        <f t="shared" si="10"/>
        <v>0.99287400000000003</v>
      </c>
      <c r="F40" s="27">
        <f>IF(B40&lt;121,IF($D$1="konstant",$D$3,Zins!G34),0)</f>
        <v>2.2499999999999999E-2</v>
      </c>
      <c r="G40" s="37">
        <f t="shared" si="18"/>
        <v>1.0225</v>
      </c>
      <c r="H40" s="11"/>
      <c r="I40" s="11"/>
      <c r="J40" s="11"/>
      <c r="K40" s="11"/>
      <c r="L40" s="29">
        <f t="shared" si="11"/>
        <v>0</v>
      </c>
      <c r="M40" s="31">
        <f t="shared" ref="M40:M71" si="19">M41/(1+F40)*E40+I40</f>
        <v>0</v>
      </c>
      <c r="N40" s="50">
        <f>N39+H41*PRODUCT($G$8:G40)^-1*PRODUCT($E$8:E39)*D40</f>
        <v>3535.9326841441589</v>
      </c>
      <c r="O40" s="50"/>
      <c r="P40" s="49">
        <f>P39+J40*PRODUCT($E$8:E39)*PRODUCT($G$8:G39)^-1</f>
        <v>21.84938847113234</v>
      </c>
      <c r="Q40" s="49">
        <f>((O39+N39)*PRODUCT($G$8:G39))/PRODUCT($E$8:E39)</f>
        <v>7735.6192585506669</v>
      </c>
      <c r="R40" s="49">
        <f>((P39)*PRODUCT($G$8:G39))/PRODUCT($E$8:E39)</f>
        <v>47.800273744678393</v>
      </c>
      <c r="S40" s="11">
        <f t="shared" ref="S40:S71" si="20">L40+M40</f>
        <v>0</v>
      </c>
      <c r="T40" s="31">
        <f t="shared" ref="T40:T71" si="21">T41/(1+F40)*E40+J40</f>
        <v>0</v>
      </c>
      <c r="U40" s="39">
        <f t="shared" si="12"/>
        <v>0</v>
      </c>
      <c r="V40" s="39">
        <f t="shared" ref="V40:V71" si="22">S40-$L$3*T40</f>
        <v>0</v>
      </c>
      <c r="W40" s="49">
        <f t="shared" si="13"/>
        <v>139527.82875953481</v>
      </c>
      <c r="X40" s="39">
        <f t="shared" ref="X40:X71" si="23">I40+((1+F40)^-1)*V41-V40</f>
        <v>0</v>
      </c>
      <c r="Y40" s="39">
        <f t="shared" ref="Y40:Y71" si="24">((F40+1)^-1)*D40*(H41-V41)</f>
        <v>0</v>
      </c>
      <c r="Z40" s="39">
        <f t="shared" si="14"/>
        <v>0</v>
      </c>
      <c r="AA40" s="39">
        <f t="shared" si="15"/>
        <v>0</v>
      </c>
      <c r="AB40" s="39">
        <f t="shared" ref="AB40:AB71" si="25">AE40-AE41/G40</f>
        <v>0</v>
      </c>
      <c r="AC40" s="39"/>
      <c r="AD40" s="39"/>
      <c r="AE40" s="39"/>
      <c r="AF40" s="39"/>
      <c r="AG40" s="39"/>
    </row>
    <row r="41" spans="1:33" x14ac:dyDescent="0.2">
      <c r="A41" s="11">
        <f t="shared" si="17"/>
        <v>33</v>
      </c>
      <c r="B41" s="11">
        <f t="shared" si="17"/>
        <v>63</v>
      </c>
      <c r="C41" s="12">
        <f>IF(B41&lt;121,INDEX(Frauen!C$2:C$122,B41+1,1),0)</f>
        <v>7.9349999999999996</v>
      </c>
      <c r="D41" s="20">
        <f t="shared" si="9"/>
        <v>7.9349999999999993E-3</v>
      </c>
      <c r="E41" s="20">
        <f t="shared" si="10"/>
        <v>0.99206499999999997</v>
      </c>
      <c r="F41" s="27">
        <f>IF(B41&lt;121,IF($D$1="konstant",$D$3,Zins!G35),0)</f>
        <v>2.2499999999999999E-2</v>
      </c>
      <c r="G41" s="37">
        <f t="shared" si="18"/>
        <v>1.0225</v>
      </c>
      <c r="H41" s="11"/>
      <c r="I41" s="11"/>
      <c r="J41" s="11"/>
      <c r="K41" s="11"/>
      <c r="L41" s="29">
        <f t="shared" si="11"/>
        <v>0</v>
      </c>
      <c r="M41" s="31">
        <f t="shared" si="19"/>
        <v>0</v>
      </c>
      <c r="N41" s="50">
        <f>N40+H42*PRODUCT($G$8:G41)^-1*PRODUCT($E$8:E40)*D41</f>
        <v>3535.9326841441589</v>
      </c>
      <c r="O41" s="50"/>
      <c r="P41" s="49">
        <f>P40+J41*PRODUCT($E$8:E40)*PRODUCT($G$8:G40)^-1</f>
        <v>21.84938847113234</v>
      </c>
      <c r="Q41" s="49">
        <f>((O40+N40)*PRODUCT($G$8:G40))/PRODUCT($E$8:E40)</f>
        <v>7966.4395400303129</v>
      </c>
      <c r="R41" s="49">
        <f>((P40)*PRODUCT($G$8:G40))/PRODUCT($E$8:E40)</f>
        <v>49.226568430569898</v>
      </c>
      <c r="S41" s="11">
        <f t="shared" si="20"/>
        <v>0</v>
      </c>
      <c r="T41" s="31">
        <f t="shared" si="21"/>
        <v>0</v>
      </c>
      <c r="U41" s="39">
        <f t="shared" si="12"/>
        <v>0</v>
      </c>
      <c r="V41" s="39">
        <f t="shared" si="22"/>
        <v>0</v>
      </c>
      <c r="W41" s="49">
        <f t="shared" ref="W41:W72" si="26">R41*$L$3-Q41</f>
        <v>143691.14802746809</v>
      </c>
      <c r="X41" s="39">
        <f t="shared" si="23"/>
        <v>0</v>
      </c>
      <c r="Y41" s="39">
        <f t="shared" si="24"/>
        <v>0</v>
      </c>
      <c r="Z41" s="39">
        <f t="shared" ref="Z41:Z72" si="27">S41+AG41-T41*$M$3</f>
        <v>0</v>
      </c>
      <c r="AA41" s="39">
        <f t="shared" si="15"/>
        <v>0</v>
      </c>
      <c r="AB41" s="39">
        <f t="shared" si="25"/>
        <v>0</v>
      </c>
      <c r="AC41" s="39"/>
      <c r="AD41" s="39"/>
      <c r="AE41" s="39"/>
      <c r="AF41" s="39"/>
      <c r="AG41" s="39"/>
    </row>
    <row r="42" spans="1:33" x14ac:dyDescent="0.2">
      <c r="A42" s="11">
        <f t="shared" si="17"/>
        <v>34</v>
      </c>
      <c r="B42" s="11">
        <f t="shared" si="17"/>
        <v>64</v>
      </c>
      <c r="C42" s="12">
        <f>IF(B42&lt;121,INDEX(Frauen!C$2:C$122,B42+1,1),0)</f>
        <v>8.8979999999999997</v>
      </c>
      <c r="D42" s="20">
        <f t="shared" si="9"/>
        <v>8.8979999999999997E-3</v>
      </c>
      <c r="E42" s="20">
        <f t="shared" si="10"/>
        <v>0.99110200000000004</v>
      </c>
      <c r="F42" s="27">
        <f>IF(B42&lt;121,IF($D$1="konstant",$D$3,Zins!G36),0)</f>
        <v>2.2499999999999999E-2</v>
      </c>
      <c r="G42" s="37">
        <f t="shared" si="18"/>
        <v>1.0225</v>
      </c>
      <c r="H42" s="11"/>
      <c r="I42" s="11"/>
      <c r="J42" s="11"/>
      <c r="K42" s="11"/>
      <c r="L42" s="29">
        <f t="shared" si="11"/>
        <v>0</v>
      </c>
      <c r="M42" s="31">
        <f t="shared" si="19"/>
        <v>0</v>
      </c>
      <c r="N42" s="50">
        <f>N41+H43*PRODUCT($G$8:G42)^-1*PRODUCT($E$8:E41)*D42</f>
        <v>3535.9326841441589</v>
      </c>
      <c r="O42" s="50"/>
      <c r="P42" s="49">
        <f>P41+J42*PRODUCT($E$8:E41)*PRODUCT($G$8:G41)^-1</f>
        <v>21.84938847113234</v>
      </c>
      <c r="Q42" s="49">
        <f>((O41+N41)*PRODUCT($G$8:G41))/PRODUCT($E$8:E41)</f>
        <v>8210.8374246455569</v>
      </c>
      <c r="R42" s="49">
        <f>((P41)*PRODUCT($G$8:G41))/PRODUCT($E$8:E41)</f>
        <v>50.736762430140885</v>
      </c>
      <c r="S42" s="11">
        <f t="shared" si="20"/>
        <v>0</v>
      </c>
      <c r="T42" s="31">
        <f t="shared" si="21"/>
        <v>0</v>
      </c>
      <c r="U42" s="39">
        <f t="shared" si="12"/>
        <v>0</v>
      </c>
      <c r="V42" s="39">
        <f t="shared" si="22"/>
        <v>0</v>
      </c>
      <c r="W42" s="49">
        <f t="shared" si="26"/>
        <v>148099.36733791247</v>
      </c>
      <c r="X42" s="39">
        <f t="shared" si="23"/>
        <v>0</v>
      </c>
      <c r="Y42" s="39">
        <f t="shared" si="24"/>
        <v>0</v>
      </c>
      <c r="Z42" s="39">
        <f t="shared" si="27"/>
        <v>0</v>
      </c>
      <c r="AA42" s="39">
        <f t="shared" si="15"/>
        <v>0</v>
      </c>
      <c r="AB42" s="39">
        <f t="shared" si="25"/>
        <v>0</v>
      </c>
      <c r="AC42" s="39"/>
      <c r="AD42" s="39"/>
      <c r="AE42" s="39"/>
      <c r="AF42" s="39"/>
      <c r="AG42" s="39"/>
    </row>
    <row r="43" spans="1:33" x14ac:dyDescent="0.2">
      <c r="A43" s="11">
        <f t="shared" si="17"/>
        <v>35</v>
      </c>
      <c r="B43" s="11">
        <f t="shared" si="17"/>
        <v>65</v>
      </c>
      <c r="C43" s="12">
        <f>IF(B43&lt;121,INDEX(Frauen!C$2:C$122,B43+1,1),0)</f>
        <v>10.025</v>
      </c>
      <c r="D43" s="20">
        <f t="shared" si="9"/>
        <v>1.0025000000000001E-2</v>
      </c>
      <c r="E43" s="20">
        <f t="shared" si="10"/>
        <v>0.98997500000000005</v>
      </c>
      <c r="F43" s="27">
        <f>IF(B43&lt;121,IF($D$1="konstant",$D$3,Zins!G37),0)</f>
        <v>2.2499999999999999E-2</v>
      </c>
      <c r="G43" s="37">
        <f t="shared" si="18"/>
        <v>1.0225</v>
      </c>
      <c r="H43" s="11"/>
      <c r="I43" s="11"/>
      <c r="J43" s="11"/>
      <c r="K43" s="11"/>
      <c r="L43" s="29">
        <f t="shared" si="11"/>
        <v>0</v>
      </c>
      <c r="M43" s="31">
        <f t="shared" si="19"/>
        <v>0</v>
      </c>
      <c r="N43" s="50">
        <f>N42+H44*PRODUCT($G$8:G43)^-1*PRODUCT($E$8:E42)*D43</f>
        <v>3535.9326841441589</v>
      </c>
      <c r="O43" s="50"/>
      <c r="P43" s="49">
        <f>P42+J43*PRODUCT($E$8:E42)*PRODUCT($G$8:G42)^-1</f>
        <v>21.84938847113234</v>
      </c>
      <c r="Q43" s="49">
        <f>((O42+N42)*PRODUCT($G$8:G42))/PRODUCT($E$8:E42)</f>
        <v>8470.955831690464</v>
      </c>
      <c r="R43" s="49">
        <f>((P42)*PRODUCT($G$8:G42))/PRODUCT($E$8:E42)</f>
        <v>52.344097363156429</v>
      </c>
      <c r="S43" s="11">
        <f t="shared" si="20"/>
        <v>0</v>
      </c>
      <c r="T43" s="31">
        <f t="shared" si="21"/>
        <v>0</v>
      </c>
      <c r="U43" s="39">
        <f t="shared" si="12"/>
        <v>0</v>
      </c>
      <c r="V43" s="39">
        <f t="shared" si="22"/>
        <v>0</v>
      </c>
      <c r="W43" s="49">
        <f t="shared" si="26"/>
        <v>152791.13865476561</v>
      </c>
      <c r="X43" s="39">
        <f t="shared" si="23"/>
        <v>0</v>
      </c>
      <c r="Y43" s="39">
        <f t="shared" si="24"/>
        <v>0</v>
      </c>
      <c r="Z43" s="39">
        <f t="shared" si="27"/>
        <v>0</v>
      </c>
      <c r="AA43" s="39">
        <f t="shared" si="15"/>
        <v>0</v>
      </c>
      <c r="AB43" s="39">
        <f t="shared" si="25"/>
        <v>0</v>
      </c>
      <c r="AC43" s="39"/>
      <c r="AD43" s="39"/>
      <c r="AE43" s="39"/>
      <c r="AF43" s="39"/>
      <c r="AG43" s="39"/>
    </row>
    <row r="44" spans="1:33" x14ac:dyDescent="0.2">
      <c r="A44" s="11">
        <f t="shared" si="17"/>
        <v>36</v>
      </c>
      <c r="B44" s="11">
        <f t="shared" si="17"/>
        <v>66</v>
      </c>
      <c r="C44" s="12">
        <f>IF(B44&lt;121,INDEX(Frauen!C$2:C$122,B44+1,1),0)</f>
        <v>11.323</v>
      </c>
      <c r="D44" s="20">
        <f t="shared" si="9"/>
        <v>1.1323E-2</v>
      </c>
      <c r="E44" s="20">
        <f t="shared" si="10"/>
        <v>0.98867700000000003</v>
      </c>
      <c r="F44" s="27">
        <f>IF(B44&lt;121,IF($D$1="konstant",$D$3,Zins!G38),0)</f>
        <v>2.2499999999999999E-2</v>
      </c>
      <c r="G44" s="37">
        <f t="shared" si="18"/>
        <v>1.0225</v>
      </c>
      <c r="H44" s="11"/>
      <c r="I44" s="11"/>
      <c r="J44" s="11"/>
      <c r="K44" s="11"/>
      <c r="L44" s="29">
        <f t="shared" si="11"/>
        <v>0</v>
      </c>
      <c r="M44" s="31">
        <f t="shared" si="19"/>
        <v>0</v>
      </c>
      <c r="N44" s="50">
        <f>N43+H45*PRODUCT($G$8:G44)^-1*PRODUCT($E$8:E43)*D44</f>
        <v>3535.9326841441589</v>
      </c>
      <c r="O44" s="50"/>
      <c r="P44" s="49">
        <f>P43+J44*PRODUCT($E$8:E43)*PRODUCT($G$8:G43)^-1</f>
        <v>21.84938847113234</v>
      </c>
      <c r="Q44" s="49">
        <f>((O43+N43)*PRODUCT($G$8:G43))/PRODUCT($E$8:E43)</f>
        <v>8749.2637065617801</v>
      </c>
      <c r="R44" s="49">
        <f>((P43)*PRODUCT($G$8:G43))/PRODUCT($E$8:E43)</f>
        <v>54.063829444003574</v>
      </c>
      <c r="S44" s="11">
        <f t="shared" si="20"/>
        <v>0</v>
      </c>
      <c r="T44" s="31">
        <f t="shared" si="21"/>
        <v>0</v>
      </c>
      <c r="U44" s="39">
        <f t="shared" si="12"/>
        <v>0</v>
      </c>
      <c r="V44" s="39">
        <f t="shared" si="22"/>
        <v>0</v>
      </c>
      <c r="W44" s="49">
        <f t="shared" si="26"/>
        <v>157810.99449430319</v>
      </c>
      <c r="X44" s="39">
        <f t="shared" si="23"/>
        <v>0</v>
      </c>
      <c r="Y44" s="39">
        <f t="shared" si="24"/>
        <v>0</v>
      </c>
      <c r="Z44" s="39">
        <f t="shared" si="27"/>
        <v>0</v>
      </c>
      <c r="AA44" s="39">
        <f t="shared" si="15"/>
        <v>0</v>
      </c>
      <c r="AB44" s="39">
        <f t="shared" si="25"/>
        <v>0</v>
      </c>
      <c r="AC44" s="39"/>
      <c r="AD44" s="39"/>
      <c r="AE44" s="39"/>
      <c r="AF44" s="39"/>
      <c r="AG44" s="39"/>
    </row>
    <row r="45" spans="1:33" x14ac:dyDescent="0.2">
      <c r="A45" s="11">
        <f t="shared" si="17"/>
        <v>37</v>
      </c>
      <c r="B45" s="11">
        <f t="shared" si="17"/>
        <v>67</v>
      </c>
      <c r="C45" s="12">
        <f>IF(B45&lt;121,INDEX(Frauen!C$2:C$122,B45+1,1),0)</f>
        <v>12.797000000000001</v>
      </c>
      <c r="D45" s="20">
        <f t="shared" si="9"/>
        <v>1.2797000000000001E-2</v>
      </c>
      <c r="E45" s="20">
        <f t="shared" si="10"/>
        <v>0.98720300000000005</v>
      </c>
      <c r="F45" s="27">
        <f>IF(B45&lt;121,IF($D$1="konstant",$D$3,Zins!G39),0)</f>
        <v>2.2499999999999999E-2</v>
      </c>
      <c r="G45" s="37">
        <f t="shared" si="18"/>
        <v>1.0225</v>
      </c>
      <c r="H45" s="11"/>
      <c r="I45" s="11"/>
      <c r="J45" s="11"/>
      <c r="K45" s="11"/>
      <c r="L45" s="29">
        <f t="shared" si="11"/>
        <v>0</v>
      </c>
      <c r="M45" s="31">
        <f t="shared" si="19"/>
        <v>0</v>
      </c>
      <c r="N45" s="50">
        <f>N44+H46*PRODUCT($G$8:G45)^-1*PRODUCT($E$8:E44)*D45</f>
        <v>3535.9326841441589</v>
      </c>
      <c r="O45" s="50"/>
      <c r="P45" s="49">
        <f>P44+J45*PRODUCT($E$8:E44)*PRODUCT($G$8:G44)^-1</f>
        <v>21.84938847113234</v>
      </c>
      <c r="Q45" s="49">
        <f>((O44+N44)*PRODUCT($G$8:G44))/PRODUCT($E$8:E44)</f>
        <v>9048.5792022666865</v>
      </c>
      <c r="R45" s="49">
        <f>((P44)*PRODUCT($G$8:G44))/PRODUCT($E$8:E44)</f>
        <v>55.913372725868669</v>
      </c>
      <c r="S45" s="11">
        <f t="shared" si="20"/>
        <v>0</v>
      </c>
      <c r="T45" s="31">
        <f t="shared" si="21"/>
        <v>0</v>
      </c>
      <c r="U45" s="39">
        <f t="shared" si="12"/>
        <v>0</v>
      </c>
      <c r="V45" s="39">
        <f t="shared" si="22"/>
        <v>0</v>
      </c>
      <c r="W45" s="49">
        <f t="shared" si="26"/>
        <v>163209.76605142531</v>
      </c>
      <c r="X45" s="39">
        <f t="shared" si="23"/>
        <v>0</v>
      </c>
      <c r="Y45" s="39">
        <f t="shared" si="24"/>
        <v>0</v>
      </c>
      <c r="Z45" s="39">
        <f t="shared" si="27"/>
        <v>0</v>
      </c>
      <c r="AA45" s="39">
        <f t="shared" si="15"/>
        <v>0</v>
      </c>
      <c r="AB45" s="39">
        <f t="shared" si="25"/>
        <v>0</v>
      </c>
      <c r="AC45" s="39"/>
      <c r="AD45" s="39"/>
      <c r="AE45" s="39"/>
      <c r="AF45" s="39"/>
      <c r="AG45" s="39"/>
    </row>
    <row r="46" spans="1:33" x14ac:dyDescent="0.2">
      <c r="A46" s="11">
        <f t="shared" si="17"/>
        <v>38</v>
      </c>
      <c r="B46" s="11">
        <f t="shared" si="17"/>
        <v>68</v>
      </c>
      <c r="C46" s="12">
        <f>IF(B46&lt;121,INDEX(Frauen!C$2:C$122,B46+1,1),0)</f>
        <v>14.46</v>
      </c>
      <c r="D46" s="20">
        <f t="shared" si="9"/>
        <v>1.4460000000000001E-2</v>
      </c>
      <c r="E46" s="20">
        <f t="shared" si="10"/>
        <v>0.98553999999999997</v>
      </c>
      <c r="F46" s="27">
        <f>IF(B46&lt;121,IF($D$1="konstant",$D$3,Zins!G40),0)</f>
        <v>2.2499999999999999E-2</v>
      </c>
      <c r="G46" s="37">
        <f t="shared" si="18"/>
        <v>1.0225</v>
      </c>
      <c r="H46" s="11"/>
      <c r="I46" s="11"/>
      <c r="J46" s="11"/>
      <c r="K46" s="11"/>
      <c r="L46" s="29">
        <f t="shared" si="11"/>
        <v>0</v>
      </c>
      <c r="M46" s="31">
        <f t="shared" si="19"/>
        <v>0</v>
      </c>
      <c r="N46" s="50">
        <f>N45+H47*PRODUCT($G$8:G46)^-1*PRODUCT($E$8:E45)*D46</f>
        <v>3535.9326841441589</v>
      </c>
      <c r="O46" s="50"/>
      <c r="P46" s="49">
        <f>P45+J46*PRODUCT($E$8:E45)*PRODUCT($G$8:G45)^-1</f>
        <v>21.84938847113234</v>
      </c>
      <c r="Q46" s="49">
        <f>((O45+N45)*PRODUCT($G$8:G45))/PRODUCT($E$8:E45)</f>
        <v>9372.1070887321912</v>
      </c>
      <c r="R46" s="49">
        <f>((P45)*PRODUCT($G$8:G45))/PRODUCT($E$8:E45)</f>
        <v>57.912530261963049</v>
      </c>
      <c r="S46" s="11">
        <f t="shared" si="20"/>
        <v>0</v>
      </c>
      <c r="T46" s="31">
        <f t="shared" si="21"/>
        <v>0</v>
      </c>
      <c r="U46" s="39">
        <f t="shared" si="12"/>
        <v>0</v>
      </c>
      <c r="V46" s="39">
        <f t="shared" si="22"/>
        <v>0</v>
      </c>
      <c r="W46" s="49">
        <f t="shared" si="26"/>
        <v>169045.25795361478</v>
      </c>
      <c r="X46" s="39">
        <f t="shared" si="23"/>
        <v>0</v>
      </c>
      <c r="Y46" s="39">
        <f t="shared" si="24"/>
        <v>0</v>
      </c>
      <c r="Z46" s="39">
        <f t="shared" si="27"/>
        <v>0</v>
      </c>
      <c r="AA46" s="39">
        <f t="shared" si="15"/>
        <v>0</v>
      </c>
      <c r="AB46" s="39">
        <f t="shared" si="25"/>
        <v>0</v>
      </c>
      <c r="AC46" s="39"/>
      <c r="AD46" s="39"/>
      <c r="AE46" s="39"/>
      <c r="AF46" s="39"/>
      <c r="AG46" s="39"/>
    </row>
    <row r="47" spans="1:33" x14ac:dyDescent="0.2">
      <c r="A47" s="11">
        <f t="shared" si="17"/>
        <v>39</v>
      </c>
      <c r="B47" s="11">
        <f t="shared" si="17"/>
        <v>69</v>
      </c>
      <c r="C47" s="12">
        <f>IF(B47&lt;121,INDEX(Frauen!C$2:C$122,B47+1,1),0)</f>
        <v>16.332000000000001</v>
      </c>
      <c r="D47" s="20">
        <f t="shared" si="9"/>
        <v>1.6331999999999999E-2</v>
      </c>
      <c r="E47" s="20">
        <f t="shared" si="10"/>
        <v>0.98366799999999999</v>
      </c>
      <c r="F47" s="27">
        <f>IF(B47&lt;121,IF($D$1="konstant",$D$3,Zins!G41),0)</f>
        <v>2.2499999999999999E-2</v>
      </c>
      <c r="G47" s="37">
        <f t="shared" si="18"/>
        <v>1.0225</v>
      </c>
      <c r="H47" s="11"/>
      <c r="I47" s="11"/>
      <c r="J47" s="11"/>
      <c r="K47" s="11"/>
      <c r="L47" s="29">
        <f t="shared" si="11"/>
        <v>0</v>
      </c>
      <c r="M47" s="31">
        <f t="shared" si="19"/>
        <v>0</v>
      </c>
      <c r="N47" s="50">
        <f>N46+H48*PRODUCT($G$8:G47)^-1*PRODUCT($E$8:E46)*D47</f>
        <v>3535.9326841441589</v>
      </c>
      <c r="O47" s="50"/>
      <c r="P47" s="49">
        <f>P46+J47*PRODUCT($E$8:E46)*PRODUCT($G$8:G46)^-1</f>
        <v>21.84938847113234</v>
      </c>
      <c r="Q47" s="49">
        <f>((O46+N46)*PRODUCT($G$8:G46))/PRODUCT($E$8:E46)</f>
        <v>9723.5825011959605</v>
      </c>
      <c r="R47" s="49">
        <f>((P46)*PRODUCT($G$8:G46))/PRODUCT($E$8:E46)</f>
        <v>60.08438236180897</v>
      </c>
      <c r="S47" s="11">
        <f t="shared" si="20"/>
        <v>0</v>
      </c>
      <c r="T47" s="31">
        <f t="shared" si="21"/>
        <v>0</v>
      </c>
      <c r="U47" s="39">
        <f t="shared" si="12"/>
        <v>0</v>
      </c>
      <c r="V47" s="39">
        <f t="shared" si="22"/>
        <v>0</v>
      </c>
      <c r="W47" s="49">
        <f t="shared" si="26"/>
        <v>175384.84105928842</v>
      </c>
      <c r="X47" s="39">
        <f t="shared" si="23"/>
        <v>0</v>
      </c>
      <c r="Y47" s="39">
        <f t="shared" si="24"/>
        <v>0</v>
      </c>
      <c r="Z47" s="39">
        <f t="shared" si="27"/>
        <v>0</v>
      </c>
      <c r="AA47" s="39">
        <f t="shared" si="15"/>
        <v>0</v>
      </c>
      <c r="AB47" s="39">
        <f t="shared" si="25"/>
        <v>0</v>
      </c>
      <c r="AC47" s="39"/>
      <c r="AD47" s="39"/>
      <c r="AE47" s="39"/>
      <c r="AF47" s="39"/>
      <c r="AG47" s="39"/>
    </row>
    <row r="48" spans="1:33" x14ac:dyDescent="0.2">
      <c r="A48" s="11">
        <f t="shared" si="17"/>
        <v>40</v>
      </c>
      <c r="B48" s="11">
        <f t="shared" si="17"/>
        <v>70</v>
      </c>
      <c r="C48" s="12">
        <f>IF(B48&lt;121,INDEX(Frauen!C$2:C$122,B48+1,1),0)</f>
        <v>18.440000000000001</v>
      </c>
      <c r="D48" s="20">
        <f t="shared" si="9"/>
        <v>1.8440000000000002E-2</v>
      </c>
      <c r="E48" s="20">
        <f t="shared" si="10"/>
        <v>0.98155999999999999</v>
      </c>
      <c r="F48" s="27">
        <f>IF(B48&lt;121,IF($D$1="konstant",$D$3,Zins!G42),0)</f>
        <v>2.2499999999999999E-2</v>
      </c>
      <c r="G48" s="37">
        <f t="shared" si="18"/>
        <v>1.0225</v>
      </c>
      <c r="H48" s="11"/>
      <c r="I48" s="11"/>
      <c r="J48" s="11"/>
      <c r="K48" s="11"/>
      <c r="L48" s="29">
        <f t="shared" si="11"/>
        <v>0</v>
      </c>
      <c r="M48" s="31">
        <f t="shared" si="19"/>
        <v>0</v>
      </c>
      <c r="N48" s="50">
        <f>N47+H49*PRODUCT($G$8:G48)^-1*PRODUCT($E$8:E47)*D48</f>
        <v>3535.9326841441589</v>
      </c>
      <c r="O48" s="50"/>
      <c r="P48" s="49">
        <f>P47+J48*PRODUCT($E$8:E47)*PRODUCT($G$8:G47)^-1</f>
        <v>21.84938847113234</v>
      </c>
      <c r="Q48" s="49">
        <f>((O47+N47)*PRODUCT($G$8:G47))/PRODUCT($E$8:E47)</f>
        <v>10107.437781317343</v>
      </c>
      <c r="R48" s="49">
        <f>((P47)*PRODUCT($G$8:G47))/PRODUCT($E$8:E47)</f>
        <v>62.45631754306298</v>
      </c>
      <c r="S48" s="11">
        <f t="shared" si="20"/>
        <v>0</v>
      </c>
      <c r="T48" s="31">
        <f t="shared" si="21"/>
        <v>0</v>
      </c>
      <c r="U48" s="39">
        <f t="shared" si="12"/>
        <v>0</v>
      </c>
      <c r="V48" s="39">
        <f t="shared" si="22"/>
        <v>0</v>
      </c>
      <c r="W48" s="49">
        <f t="shared" si="26"/>
        <v>182308.46178092854</v>
      </c>
      <c r="X48" s="39">
        <f t="shared" si="23"/>
        <v>0</v>
      </c>
      <c r="Y48" s="39">
        <f t="shared" si="24"/>
        <v>0</v>
      </c>
      <c r="Z48" s="39">
        <f t="shared" si="27"/>
        <v>0</v>
      </c>
      <c r="AA48" s="39">
        <f t="shared" si="15"/>
        <v>0</v>
      </c>
      <c r="AB48" s="39">
        <f t="shared" si="25"/>
        <v>0</v>
      </c>
      <c r="AC48" s="39"/>
      <c r="AD48" s="39"/>
      <c r="AE48" s="39"/>
      <c r="AF48" s="39"/>
      <c r="AG48" s="39"/>
    </row>
    <row r="49" spans="1:33" x14ac:dyDescent="0.2">
      <c r="A49" s="11">
        <f t="shared" si="17"/>
        <v>41</v>
      </c>
      <c r="B49" s="11">
        <f t="shared" si="17"/>
        <v>71</v>
      </c>
      <c r="C49" s="12">
        <f>IF(B49&lt;121,INDEX(Frauen!C$2:C$122,B49+1,1),0)</f>
        <v>20.812999999999999</v>
      </c>
      <c r="D49" s="20">
        <f t="shared" si="9"/>
        <v>2.0812999999999998E-2</v>
      </c>
      <c r="E49" s="20">
        <f t="shared" si="10"/>
        <v>0.97918700000000003</v>
      </c>
      <c r="F49" s="27">
        <f>IF(B49&lt;121,IF($D$1="konstant",$D$3,Zins!G43),0)</f>
        <v>2.2499999999999999E-2</v>
      </c>
      <c r="G49" s="37">
        <f t="shared" si="18"/>
        <v>1.0225</v>
      </c>
      <c r="H49" s="11"/>
      <c r="I49" s="11"/>
      <c r="J49" s="11"/>
      <c r="K49" s="11"/>
      <c r="L49" s="29">
        <f t="shared" si="11"/>
        <v>0</v>
      </c>
      <c r="M49" s="31">
        <f t="shared" si="19"/>
        <v>0</v>
      </c>
      <c r="N49" s="50">
        <f>N48+H50*PRODUCT($G$8:G49)^-1*PRODUCT($E$8:E48)*D49</f>
        <v>3535.9326841441589</v>
      </c>
      <c r="O49" s="50"/>
      <c r="P49" s="49">
        <f>P48+J49*PRODUCT($E$8:E48)*PRODUCT($G$8:G48)^-1</f>
        <v>21.84938847113234</v>
      </c>
      <c r="Q49" s="49">
        <f>((O48+N48)*PRODUCT($G$8:G48))/PRODUCT($E$8:E48)</f>
        <v>10529.010077220937</v>
      </c>
      <c r="R49" s="49">
        <f>((P48)*PRODUCT($G$8:G48))/PRODUCT($E$8:E48)</f>
        <v>65.061315342701306</v>
      </c>
      <c r="S49" s="11">
        <f t="shared" si="20"/>
        <v>0</v>
      </c>
      <c r="T49" s="31">
        <f t="shared" si="21"/>
        <v>0</v>
      </c>
      <c r="U49" s="39">
        <f t="shared" si="12"/>
        <v>0</v>
      </c>
      <c r="V49" s="39">
        <f t="shared" si="22"/>
        <v>0</v>
      </c>
      <c r="W49" s="49">
        <f t="shared" si="26"/>
        <v>189912.38657952586</v>
      </c>
      <c r="X49" s="39">
        <f t="shared" si="23"/>
        <v>0</v>
      </c>
      <c r="Y49" s="39">
        <f t="shared" si="24"/>
        <v>0</v>
      </c>
      <c r="Z49" s="39">
        <f t="shared" si="27"/>
        <v>0</v>
      </c>
      <c r="AA49" s="39">
        <f t="shared" si="15"/>
        <v>0</v>
      </c>
      <c r="AB49" s="39">
        <f t="shared" si="25"/>
        <v>0</v>
      </c>
      <c r="AC49" s="39"/>
      <c r="AD49" s="39"/>
      <c r="AE49" s="39"/>
      <c r="AF49" s="39"/>
      <c r="AG49" s="39"/>
    </row>
    <row r="50" spans="1:33" x14ac:dyDescent="0.2">
      <c r="A50" s="11">
        <f t="shared" si="17"/>
        <v>42</v>
      </c>
      <c r="B50" s="11">
        <f t="shared" si="17"/>
        <v>72</v>
      </c>
      <c r="C50" s="12">
        <f>IF(B50&lt;121,INDEX(Frauen!C$2:C$122,B50+1,1),0)</f>
        <v>23.475000000000001</v>
      </c>
      <c r="D50" s="20">
        <f t="shared" si="9"/>
        <v>2.3475000000000003E-2</v>
      </c>
      <c r="E50" s="20">
        <f t="shared" si="10"/>
        <v>0.97652499999999998</v>
      </c>
      <c r="F50" s="27">
        <f>IF(B50&lt;121,IF($D$1="konstant",$D$3,Zins!G44),0)</f>
        <v>2.2499999999999999E-2</v>
      </c>
      <c r="G50" s="37">
        <f t="shared" si="18"/>
        <v>1.0225</v>
      </c>
      <c r="H50" s="11"/>
      <c r="I50" s="11"/>
      <c r="J50" s="11"/>
      <c r="K50" s="11"/>
      <c r="L50" s="29">
        <f t="shared" si="11"/>
        <v>0</v>
      </c>
      <c r="M50" s="31">
        <f t="shared" si="19"/>
        <v>0</v>
      </c>
      <c r="N50" s="50">
        <f>N49+H51*PRODUCT($G$8:G50)^-1*PRODUCT($E$8:E49)*D50</f>
        <v>3535.9326841441589</v>
      </c>
      <c r="O50" s="50"/>
      <c r="P50" s="49">
        <f>P49+J50*PRODUCT($E$8:E49)*PRODUCT($G$8:G49)^-1</f>
        <v>21.84938847113234</v>
      </c>
      <c r="Q50" s="49">
        <f>((O49+N49)*PRODUCT($G$8:G49))/PRODUCT($E$8:E49)</f>
        <v>10994.746462073546</v>
      </c>
      <c r="R50" s="49">
        <f>((P49)*PRODUCT($G$8:G49))/PRODUCT($E$8:E49)</f>
        <v>67.939213794619505</v>
      </c>
      <c r="S50" s="11">
        <f t="shared" si="20"/>
        <v>0</v>
      </c>
      <c r="T50" s="31">
        <f t="shared" si="21"/>
        <v>0</v>
      </c>
      <c r="U50" s="39">
        <f t="shared" si="12"/>
        <v>0</v>
      </c>
      <c r="V50" s="39">
        <f t="shared" si="22"/>
        <v>0</v>
      </c>
      <c r="W50" s="49">
        <f t="shared" si="26"/>
        <v>198312.90170066105</v>
      </c>
      <c r="X50" s="39">
        <f t="shared" si="23"/>
        <v>0</v>
      </c>
      <c r="Y50" s="39">
        <f t="shared" si="24"/>
        <v>0</v>
      </c>
      <c r="Z50" s="39">
        <f t="shared" si="27"/>
        <v>0</v>
      </c>
      <c r="AA50" s="39">
        <f t="shared" si="15"/>
        <v>0</v>
      </c>
      <c r="AB50" s="39">
        <f t="shared" si="25"/>
        <v>0</v>
      </c>
      <c r="AC50" s="39"/>
      <c r="AD50" s="39"/>
      <c r="AE50" s="39"/>
      <c r="AF50" s="39"/>
      <c r="AG50" s="39"/>
    </row>
    <row r="51" spans="1:33" x14ac:dyDescent="0.2">
      <c r="A51" s="11">
        <f t="shared" si="17"/>
        <v>43</v>
      </c>
      <c r="B51" s="11">
        <f t="shared" si="17"/>
        <v>73</v>
      </c>
      <c r="C51" s="12">
        <f>IF(B51&lt;121,INDEX(Frauen!C$2:C$122,B51+1,1),0)</f>
        <v>27.035</v>
      </c>
      <c r="D51" s="20">
        <f t="shared" si="9"/>
        <v>2.7035E-2</v>
      </c>
      <c r="E51" s="20">
        <f t="shared" si="10"/>
        <v>0.97296499999999997</v>
      </c>
      <c r="F51" s="27">
        <f>IF(B51&lt;121,IF($D$1="konstant",$D$3,Zins!G45),0)</f>
        <v>2.2499999999999999E-2</v>
      </c>
      <c r="G51" s="37">
        <f t="shared" si="18"/>
        <v>1.0225</v>
      </c>
      <c r="H51" s="11"/>
      <c r="I51" s="11"/>
      <c r="J51" s="11"/>
      <c r="K51" s="11"/>
      <c r="L51" s="29">
        <f t="shared" si="11"/>
        <v>0</v>
      </c>
      <c r="M51" s="31">
        <f t="shared" si="19"/>
        <v>0</v>
      </c>
      <c r="N51" s="50">
        <f>N50+H52*PRODUCT($G$8:G51)^-1*PRODUCT($E$8:E50)*D51</f>
        <v>3535.9326841441589</v>
      </c>
      <c r="O51" s="50"/>
      <c r="P51" s="49">
        <f>P50+J51*PRODUCT($E$8:E50)*PRODUCT($G$8:G50)^-1</f>
        <v>21.84938847113234</v>
      </c>
      <c r="Q51" s="49">
        <f>((O50+N50)*PRODUCT($G$8:G50))/PRODUCT($E$8:E50)</f>
        <v>11512.381411095672</v>
      </c>
      <c r="R51" s="49">
        <f>((P50)*PRODUCT($G$8:G50))/PRODUCT($E$8:E50)</f>
        <v>71.137806103272766</v>
      </c>
      <c r="S51" s="11">
        <f t="shared" si="20"/>
        <v>0</v>
      </c>
      <c r="T51" s="31">
        <f t="shared" si="21"/>
        <v>0</v>
      </c>
      <c r="U51" s="39">
        <f t="shared" si="12"/>
        <v>0</v>
      </c>
      <c r="V51" s="39">
        <f t="shared" si="22"/>
        <v>0</v>
      </c>
      <c r="W51" s="49">
        <f t="shared" si="26"/>
        <v>207649.51433801072</v>
      </c>
      <c r="X51" s="39">
        <f t="shared" si="23"/>
        <v>0</v>
      </c>
      <c r="Y51" s="39">
        <f t="shared" si="24"/>
        <v>0</v>
      </c>
      <c r="Z51" s="39">
        <f t="shared" si="27"/>
        <v>0</v>
      </c>
      <c r="AA51" s="39">
        <f t="shared" si="15"/>
        <v>0</v>
      </c>
      <c r="AB51" s="39">
        <f t="shared" si="25"/>
        <v>0</v>
      </c>
      <c r="AC51" s="39"/>
      <c r="AD51" s="39"/>
      <c r="AE51" s="39"/>
      <c r="AF51" s="39"/>
      <c r="AG51" s="39"/>
    </row>
    <row r="52" spans="1:33" x14ac:dyDescent="0.2">
      <c r="A52" s="11">
        <f t="shared" si="17"/>
        <v>44</v>
      </c>
      <c r="B52" s="11">
        <f t="shared" si="17"/>
        <v>74</v>
      </c>
      <c r="C52" s="12">
        <f>IF(B52&lt;121,INDEX(Frauen!C$2:C$122,B52+1,1),0)</f>
        <v>30.413</v>
      </c>
      <c r="D52" s="20">
        <f t="shared" si="9"/>
        <v>3.0412999999999999E-2</v>
      </c>
      <c r="E52" s="20">
        <f t="shared" si="10"/>
        <v>0.96958699999999998</v>
      </c>
      <c r="F52" s="27">
        <f>IF(B52&lt;121,IF($D$1="konstant",$D$3,Zins!G46),0)</f>
        <v>2.2499999999999999E-2</v>
      </c>
      <c r="G52" s="37">
        <f t="shared" si="18"/>
        <v>1.0225</v>
      </c>
      <c r="H52" s="11"/>
      <c r="I52" s="11"/>
      <c r="J52" s="11"/>
      <c r="K52" s="11"/>
      <c r="L52" s="29">
        <f t="shared" si="11"/>
        <v>0</v>
      </c>
      <c r="M52" s="31">
        <f t="shared" si="19"/>
        <v>0</v>
      </c>
      <c r="N52" s="50">
        <f>N51+H53*PRODUCT($G$8:G52)^-1*PRODUCT($E$8:E51)*D52</f>
        <v>3535.9326841441589</v>
      </c>
      <c r="O52" s="50"/>
      <c r="P52" s="49">
        <f>P51+J52*PRODUCT($E$8:E51)*PRODUCT($G$8:G51)^-1</f>
        <v>21.84938847113234</v>
      </c>
      <c r="Q52" s="49">
        <f>((O51+N51)*PRODUCT($G$8:G51))/PRODUCT($E$8:E51)</f>
        <v>12098.492744184348</v>
      </c>
      <c r="R52" s="49">
        <f>((P51)*PRODUCT($G$8:G51))/PRODUCT($E$8:E51)</f>
        <v>74.759530651766937</v>
      </c>
      <c r="S52" s="11">
        <f t="shared" si="20"/>
        <v>0</v>
      </c>
      <c r="T52" s="31">
        <f t="shared" si="21"/>
        <v>0</v>
      </c>
      <c r="U52" s="39">
        <f t="shared" si="12"/>
        <v>0</v>
      </c>
      <c r="V52" s="39">
        <f t="shared" si="22"/>
        <v>0</v>
      </c>
      <c r="W52" s="49">
        <f t="shared" si="26"/>
        <v>218221.23962384669</v>
      </c>
      <c r="X52" s="39">
        <f t="shared" si="23"/>
        <v>0</v>
      </c>
      <c r="Y52" s="39">
        <f t="shared" si="24"/>
        <v>0</v>
      </c>
      <c r="Z52" s="39">
        <f t="shared" si="27"/>
        <v>0</v>
      </c>
      <c r="AA52" s="39">
        <f t="shared" si="15"/>
        <v>0</v>
      </c>
      <c r="AB52" s="39">
        <f t="shared" si="25"/>
        <v>0</v>
      </c>
      <c r="AC52" s="39"/>
      <c r="AD52" s="39"/>
      <c r="AE52" s="39"/>
      <c r="AF52" s="39"/>
      <c r="AG52" s="39"/>
    </row>
    <row r="53" spans="1:33" x14ac:dyDescent="0.2">
      <c r="A53" s="11">
        <f t="shared" si="17"/>
        <v>45</v>
      </c>
      <c r="B53" s="11">
        <f t="shared" si="17"/>
        <v>75</v>
      </c>
      <c r="C53" s="12">
        <f>IF(B53&lt;121,INDEX(Frauen!C$2:C$122,B53+1,1),0)</f>
        <v>34.286999999999999</v>
      </c>
      <c r="D53" s="20">
        <f t="shared" si="9"/>
        <v>3.4286999999999998E-2</v>
      </c>
      <c r="E53" s="20">
        <f t="shared" si="10"/>
        <v>0.96571300000000004</v>
      </c>
      <c r="F53" s="27">
        <f>IF(B53&lt;121,IF($D$1="konstant",$D$3,Zins!G47),0)</f>
        <v>2.2499999999999999E-2</v>
      </c>
      <c r="G53" s="37">
        <f t="shared" si="18"/>
        <v>1.0225</v>
      </c>
      <c r="H53" s="11"/>
      <c r="I53" s="11"/>
      <c r="J53" s="11"/>
      <c r="K53" s="11"/>
      <c r="L53" s="29">
        <f t="shared" si="11"/>
        <v>0</v>
      </c>
      <c r="M53" s="31">
        <f t="shared" si="19"/>
        <v>0</v>
      </c>
      <c r="N53" s="50">
        <f>N52+H54*PRODUCT($G$8:G53)^-1*PRODUCT($E$8:E52)*D53</f>
        <v>3535.9326841441589</v>
      </c>
      <c r="O53" s="50"/>
      <c r="P53" s="49">
        <f>P52+J53*PRODUCT($E$8:E52)*PRODUCT($G$8:G52)^-1</f>
        <v>21.84938847113234</v>
      </c>
      <c r="Q53" s="49">
        <f>((O52+N52)*PRODUCT($G$8:G52))/PRODUCT($E$8:E52)</f>
        <v>12758.740402798818</v>
      </c>
      <c r="R53" s="49">
        <f>((P52)*PRODUCT($G$8:G52))/PRODUCT($E$8:E52)</f>
        <v>78.839361595639886</v>
      </c>
      <c r="S53" s="11">
        <f t="shared" si="20"/>
        <v>0</v>
      </c>
      <c r="T53" s="31">
        <f t="shared" si="21"/>
        <v>0</v>
      </c>
      <c r="U53" s="39">
        <f t="shared" si="12"/>
        <v>0</v>
      </c>
      <c r="V53" s="39">
        <f t="shared" si="22"/>
        <v>0</v>
      </c>
      <c r="W53" s="49">
        <f t="shared" si="26"/>
        <v>230130.16626190662</v>
      </c>
      <c r="X53" s="39">
        <f t="shared" si="23"/>
        <v>0</v>
      </c>
      <c r="Y53" s="39">
        <f t="shared" si="24"/>
        <v>0</v>
      </c>
      <c r="Z53" s="39">
        <f t="shared" si="27"/>
        <v>0</v>
      </c>
      <c r="AA53" s="39">
        <f t="shared" si="15"/>
        <v>0</v>
      </c>
      <c r="AB53" s="39">
        <f t="shared" si="25"/>
        <v>0</v>
      </c>
      <c r="AC53" s="39"/>
      <c r="AD53" s="39"/>
      <c r="AE53" s="39"/>
      <c r="AF53" s="39"/>
      <c r="AG53" s="39"/>
    </row>
    <row r="54" spans="1:33" x14ac:dyDescent="0.2">
      <c r="A54" s="11">
        <f t="shared" si="17"/>
        <v>46</v>
      </c>
      <c r="B54" s="11">
        <f t="shared" si="17"/>
        <v>76</v>
      </c>
      <c r="C54" s="12">
        <f>IF(B54&lt;121,INDEX(Frauen!C$2:C$122,B54+1,1),0)</f>
        <v>38.749000000000002</v>
      </c>
      <c r="D54" s="20">
        <f t="shared" si="9"/>
        <v>3.8749000000000006E-2</v>
      </c>
      <c r="E54" s="20">
        <f t="shared" si="10"/>
        <v>0.96125099999999997</v>
      </c>
      <c r="F54" s="27">
        <f>IF(B54&lt;121,IF($D$1="konstant",$D$3,Zins!G48),0)</f>
        <v>2.2499999999999999E-2</v>
      </c>
      <c r="G54" s="37">
        <f t="shared" si="18"/>
        <v>1.0225</v>
      </c>
      <c r="H54" s="11"/>
      <c r="I54" s="11"/>
      <c r="J54" s="11"/>
      <c r="K54" s="11"/>
      <c r="L54" s="29">
        <f t="shared" si="11"/>
        <v>0</v>
      </c>
      <c r="M54" s="31">
        <f t="shared" si="19"/>
        <v>0</v>
      </c>
      <c r="N54" s="50">
        <f>N53+H55*PRODUCT($G$8:G54)^-1*PRODUCT($E$8:E53)*D54</f>
        <v>3535.9326841441589</v>
      </c>
      <c r="O54" s="50"/>
      <c r="P54" s="49">
        <f>P53+J54*PRODUCT($E$8:E53)*PRODUCT($G$8:G53)^-1</f>
        <v>21.84938847113234</v>
      </c>
      <c r="Q54" s="49">
        <f>((O53+N53)*PRODUCT($G$8:G53))/PRODUCT($E$8:E53)</f>
        <v>13508.994972483326</v>
      </c>
      <c r="R54" s="49">
        <f>((P53)*PRODUCT($G$8:G53))/PRODUCT($E$8:E53)</f>
        <v>83.475367144836795</v>
      </c>
      <c r="S54" s="11">
        <f t="shared" si="20"/>
        <v>0</v>
      </c>
      <c r="T54" s="31">
        <f t="shared" si="21"/>
        <v>0</v>
      </c>
      <c r="U54" s="39">
        <f t="shared" si="12"/>
        <v>0</v>
      </c>
      <c r="V54" s="39">
        <f t="shared" si="22"/>
        <v>0</v>
      </c>
      <c r="W54" s="49">
        <f t="shared" si="26"/>
        <v>243662.55295600195</v>
      </c>
      <c r="X54" s="39">
        <f t="shared" si="23"/>
        <v>0</v>
      </c>
      <c r="Y54" s="39">
        <f t="shared" si="24"/>
        <v>0</v>
      </c>
      <c r="Z54" s="39">
        <f t="shared" si="27"/>
        <v>0</v>
      </c>
      <c r="AA54" s="39">
        <f t="shared" si="15"/>
        <v>0</v>
      </c>
      <c r="AB54" s="39">
        <f t="shared" si="25"/>
        <v>0</v>
      </c>
      <c r="AC54" s="39"/>
      <c r="AD54" s="39"/>
      <c r="AE54" s="39"/>
      <c r="AF54" s="39"/>
      <c r="AG54" s="39"/>
    </row>
    <row r="55" spans="1:33" x14ac:dyDescent="0.2">
      <c r="A55" s="11">
        <f t="shared" si="17"/>
        <v>47</v>
      </c>
      <c r="B55" s="11">
        <f t="shared" si="17"/>
        <v>77</v>
      </c>
      <c r="C55" s="12">
        <f>IF(B55&lt;121,INDEX(Frauen!C$2:C$122,B55+1,1),0)</f>
        <v>43.396999999999998</v>
      </c>
      <c r="D55" s="20">
        <f t="shared" si="9"/>
        <v>4.3396999999999998E-2</v>
      </c>
      <c r="E55" s="20">
        <f t="shared" si="10"/>
        <v>0.95660299999999998</v>
      </c>
      <c r="F55" s="27">
        <f>IF(B55&lt;121,IF($D$1="konstant",$D$3,Zins!G49),0)</f>
        <v>2.2499999999999999E-2</v>
      </c>
      <c r="G55" s="37">
        <f t="shared" si="18"/>
        <v>1.0225</v>
      </c>
      <c r="H55" s="11"/>
      <c r="I55" s="11"/>
      <c r="J55" s="11"/>
      <c r="K55" s="11"/>
      <c r="L55" s="29">
        <f t="shared" si="11"/>
        <v>0</v>
      </c>
      <c r="M55" s="31">
        <f t="shared" si="19"/>
        <v>0</v>
      </c>
      <c r="N55" s="50">
        <f>N54+H56*PRODUCT($G$8:G55)^-1*PRODUCT($E$8:E54)*D55</f>
        <v>3535.9326841441589</v>
      </c>
      <c r="O55" s="50"/>
      <c r="P55" s="49">
        <f>P54+J55*PRODUCT($E$8:E54)*PRODUCT($G$8:G54)^-1</f>
        <v>21.84938847113234</v>
      </c>
      <c r="Q55" s="49">
        <f>((O54+N54)*PRODUCT($G$8:G54))/PRODUCT($E$8:E54)</f>
        <v>14369.761237558349</v>
      </c>
      <c r="R55" s="49">
        <f>((P54)*PRODUCT($G$8:G54))/PRODUCT($E$8:E54)</f>
        <v>88.794251351203414</v>
      </c>
      <c r="S55" s="11">
        <f t="shared" si="20"/>
        <v>0</v>
      </c>
      <c r="T55" s="31">
        <f t="shared" si="21"/>
        <v>0</v>
      </c>
      <c r="U55" s="39">
        <f t="shared" si="12"/>
        <v>0</v>
      </c>
      <c r="V55" s="39">
        <f t="shared" si="22"/>
        <v>0</v>
      </c>
      <c r="W55" s="49">
        <f t="shared" si="26"/>
        <v>259188.24573135629</v>
      </c>
      <c r="X55" s="39">
        <f t="shared" si="23"/>
        <v>0</v>
      </c>
      <c r="Y55" s="39">
        <f t="shared" si="24"/>
        <v>0</v>
      </c>
      <c r="Z55" s="39">
        <f t="shared" si="27"/>
        <v>0</v>
      </c>
      <c r="AA55" s="39">
        <f t="shared" si="15"/>
        <v>0</v>
      </c>
      <c r="AB55" s="39">
        <f t="shared" si="25"/>
        <v>0</v>
      </c>
      <c r="AC55" s="39"/>
      <c r="AD55" s="39"/>
      <c r="AE55" s="39"/>
      <c r="AF55" s="39"/>
      <c r="AG55" s="39"/>
    </row>
    <row r="56" spans="1:33" x14ac:dyDescent="0.2">
      <c r="A56" s="11">
        <f t="shared" si="17"/>
        <v>48</v>
      </c>
      <c r="B56" s="11">
        <f t="shared" si="17"/>
        <v>78</v>
      </c>
      <c r="C56" s="12">
        <f>IF(B56&lt;121,INDEX(Frauen!C$2:C$122,B56+1,1),0)</f>
        <v>49.993000000000002</v>
      </c>
      <c r="D56" s="20">
        <f t="shared" si="9"/>
        <v>4.9993000000000003E-2</v>
      </c>
      <c r="E56" s="20">
        <f t="shared" si="10"/>
        <v>0.95000700000000005</v>
      </c>
      <c r="F56" s="27">
        <f>IF(B56&lt;121,IF($D$1="konstant",$D$3,Zins!G50),0)</f>
        <v>2.2499999999999999E-2</v>
      </c>
      <c r="G56" s="37">
        <f t="shared" si="18"/>
        <v>1.0225</v>
      </c>
      <c r="H56" s="11"/>
      <c r="I56" s="11"/>
      <c r="J56" s="11"/>
      <c r="K56" s="11"/>
      <c r="L56" s="29">
        <f t="shared" si="11"/>
        <v>0</v>
      </c>
      <c r="M56" s="31">
        <f t="shared" si="19"/>
        <v>0</v>
      </c>
      <c r="N56" s="50">
        <f>N55+H57*PRODUCT($G$8:G56)^-1*PRODUCT($E$8:E55)*D56</f>
        <v>3535.9326841441589</v>
      </c>
      <c r="O56" s="50"/>
      <c r="P56" s="49">
        <f>P55+J56*PRODUCT($E$8:E55)*PRODUCT($G$8:G55)^-1</f>
        <v>21.84938847113234</v>
      </c>
      <c r="Q56" s="49">
        <f>((O55+N55)*PRODUCT($G$8:G55))/PRODUCT($E$8:E55)</f>
        <v>15359.643305951806</v>
      </c>
      <c r="R56" s="49">
        <f>((P55)*PRODUCT($G$8:G55))/PRODUCT($E$8:E55)</f>
        <v>94.910973524654963</v>
      </c>
      <c r="S56" s="11">
        <f t="shared" si="20"/>
        <v>0</v>
      </c>
      <c r="T56" s="31">
        <f t="shared" si="21"/>
        <v>0</v>
      </c>
      <c r="U56" s="39">
        <f t="shared" si="12"/>
        <v>0</v>
      </c>
      <c r="V56" s="39">
        <f t="shared" si="22"/>
        <v>0</v>
      </c>
      <c r="W56" s="49">
        <f t="shared" si="26"/>
        <v>277042.80799904652</v>
      </c>
      <c r="X56" s="39">
        <f t="shared" si="23"/>
        <v>0</v>
      </c>
      <c r="Y56" s="39">
        <f t="shared" si="24"/>
        <v>0</v>
      </c>
      <c r="Z56" s="39">
        <f t="shared" si="27"/>
        <v>0</v>
      </c>
      <c r="AA56" s="39">
        <f t="shared" si="15"/>
        <v>0</v>
      </c>
      <c r="AB56" s="39">
        <f t="shared" si="25"/>
        <v>0</v>
      </c>
      <c r="AC56" s="39"/>
      <c r="AD56" s="39"/>
      <c r="AE56" s="39"/>
      <c r="AF56" s="39"/>
      <c r="AG56" s="39"/>
    </row>
    <row r="57" spans="1:33" x14ac:dyDescent="0.2">
      <c r="A57" s="11">
        <f t="shared" si="17"/>
        <v>49</v>
      </c>
      <c r="B57" s="11">
        <f t="shared" si="17"/>
        <v>79</v>
      </c>
      <c r="C57" s="12">
        <f>IF(B57&lt;121,INDEX(Frauen!C$2:C$122,B57+1,1),0)</f>
        <v>57.024000000000001</v>
      </c>
      <c r="D57" s="20">
        <f t="shared" si="9"/>
        <v>5.7023999999999998E-2</v>
      </c>
      <c r="E57" s="20">
        <f t="shared" si="10"/>
        <v>0.94297600000000004</v>
      </c>
      <c r="F57" s="27">
        <f>IF(B57&lt;121,IF($D$1="konstant",$D$3,Zins!G51),0)</f>
        <v>2.2499999999999999E-2</v>
      </c>
      <c r="G57" s="37">
        <f t="shared" si="18"/>
        <v>1.0225</v>
      </c>
      <c r="H57" s="11"/>
      <c r="I57" s="11"/>
      <c r="J57" s="11"/>
      <c r="K57" s="11"/>
      <c r="L57" s="29">
        <f t="shared" si="11"/>
        <v>0</v>
      </c>
      <c r="M57" s="31">
        <f t="shared" si="19"/>
        <v>0</v>
      </c>
      <c r="N57" s="50">
        <f>N56+H58*PRODUCT($G$8:G57)^-1*PRODUCT($E$8:E56)*D57</f>
        <v>3535.9326841441589</v>
      </c>
      <c r="O57" s="50"/>
      <c r="P57" s="49">
        <f>P56+J57*PRODUCT($E$8:E56)*PRODUCT($G$8:G56)^-1</f>
        <v>21.84938847113234</v>
      </c>
      <c r="Q57" s="49">
        <f>((O56+N56)*PRODUCT($G$8:G56))/PRODUCT($E$8:E56)</f>
        <v>16531.704798318031</v>
      </c>
      <c r="R57" s="49">
        <f>((P56)*PRODUCT($G$8:G56))/PRODUCT($E$8:E56)</f>
        <v>102.15342668944511</v>
      </c>
      <c r="S57" s="11">
        <f t="shared" si="20"/>
        <v>0</v>
      </c>
      <c r="T57" s="31">
        <f t="shared" si="21"/>
        <v>0</v>
      </c>
      <c r="U57" s="39">
        <f t="shared" si="12"/>
        <v>0</v>
      </c>
      <c r="V57" s="39">
        <f t="shared" si="22"/>
        <v>0</v>
      </c>
      <c r="W57" s="49">
        <f t="shared" si="26"/>
        <v>298183.35146901553</v>
      </c>
      <c r="X57" s="39">
        <f t="shared" si="23"/>
        <v>0</v>
      </c>
      <c r="Y57" s="39">
        <f t="shared" si="24"/>
        <v>0</v>
      </c>
      <c r="Z57" s="39">
        <f t="shared" si="27"/>
        <v>0</v>
      </c>
      <c r="AA57" s="39">
        <f t="shared" si="15"/>
        <v>0</v>
      </c>
      <c r="AB57" s="39">
        <f t="shared" si="25"/>
        <v>0</v>
      </c>
      <c r="AC57" s="39"/>
      <c r="AD57" s="39"/>
      <c r="AE57" s="39"/>
      <c r="AF57" s="39"/>
      <c r="AG57" s="39"/>
    </row>
    <row r="58" spans="1:33" x14ac:dyDescent="0.2">
      <c r="A58" s="11">
        <f t="shared" si="17"/>
        <v>50</v>
      </c>
      <c r="B58" s="11">
        <f t="shared" si="17"/>
        <v>80</v>
      </c>
      <c r="C58" s="12">
        <f>IF(B58&lt;121,INDEX(Frauen!C$2:C$122,B58+1,1),0)</f>
        <v>65.113</v>
      </c>
      <c r="D58" s="20">
        <f t="shared" si="9"/>
        <v>6.5113000000000004E-2</v>
      </c>
      <c r="E58" s="20">
        <f t="shared" si="10"/>
        <v>0.93488700000000002</v>
      </c>
      <c r="F58" s="27">
        <f>IF(B58&lt;121,IF($D$1="konstant",$D$3,Zins!G52),0)</f>
        <v>2.2499999999999999E-2</v>
      </c>
      <c r="G58" s="37">
        <f t="shared" si="18"/>
        <v>1.0225</v>
      </c>
      <c r="H58" s="11"/>
      <c r="I58" s="11"/>
      <c r="J58" s="11"/>
      <c r="K58" s="11"/>
      <c r="L58" s="29">
        <f t="shared" si="11"/>
        <v>0</v>
      </c>
      <c r="M58" s="31">
        <f t="shared" si="19"/>
        <v>0</v>
      </c>
      <c r="N58" s="50">
        <f>N57+H59*PRODUCT($G$8:G58)^-1*PRODUCT($E$8:E57)*D58</f>
        <v>3535.9326841441589</v>
      </c>
      <c r="O58" s="50"/>
      <c r="P58" s="49">
        <f>P57+J58*PRODUCT($E$8:E57)*PRODUCT($G$8:G57)^-1</f>
        <v>21.84938847113234</v>
      </c>
      <c r="Q58" s="49">
        <f>((O57+N57)*PRODUCT($G$8:G57))/PRODUCT($E$8:E57)</f>
        <v>17925.873146591417</v>
      </c>
      <c r="R58" s="49">
        <f>((P57)*PRODUCT($G$8:G57))/PRODUCT($E$8:E57)</f>
        <v>110.76833216323388</v>
      </c>
      <c r="S58" s="11">
        <f t="shared" si="20"/>
        <v>0</v>
      </c>
      <c r="T58" s="31">
        <f t="shared" si="21"/>
        <v>0</v>
      </c>
      <c r="U58" s="39">
        <f t="shared" si="12"/>
        <v>0</v>
      </c>
      <c r="V58" s="39">
        <f t="shared" si="22"/>
        <v>0</v>
      </c>
      <c r="W58" s="49">
        <f t="shared" si="26"/>
        <v>323330.04962699831</v>
      </c>
      <c r="X58" s="39">
        <f t="shared" si="23"/>
        <v>0</v>
      </c>
      <c r="Y58" s="39">
        <f t="shared" si="24"/>
        <v>0</v>
      </c>
      <c r="Z58" s="39">
        <f t="shared" si="27"/>
        <v>0</v>
      </c>
      <c r="AA58" s="39">
        <f t="shared" si="15"/>
        <v>0</v>
      </c>
      <c r="AB58" s="39">
        <f t="shared" si="25"/>
        <v>0</v>
      </c>
      <c r="AC58" s="39"/>
      <c r="AD58" s="39"/>
      <c r="AE58" s="39"/>
      <c r="AF58" s="39"/>
      <c r="AG58" s="39"/>
    </row>
    <row r="59" spans="1:33" x14ac:dyDescent="0.2">
      <c r="A59" s="11">
        <f t="shared" si="17"/>
        <v>51</v>
      </c>
      <c r="B59" s="11">
        <f t="shared" si="17"/>
        <v>81</v>
      </c>
      <c r="C59" s="12">
        <f>IF(B59&lt;121,INDEX(Frauen!C$2:C$122,B59+1,1),0)</f>
        <v>74.287999999999997</v>
      </c>
      <c r="D59" s="20">
        <f t="shared" si="9"/>
        <v>7.4287999999999993E-2</v>
      </c>
      <c r="E59" s="20">
        <f t="shared" si="10"/>
        <v>0.92571199999999998</v>
      </c>
      <c r="F59" s="27">
        <f>IF(B59&lt;121,IF($D$1="konstant",$D$3,Zins!G53),0)</f>
        <v>2.2499999999999999E-2</v>
      </c>
      <c r="G59" s="37">
        <f t="shared" si="18"/>
        <v>1.0225</v>
      </c>
      <c r="H59" s="11"/>
      <c r="I59" s="11"/>
      <c r="J59" s="11"/>
      <c r="K59" s="11"/>
      <c r="L59" s="29">
        <f t="shared" si="11"/>
        <v>0</v>
      </c>
      <c r="M59" s="31">
        <f t="shared" si="19"/>
        <v>0</v>
      </c>
      <c r="N59" s="50">
        <f>N58+H60*PRODUCT($G$8:G59)^-1*PRODUCT($E$8:E58)*D59</f>
        <v>3535.9326841441589</v>
      </c>
      <c r="O59" s="50"/>
      <c r="P59" s="49">
        <f>P58+J59*PRODUCT($E$8:E58)*PRODUCT($G$8:G58)^-1</f>
        <v>21.84938847113234</v>
      </c>
      <c r="Q59" s="49">
        <f>((O58+N58)*PRODUCT($G$8:G58))/PRODUCT($E$8:E58)</f>
        <v>19605.797590927807</v>
      </c>
      <c r="R59" s="49">
        <f>((P58)*PRODUCT($G$8:G58))/PRODUCT($E$8:E58)</f>
        <v>121.14899408902532</v>
      </c>
      <c r="S59" s="11">
        <f t="shared" si="20"/>
        <v>0</v>
      </c>
      <c r="T59" s="31">
        <f t="shared" si="21"/>
        <v>0</v>
      </c>
      <c r="U59" s="39">
        <f t="shared" si="12"/>
        <v>0</v>
      </c>
      <c r="V59" s="39">
        <f t="shared" si="22"/>
        <v>0</v>
      </c>
      <c r="W59" s="49">
        <f t="shared" si="26"/>
        <v>353630.94763710024</v>
      </c>
      <c r="X59" s="39">
        <f t="shared" si="23"/>
        <v>0</v>
      </c>
      <c r="Y59" s="39">
        <f t="shared" si="24"/>
        <v>0</v>
      </c>
      <c r="Z59" s="39">
        <f t="shared" si="27"/>
        <v>0</v>
      </c>
      <c r="AA59" s="39">
        <f t="shared" si="15"/>
        <v>0</v>
      </c>
      <c r="AB59" s="39">
        <f t="shared" si="25"/>
        <v>0</v>
      </c>
      <c r="AC59" s="39"/>
      <c r="AD59" s="39"/>
      <c r="AE59" s="39"/>
      <c r="AF59" s="39"/>
      <c r="AG59" s="39"/>
    </row>
    <row r="60" spans="1:33" x14ac:dyDescent="0.2">
      <c r="A60" s="11">
        <f t="shared" si="17"/>
        <v>52</v>
      </c>
      <c r="B60" s="11">
        <f t="shared" si="17"/>
        <v>82</v>
      </c>
      <c r="C60" s="12">
        <f>IF(B60&lt;121,INDEX(Frauen!C$2:C$122,B60+1,1),0)</f>
        <v>84.59</v>
      </c>
      <c r="D60" s="20">
        <f t="shared" si="9"/>
        <v>8.4589999999999999E-2</v>
      </c>
      <c r="E60" s="20">
        <f t="shared" si="10"/>
        <v>0.91541000000000006</v>
      </c>
      <c r="F60" s="27">
        <f>IF(B60&lt;121,IF($D$1="konstant",$D$3,Zins!G54),0)</f>
        <v>2.2499999999999999E-2</v>
      </c>
      <c r="G60" s="37">
        <f t="shared" si="18"/>
        <v>1.0225</v>
      </c>
      <c r="H60" s="11"/>
      <c r="I60" s="11"/>
      <c r="J60" s="11"/>
      <c r="K60" s="11"/>
      <c r="L60" s="29">
        <f t="shared" si="11"/>
        <v>0</v>
      </c>
      <c r="M60" s="31">
        <f t="shared" si="19"/>
        <v>0</v>
      </c>
      <c r="N60" s="50">
        <f>N59+H61*PRODUCT($G$8:G60)^-1*PRODUCT($E$8:E59)*D60</f>
        <v>3535.9326841441589</v>
      </c>
      <c r="O60" s="50"/>
      <c r="P60" s="49">
        <f>P59+J60*PRODUCT($E$8:E59)*PRODUCT($G$8:G59)^-1</f>
        <v>21.84938847113234</v>
      </c>
      <c r="Q60" s="49">
        <f>((O59+N59)*PRODUCT($G$8:G59))/PRODUCT($E$8:E59)</f>
        <v>21655.685609264736</v>
      </c>
      <c r="R60" s="49">
        <f>((P59)*PRODUCT($G$8:G59))/PRODUCT($E$8:E59)</f>
        <v>133.81575096361328</v>
      </c>
      <c r="S60" s="11">
        <f t="shared" si="20"/>
        <v>0</v>
      </c>
      <c r="T60" s="31">
        <f t="shared" si="21"/>
        <v>0</v>
      </c>
      <c r="U60" s="39">
        <f t="shared" si="12"/>
        <v>0</v>
      </c>
      <c r="V60" s="39">
        <f t="shared" si="22"/>
        <v>0</v>
      </c>
      <c r="W60" s="49">
        <f t="shared" si="26"/>
        <v>390604.90083193791</v>
      </c>
      <c r="X60" s="39">
        <f t="shared" si="23"/>
        <v>0</v>
      </c>
      <c r="Y60" s="39">
        <f t="shared" si="24"/>
        <v>0</v>
      </c>
      <c r="Z60" s="39">
        <f t="shared" si="27"/>
        <v>0</v>
      </c>
      <c r="AA60" s="39">
        <f t="shared" si="15"/>
        <v>0</v>
      </c>
      <c r="AB60" s="39">
        <f t="shared" si="25"/>
        <v>0</v>
      </c>
      <c r="AC60" s="39"/>
      <c r="AD60" s="39"/>
      <c r="AE60" s="39"/>
      <c r="AF60" s="39"/>
      <c r="AG60" s="39"/>
    </row>
    <row r="61" spans="1:33" x14ac:dyDescent="0.2">
      <c r="A61" s="11">
        <f t="shared" si="17"/>
        <v>53</v>
      </c>
      <c r="B61" s="11">
        <f t="shared" si="17"/>
        <v>83</v>
      </c>
      <c r="C61" s="12">
        <f>IF(B61&lt;121,INDEX(Frauen!C$2:C$122,B61+1,1),0)</f>
        <v>96.094999999999999</v>
      </c>
      <c r="D61" s="20">
        <f t="shared" si="9"/>
        <v>9.6095E-2</v>
      </c>
      <c r="E61" s="20">
        <f t="shared" si="10"/>
        <v>0.90390499999999996</v>
      </c>
      <c r="F61" s="27">
        <f>IF(B61&lt;121,IF($D$1="konstant",$D$3,Zins!G55),0)</f>
        <v>2.2499999999999999E-2</v>
      </c>
      <c r="G61" s="37">
        <f t="shared" si="18"/>
        <v>1.0225</v>
      </c>
      <c r="H61" s="11"/>
      <c r="I61" s="11"/>
      <c r="J61" s="11"/>
      <c r="K61" s="11"/>
      <c r="L61" s="29">
        <f t="shared" si="11"/>
        <v>0</v>
      </c>
      <c r="M61" s="31">
        <f t="shared" si="19"/>
        <v>0</v>
      </c>
      <c r="N61" s="50">
        <f>N60+H62*PRODUCT($G$8:G61)^-1*PRODUCT($E$8:E60)*D61</f>
        <v>3535.9326841441589</v>
      </c>
      <c r="O61" s="50"/>
      <c r="P61" s="49">
        <f>P60+J61*PRODUCT($E$8:E60)*PRODUCT($G$8:G60)^-1</f>
        <v>21.84938847113234</v>
      </c>
      <c r="Q61" s="49">
        <f>((O60+N60)*PRODUCT($G$8:G60))/PRODUCT($E$8:E60)</f>
        <v>24189.093996649797</v>
      </c>
      <c r="R61" s="49">
        <f>((P60)*PRODUCT($G$8:G60))/PRODUCT($E$8:E60)</f>
        <v>149.4702978559275</v>
      </c>
      <c r="S61" s="11">
        <f t="shared" si="20"/>
        <v>0</v>
      </c>
      <c r="T61" s="31">
        <f t="shared" si="21"/>
        <v>0</v>
      </c>
      <c r="U61" s="39">
        <f t="shared" si="12"/>
        <v>0</v>
      </c>
      <c r="V61" s="39">
        <f t="shared" si="22"/>
        <v>0</v>
      </c>
      <c r="W61" s="49">
        <f t="shared" si="26"/>
        <v>436300.1399380131</v>
      </c>
      <c r="X61" s="39">
        <f t="shared" si="23"/>
        <v>0</v>
      </c>
      <c r="Y61" s="39">
        <f t="shared" si="24"/>
        <v>0</v>
      </c>
      <c r="Z61" s="39">
        <f t="shared" si="27"/>
        <v>0</v>
      </c>
      <c r="AA61" s="39">
        <f t="shared" si="15"/>
        <v>0</v>
      </c>
      <c r="AB61" s="39">
        <f t="shared" si="25"/>
        <v>0</v>
      </c>
      <c r="AC61" s="39"/>
      <c r="AD61" s="39"/>
      <c r="AE61" s="39"/>
      <c r="AF61" s="39"/>
      <c r="AG61" s="39"/>
    </row>
    <row r="62" spans="1:33" x14ac:dyDescent="0.2">
      <c r="A62" s="11">
        <f t="shared" si="17"/>
        <v>54</v>
      </c>
      <c r="B62" s="11">
        <f t="shared" si="17"/>
        <v>84</v>
      </c>
      <c r="C62" s="12">
        <f>IF(B62&lt;121,INDEX(Frauen!C$2:C$122,B62+1,1),0)</f>
        <v>109.02800000000001</v>
      </c>
      <c r="D62" s="20">
        <f t="shared" si="9"/>
        <v>0.109028</v>
      </c>
      <c r="E62" s="20">
        <f t="shared" si="10"/>
        <v>0.89097199999999999</v>
      </c>
      <c r="F62" s="27">
        <f>IF(B62&lt;121,IF($D$1="konstant",$D$3,Zins!G56),0)</f>
        <v>2.2499999999999999E-2</v>
      </c>
      <c r="G62" s="37">
        <f t="shared" si="18"/>
        <v>1.0225</v>
      </c>
      <c r="H62" s="11"/>
      <c r="I62" s="11"/>
      <c r="J62" s="11"/>
      <c r="K62" s="11"/>
      <c r="L62" s="29">
        <f t="shared" si="11"/>
        <v>0</v>
      </c>
      <c r="M62" s="31">
        <f t="shared" si="19"/>
        <v>0</v>
      </c>
      <c r="N62" s="50">
        <f>N61+H63*PRODUCT($G$8:G62)^-1*PRODUCT($E$8:E61)*D62</f>
        <v>3535.9326841441589</v>
      </c>
      <c r="O62" s="50"/>
      <c r="P62" s="49">
        <f>P61+J62*PRODUCT($E$8:E61)*PRODUCT($G$8:G61)^-1</f>
        <v>21.84938847113234</v>
      </c>
      <c r="Q62" s="49">
        <f>((O61+N61)*PRODUCT($G$8:G61))/PRODUCT($E$8:E61)</f>
        <v>27362.774419407368</v>
      </c>
      <c r="R62" s="49">
        <f>((P61)*PRODUCT($G$8:G61))/PRODUCT($E$8:E61)</f>
        <v>169.0812414553364</v>
      </c>
      <c r="S62" s="11">
        <f t="shared" si="20"/>
        <v>0</v>
      </c>
      <c r="T62" s="31">
        <f t="shared" si="21"/>
        <v>0</v>
      </c>
      <c r="U62" s="39">
        <f t="shared" si="12"/>
        <v>0</v>
      </c>
      <c r="V62" s="39">
        <f t="shared" si="22"/>
        <v>0</v>
      </c>
      <c r="W62" s="49">
        <f t="shared" si="26"/>
        <v>493544.00416705111</v>
      </c>
      <c r="X62" s="39">
        <f t="shared" si="23"/>
        <v>0</v>
      </c>
      <c r="Y62" s="39">
        <f t="shared" si="24"/>
        <v>0</v>
      </c>
      <c r="Z62" s="39">
        <f t="shared" si="27"/>
        <v>0</v>
      </c>
      <c r="AA62" s="39">
        <f t="shared" si="15"/>
        <v>0</v>
      </c>
      <c r="AB62" s="39">
        <f t="shared" si="25"/>
        <v>0</v>
      </c>
      <c r="AC62" s="39"/>
      <c r="AD62" s="39"/>
      <c r="AE62" s="39"/>
      <c r="AF62" s="39"/>
      <c r="AG62" s="39"/>
    </row>
    <row r="63" spans="1:33" x14ac:dyDescent="0.2">
      <c r="A63" s="11">
        <f t="shared" si="17"/>
        <v>55</v>
      </c>
      <c r="B63" s="11">
        <f t="shared" si="17"/>
        <v>85</v>
      </c>
      <c r="C63" s="12">
        <f>IF(B63&lt;121,INDEX(Frauen!C$2:C$122,B63+1,1),0)</f>
        <v>123.611</v>
      </c>
      <c r="D63" s="20">
        <f t="shared" si="9"/>
        <v>0.123611</v>
      </c>
      <c r="E63" s="20">
        <f t="shared" si="10"/>
        <v>0.87638899999999997</v>
      </c>
      <c r="F63" s="27">
        <f>IF(B63&lt;121,IF($D$1="konstant",$D$3,Zins!G57),0)</f>
        <v>2.2499999999999999E-2</v>
      </c>
      <c r="G63" s="37">
        <f t="shared" si="18"/>
        <v>1.0225</v>
      </c>
      <c r="H63" s="11"/>
      <c r="I63" s="11"/>
      <c r="J63" s="11"/>
      <c r="K63" s="11"/>
      <c r="L63" s="29">
        <f t="shared" si="11"/>
        <v>0</v>
      </c>
      <c r="M63" s="31">
        <f t="shared" si="19"/>
        <v>0</v>
      </c>
      <c r="N63" s="50">
        <f>N62+H64*PRODUCT($G$8:G63)^-1*PRODUCT($E$8:E62)*D63</f>
        <v>3535.9326841441589</v>
      </c>
      <c r="O63" s="50"/>
      <c r="P63" s="49">
        <f>P62+J63*PRODUCT($E$8:E62)*PRODUCT($G$8:G62)^-1</f>
        <v>21.84938847113234</v>
      </c>
      <c r="Q63" s="49">
        <f>((O62+N62)*PRODUCT($G$8:G62))/PRODUCT($E$8:E62)</f>
        <v>31402.150509605275</v>
      </c>
      <c r="R63" s="49">
        <f>((P62)*PRODUCT($G$8:G62))/PRODUCT($E$8:E62)</f>
        <v>194.0415292378228</v>
      </c>
      <c r="S63" s="11">
        <f t="shared" si="20"/>
        <v>0</v>
      </c>
      <c r="T63" s="31">
        <f t="shared" si="21"/>
        <v>0</v>
      </c>
      <c r="U63" s="39">
        <f t="shared" si="12"/>
        <v>0</v>
      </c>
      <c r="V63" s="39">
        <f t="shared" si="22"/>
        <v>0</v>
      </c>
      <c r="W63" s="49">
        <f t="shared" si="26"/>
        <v>566402.47309770645</v>
      </c>
      <c r="X63" s="39">
        <f t="shared" si="23"/>
        <v>0</v>
      </c>
      <c r="Y63" s="39">
        <f t="shared" si="24"/>
        <v>0</v>
      </c>
      <c r="Z63" s="39">
        <f t="shared" si="27"/>
        <v>0</v>
      </c>
      <c r="AA63" s="39">
        <f t="shared" si="15"/>
        <v>0</v>
      </c>
      <c r="AB63" s="39">
        <f t="shared" si="25"/>
        <v>0</v>
      </c>
      <c r="AC63" s="39"/>
      <c r="AD63" s="39"/>
      <c r="AE63" s="39"/>
      <c r="AF63" s="39"/>
      <c r="AG63" s="39"/>
    </row>
    <row r="64" spans="1:33" x14ac:dyDescent="0.2">
      <c r="A64" s="11">
        <f t="shared" si="17"/>
        <v>56</v>
      </c>
      <c r="B64" s="11">
        <f t="shared" si="17"/>
        <v>86</v>
      </c>
      <c r="C64" s="12">
        <f>IF(B64&lt;121,INDEX(Frauen!C$2:C$122,B64+1,1),0)</f>
        <v>140.02199999999999</v>
      </c>
      <c r="D64" s="20">
        <f t="shared" si="9"/>
        <v>0.14002199999999998</v>
      </c>
      <c r="E64" s="20">
        <f t="shared" si="10"/>
        <v>0.85997800000000002</v>
      </c>
      <c r="F64" s="27">
        <f>IF(B64&lt;121,IF($D$1="konstant",$D$3,Zins!G58),0)</f>
        <v>2.2499999999999999E-2</v>
      </c>
      <c r="G64" s="37">
        <f t="shared" si="18"/>
        <v>1.0225</v>
      </c>
      <c r="H64" s="11"/>
      <c r="I64" s="11"/>
      <c r="J64" s="11"/>
      <c r="K64" s="11"/>
      <c r="L64" s="29">
        <f t="shared" si="11"/>
        <v>0</v>
      </c>
      <c r="M64" s="31">
        <f t="shared" si="19"/>
        <v>0</v>
      </c>
      <c r="N64" s="50">
        <f>N63+H65*PRODUCT($G$8:G64)^-1*PRODUCT($E$8:E63)*D64</f>
        <v>3535.9326841441589</v>
      </c>
      <c r="O64" s="50"/>
      <c r="P64" s="49">
        <f>P63+J64*PRODUCT($E$8:E63)*PRODUCT($G$8:G63)^-1</f>
        <v>21.84938847113234</v>
      </c>
      <c r="Q64" s="49">
        <f>((O63+N63)*PRODUCT($G$8:G63))/PRODUCT($E$8:E63)</f>
        <v>36637.496472538332</v>
      </c>
      <c r="R64" s="49">
        <f>((P63)*PRODUCT($G$8:G63))/PRODUCT($E$8:E63)</f>
        <v>226.39200588514214</v>
      </c>
      <c r="S64" s="11">
        <f t="shared" si="20"/>
        <v>0</v>
      </c>
      <c r="T64" s="31">
        <f t="shared" si="21"/>
        <v>0</v>
      </c>
      <c r="U64" s="39">
        <f t="shared" si="12"/>
        <v>0</v>
      </c>
      <c r="V64" s="39">
        <f t="shared" si="22"/>
        <v>0</v>
      </c>
      <c r="W64" s="49">
        <f t="shared" si="26"/>
        <v>660832.72238972073</v>
      </c>
      <c r="X64" s="39">
        <f t="shared" si="23"/>
        <v>0</v>
      </c>
      <c r="Y64" s="39">
        <f t="shared" si="24"/>
        <v>0</v>
      </c>
      <c r="Z64" s="39">
        <f t="shared" si="27"/>
        <v>0</v>
      </c>
      <c r="AA64" s="39">
        <f t="shared" si="15"/>
        <v>0</v>
      </c>
      <c r="AB64" s="39">
        <f t="shared" si="25"/>
        <v>0</v>
      </c>
      <c r="AC64" s="39"/>
      <c r="AD64" s="39"/>
      <c r="AE64" s="39"/>
      <c r="AF64" s="39"/>
      <c r="AG64" s="39"/>
    </row>
    <row r="65" spans="1:33" x14ac:dyDescent="0.2">
      <c r="A65" s="11">
        <f t="shared" si="17"/>
        <v>57</v>
      </c>
      <c r="B65" s="11">
        <f t="shared" si="17"/>
        <v>87</v>
      </c>
      <c r="C65" s="12">
        <f>IF(B65&lt;121,INDEX(Frauen!C$2:C$122,B65+1,1),0)</f>
        <v>158.25700000000001</v>
      </c>
      <c r="D65" s="20">
        <f t="shared" si="9"/>
        <v>0.15825700000000001</v>
      </c>
      <c r="E65" s="20">
        <f t="shared" si="10"/>
        <v>0.84174300000000002</v>
      </c>
      <c r="F65" s="27">
        <f>IF(B65&lt;121,IF($D$1="konstant",$D$3,Zins!G59),0)</f>
        <v>2.2499999999999999E-2</v>
      </c>
      <c r="G65" s="37">
        <f t="shared" si="18"/>
        <v>1.0225</v>
      </c>
      <c r="H65" s="11"/>
      <c r="I65" s="11"/>
      <c r="J65" s="11"/>
      <c r="K65" s="11"/>
      <c r="L65" s="29">
        <f t="shared" si="11"/>
        <v>0</v>
      </c>
      <c r="M65" s="31">
        <f t="shared" si="19"/>
        <v>0</v>
      </c>
      <c r="N65" s="50">
        <f>N64+H66*PRODUCT($G$8:G65)^-1*PRODUCT($E$8:E64)*D65</f>
        <v>3535.9326841441589</v>
      </c>
      <c r="O65" s="50"/>
      <c r="P65" s="49">
        <f>P64+J65*PRODUCT($E$8:E64)*PRODUCT($G$8:G64)^-1</f>
        <v>21.84938847113234</v>
      </c>
      <c r="Q65" s="49">
        <f>((O64+N64)*PRODUCT($G$8:G64))/PRODUCT($E$8:E64)</f>
        <v>43561.393597476264</v>
      </c>
      <c r="R65" s="49">
        <f>((P64)*PRODUCT($G$8:G64))/PRODUCT($E$8:E64)</f>
        <v>269.17645104590792</v>
      </c>
      <c r="S65" s="11">
        <f t="shared" si="20"/>
        <v>0</v>
      </c>
      <c r="T65" s="31">
        <f t="shared" si="21"/>
        <v>0</v>
      </c>
      <c r="U65" s="39">
        <f t="shared" si="12"/>
        <v>0</v>
      </c>
      <c r="V65" s="39">
        <f t="shared" si="22"/>
        <v>0</v>
      </c>
      <c r="W65" s="49">
        <f t="shared" si="26"/>
        <v>785719.47031608864</v>
      </c>
      <c r="X65" s="39">
        <f t="shared" si="23"/>
        <v>0</v>
      </c>
      <c r="Y65" s="39">
        <f t="shared" si="24"/>
        <v>0</v>
      </c>
      <c r="Z65" s="39">
        <f t="shared" si="27"/>
        <v>0</v>
      </c>
      <c r="AA65" s="39">
        <f t="shared" si="15"/>
        <v>0</v>
      </c>
      <c r="AB65" s="39">
        <f t="shared" si="25"/>
        <v>0</v>
      </c>
      <c r="AC65" s="39"/>
      <c r="AD65" s="39"/>
      <c r="AE65" s="39"/>
      <c r="AF65" s="39"/>
      <c r="AG65" s="39"/>
    </row>
    <row r="66" spans="1:33" x14ac:dyDescent="0.2">
      <c r="A66" s="11">
        <f t="shared" si="17"/>
        <v>58</v>
      </c>
      <c r="B66" s="11">
        <f t="shared" si="17"/>
        <v>88</v>
      </c>
      <c r="C66" s="12">
        <f>IF(B66&lt;121,INDEX(Frauen!C$2:C$122,B66+1,1),0)</f>
        <v>178.185</v>
      </c>
      <c r="D66" s="20">
        <f t="shared" si="9"/>
        <v>0.17818500000000001</v>
      </c>
      <c r="E66" s="20">
        <f t="shared" si="10"/>
        <v>0.82181499999999996</v>
      </c>
      <c r="F66" s="27">
        <f>IF(B66&lt;121,IF($D$1="konstant",$D$3,Zins!G60),0)</f>
        <v>2.2499999999999999E-2</v>
      </c>
      <c r="G66" s="37">
        <f t="shared" si="18"/>
        <v>1.0225</v>
      </c>
      <c r="H66" s="11"/>
      <c r="I66" s="11"/>
      <c r="J66" s="11"/>
      <c r="K66" s="11"/>
      <c r="L66" s="29">
        <f t="shared" si="11"/>
        <v>0</v>
      </c>
      <c r="M66" s="31">
        <f t="shared" si="19"/>
        <v>0</v>
      </c>
      <c r="N66" s="50">
        <f>N65+H67*PRODUCT($G$8:G66)^-1*PRODUCT($E$8:E65)*D66</f>
        <v>3535.9326841441589</v>
      </c>
      <c r="O66" s="50"/>
      <c r="P66" s="49">
        <f>P65+J66*PRODUCT($E$8:E65)*PRODUCT($G$8:G65)^-1</f>
        <v>21.84938847113234</v>
      </c>
      <c r="Q66" s="49">
        <f>((O65+N65)*PRODUCT($G$8:G65))/PRODUCT($E$8:E65)</f>
        <v>52915.824608484392</v>
      </c>
      <c r="R66" s="49">
        <f>((P65)*PRODUCT($G$8:G65))/PRODUCT($E$8:E65)</f>
        <v>326.97975652240746</v>
      </c>
      <c r="S66" s="11">
        <f t="shared" si="20"/>
        <v>0</v>
      </c>
      <c r="T66" s="31">
        <f t="shared" si="21"/>
        <v>0</v>
      </c>
      <c r="U66" s="39">
        <f t="shared" si="12"/>
        <v>0</v>
      </c>
      <c r="V66" s="39">
        <f t="shared" si="22"/>
        <v>0</v>
      </c>
      <c r="W66" s="49">
        <f t="shared" si="26"/>
        <v>954445.90379510203</v>
      </c>
      <c r="X66" s="39">
        <f t="shared" si="23"/>
        <v>0</v>
      </c>
      <c r="Y66" s="39">
        <f t="shared" si="24"/>
        <v>0</v>
      </c>
      <c r="Z66" s="39">
        <f t="shared" si="27"/>
        <v>0</v>
      </c>
      <c r="AA66" s="39">
        <f t="shared" si="15"/>
        <v>0</v>
      </c>
      <c r="AB66" s="39">
        <f t="shared" si="25"/>
        <v>0</v>
      </c>
      <c r="AC66" s="39"/>
      <c r="AD66" s="39"/>
      <c r="AE66" s="39"/>
      <c r="AF66" s="39"/>
      <c r="AG66" s="39"/>
    </row>
    <row r="67" spans="1:33" x14ac:dyDescent="0.2">
      <c r="A67" s="11">
        <f t="shared" si="17"/>
        <v>59</v>
      </c>
      <c r="B67" s="11">
        <f t="shared" si="17"/>
        <v>89</v>
      </c>
      <c r="C67" s="12">
        <f>IF(B67&lt;121,INDEX(Frauen!C$2:C$122,B67+1,1),0)</f>
        <v>199.66900000000001</v>
      </c>
      <c r="D67" s="20">
        <f t="shared" si="9"/>
        <v>0.19966900000000001</v>
      </c>
      <c r="E67" s="20">
        <f t="shared" si="10"/>
        <v>0.80033100000000001</v>
      </c>
      <c r="F67" s="27">
        <f>IF(B67&lt;121,IF($D$1="konstant",$D$3,Zins!G61),0)</f>
        <v>2.2499999999999999E-2</v>
      </c>
      <c r="G67" s="37">
        <f t="shared" si="18"/>
        <v>1.0225</v>
      </c>
      <c r="H67" s="11"/>
      <c r="I67" s="11"/>
      <c r="J67" s="11"/>
      <c r="K67" s="11"/>
      <c r="L67" s="29">
        <f t="shared" si="11"/>
        <v>0</v>
      </c>
      <c r="M67" s="31">
        <f t="shared" si="19"/>
        <v>0</v>
      </c>
      <c r="N67" s="50">
        <f>N66+H68*PRODUCT($G$8:G67)^-1*PRODUCT($E$8:E66)*D67</f>
        <v>3535.9326841441589</v>
      </c>
      <c r="O67" s="50"/>
      <c r="P67" s="49">
        <f>P66+J67*PRODUCT($E$8:E66)*PRODUCT($G$8:G66)^-1</f>
        <v>21.84938847113234</v>
      </c>
      <c r="Q67" s="49">
        <f>((O66+N66)*PRODUCT($G$8:G66))/PRODUCT($E$8:E66)</f>
        <v>65837.725841187246</v>
      </c>
      <c r="R67" s="49">
        <f>((P66)*PRODUCT($G$8:G66))/PRODUCT($E$8:E66)</f>
        <v>406.82732858874766</v>
      </c>
      <c r="S67" s="11">
        <f t="shared" si="20"/>
        <v>0</v>
      </c>
      <c r="T67" s="31">
        <f t="shared" si="21"/>
        <v>0</v>
      </c>
      <c r="U67" s="39">
        <f t="shared" si="12"/>
        <v>0</v>
      </c>
      <c r="V67" s="39">
        <f t="shared" si="22"/>
        <v>0</v>
      </c>
      <c r="W67" s="49">
        <f t="shared" si="26"/>
        <v>1187519.0117368167</v>
      </c>
      <c r="X67" s="39">
        <f t="shared" si="23"/>
        <v>0</v>
      </c>
      <c r="Y67" s="39">
        <f t="shared" si="24"/>
        <v>0</v>
      </c>
      <c r="Z67" s="39">
        <f t="shared" si="27"/>
        <v>0</v>
      </c>
      <c r="AA67" s="39">
        <f t="shared" si="15"/>
        <v>0</v>
      </c>
      <c r="AB67" s="39">
        <f t="shared" si="25"/>
        <v>0</v>
      </c>
      <c r="AC67" s="39"/>
      <c r="AD67" s="39"/>
      <c r="AE67" s="39"/>
      <c r="AF67" s="39"/>
      <c r="AG67" s="39"/>
    </row>
    <row r="68" spans="1:33" x14ac:dyDescent="0.2">
      <c r="A68" s="11">
        <f t="shared" si="17"/>
        <v>60</v>
      </c>
      <c r="B68" s="11">
        <f t="shared" si="17"/>
        <v>90</v>
      </c>
      <c r="C68" s="12">
        <f>IF(B68&lt;121,INDEX(Frauen!C$2:C$122,B68+1,1),0)</f>
        <v>222.50399999999999</v>
      </c>
      <c r="D68" s="20">
        <f t="shared" si="9"/>
        <v>0.22250399999999998</v>
      </c>
      <c r="E68" s="20">
        <f t="shared" si="10"/>
        <v>0.77749599999999996</v>
      </c>
      <c r="F68" s="27">
        <f>IF(B68&lt;121,IF($D$1="konstant",$D$3,Zins!G62),0)</f>
        <v>2.2499999999999999E-2</v>
      </c>
      <c r="G68" s="37">
        <f t="shared" si="18"/>
        <v>1.0225</v>
      </c>
      <c r="H68" s="11"/>
      <c r="I68" s="11"/>
      <c r="J68" s="11"/>
      <c r="K68" s="11"/>
      <c r="L68" s="29">
        <f t="shared" si="11"/>
        <v>0</v>
      </c>
      <c r="M68" s="31">
        <f t="shared" si="19"/>
        <v>0</v>
      </c>
      <c r="N68" s="50">
        <f>N67+H69*PRODUCT($G$8:G68)^-1*PRODUCT($E$8:E67)*D68</f>
        <v>3535.9326841441589</v>
      </c>
      <c r="O68" s="50"/>
      <c r="P68" s="49">
        <f>P67+J68*PRODUCT($E$8:E67)*PRODUCT($G$8:G67)^-1</f>
        <v>21.84938847113234</v>
      </c>
      <c r="Q68" s="49">
        <f>((O67+N67)*PRODUCT($G$8:G67))/PRODUCT($E$8:E67)</f>
        <v>84114.041156239051</v>
      </c>
      <c r="R68" s="49">
        <f>((P67)*PRODUCT($G$8:G67))/PRODUCT($E$8:E67)</f>
        <v>519.7611281857063</v>
      </c>
      <c r="S68" s="11">
        <f t="shared" si="20"/>
        <v>0</v>
      </c>
      <c r="T68" s="31">
        <f t="shared" si="21"/>
        <v>0</v>
      </c>
      <c r="U68" s="39">
        <f t="shared" si="12"/>
        <v>0</v>
      </c>
      <c r="V68" s="39">
        <f t="shared" si="22"/>
        <v>0</v>
      </c>
      <c r="W68" s="49">
        <f t="shared" si="26"/>
        <v>1517170.0077853976</v>
      </c>
      <c r="X68" s="39">
        <f t="shared" si="23"/>
        <v>0</v>
      </c>
      <c r="Y68" s="39">
        <f t="shared" si="24"/>
        <v>0</v>
      </c>
      <c r="Z68" s="39">
        <f t="shared" si="27"/>
        <v>0</v>
      </c>
      <c r="AA68" s="39">
        <f t="shared" si="15"/>
        <v>0</v>
      </c>
      <c r="AB68" s="39">
        <f t="shared" si="25"/>
        <v>0</v>
      </c>
      <c r="AC68" s="39"/>
      <c r="AD68" s="39"/>
      <c r="AE68" s="39"/>
      <c r="AF68" s="39"/>
      <c r="AG68" s="39"/>
    </row>
    <row r="69" spans="1:33" x14ac:dyDescent="0.2">
      <c r="A69" s="11">
        <f t="shared" si="17"/>
        <v>61</v>
      </c>
      <c r="B69" s="11">
        <f t="shared" si="17"/>
        <v>91</v>
      </c>
      <c r="C69" s="12">
        <f>IF(B69&lt;121,INDEX(Frauen!C$2:C$122,B69+1,1),0)</f>
        <v>246.453</v>
      </c>
      <c r="D69" s="20">
        <f t="shared" si="9"/>
        <v>0.24645300000000001</v>
      </c>
      <c r="E69" s="20">
        <f t="shared" si="10"/>
        <v>0.75354699999999997</v>
      </c>
      <c r="F69" s="27">
        <f>IF(B69&lt;121,IF($D$1="konstant",$D$3,Zins!G63),0)</f>
        <v>2.2499999999999999E-2</v>
      </c>
      <c r="G69" s="37">
        <f t="shared" si="18"/>
        <v>1.0225</v>
      </c>
      <c r="H69" s="11"/>
      <c r="I69" s="11"/>
      <c r="J69" s="11"/>
      <c r="K69" s="11"/>
      <c r="L69" s="29">
        <f t="shared" si="11"/>
        <v>0</v>
      </c>
      <c r="M69" s="31">
        <f t="shared" si="19"/>
        <v>0</v>
      </c>
      <c r="N69" s="50">
        <f>N68+H70*PRODUCT($G$8:G69)^-1*PRODUCT($E$8:E68)*D69</f>
        <v>3535.9326841441589</v>
      </c>
      <c r="O69" s="50"/>
      <c r="P69" s="49">
        <f>P68+J69*PRODUCT($E$8:E68)*PRODUCT($G$8:G68)^-1</f>
        <v>21.84938847113234</v>
      </c>
      <c r="Q69" s="49">
        <f>((O68+N68)*PRODUCT($G$8:G68))/PRODUCT($E$8:E68)</f>
        <v>110619.99943698029</v>
      </c>
      <c r="R69" s="49">
        <f>((P68)*PRODUCT($G$8:G68))/PRODUCT($E$8:E68)</f>
        <v>683.54789422696024</v>
      </c>
      <c r="S69" s="11">
        <f t="shared" si="20"/>
        <v>0</v>
      </c>
      <c r="T69" s="31">
        <f t="shared" si="21"/>
        <v>0</v>
      </c>
      <c r="U69" s="39">
        <f t="shared" si="12"/>
        <v>0</v>
      </c>
      <c r="V69" s="39">
        <f t="shared" si="22"/>
        <v>0</v>
      </c>
      <c r="W69" s="49">
        <f t="shared" si="26"/>
        <v>1995259.5678441676</v>
      </c>
      <c r="X69" s="39">
        <f t="shared" si="23"/>
        <v>0</v>
      </c>
      <c r="Y69" s="39">
        <f t="shared" si="24"/>
        <v>0</v>
      </c>
      <c r="Z69" s="39">
        <f t="shared" si="27"/>
        <v>0</v>
      </c>
      <c r="AA69" s="39">
        <f t="shared" si="15"/>
        <v>0</v>
      </c>
      <c r="AB69" s="39">
        <f t="shared" si="25"/>
        <v>0</v>
      </c>
      <c r="AC69" s="39"/>
      <c r="AD69" s="39"/>
      <c r="AE69" s="39"/>
      <c r="AF69" s="39"/>
      <c r="AG69" s="39"/>
    </row>
    <row r="70" spans="1:33" x14ac:dyDescent="0.2">
      <c r="A70" s="11">
        <f t="shared" si="17"/>
        <v>62</v>
      </c>
      <c r="B70" s="11">
        <f t="shared" si="17"/>
        <v>92</v>
      </c>
      <c r="C70" s="12">
        <f>IF(B70&lt;121,INDEX(Frauen!C$2:C$122,B70+1,1),0)</f>
        <v>271.19499999999999</v>
      </c>
      <c r="D70" s="20">
        <f t="shared" si="9"/>
        <v>0.27119500000000002</v>
      </c>
      <c r="E70" s="20">
        <f t="shared" si="10"/>
        <v>0.72880499999999993</v>
      </c>
      <c r="F70" s="27">
        <f>IF(B70&lt;121,IF($D$1="konstant",$D$3,Zins!G64),0)</f>
        <v>2.2499999999999999E-2</v>
      </c>
      <c r="G70" s="37">
        <f t="shared" si="18"/>
        <v>1.0225</v>
      </c>
      <c r="H70" s="11"/>
      <c r="I70" s="11"/>
      <c r="J70" s="11"/>
      <c r="K70" s="11"/>
      <c r="L70" s="29">
        <f t="shared" si="11"/>
        <v>0</v>
      </c>
      <c r="M70" s="31">
        <f t="shared" si="19"/>
        <v>0</v>
      </c>
      <c r="N70" s="50">
        <f>N69+H71*PRODUCT($G$8:G70)^-1*PRODUCT($E$8:E69)*D70</f>
        <v>3535.9326841441589</v>
      </c>
      <c r="O70" s="50"/>
      <c r="P70" s="49">
        <f>P69+J70*PRODUCT($E$8:E69)*PRODUCT($G$8:G69)^-1</f>
        <v>21.84938847113234</v>
      </c>
      <c r="Q70" s="49">
        <f>((O69+N69)*PRODUCT($G$8:G69))/PRODUCT($E$8:E69)</f>
        <v>150102.04993757835</v>
      </c>
      <c r="R70" s="49">
        <f>((P69)*PRODUCT($G$8:G69))/PRODUCT($E$8:E69)</f>
        <v>927.51709163073679</v>
      </c>
      <c r="S70" s="11">
        <f t="shared" si="20"/>
        <v>0</v>
      </c>
      <c r="T70" s="31">
        <f t="shared" si="21"/>
        <v>0</v>
      </c>
      <c r="U70" s="39">
        <f t="shared" si="12"/>
        <v>0</v>
      </c>
      <c r="V70" s="39">
        <f t="shared" si="22"/>
        <v>0</v>
      </c>
      <c r="W70" s="49">
        <f t="shared" si="26"/>
        <v>2707399.6819317993</v>
      </c>
      <c r="X70" s="39">
        <f t="shared" si="23"/>
        <v>0</v>
      </c>
      <c r="Y70" s="39">
        <f t="shared" si="24"/>
        <v>0</v>
      </c>
      <c r="Z70" s="39">
        <f t="shared" si="27"/>
        <v>0</v>
      </c>
      <c r="AA70" s="39">
        <f t="shared" si="15"/>
        <v>0</v>
      </c>
      <c r="AB70" s="39">
        <f t="shared" si="25"/>
        <v>0</v>
      </c>
      <c r="AC70" s="39"/>
      <c r="AD70" s="39"/>
      <c r="AE70" s="39"/>
      <c r="AF70" s="39"/>
      <c r="AG70" s="39"/>
    </row>
    <row r="71" spans="1:33" x14ac:dyDescent="0.2">
      <c r="A71" s="11">
        <f t="shared" si="17"/>
        <v>63</v>
      </c>
      <c r="B71" s="11">
        <f t="shared" si="17"/>
        <v>93</v>
      </c>
      <c r="C71" s="12">
        <f>IF(B71&lt;121,INDEX(Frauen!C$2:C$122,B71+1,1),0)</f>
        <v>295.584</v>
      </c>
      <c r="D71" s="20">
        <f t="shared" si="9"/>
        <v>0.29558400000000001</v>
      </c>
      <c r="E71" s="20">
        <f t="shared" si="10"/>
        <v>0.70441599999999993</v>
      </c>
      <c r="F71" s="27">
        <f>IF(B71&lt;121,IF($D$1="konstant",$D$3,Zins!G65),0)</f>
        <v>2.2499999999999999E-2</v>
      </c>
      <c r="G71" s="37">
        <f t="shared" si="18"/>
        <v>1.0225</v>
      </c>
      <c r="H71" s="11"/>
      <c r="I71" s="11"/>
      <c r="J71" s="11"/>
      <c r="K71" s="11"/>
      <c r="L71" s="29">
        <f t="shared" si="11"/>
        <v>0</v>
      </c>
      <c r="M71" s="31">
        <f t="shared" si="19"/>
        <v>0</v>
      </c>
      <c r="N71" s="50">
        <f>N70+H72*PRODUCT($G$8:G71)^-1*PRODUCT($E$8:E70)*D71</f>
        <v>3535.9326841441589</v>
      </c>
      <c r="O71" s="50"/>
      <c r="P71" s="49">
        <f>P70+J71*PRODUCT($E$8:E70)*PRODUCT($G$8:G70)^-1</f>
        <v>21.84938847113234</v>
      </c>
      <c r="Q71" s="49">
        <f>((O70+N70)*PRODUCT($G$8:G70))/PRODUCT($E$8:E70)</f>
        <v>210590.41315739308</v>
      </c>
      <c r="R71" s="49">
        <f>((P70)*PRODUCT($G$8:G70))/PRODUCT($E$8:E70)</f>
        <v>1301.2894068954363</v>
      </c>
      <c r="S71" s="11">
        <f t="shared" si="20"/>
        <v>0</v>
      </c>
      <c r="T71" s="31">
        <f t="shared" si="21"/>
        <v>0</v>
      </c>
      <c r="U71" s="39">
        <f t="shared" si="12"/>
        <v>0</v>
      </c>
      <c r="V71" s="39">
        <f t="shared" si="22"/>
        <v>0</v>
      </c>
      <c r="W71" s="49">
        <f t="shared" si="26"/>
        <v>3798431.9190665055</v>
      </c>
      <c r="X71" s="39">
        <f t="shared" si="23"/>
        <v>0</v>
      </c>
      <c r="Y71" s="39">
        <f t="shared" si="24"/>
        <v>0</v>
      </c>
      <c r="Z71" s="39">
        <f t="shared" si="27"/>
        <v>0</v>
      </c>
      <c r="AA71" s="39">
        <f t="shared" si="15"/>
        <v>0</v>
      </c>
      <c r="AB71" s="39">
        <f t="shared" si="25"/>
        <v>0</v>
      </c>
      <c r="AC71" s="39"/>
      <c r="AD71" s="39"/>
      <c r="AE71" s="39"/>
      <c r="AF71" s="39"/>
      <c r="AG71" s="39"/>
    </row>
    <row r="72" spans="1:33" x14ac:dyDescent="0.2">
      <c r="A72" s="11">
        <f t="shared" si="17"/>
        <v>64</v>
      </c>
      <c r="B72" s="11">
        <f t="shared" si="17"/>
        <v>94</v>
      </c>
      <c r="C72" s="12">
        <f>IF(B72&lt;121,INDEX(Frauen!C$2:C$122,B72+1,1),0)</f>
        <v>319.36200000000002</v>
      </c>
      <c r="D72" s="20">
        <f t="shared" si="9"/>
        <v>0.31936200000000003</v>
      </c>
      <c r="E72" s="20">
        <f t="shared" si="10"/>
        <v>0.68063799999999997</v>
      </c>
      <c r="F72" s="27">
        <f>IF(B72&lt;121,IF($D$1="konstant",$D$3,Zins!G66),0)</f>
        <v>2.2499999999999999E-2</v>
      </c>
      <c r="G72" s="37">
        <f t="shared" si="18"/>
        <v>1.0225</v>
      </c>
      <c r="H72" s="11"/>
      <c r="I72" s="11"/>
      <c r="J72" s="11"/>
      <c r="K72" s="11"/>
      <c r="L72" s="29">
        <f t="shared" si="11"/>
        <v>0</v>
      </c>
      <c r="M72" s="31">
        <f t="shared" ref="M72:M103" si="28">M73/(1+F72)*E72+I72</f>
        <v>0</v>
      </c>
      <c r="N72" s="50">
        <f>N71+H73*PRODUCT($G$8:G72)^-1*PRODUCT($E$8:E71)*D72</f>
        <v>3535.9326841441589</v>
      </c>
      <c r="O72" s="50"/>
      <c r="P72" s="49">
        <f>P71+J72*PRODUCT($E$8:E71)*PRODUCT($G$8:G71)^-1</f>
        <v>21.84938847113234</v>
      </c>
      <c r="Q72" s="49">
        <f>((O71+N71)*PRODUCT($G$8:G71))/PRODUCT($E$8:E71)</f>
        <v>305683.99561258469</v>
      </c>
      <c r="R72" s="49">
        <f>((P71)*PRODUCT($G$8:G71))/PRODUCT($E$8:E71)</f>
        <v>1888.8957924728907</v>
      </c>
      <c r="S72" s="11">
        <f t="shared" ref="S72:S103" si="29">L72+M72</f>
        <v>0</v>
      </c>
      <c r="T72" s="31">
        <f t="shared" ref="T72:T103" si="30">T73/(1+F72)*E72+J72</f>
        <v>0</v>
      </c>
      <c r="U72" s="39">
        <f t="shared" si="12"/>
        <v>0</v>
      </c>
      <c r="V72" s="39">
        <f t="shared" ref="V72:V103" si="31">S72-$L$3*T72</f>
        <v>0</v>
      </c>
      <c r="W72" s="49">
        <f t="shared" si="26"/>
        <v>5513640.5721129309</v>
      </c>
      <c r="X72" s="39">
        <f t="shared" ref="X72:X103" si="32">I72+((1+F72)^-1)*V73-V72</f>
        <v>0</v>
      </c>
      <c r="Y72" s="39">
        <f t="shared" ref="Y72:Y103" si="33">((F72+1)^-1)*D72*(H73-V73)</f>
        <v>0</v>
      </c>
      <c r="Z72" s="39">
        <f t="shared" si="27"/>
        <v>0</v>
      </c>
      <c r="AA72" s="39">
        <f t="shared" si="15"/>
        <v>0</v>
      </c>
      <c r="AB72" s="39">
        <f t="shared" ref="AB72:AB103" si="34">AE72-AE73/G72</f>
        <v>0</v>
      </c>
      <c r="AC72" s="39"/>
      <c r="AD72" s="39"/>
      <c r="AE72" s="39"/>
      <c r="AF72" s="39"/>
      <c r="AG72" s="39"/>
    </row>
    <row r="73" spans="1:33" x14ac:dyDescent="0.2">
      <c r="A73" s="11">
        <f t="shared" si="17"/>
        <v>65</v>
      </c>
      <c r="B73" s="11">
        <f t="shared" si="17"/>
        <v>95</v>
      </c>
      <c r="C73" s="12">
        <f>IF(B73&lt;121,INDEX(Frauen!C$2:C$122,B73+1,1),0)</f>
        <v>343.44099999999997</v>
      </c>
      <c r="D73" s="20">
        <f t="shared" ref="D73:D129" si="35">IF(B73&lt;121,C73/1000,0)</f>
        <v>0.343441</v>
      </c>
      <c r="E73" s="20">
        <f t="shared" ref="E73:E129" si="36">IF(B73&lt;121,1-D73,0)</f>
        <v>0.656559</v>
      </c>
      <c r="F73" s="27">
        <f>IF(B73&lt;121,IF($D$1="konstant",$D$3,Zins!G67),0)</f>
        <v>2.2499999999999999E-2</v>
      </c>
      <c r="G73" s="37">
        <f t="shared" ref="G73:G129" si="37">1+F73</f>
        <v>1.0225</v>
      </c>
      <c r="H73" s="11"/>
      <c r="I73" s="11"/>
      <c r="J73" s="11"/>
      <c r="K73" s="11"/>
      <c r="L73" s="29">
        <f t="shared" ref="L73:L127" si="38">(L74*E73+H74*D73)/(1+F73)</f>
        <v>0</v>
      </c>
      <c r="M73" s="31">
        <f t="shared" si="28"/>
        <v>0</v>
      </c>
      <c r="N73" s="50">
        <f>N72+H74*PRODUCT($G$8:G73)^-1*PRODUCT($E$8:E72)*D73</f>
        <v>3535.9326841441589</v>
      </c>
      <c r="O73" s="50"/>
      <c r="P73" s="49">
        <f>P72+J73*PRODUCT($E$8:E72)*PRODUCT($G$8:G72)^-1</f>
        <v>21.84938847113234</v>
      </c>
      <c r="Q73" s="49">
        <f>((O72+N72)*PRODUCT($G$8:G72))/PRODUCT($E$8:E72)</f>
        <v>459218.97618685378</v>
      </c>
      <c r="R73" s="49">
        <f>((P72)*PRODUCT($G$8:G72))/PRODUCT($E$8:E72)</f>
        <v>2837.6257978595531</v>
      </c>
      <c r="S73" s="11">
        <f t="shared" si="29"/>
        <v>0</v>
      </c>
      <c r="T73" s="31">
        <f t="shared" si="30"/>
        <v>0</v>
      </c>
      <c r="U73" s="39">
        <f t="shared" ref="U73:U129" si="39">U74/(1+F73)*E73+K73</f>
        <v>0</v>
      </c>
      <c r="V73" s="39">
        <f t="shared" si="31"/>
        <v>0</v>
      </c>
      <c r="W73" s="49">
        <f t="shared" ref="W73:W104" si="40">R73*$L$3-Q73</f>
        <v>8282960.2299393686</v>
      </c>
      <c r="X73" s="39">
        <f t="shared" si="32"/>
        <v>0</v>
      </c>
      <c r="Y73" s="39">
        <f t="shared" si="33"/>
        <v>0</v>
      </c>
      <c r="Z73" s="39">
        <f t="shared" ref="Z73:Z104" si="41">S73+AG73-T73*$M$3</f>
        <v>0</v>
      </c>
      <c r="AA73" s="39">
        <f t="shared" ref="AA73:AA129" si="42">$T$3*$V$1*$M$3*(U73-$U$8/$T$8*T73)</f>
        <v>0</v>
      </c>
      <c r="AB73" s="39">
        <f t="shared" si="34"/>
        <v>0</v>
      </c>
      <c r="AC73" s="39"/>
      <c r="AD73" s="39"/>
      <c r="AE73" s="39"/>
      <c r="AF73" s="39"/>
      <c r="AG73" s="39"/>
    </row>
    <row r="74" spans="1:33" x14ac:dyDescent="0.2">
      <c r="A74" s="11">
        <f t="shared" ref="A74:B129" si="43">IF(A73&lt;121,A73+1,"")</f>
        <v>66</v>
      </c>
      <c r="B74" s="11">
        <f t="shared" si="43"/>
        <v>96</v>
      </c>
      <c r="C74" s="12">
        <f>IF(B74&lt;121,INDEX(Frauen!C$2:C$122,B74+1,1),0)</f>
        <v>367.81799999999998</v>
      </c>
      <c r="D74" s="20">
        <f t="shared" si="35"/>
        <v>0.36781799999999998</v>
      </c>
      <c r="E74" s="20">
        <f t="shared" si="36"/>
        <v>0.63218200000000002</v>
      </c>
      <c r="F74" s="27">
        <f>IF(B74&lt;121,IF($D$1="konstant",$D$3,Zins!G68),0)</f>
        <v>2.2499999999999999E-2</v>
      </c>
      <c r="G74" s="37">
        <f t="shared" si="37"/>
        <v>1.0225</v>
      </c>
      <c r="H74" s="11"/>
      <c r="I74" s="11"/>
      <c r="J74" s="11"/>
      <c r="K74" s="11"/>
      <c r="L74" s="29">
        <f t="shared" si="38"/>
        <v>0</v>
      </c>
      <c r="M74" s="31">
        <f t="shared" si="28"/>
        <v>0</v>
      </c>
      <c r="N74" s="50">
        <f>N73+H75*PRODUCT($G$8:G74)^-1*PRODUCT($E$8:E73)*D74</f>
        <v>3535.9326841441589</v>
      </c>
      <c r="O74" s="50"/>
      <c r="P74" s="49">
        <f>P73+J74*PRODUCT($E$8:E73)*PRODUCT($G$8:G73)^-1</f>
        <v>21.84938847113234</v>
      </c>
      <c r="Q74" s="49">
        <f>((O73+N73)*PRODUCT($G$8:G73))/PRODUCT($E$8:E73)</f>
        <v>715170.15706289618</v>
      </c>
      <c r="R74" s="49">
        <f>((P73)*PRODUCT($G$8:G73))/PRODUCT($E$8:E73)</f>
        <v>4419.210426346137</v>
      </c>
      <c r="S74" s="11">
        <f t="shared" si="29"/>
        <v>0</v>
      </c>
      <c r="T74" s="31">
        <f t="shared" si="30"/>
        <v>0</v>
      </c>
      <c r="U74" s="39">
        <f t="shared" si="39"/>
        <v>0</v>
      </c>
      <c r="V74" s="39">
        <f t="shared" si="31"/>
        <v>0</v>
      </c>
      <c r="W74" s="49">
        <f t="shared" si="40"/>
        <v>12899567.038321013</v>
      </c>
      <c r="X74" s="39">
        <f t="shared" si="32"/>
        <v>0</v>
      </c>
      <c r="Y74" s="39">
        <f t="shared" si="33"/>
        <v>0</v>
      </c>
      <c r="Z74" s="39">
        <f t="shared" si="41"/>
        <v>0</v>
      </c>
      <c r="AA74" s="39">
        <f t="shared" si="42"/>
        <v>0</v>
      </c>
      <c r="AB74" s="39">
        <f t="shared" si="34"/>
        <v>0</v>
      </c>
      <c r="AC74" s="39"/>
      <c r="AD74" s="39"/>
      <c r="AE74" s="39"/>
      <c r="AF74" s="39"/>
      <c r="AG74" s="39"/>
    </row>
    <row r="75" spans="1:33" x14ac:dyDescent="0.2">
      <c r="A75" s="11">
        <f t="shared" si="43"/>
        <v>67</v>
      </c>
      <c r="B75" s="11">
        <f t="shared" si="43"/>
        <v>97</v>
      </c>
      <c r="C75" s="12">
        <f>IF(B75&lt;121,INDEX(Frauen!C$2:C$122,B75+1,1),0)</f>
        <v>392.49299999999999</v>
      </c>
      <c r="D75" s="20">
        <f t="shared" si="35"/>
        <v>0.39249299999999998</v>
      </c>
      <c r="E75" s="20">
        <f t="shared" si="36"/>
        <v>0.60750700000000002</v>
      </c>
      <c r="F75" s="27">
        <f>IF(B75&lt;121,IF($D$1="konstant",$D$3,Zins!G69),0)</f>
        <v>2.2499999999999999E-2</v>
      </c>
      <c r="G75" s="37">
        <f t="shared" si="37"/>
        <v>1.0225</v>
      </c>
      <c r="H75" s="11"/>
      <c r="I75" s="11"/>
      <c r="J75" s="11"/>
      <c r="K75" s="11"/>
      <c r="L75" s="29">
        <f t="shared" si="38"/>
        <v>0</v>
      </c>
      <c r="M75" s="31">
        <f t="shared" si="28"/>
        <v>0</v>
      </c>
      <c r="N75" s="50">
        <f>N74+H76*PRODUCT($G$8:G75)^-1*PRODUCT($E$8:E74)*D75</f>
        <v>3535.9326841441589</v>
      </c>
      <c r="O75" s="50"/>
      <c r="P75" s="49">
        <f>P74+J75*PRODUCT($E$8:E74)*PRODUCT($G$8:G74)^-1</f>
        <v>21.84938847113234</v>
      </c>
      <c r="Q75" s="49">
        <f>((O74+N74)*PRODUCT($G$8:G74))/PRODUCT($E$8:E74)</f>
        <v>1156726.2047904106</v>
      </c>
      <c r="R75" s="49">
        <f>((P74)*PRODUCT($G$8:G74))/PRODUCT($E$8:E74)</f>
        <v>7147.6926912486033</v>
      </c>
      <c r="S75" s="11">
        <f t="shared" si="29"/>
        <v>0</v>
      </c>
      <c r="T75" s="31">
        <f t="shared" si="30"/>
        <v>0</v>
      </c>
      <c r="U75" s="39">
        <f t="shared" si="39"/>
        <v>0</v>
      </c>
      <c r="V75" s="39">
        <f t="shared" si="31"/>
        <v>0</v>
      </c>
      <c r="W75" s="49">
        <f t="shared" si="40"/>
        <v>20863939.967735928</v>
      </c>
      <c r="X75" s="39">
        <f t="shared" si="32"/>
        <v>0</v>
      </c>
      <c r="Y75" s="39">
        <f t="shared" si="33"/>
        <v>0</v>
      </c>
      <c r="Z75" s="39">
        <f t="shared" si="41"/>
        <v>0</v>
      </c>
      <c r="AA75" s="39">
        <f t="shared" si="42"/>
        <v>0</v>
      </c>
      <c r="AB75" s="39">
        <f t="shared" si="34"/>
        <v>0</v>
      </c>
      <c r="AC75" s="39"/>
      <c r="AD75" s="39"/>
      <c r="AE75" s="39"/>
      <c r="AF75" s="39"/>
      <c r="AG75" s="39"/>
    </row>
    <row r="76" spans="1:33" x14ac:dyDescent="0.2">
      <c r="A76" s="11">
        <f t="shared" si="43"/>
        <v>68</v>
      </c>
      <c r="B76" s="11">
        <f t="shared" si="43"/>
        <v>98</v>
      </c>
      <c r="C76" s="12">
        <f>IF(B76&lt;121,INDEX(Frauen!C$2:C$122,B76+1,1),0)</f>
        <v>417.46</v>
      </c>
      <c r="D76" s="20">
        <f t="shared" si="35"/>
        <v>0.41746</v>
      </c>
      <c r="E76" s="20">
        <f t="shared" si="36"/>
        <v>0.58254000000000006</v>
      </c>
      <c r="F76" s="27">
        <f>IF(B76&lt;121,IF($D$1="konstant",$D$3,Zins!G70),0)</f>
        <v>2.2499999999999999E-2</v>
      </c>
      <c r="G76" s="37">
        <f t="shared" si="37"/>
        <v>1.0225</v>
      </c>
      <c r="H76" s="11"/>
      <c r="I76" s="11"/>
      <c r="J76" s="11"/>
      <c r="K76" s="11"/>
      <c r="L76" s="29">
        <f t="shared" si="38"/>
        <v>0</v>
      </c>
      <c r="M76" s="31">
        <f t="shared" si="28"/>
        <v>0</v>
      </c>
      <c r="N76" s="50">
        <f>N75+H77*PRODUCT($G$8:G76)^-1*PRODUCT($E$8:E75)*D76</f>
        <v>3535.9326841441589</v>
      </c>
      <c r="O76" s="50"/>
      <c r="P76" s="49">
        <f>P75+J76*PRODUCT($E$8:E75)*PRODUCT($G$8:G75)^-1</f>
        <v>21.84938847113234</v>
      </c>
      <c r="Q76" s="49">
        <f>((O75+N75)*PRODUCT($G$8:G75))/PRODUCT($E$8:E75)</f>
        <v>1946895.3351948124</v>
      </c>
      <c r="R76" s="49">
        <f>((P75)*PRODUCT($G$8:G75))/PRODUCT($E$8:E75)</f>
        <v>12030.340023739149</v>
      </c>
      <c r="S76" s="11">
        <f t="shared" si="29"/>
        <v>0</v>
      </c>
      <c r="T76" s="31">
        <f t="shared" si="30"/>
        <v>0</v>
      </c>
      <c r="U76" s="39">
        <f t="shared" si="39"/>
        <v>0</v>
      </c>
      <c r="V76" s="39">
        <f t="shared" si="31"/>
        <v>0</v>
      </c>
      <c r="W76" s="49">
        <f t="shared" si="40"/>
        <v>35116267.988698058</v>
      </c>
      <c r="X76" s="39">
        <f t="shared" si="32"/>
        <v>0</v>
      </c>
      <c r="Y76" s="39">
        <f t="shared" si="33"/>
        <v>0</v>
      </c>
      <c r="Z76" s="39">
        <f t="shared" si="41"/>
        <v>0</v>
      </c>
      <c r="AA76" s="39">
        <f t="shared" si="42"/>
        <v>0</v>
      </c>
      <c r="AB76" s="39">
        <f t="shared" si="34"/>
        <v>0</v>
      </c>
      <c r="AC76" s="39"/>
      <c r="AD76" s="39"/>
      <c r="AE76" s="39"/>
      <c r="AF76" s="39"/>
      <c r="AG76" s="39"/>
    </row>
    <row r="77" spans="1:33" x14ac:dyDescent="0.2">
      <c r="A77" s="11">
        <f t="shared" si="43"/>
        <v>69</v>
      </c>
      <c r="B77" s="11">
        <f t="shared" si="43"/>
        <v>99</v>
      </c>
      <c r="C77" s="12">
        <f>IF(B77&lt;121,INDEX(Frauen!C$2:C$122,B77+1,1),0)</f>
        <v>442.71600000000001</v>
      </c>
      <c r="D77" s="20">
        <f t="shared" si="35"/>
        <v>0.442716</v>
      </c>
      <c r="E77" s="20">
        <f t="shared" si="36"/>
        <v>0.557284</v>
      </c>
      <c r="F77" s="27">
        <f>IF(B77&lt;121,IF($D$1="konstant",$D$3,Zins!G71),0)</f>
        <v>2.2499999999999999E-2</v>
      </c>
      <c r="G77" s="37">
        <f t="shared" si="37"/>
        <v>1.0225</v>
      </c>
      <c r="H77" s="11"/>
      <c r="I77" s="11"/>
      <c r="J77" s="11"/>
      <c r="K77" s="11"/>
      <c r="L77" s="29">
        <f t="shared" si="38"/>
        <v>0</v>
      </c>
      <c r="M77" s="31">
        <f t="shared" si="28"/>
        <v>0</v>
      </c>
      <c r="N77" s="50">
        <f>N76+H78*PRODUCT($G$8:G77)^-1*PRODUCT($E$8:E76)*D77</f>
        <v>3535.9326841441589</v>
      </c>
      <c r="O77" s="50"/>
      <c r="P77" s="49">
        <f>P76+J77*PRODUCT($E$8:E76)*PRODUCT($G$8:G76)^-1</f>
        <v>21.84938847113234</v>
      </c>
      <c r="Q77" s="49">
        <f>((O76+N76)*PRODUCT($G$8:G76))/PRODUCT($E$8:E76)</f>
        <v>3417276.8912635967</v>
      </c>
      <c r="R77" s="49">
        <f>((P76)*PRODUCT($G$8:G76))/PRODUCT($E$8:E76)</f>
        <v>21116.185453828537</v>
      </c>
      <c r="S77" s="11">
        <f t="shared" si="29"/>
        <v>0</v>
      </c>
      <c r="T77" s="31">
        <f t="shared" si="30"/>
        <v>0</v>
      </c>
      <c r="U77" s="39">
        <f t="shared" si="39"/>
        <v>0</v>
      </c>
      <c r="V77" s="39">
        <f t="shared" si="31"/>
        <v>0</v>
      </c>
      <c r="W77" s="49">
        <f t="shared" si="40"/>
        <v>61637628.349029683</v>
      </c>
      <c r="X77" s="39">
        <f t="shared" si="32"/>
        <v>0</v>
      </c>
      <c r="Y77" s="39">
        <f t="shared" si="33"/>
        <v>0</v>
      </c>
      <c r="Z77" s="39">
        <f t="shared" si="41"/>
        <v>0</v>
      </c>
      <c r="AA77" s="39">
        <f t="shared" si="42"/>
        <v>0</v>
      </c>
      <c r="AB77" s="39">
        <f t="shared" si="34"/>
        <v>0</v>
      </c>
      <c r="AC77" s="39"/>
      <c r="AD77" s="39"/>
      <c r="AE77" s="39"/>
      <c r="AF77" s="39"/>
      <c r="AG77" s="39"/>
    </row>
    <row r="78" spans="1:33" x14ac:dyDescent="0.2">
      <c r="A78" s="11">
        <f t="shared" si="43"/>
        <v>70</v>
      </c>
      <c r="B78" s="11">
        <f t="shared" si="43"/>
        <v>100</v>
      </c>
      <c r="C78" s="12">
        <f>IF(B78&lt;121,INDEX(Frauen!C$2:C$122,B78+1,1),0)</f>
        <v>468.25799999999998</v>
      </c>
      <c r="D78" s="20">
        <f t="shared" si="35"/>
        <v>0.46825800000000001</v>
      </c>
      <c r="E78" s="20">
        <f t="shared" si="36"/>
        <v>0.53174199999999994</v>
      </c>
      <c r="F78" s="27">
        <f>IF(B78&lt;121,IF($D$1="konstant",$D$3,Zins!G72),0)</f>
        <v>2.2499999999999999E-2</v>
      </c>
      <c r="G78" s="37">
        <f t="shared" si="37"/>
        <v>1.0225</v>
      </c>
      <c r="H78" s="11"/>
      <c r="I78" s="11"/>
      <c r="J78" s="11"/>
      <c r="K78" s="11"/>
      <c r="L78" s="29">
        <f t="shared" si="38"/>
        <v>0</v>
      </c>
      <c r="M78" s="31">
        <f t="shared" si="28"/>
        <v>0</v>
      </c>
      <c r="N78" s="50">
        <f>N77+H79*PRODUCT($G$8:G78)^-1*PRODUCT($E$8:E77)*D78</f>
        <v>3535.9326841441589</v>
      </c>
      <c r="O78" s="50"/>
      <c r="P78" s="49">
        <f>P77+J78*PRODUCT($E$8:E77)*PRODUCT($G$8:G77)^-1</f>
        <v>21.84938847113234</v>
      </c>
      <c r="Q78" s="49">
        <f>((O77+N77)*PRODUCT($G$8:G77))/PRODUCT($E$8:E77)</f>
        <v>6269990.9226122173</v>
      </c>
      <c r="R78" s="49">
        <f>((P77)*PRODUCT($G$8:G77))/PRODUCT($E$8:E77)</f>
        <v>38743.799618398662</v>
      </c>
      <c r="S78" s="11">
        <f t="shared" si="29"/>
        <v>0</v>
      </c>
      <c r="T78" s="31">
        <f t="shared" si="30"/>
        <v>0</v>
      </c>
      <c r="U78" s="39">
        <f t="shared" si="39"/>
        <v>0</v>
      </c>
      <c r="V78" s="39">
        <f t="shared" si="31"/>
        <v>0</v>
      </c>
      <c r="W78" s="49">
        <f t="shared" si="40"/>
        <v>113092202.51592159</v>
      </c>
      <c r="X78" s="39">
        <f t="shared" si="32"/>
        <v>0</v>
      </c>
      <c r="Y78" s="39">
        <f t="shared" si="33"/>
        <v>0</v>
      </c>
      <c r="Z78" s="39">
        <f t="shared" si="41"/>
        <v>0</v>
      </c>
      <c r="AA78" s="39">
        <f t="shared" si="42"/>
        <v>0</v>
      </c>
      <c r="AB78" s="39">
        <f t="shared" si="34"/>
        <v>0</v>
      </c>
      <c r="AC78" s="39"/>
      <c r="AD78" s="39"/>
      <c r="AE78" s="39"/>
      <c r="AF78" s="39"/>
      <c r="AG78" s="39"/>
    </row>
    <row r="79" spans="1:33" x14ac:dyDescent="0.2">
      <c r="A79" s="11">
        <f t="shared" si="43"/>
        <v>71</v>
      </c>
      <c r="B79" s="11">
        <f t="shared" si="43"/>
        <v>101</v>
      </c>
      <c r="C79" s="12">
        <f>IF(B79&lt;121,INDEX(Frauen!C$2:C$122,B79+1,1),0)</f>
        <v>494.07499999999999</v>
      </c>
      <c r="D79" s="20">
        <f t="shared" si="35"/>
        <v>0.49407499999999999</v>
      </c>
      <c r="E79" s="20">
        <f t="shared" si="36"/>
        <v>0.50592499999999996</v>
      </c>
      <c r="F79" s="27">
        <f>IF(B79&lt;121,IF($D$1="konstant",$D$3,Zins!G73),0)</f>
        <v>2.2499999999999999E-2</v>
      </c>
      <c r="G79" s="37">
        <f t="shared" si="37"/>
        <v>1.0225</v>
      </c>
      <c r="H79" s="11"/>
      <c r="I79" s="11"/>
      <c r="J79" s="11"/>
      <c r="K79" s="11"/>
      <c r="L79" s="29">
        <f t="shared" si="38"/>
        <v>0</v>
      </c>
      <c r="M79" s="31">
        <f t="shared" si="28"/>
        <v>0</v>
      </c>
      <c r="N79" s="50">
        <f>N78+H80*PRODUCT($G$8:G79)^-1*PRODUCT($E$8:E78)*D79</f>
        <v>3535.9326841441589</v>
      </c>
      <c r="O79" s="50"/>
      <c r="P79" s="49">
        <f>P78+J79*PRODUCT($E$8:E78)*PRODUCT($G$8:G78)^-1</f>
        <v>21.84938847113234</v>
      </c>
      <c r="Q79" s="49">
        <f>((O78+N78)*PRODUCT($G$8:G78))/PRODUCT($E$8:E78)</f>
        <v>12056722.46760834</v>
      </c>
      <c r="R79" s="49">
        <f>((P78)*PRODUCT($G$8:G78))/PRODUCT($E$8:E78)</f>
        <v>74501.421948637944</v>
      </c>
      <c r="S79" s="11">
        <f t="shared" si="29"/>
        <v>0</v>
      </c>
      <c r="T79" s="31">
        <f t="shared" si="30"/>
        <v>0</v>
      </c>
      <c r="U79" s="39">
        <f t="shared" si="39"/>
        <v>0</v>
      </c>
      <c r="V79" s="39">
        <f t="shared" si="31"/>
        <v>0</v>
      </c>
      <c r="W79" s="49">
        <f t="shared" si="40"/>
        <v>217467826.63872677</v>
      </c>
      <c r="X79" s="39">
        <f t="shared" si="32"/>
        <v>0</v>
      </c>
      <c r="Y79" s="39">
        <f t="shared" si="33"/>
        <v>0</v>
      </c>
      <c r="Z79" s="39">
        <f t="shared" si="41"/>
        <v>0</v>
      </c>
      <c r="AA79" s="39">
        <f t="shared" si="42"/>
        <v>0</v>
      </c>
      <c r="AB79" s="39">
        <f t="shared" si="34"/>
        <v>0</v>
      </c>
      <c r="AC79" s="39"/>
      <c r="AD79" s="39"/>
      <c r="AE79" s="39"/>
      <c r="AF79" s="39"/>
      <c r="AG79" s="39"/>
    </row>
    <row r="80" spans="1:33" x14ac:dyDescent="0.2">
      <c r="A80" s="11">
        <f t="shared" si="43"/>
        <v>72</v>
      </c>
      <c r="B80" s="11">
        <f t="shared" si="43"/>
        <v>102</v>
      </c>
      <c r="C80" s="12">
        <f>IF(B80&lt;121,INDEX(Frauen!C$2:C$122,B80+1,1),0)</f>
        <v>520.16399999999999</v>
      </c>
      <c r="D80" s="20">
        <f t="shared" si="35"/>
        <v>0.52016399999999996</v>
      </c>
      <c r="E80" s="20">
        <f t="shared" si="36"/>
        <v>0.47983600000000004</v>
      </c>
      <c r="F80" s="27">
        <f>IF(B80&lt;121,IF($D$1="konstant",$D$3,Zins!G74),0)</f>
        <v>2.2499999999999999E-2</v>
      </c>
      <c r="G80" s="37">
        <f t="shared" si="37"/>
        <v>1.0225</v>
      </c>
      <c r="H80" s="11"/>
      <c r="I80" s="11"/>
      <c r="J80" s="11"/>
      <c r="K80" s="11"/>
      <c r="L80" s="29">
        <f t="shared" si="38"/>
        <v>0</v>
      </c>
      <c r="M80" s="31">
        <f t="shared" si="28"/>
        <v>0</v>
      </c>
      <c r="N80" s="50">
        <f>N79+H81*PRODUCT($G$8:G80)^-1*PRODUCT($E$8:E79)*D80</f>
        <v>3535.9326841441589</v>
      </c>
      <c r="O80" s="50"/>
      <c r="P80" s="49">
        <f>P79+J80*PRODUCT($E$8:E79)*PRODUCT($G$8:G79)^-1</f>
        <v>21.84938847113234</v>
      </c>
      <c r="Q80" s="49">
        <f>((O79+N79)*PRODUCT($G$8:G79))/PRODUCT($E$8:E79)</f>
        <v>24367245.586064197</v>
      </c>
      <c r="R80" s="49">
        <f>((P79)*PRODUCT($G$8:G79))/PRODUCT($E$8:E79)</f>
        <v>150571.13987741721</v>
      </c>
      <c r="S80" s="11">
        <f t="shared" si="29"/>
        <v>0</v>
      </c>
      <c r="T80" s="31">
        <f t="shared" si="30"/>
        <v>0</v>
      </c>
      <c r="U80" s="39">
        <f t="shared" si="39"/>
        <v>0</v>
      </c>
      <c r="V80" s="39">
        <f t="shared" si="31"/>
        <v>0</v>
      </c>
      <c r="W80" s="49">
        <f t="shared" si="40"/>
        <v>439513470.8466633</v>
      </c>
      <c r="X80" s="39">
        <f t="shared" si="32"/>
        <v>0</v>
      </c>
      <c r="Y80" s="39">
        <f t="shared" si="33"/>
        <v>0</v>
      </c>
      <c r="Z80" s="39">
        <f t="shared" si="41"/>
        <v>0</v>
      </c>
      <c r="AA80" s="39">
        <f t="shared" si="42"/>
        <v>0</v>
      </c>
      <c r="AB80" s="39">
        <f t="shared" si="34"/>
        <v>0</v>
      </c>
      <c r="AC80" s="39"/>
      <c r="AD80" s="39"/>
      <c r="AE80" s="39"/>
      <c r="AF80" s="39"/>
      <c r="AG80" s="39"/>
    </row>
    <row r="81" spans="1:33" x14ac:dyDescent="0.2">
      <c r="A81" s="11">
        <f t="shared" si="43"/>
        <v>73</v>
      </c>
      <c r="B81" s="11">
        <f t="shared" si="43"/>
        <v>103</v>
      </c>
      <c r="C81" s="12">
        <f>IF(B81&lt;121,INDEX(Frauen!C$2:C$122,B81+1,1),0)</f>
        <v>546.51400000000001</v>
      </c>
      <c r="D81" s="20">
        <f t="shared" si="35"/>
        <v>0.54651400000000006</v>
      </c>
      <c r="E81" s="20">
        <f t="shared" si="36"/>
        <v>0.45348599999999994</v>
      </c>
      <c r="F81" s="27">
        <f>IF(B81&lt;121,IF($D$1="konstant",$D$3,Zins!G75),0)</f>
        <v>2.2499999999999999E-2</v>
      </c>
      <c r="G81" s="37">
        <f t="shared" si="37"/>
        <v>1.0225</v>
      </c>
      <c r="H81" s="11"/>
      <c r="I81" s="11"/>
      <c r="J81" s="11"/>
      <c r="K81" s="11"/>
      <c r="L81" s="29">
        <f t="shared" si="38"/>
        <v>0</v>
      </c>
      <c r="M81" s="31">
        <f t="shared" si="28"/>
        <v>0</v>
      </c>
      <c r="N81" s="50">
        <f>N80+H82*PRODUCT($G$8:G81)^-1*PRODUCT($E$8:E80)*D81</f>
        <v>3535.9326841441589</v>
      </c>
      <c r="O81" s="50"/>
      <c r="P81" s="49">
        <f>P80+J81*PRODUCT($E$8:E80)*PRODUCT($G$8:G80)^-1</f>
        <v>21.84938847113234</v>
      </c>
      <c r="Q81" s="49">
        <f>((O80+N80)*PRODUCT($G$8:G80))/PRODUCT($E$8:E80)</f>
        <v>51925050.666791648</v>
      </c>
      <c r="R81" s="49">
        <f>((P80)*PRODUCT($G$8:G80))/PRODUCT($E$8:E80)</f>
        <v>320857.52324681572</v>
      </c>
      <c r="S81" s="11">
        <f t="shared" si="29"/>
        <v>0</v>
      </c>
      <c r="T81" s="31">
        <f t="shared" si="30"/>
        <v>0</v>
      </c>
      <c r="U81" s="39">
        <f t="shared" si="39"/>
        <v>0</v>
      </c>
      <c r="V81" s="39">
        <f t="shared" si="31"/>
        <v>0</v>
      </c>
      <c r="W81" s="49">
        <f t="shared" si="40"/>
        <v>936575254.75519371</v>
      </c>
      <c r="X81" s="39">
        <f t="shared" si="32"/>
        <v>0</v>
      </c>
      <c r="Y81" s="39">
        <f t="shared" si="33"/>
        <v>0</v>
      </c>
      <c r="Z81" s="39">
        <f t="shared" si="41"/>
        <v>0</v>
      </c>
      <c r="AA81" s="39">
        <f t="shared" si="42"/>
        <v>0</v>
      </c>
      <c r="AB81" s="39">
        <f t="shared" si="34"/>
        <v>0</v>
      </c>
      <c r="AC81" s="39"/>
      <c r="AD81" s="39"/>
      <c r="AE81" s="39"/>
      <c r="AF81" s="39"/>
      <c r="AG81" s="39"/>
    </row>
    <row r="82" spans="1:33" x14ac:dyDescent="0.2">
      <c r="A82" s="11">
        <f t="shared" si="43"/>
        <v>74</v>
      </c>
      <c r="B82" s="11">
        <f t="shared" si="43"/>
        <v>104</v>
      </c>
      <c r="C82" s="12">
        <f>IF(B82&lt;121,INDEX(Frauen!C$2:C$122,B82+1,1),0)</f>
        <v>573.11400000000003</v>
      </c>
      <c r="D82" s="20">
        <f t="shared" si="35"/>
        <v>0.57311400000000001</v>
      </c>
      <c r="E82" s="20">
        <f t="shared" si="36"/>
        <v>0.42688599999999999</v>
      </c>
      <c r="F82" s="27">
        <f>IF(B82&lt;121,IF($D$1="konstant",$D$3,Zins!G76),0)</f>
        <v>2.2499999999999999E-2</v>
      </c>
      <c r="G82" s="37">
        <f t="shared" si="37"/>
        <v>1.0225</v>
      </c>
      <c r="H82" s="11"/>
      <c r="I82" s="11"/>
      <c r="J82" s="11"/>
      <c r="K82" s="11"/>
      <c r="L82" s="29">
        <f t="shared" si="38"/>
        <v>0</v>
      </c>
      <c r="M82" s="31">
        <f t="shared" si="28"/>
        <v>0</v>
      </c>
      <c r="N82" s="50">
        <f>N81+H83*PRODUCT($G$8:G82)^-1*PRODUCT($E$8:E81)*D82</f>
        <v>3535.9326841441589</v>
      </c>
      <c r="O82" s="50"/>
      <c r="P82" s="49">
        <f>P81+J82*PRODUCT($E$8:E81)*PRODUCT($G$8:G81)^-1</f>
        <v>21.84938847113234</v>
      </c>
      <c r="Q82" s="49">
        <f>((O81+N81)*PRODUCT($G$8:G81))/PRODUCT($E$8:E81)</f>
        <v>117078287.54756366</v>
      </c>
      <c r="R82" s="49">
        <f>((P81)*PRODUCT($G$8:G81))/PRODUCT($E$8:E81)</f>
        <v>723455.227989109</v>
      </c>
      <c r="S82" s="11">
        <f t="shared" si="29"/>
        <v>0</v>
      </c>
      <c r="T82" s="31">
        <f t="shared" si="30"/>
        <v>0</v>
      </c>
      <c r="U82" s="39">
        <f t="shared" si="39"/>
        <v>0</v>
      </c>
      <c r="V82" s="39">
        <f t="shared" si="31"/>
        <v>0</v>
      </c>
      <c r="W82" s="49">
        <f t="shared" si="40"/>
        <v>2111748098.0387173</v>
      </c>
      <c r="X82" s="39">
        <f t="shared" si="32"/>
        <v>0</v>
      </c>
      <c r="Y82" s="39">
        <f t="shared" si="33"/>
        <v>0</v>
      </c>
      <c r="Z82" s="39">
        <f t="shared" si="41"/>
        <v>0</v>
      </c>
      <c r="AA82" s="39">
        <f t="shared" si="42"/>
        <v>0</v>
      </c>
      <c r="AB82" s="39">
        <f t="shared" si="34"/>
        <v>0</v>
      </c>
      <c r="AC82" s="39"/>
      <c r="AD82" s="39"/>
      <c r="AE82" s="39"/>
      <c r="AF82" s="39"/>
      <c r="AG82" s="39"/>
    </row>
    <row r="83" spans="1:33" x14ac:dyDescent="0.2">
      <c r="A83" s="11">
        <f t="shared" si="43"/>
        <v>75</v>
      </c>
      <c r="B83" s="11">
        <f t="shared" si="43"/>
        <v>105</v>
      </c>
      <c r="C83" s="12">
        <f>IF(B83&lt;121,INDEX(Frauen!C$2:C$122,B83+1,1),0)</f>
        <v>599.95299999999997</v>
      </c>
      <c r="D83" s="20">
        <f t="shared" si="35"/>
        <v>0.59995299999999996</v>
      </c>
      <c r="E83" s="20">
        <f t="shared" si="36"/>
        <v>0.40004700000000004</v>
      </c>
      <c r="F83" s="27">
        <f>IF(B83&lt;121,IF($D$1="konstant",$D$3,Zins!G77),0)</f>
        <v>2.2499999999999999E-2</v>
      </c>
      <c r="G83" s="37">
        <f t="shared" si="37"/>
        <v>1.0225</v>
      </c>
      <c r="H83" s="11"/>
      <c r="I83" s="11"/>
      <c r="J83" s="11"/>
      <c r="K83" s="11"/>
      <c r="L83" s="29">
        <f t="shared" si="38"/>
        <v>0</v>
      </c>
      <c r="M83" s="31">
        <f t="shared" si="28"/>
        <v>0</v>
      </c>
      <c r="N83" s="50">
        <f>N82+H84*PRODUCT($G$8:G83)^-1*PRODUCT($E$8:E82)*D83</f>
        <v>3535.9326841441589</v>
      </c>
      <c r="O83" s="50"/>
      <c r="P83" s="49">
        <f>P82+J83*PRODUCT($E$8:E82)*PRODUCT($G$8:G82)^-1</f>
        <v>21.84938847113234</v>
      </c>
      <c r="Q83" s="49">
        <f>((O82+N82)*PRODUCT($G$8:G82))/PRODUCT($E$8:E82)</f>
        <v>280432127.11914623</v>
      </c>
      <c r="R83" s="49">
        <f>((P82)*PRODUCT($G$8:G82))/PRODUCT($E$8:E82)</f>
        <v>1732858.3523911862</v>
      </c>
      <c r="S83" s="11">
        <f t="shared" si="29"/>
        <v>0</v>
      </c>
      <c r="T83" s="31">
        <f t="shared" si="30"/>
        <v>0</v>
      </c>
      <c r="U83" s="39">
        <f t="shared" si="39"/>
        <v>0</v>
      </c>
      <c r="V83" s="39">
        <f t="shared" si="31"/>
        <v>0</v>
      </c>
      <c r="W83" s="49">
        <f t="shared" si="40"/>
        <v>5058171104.8021908</v>
      </c>
      <c r="X83" s="39">
        <f t="shared" si="32"/>
        <v>0</v>
      </c>
      <c r="Y83" s="39">
        <f t="shared" si="33"/>
        <v>0</v>
      </c>
      <c r="Z83" s="39">
        <f t="shared" si="41"/>
        <v>0</v>
      </c>
      <c r="AA83" s="39">
        <f t="shared" si="42"/>
        <v>0</v>
      </c>
      <c r="AB83" s="39">
        <f t="shared" si="34"/>
        <v>0</v>
      </c>
      <c r="AC83" s="39"/>
      <c r="AD83" s="39"/>
      <c r="AE83" s="39"/>
      <c r="AF83" s="39"/>
      <c r="AG83" s="39"/>
    </row>
    <row r="84" spans="1:33" x14ac:dyDescent="0.2">
      <c r="A84" s="11">
        <f t="shared" si="43"/>
        <v>76</v>
      </c>
      <c r="B84" s="11">
        <f t="shared" si="43"/>
        <v>106</v>
      </c>
      <c r="C84" s="12">
        <f>IF(B84&lt;121,INDEX(Frauen!C$2:C$122,B84+1,1),0)</f>
        <v>627.01400000000001</v>
      </c>
      <c r="D84" s="20">
        <f t="shared" si="35"/>
        <v>0.62701399999999996</v>
      </c>
      <c r="E84" s="20">
        <f t="shared" si="36"/>
        <v>0.37298600000000004</v>
      </c>
      <c r="F84" s="27">
        <f>IF(B84&lt;121,IF($D$1="konstant",$D$3,Zins!G78),0)</f>
        <v>2.2499999999999999E-2</v>
      </c>
      <c r="G84" s="37">
        <f t="shared" si="37"/>
        <v>1.0225</v>
      </c>
      <c r="H84" s="11"/>
      <c r="I84" s="11"/>
      <c r="J84" s="11"/>
      <c r="K84" s="11"/>
      <c r="L84" s="29">
        <f t="shared" si="38"/>
        <v>0</v>
      </c>
      <c r="M84" s="31">
        <f t="shared" si="28"/>
        <v>0</v>
      </c>
      <c r="N84" s="50">
        <f>N83+H85*PRODUCT($G$8:G84)^-1*PRODUCT($E$8:E83)*D84</f>
        <v>3535.9326841441589</v>
      </c>
      <c r="O84" s="50"/>
      <c r="P84" s="49">
        <f>P83+J84*PRODUCT($E$8:E83)*PRODUCT($G$8:G83)^-1</f>
        <v>21.84938847113234</v>
      </c>
      <c r="Q84" s="49">
        <f>((O83+N83)*PRODUCT($G$8:G83))/PRODUCT($E$8:E83)</f>
        <v>716770404.42579746</v>
      </c>
      <c r="R84" s="49">
        <f>((P83)*PRODUCT($G$8:G83))/PRODUCT($E$8:E83)</f>
        <v>4429098.744197526</v>
      </c>
      <c r="S84" s="11">
        <f t="shared" si="29"/>
        <v>0</v>
      </c>
      <c r="T84" s="31">
        <f t="shared" si="30"/>
        <v>0</v>
      </c>
      <c r="U84" s="39">
        <f t="shared" si="39"/>
        <v>0</v>
      </c>
      <c r="V84" s="39">
        <f t="shared" si="31"/>
        <v>0</v>
      </c>
      <c r="W84" s="49">
        <f t="shared" si="40"/>
        <v>12928430796.032066</v>
      </c>
      <c r="X84" s="39">
        <f t="shared" si="32"/>
        <v>0</v>
      </c>
      <c r="Y84" s="39">
        <f t="shared" si="33"/>
        <v>0</v>
      </c>
      <c r="Z84" s="39">
        <f t="shared" si="41"/>
        <v>0</v>
      </c>
      <c r="AA84" s="39">
        <f t="shared" si="42"/>
        <v>0</v>
      </c>
      <c r="AB84" s="39">
        <f t="shared" si="34"/>
        <v>0</v>
      </c>
      <c r="AC84" s="39"/>
      <c r="AD84" s="39"/>
      <c r="AE84" s="39"/>
      <c r="AF84" s="39"/>
      <c r="AG84" s="39"/>
    </row>
    <row r="85" spans="1:33" x14ac:dyDescent="0.2">
      <c r="A85" s="11">
        <f t="shared" si="43"/>
        <v>77</v>
      </c>
      <c r="B85" s="11">
        <f t="shared" si="43"/>
        <v>107</v>
      </c>
      <c r="C85" s="12">
        <f>IF(B85&lt;121,INDEX(Frauen!C$2:C$122,B85+1,1),0)</f>
        <v>654.28300000000002</v>
      </c>
      <c r="D85" s="20">
        <f t="shared" si="35"/>
        <v>0.65428300000000006</v>
      </c>
      <c r="E85" s="20">
        <f t="shared" si="36"/>
        <v>0.34571699999999994</v>
      </c>
      <c r="F85" s="27">
        <f>IF(B85&lt;121,IF($D$1="konstant",$D$3,Zins!G79),0)</f>
        <v>2.2499999999999999E-2</v>
      </c>
      <c r="G85" s="37">
        <f t="shared" si="37"/>
        <v>1.0225</v>
      </c>
      <c r="H85" s="11"/>
      <c r="I85" s="11"/>
      <c r="J85" s="11"/>
      <c r="K85" s="11"/>
      <c r="L85" s="29">
        <f t="shared" si="38"/>
        <v>0</v>
      </c>
      <c r="M85" s="31">
        <f t="shared" si="28"/>
        <v>0</v>
      </c>
      <c r="N85" s="50">
        <f>N84+H86*PRODUCT($G$8:G85)^-1*PRODUCT($E$8:E84)*D85</f>
        <v>3535.9326841441589</v>
      </c>
      <c r="O85" s="50"/>
      <c r="P85" s="49">
        <f>P84+J85*PRODUCT($E$8:E84)*PRODUCT($G$8:G84)^-1</f>
        <v>21.84938847113234</v>
      </c>
      <c r="Q85" s="49">
        <f>((O84+N84)*PRODUCT($G$8:G84))/PRODUCT($E$8:E84)</f>
        <v>1964947044.99734</v>
      </c>
      <c r="R85" s="49">
        <f>((P84)*PRODUCT($G$8:G84))/PRODUCT($E$8:E84)</f>
        <v>12141885.931219859</v>
      </c>
      <c r="S85" s="11">
        <f t="shared" si="29"/>
        <v>0</v>
      </c>
      <c r="T85" s="31">
        <f t="shared" si="30"/>
        <v>0</v>
      </c>
      <c r="U85" s="39">
        <f t="shared" si="39"/>
        <v>0</v>
      </c>
      <c r="V85" s="39">
        <f t="shared" si="31"/>
        <v>0</v>
      </c>
      <c r="W85" s="49">
        <f t="shared" si="40"/>
        <v>35441867761.639282</v>
      </c>
      <c r="X85" s="39">
        <f t="shared" si="32"/>
        <v>0</v>
      </c>
      <c r="Y85" s="39">
        <f t="shared" si="33"/>
        <v>0</v>
      </c>
      <c r="Z85" s="39">
        <f t="shared" si="41"/>
        <v>0</v>
      </c>
      <c r="AA85" s="39">
        <f t="shared" si="42"/>
        <v>0</v>
      </c>
      <c r="AB85" s="39">
        <f t="shared" si="34"/>
        <v>0</v>
      </c>
      <c r="AC85" s="39"/>
      <c r="AD85" s="39"/>
      <c r="AE85" s="39"/>
      <c r="AF85" s="39"/>
      <c r="AG85" s="39"/>
    </row>
    <row r="86" spans="1:33" x14ac:dyDescent="0.2">
      <c r="A86" s="11">
        <f t="shared" si="43"/>
        <v>78</v>
      </c>
      <c r="B86" s="11">
        <f t="shared" si="43"/>
        <v>108</v>
      </c>
      <c r="C86" s="12">
        <f>IF(B86&lt;121,INDEX(Frauen!C$2:C$122,B86+1,1),0)</f>
        <v>681.74099999999999</v>
      </c>
      <c r="D86" s="20">
        <f t="shared" si="35"/>
        <v>0.68174099999999993</v>
      </c>
      <c r="E86" s="20">
        <f t="shared" si="36"/>
        <v>0.31825900000000007</v>
      </c>
      <c r="F86" s="27">
        <f>IF(B86&lt;121,IF($D$1="konstant",$D$3,Zins!G80),0)</f>
        <v>2.2499999999999999E-2</v>
      </c>
      <c r="G86" s="37">
        <f t="shared" si="37"/>
        <v>1.0225</v>
      </c>
      <c r="H86" s="11"/>
      <c r="I86" s="11"/>
      <c r="J86" s="11"/>
      <c r="K86" s="11"/>
      <c r="L86" s="29">
        <f t="shared" si="38"/>
        <v>0</v>
      </c>
      <c r="M86" s="31">
        <f t="shared" si="28"/>
        <v>0</v>
      </c>
      <c r="N86" s="50">
        <f>N85+H87*PRODUCT($G$8:G86)^-1*PRODUCT($E$8:E85)*D86</f>
        <v>3535.9326841441589</v>
      </c>
      <c r="O86" s="50"/>
      <c r="P86" s="49">
        <f>P85+J86*PRODUCT($E$8:E85)*PRODUCT($G$8:G85)^-1</f>
        <v>21.84938847113234</v>
      </c>
      <c r="Q86" s="49">
        <f>((O85+N85)*PRODUCT($G$8:G85))/PRODUCT($E$8:E85)</f>
        <v>5811569444.111166</v>
      </c>
      <c r="R86" s="49">
        <f>((P85)*PRODUCT($G$8:G85))/PRODUCT($E$8:E85)</f>
        <v>35911101.752798691</v>
      </c>
      <c r="S86" s="11">
        <f t="shared" si="29"/>
        <v>0</v>
      </c>
      <c r="T86" s="31">
        <f t="shared" si="30"/>
        <v>0</v>
      </c>
      <c r="U86" s="39">
        <f t="shared" si="39"/>
        <v>0</v>
      </c>
      <c r="V86" s="39">
        <f t="shared" si="31"/>
        <v>0</v>
      </c>
      <c r="W86" s="49">
        <f t="shared" si="40"/>
        <v>104823626799.59666</v>
      </c>
      <c r="X86" s="39">
        <f t="shared" si="32"/>
        <v>0</v>
      </c>
      <c r="Y86" s="39">
        <f t="shared" si="33"/>
        <v>0</v>
      </c>
      <c r="Z86" s="39">
        <f t="shared" si="41"/>
        <v>0</v>
      </c>
      <c r="AA86" s="39">
        <f t="shared" si="42"/>
        <v>0</v>
      </c>
      <c r="AB86" s="39">
        <f t="shared" si="34"/>
        <v>0</v>
      </c>
      <c r="AC86" s="39"/>
      <c r="AD86" s="39"/>
      <c r="AE86" s="39"/>
      <c r="AF86" s="39"/>
      <c r="AG86" s="39"/>
    </row>
    <row r="87" spans="1:33" x14ac:dyDescent="0.2">
      <c r="A87" s="11">
        <f t="shared" si="43"/>
        <v>79</v>
      </c>
      <c r="B87" s="11">
        <f t="shared" si="43"/>
        <v>109</v>
      </c>
      <c r="C87" s="12">
        <f>IF(B87&lt;121,INDEX(Frauen!C$2:C$122,B87+1,1),0)</f>
        <v>709.36400000000003</v>
      </c>
      <c r="D87" s="20">
        <f t="shared" si="35"/>
        <v>0.70936399999999999</v>
      </c>
      <c r="E87" s="20">
        <f t="shared" si="36"/>
        <v>0.29063600000000001</v>
      </c>
      <c r="F87" s="27">
        <f>IF(B87&lt;121,IF($D$1="konstant",$D$3,Zins!G81),0)</f>
        <v>2.2499999999999999E-2</v>
      </c>
      <c r="G87" s="37">
        <f t="shared" si="37"/>
        <v>1.0225</v>
      </c>
      <c r="H87" s="11"/>
      <c r="I87" s="11"/>
      <c r="J87" s="11"/>
      <c r="K87" s="11"/>
      <c r="L87" s="29">
        <f t="shared" si="38"/>
        <v>0</v>
      </c>
      <c r="M87" s="31">
        <f t="shared" si="28"/>
        <v>0</v>
      </c>
      <c r="N87" s="50">
        <f>N86+H88*PRODUCT($G$8:G87)^-1*PRODUCT($E$8:E86)*D87</f>
        <v>3535.9326841441589</v>
      </c>
      <c r="O87" s="50"/>
      <c r="P87" s="49">
        <f>P86+J87*PRODUCT($E$8:E86)*PRODUCT($G$8:G86)^-1</f>
        <v>21.84938847113234</v>
      </c>
      <c r="Q87" s="49">
        <f>((O86+N86)*PRODUCT($G$8:G86))/PRODUCT($E$8:E86)</f>
        <v>18671364381.223049</v>
      </c>
      <c r="R87" s="49">
        <f>((P86)*PRODUCT($G$8:G86))/PRODUCT($E$8:E86)</f>
        <v>115374903.90605342</v>
      </c>
      <c r="S87" s="11">
        <f t="shared" si="29"/>
        <v>0</v>
      </c>
      <c r="T87" s="31">
        <f t="shared" si="30"/>
        <v>0</v>
      </c>
      <c r="U87" s="39">
        <f t="shared" si="39"/>
        <v>0</v>
      </c>
      <c r="V87" s="39">
        <f t="shared" si="31"/>
        <v>0</v>
      </c>
      <c r="W87" s="49">
        <f t="shared" si="40"/>
        <v>336776519760.9104</v>
      </c>
      <c r="X87" s="39">
        <f t="shared" si="32"/>
        <v>0</v>
      </c>
      <c r="Y87" s="39">
        <f t="shared" si="33"/>
        <v>0</v>
      </c>
      <c r="Z87" s="39">
        <f t="shared" si="41"/>
        <v>0</v>
      </c>
      <c r="AA87" s="39">
        <f t="shared" si="42"/>
        <v>0</v>
      </c>
      <c r="AB87" s="39">
        <f t="shared" si="34"/>
        <v>0</v>
      </c>
      <c r="AC87" s="39"/>
      <c r="AD87" s="39"/>
      <c r="AE87" s="39"/>
      <c r="AF87" s="39"/>
      <c r="AG87" s="39"/>
    </row>
    <row r="88" spans="1:33" x14ac:dyDescent="0.2">
      <c r="A88" s="11">
        <f t="shared" si="43"/>
        <v>80</v>
      </c>
      <c r="B88" s="11">
        <f t="shared" si="43"/>
        <v>110</v>
      </c>
      <c r="C88" s="12">
        <f>IF(B88&lt;121,INDEX(Frauen!C$2:C$122,B88+1,1),0)</f>
        <v>737.13</v>
      </c>
      <c r="D88" s="20">
        <f t="shared" si="35"/>
        <v>0.73712999999999995</v>
      </c>
      <c r="E88" s="20">
        <f t="shared" si="36"/>
        <v>0.26287000000000005</v>
      </c>
      <c r="F88" s="27">
        <f>IF(B88&lt;121,IF($D$1="konstant",$D$3,Zins!G82),0)</f>
        <v>2.2499999999999999E-2</v>
      </c>
      <c r="G88" s="37">
        <f t="shared" si="37"/>
        <v>1.0225</v>
      </c>
      <c r="H88" s="11"/>
      <c r="I88" s="11"/>
      <c r="J88" s="11"/>
      <c r="K88" s="11"/>
      <c r="L88" s="29">
        <f t="shared" si="38"/>
        <v>0</v>
      </c>
      <c r="M88" s="31">
        <f t="shared" si="28"/>
        <v>0</v>
      </c>
      <c r="N88" s="50">
        <f>N87+H89*PRODUCT($G$8:G88)^-1*PRODUCT($E$8:E87)*D88</f>
        <v>3535.9326841441589</v>
      </c>
      <c r="O88" s="50"/>
      <c r="P88" s="49">
        <f>P87+J88*PRODUCT($E$8:E87)*PRODUCT($G$8:G87)^-1</f>
        <v>21.84938847113234</v>
      </c>
      <c r="Q88" s="49">
        <f>((O87+N87)*PRODUCT($G$8:G87))/PRODUCT($E$8:E87)</f>
        <v>65688593566.525024</v>
      </c>
      <c r="R88" s="49">
        <f>((P87)*PRODUCT($G$8:G87))/PRODUCT($E$8:E87)</f>
        <v>405905803.97452354</v>
      </c>
      <c r="S88" s="11">
        <f t="shared" si="29"/>
        <v>0</v>
      </c>
      <c r="T88" s="31">
        <f t="shared" si="30"/>
        <v>0</v>
      </c>
      <c r="U88" s="39">
        <f t="shared" si="39"/>
        <v>0</v>
      </c>
      <c r="V88" s="39">
        <f t="shared" si="31"/>
        <v>0</v>
      </c>
      <c r="W88" s="49">
        <f t="shared" si="40"/>
        <v>1184829103949.7202</v>
      </c>
      <c r="X88" s="39">
        <f t="shared" si="32"/>
        <v>0</v>
      </c>
      <c r="Y88" s="39">
        <f t="shared" si="33"/>
        <v>0</v>
      </c>
      <c r="Z88" s="39">
        <f t="shared" si="41"/>
        <v>0</v>
      </c>
      <c r="AA88" s="39">
        <f t="shared" si="42"/>
        <v>0</v>
      </c>
      <c r="AB88" s="39">
        <f t="shared" si="34"/>
        <v>0</v>
      </c>
      <c r="AC88" s="39"/>
      <c r="AD88" s="39"/>
      <c r="AE88" s="39"/>
      <c r="AF88" s="39"/>
      <c r="AG88" s="39"/>
    </row>
    <row r="89" spans="1:33" x14ac:dyDescent="0.2">
      <c r="A89" s="11">
        <f t="shared" si="43"/>
        <v>81</v>
      </c>
      <c r="B89" s="11">
        <f t="shared" si="43"/>
        <v>111</v>
      </c>
      <c r="C89" s="12">
        <f>IF(B89&lt;121,INDEX(Frauen!C$2:C$122,B89+1,1),0)</f>
        <v>765.01099999999997</v>
      </c>
      <c r="D89" s="20">
        <f t="shared" si="35"/>
        <v>0.765011</v>
      </c>
      <c r="E89" s="20">
        <f t="shared" si="36"/>
        <v>0.234989</v>
      </c>
      <c r="F89" s="27">
        <f>IF(B89&lt;121,IF($D$1="konstant",$D$3,Zins!G83),0)</f>
        <v>2.2499999999999999E-2</v>
      </c>
      <c r="G89" s="37">
        <f t="shared" si="37"/>
        <v>1.0225</v>
      </c>
      <c r="H89" s="11"/>
      <c r="I89" s="11"/>
      <c r="J89" s="11"/>
      <c r="K89" s="11"/>
      <c r="L89" s="29">
        <f t="shared" si="38"/>
        <v>0</v>
      </c>
      <c r="M89" s="31">
        <f t="shared" si="28"/>
        <v>0</v>
      </c>
      <c r="N89" s="50">
        <f>N88+H90*PRODUCT($G$8:G89)^-1*PRODUCT($E$8:E88)*D89</f>
        <v>3535.9326841441589</v>
      </c>
      <c r="O89" s="50"/>
      <c r="P89" s="49">
        <f>P88+J89*PRODUCT($E$8:E88)*PRODUCT($G$8:G88)^-1</f>
        <v>21.84938847113234</v>
      </c>
      <c r="Q89" s="49">
        <f>((O88+N88)*PRODUCT($G$8:G88))/PRODUCT($E$8:E88)</f>
        <v>255512561044.51563</v>
      </c>
      <c r="R89" s="49">
        <f>((P88)*PRODUCT($G$8:G88))/PRODUCT($E$8:E88)</f>
        <v>1578874289.8160698</v>
      </c>
      <c r="S89" s="11">
        <f t="shared" si="29"/>
        <v>0</v>
      </c>
      <c r="T89" s="31">
        <f t="shared" si="30"/>
        <v>0</v>
      </c>
      <c r="U89" s="39">
        <f t="shared" si="39"/>
        <v>0</v>
      </c>
      <c r="V89" s="39">
        <f t="shared" si="31"/>
        <v>0</v>
      </c>
      <c r="W89" s="49">
        <f t="shared" si="40"/>
        <v>4608695396160.0361</v>
      </c>
      <c r="X89" s="39">
        <f t="shared" si="32"/>
        <v>0</v>
      </c>
      <c r="Y89" s="39">
        <f t="shared" si="33"/>
        <v>0</v>
      </c>
      <c r="Z89" s="39">
        <f t="shared" si="41"/>
        <v>0</v>
      </c>
      <c r="AA89" s="39">
        <f t="shared" si="42"/>
        <v>0</v>
      </c>
      <c r="AB89" s="39">
        <f t="shared" si="34"/>
        <v>0</v>
      </c>
      <c r="AC89" s="39"/>
      <c r="AD89" s="39"/>
      <c r="AE89" s="39"/>
      <c r="AF89" s="39"/>
      <c r="AG89" s="39"/>
    </row>
    <row r="90" spans="1:33" x14ac:dyDescent="0.2">
      <c r="A90" s="11">
        <f t="shared" si="43"/>
        <v>82</v>
      </c>
      <c r="B90" s="11">
        <f t="shared" si="43"/>
        <v>112</v>
      </c>
      <c r="C90" s="12">
        <f>IF(B90&lt;121,INDEX(Frauen!C$2:C$122,B90+1,1),0)</f>
        <v>792.97400000000005</v>
      </c>
      <c r="D90" s="20">
        <f t="shared" si="35"/>
        <v>0.79297400000000007</v>
      </c>
      <c r="E90" s="20">
        <f t="shared" si="36"/>
        <v>0.20702599999999993</v>
      </c>
      <c r="F90" s="27">
        <f>IF(B90&lt;121,IF($D$1="konstant",$D$3,Zins!G84),0)</f>
        <v>2.2499999999999999E-2</v>
      </c>
      <c r="G90" s="37">
        <f t="shared" si="37"/>
        <v>1.0225</v>
      </c>
      <c r="H90" s="11"/>
      <c r="I90" s="11"/>
      <c r="J90" s="11"/>
      <c r="K90" s="11"/>
      <c r="L90" s="29">
        <f t="shared" si="38"/>
        <v>0</v>
      </c>
      <c r="M90" s="31">
        <f t="shared" si="28"/>
        <v>0</v>
      </c>
      <c r="N90" s="50">
        <f>N89+H91*PRODUCT($G$8:G90)^-1*PRODUCT($E$8:E89)*D90</f>
        <v>3535.9326841441589</v>
      </c>
      <c r="O90" s="50"/>
      <c r="P90" s="49">
        <f>P89+J90*PRODUCT($E$8:E89)*PRODUCT($G$8:G89)^-1</f>
        <v>21.84938847113234</v>
      </c>
      <c r="Q90" s="49">
        <f>((O89+N89)*PRODUCT($G$8:G89))/PRODUCT($E$8:E89)</f>
        <v>1111803504283.2524</v>
      </c>
      <c r="R90" s="49">
        <f>((P89)*PRODUCT($G$8:G89))/PRODUCT($E$8:E89)</f>
        <v>6870104393.5542994</v>
      </c>
      <c r="S90" s="11">
        <f t="shared" si="29"/>
        <v>0</v>
      </c>
      <c r="T90" s="31">
        <f t="shared" si="30"/>
        <v>0</v>
      </c>
      <c r="U90" s="39">
        <f t="shared" si="39"/>
        <v>0</v>
      </c>
      <c r="V90" s="39">
        <f t="shared" si="31"/>
        <v>0</v>
      </c>
      <c r="W90" s="49">
        <f t="shared" si="40"/>
        <v>20053666523001.656</v>
      </c>
      <c r="X90" s="39">
        <f t="shared" si="32"/>
        <v>0</v>
      </c>
      <c r="Y90" s="39">
        <f t="shared" si="33"/>
        <v>0</v>
      </c>
      <c r="Z90" s="39">
        <f t="shared" si="41"/>
        <v>0</v>
      </c>
      <c r="AA90" s="39">
        <f t="shared" si="42"/>
        <v>0</v>
      </c>
      <c r="AB90" s="39">
        <f t="shared" si="34"/>
        <v>0</v>
      </c>
      <c r="AC90" s="39"/>
      <c r="AD90" s="39"/>
      <c r="AE90" s="39"/>
      <c r="AF90" s="39"/>
      <c r="AG90" s="39"/>
    </row>
    <row r="91" spans="1:33" x14ac:dyDescent="0.2">
      <c r="A91" s="11">
        <f t="shared" si="43"/>
        <v>83</v>
      </c>
      <c r="B91" s="11">
        <f t="shared" si="43"/>
        <v>113</v>
      </c>
      <c r="C91" s="12">
        <f>IF(B91&lt;121,INDEX(Frauen!C$2:C$122,B91+1,1),0)</f>
        <v>820.98699999999997</v>
      </c>
      <c r="D91" s="20">
        <f t="shared" si="35"/>
        <v>0.82098699999999991</v>
      </c>
      <c r="E91" s="20">
        <f t="shared" si="36"/>
        <v>0.17901300000000009</v>
      </c>
      <c r="F91" s="27">
        <f>IF(B91&lt;121,IF($D$1="konstant",$D$3,Zins!G85),0)</f>
        <v>2.2499999999999999E-2</v>
      </c>
      <c r="G91" s="37">
        <f t="shared" si="37"/>
        <v>1.0225</v>
      </c>
      <c r="H91" s="11"/>
      <c r="I91" s="11"/>
      <c r="J91" s="11"/>
      <c r="K91" s="11"/>
      <c r="L91" s="29">
        <f t="shared" si="38"/>
        <v>0</v>
      </c>
      <c r="M91" s="31">
        <f t="shared" si="28"/>
        <v>0</v>
      </c>
      <c r="N91" s="50">
        <f>N90+H92*PRODUCT($G$8:G91)^-1*PRODUCT($E$8:E90)*D91</f>
        <v>3535.9326841441589</v>
      </c>
      <c r="O91" s="50"/>
      <c r="P91" s="49">
        <f>P90+J91*PRODUCT($E$8:E90)*PRODUCT($G$8:G90)^-1</f>
        <v>21.84938847113234</v>
      </c>
      <c r="Q91" s="49">
        <f>((O90+N90)*PRODUCT($G$8:G90))/PRODUCT($E$8:E90)</f>
        <v>5491189913970.3525</v>
      </c>
      <c r="R91" s="49">
        <f>((P90)*PRODUCT($G$8:G90))/PRODUCT($E$8:E90)</f>
        <v>33931398676.539532</v>
      </c>
      <c r="S91" s="11">
        <f t="shared" si="29"/>
        <v>0</v>
      </c>
      <c r="T91" s="31">
        <f t="shared" si="30"/>
        <v>0</v>
      </c>
      <c r="U91" s="39">
        <f t="shared" si="39"/>
        <v>0</v>
      </c>
      <c r="V91" s="39">
        <f t="shared" si="31"/>
        <v>0</v>
      </c>
      <c r="W91" s="49">
        <f t="shared" si="40"/>
        <v>99044921989359.781</v>
      </c>
      <c r="X91" s="39">
        <f t="shared" si="32"/>
        <v>0</v>
      </c>
      <c r="Y91" s="39">
        <f t="shared" si="33"/>
        <v>0</v>
      </c>
      <c r="Z91" s="39">
        <f t="shared" si="41"/>
        <v>0</v>
      </c>
      <c r="AA91" s="39">
        <f t="shared" si="42"/>
        <v>0</v>
      </c>
      <c r="AB91" s="39">
        <f t="shared" si="34"/>
        <v>0</v>
      </c>
      <c r="AC91" s="39"/>
      <c r="AD91" s="39"/>
      <c r="AE91" s="39"/>
      <c r="AF91" s="39"/>
      <c r="AG91" s="39"/>
    </row>
    <row r="92" spans="1:33" x14ac:dyDescent="0.2">
      <c r="A92" s="11">
        <f t="shared" si="43"/>
        <v>84</v>
      </c>
      <c r="B92" s="11">
        <f t="shared" si="43"/>
        <v>114</v>
      </c>
      <c r="C92" s="12">
        <f>IF(B92&lt;121,INDEX(Frauen!C$2:C$122,B92+1,1),0)</f>
        <v>849.00900000000001</v>
      </c>
      <c r="D92" s="20">
        <f t="shared" si="35"/>
        <v>0.84900900000000001</v>
      </c>
      <c r="E92" s="20">
        <f t="shared" si="36"/>
        <v>0.15099099999999999</v>
      </c>
      <c r="F92" s="27">
        <f>IF(B92&lt;121,IF($D$1="konstant",$D$3,Zins!G86),0)</f>
        <v>2.2499999999999999E-2</v>
      </c>
      <c r="G92" s="37">
        <f t="shared" si="37"/>
        <v>1.0225</v>
      </c>
      <c r="H92" s="11"/>
      <c r="I92" s="11"/>
      <c r="J92" s="11"/>
      <c r="K92" s="11"/>
      <c r="L92" s="29">
        <f t="shared" si="38"/>
        <v>0</v>
      </c>
      <c r="M92" s="31">
        <f t="shared" si="28"/>
        <v>0</v>
      </c>
      <c r="N92" s="50">
        <f>N91+H93*PRODUCT($G$8:G92)^-1*PRODUCT($E$8:E91)*D92</f>
        <v>3535.9326841441589</v>
      </c>
      <c r="O92" s="50"/>
      <c r="P92" s="49">
        <f>P91+J92*PRODUCT($E$8:E91)*PRODUCT($G$8:G91)^-1</f>
        <v>21.84938847113234</v>
      </c>
      <c r="Q92" s="49">
        <f>((O91+N91)*PRODUCT($G$8:G91))/PRODUCT($E$8:E91)</f>
        <v>31364994090008.449</v>
      </c>
      <c r="R92" s="49">
        <f>((P91)*PRODUCT($G$8:G91))/PRODUCT($E$8:E91)</f>
        <v>193811930679.68057</v>
      </c>
      <c r="S92" s="11">
        <f t="shared" si="29"/>
        <v>0</v>
      </c>
      <c r="T92" s="31">
        <f t="shared" si="30"/>
        <v>0</v>
      </c>
      <c r="U92" s="39">
        <f t="shared" si="39"/>
        <v>0</v>
      </c>
      <c r="V92" s="39">
        <f t="shared" si="31"/>
        <v>0</v>
      </c>
      <c r="W92" s="49">
        <f t="shared" si="40"/>
        <v>565732280527784.75</v>
      </c>
      <c r="X92" s="39">
        <f t="shared" si="32"/>
        <v>0</v>
      </c>
      <c r="Y92" s="39">
        <f t="shared" si="33"/>
        <v>0</v>
      </c>
      <c r="Z92" s="39">
        <f t="shared" si="41"/>
        <v>0</v>
      </c>
      <c r="AA92" s="39">
        <f t="shared" si="42"/>
        <v>0</v>
      </c>
      <c r="AB92" s="39">
        <f t="shared" si="34"/>
        <v>0</v>
      </c>
      <c r="AC92" s="39"/>
      <c r="AD92" s="39"/>
      <c r="AE92" s="39"/>
      <c r="AF92" s="39"/>
      <c r="AG92" s="39"/>
    </row>
    <row r="93" spans="1:33" x14ac:dyDescent="0.2">
      <c r="A93" s="11">
        <f t="shared" si="43"/>
        <v>85</v>
      </c>
      <c r="B93" s="11">
        <f t="shared" si="43"/>
        <v>115</v>
      </c>
      <c r="C93" s="12">
        <f>IF(B93&lt;121,INDEX(Frauen!C$2:C$122,B93+1,1),0)</f>
        <v>876.99800000000005</v>
      </c>
      <c r="D93" s="20">
        <f t="shared" si="35"/>
        <v>0.87699800000000006</v>
      </c>
      <c r="E93" s="20">
        <f t="shared" si="36"/>
        <v>0.12300199999999994</v>
      </c>
      <c r="F93" s="27">
        <f>IF(B93&lt;121,IF($D$1="konstant",$D$3,Zins!G87),0)</f>
        <v>2.2499999999999999E-2</v>
      </c>
      <c r="G93" s="37">
        <f t="shared" si="37"/>
        <v>1.0225</v>
      </c>
      <c r="H93" s="11"/>
      <c r="I93" s="11"/>
      <c r="J93" s="11"/>
      <c r="K93" s="11"/>
      <c r="L93" s="29">
        <f t="shared" si="38"/>
        <v>0</v>
      </c>
      <c r="M93" s="31">
        <f t="shared" si="28"/>
        <v>0</v>
      </c>
      <c r="N93" s="50">
        <f>N92+H94*PRODUCT($G$8:G93)^-1*PRODUCT($E$8:E92)*D93</f>
        <v>3535.9326841441589</v>
      </c>
      <c r="O93" s="50"/>
      <c r="P93" s="49">
        <f>P92+J93*PRODUCT($E$8:E92)*PRODUCT($G$8:G92)^-1</f>
        <v>21.84938847113234</v>
      </c>
      <c r="Q93" s="49">
        <f>((O92+N92)*PRODUCT($G$8:G92))/PRODUCT($E$8:E92)</f>
        <v>212401444172391.97</v>
      </c>
      <c r="R93" s="49">
        <f>((P92)*PRODUCT($G$8:G92))/PRODUCT($E$8:E92)</f>
        <v>1312480208224.155</v>
      </c>
      <c r="S93" s="11">
        <f t="shared" si="29"/>
        <v>0</v>
      </c>
      <c r="T93" s="31">
        <f t="shared" si="30"/>
        <v>0</v>
      </c>
      <c r="U93" s="39">
        <f t="shared" si="39"/>
        <v>0</v>
      </c>
      <c r="V93" s="39">
        <f t="shared" si="31"/>
        <v>0</v>
      </c>
      <c r="W93" s="49">
        <f t="shared" si="40"/>
        <v>3831097594158989.5</v>
      </c>
      <c r="X93" s="39">
        <f t="shared" si="32"/>
        <v>0</v>
      </c>
      <c r="Y93" s="39">
        <f t="shared" si="33"/>
        <v>0</v>
      </c>
      <c r="Z93" s="39">
        <f t="shared" si="41"/>
        <v>0</v>
      </c>
      <c r="AA93" s="39">
        <f t="shared" si="42"/>
        <v>0</v>
      </c>
      <c r="AB93" s="39">
        <f t="shared" si="34"/>
        <v>0</v>
      </c>
      <c r="AC93" s="39"/>
      <c r="AD93" s="39"/>
      <c r="AE93" s="39"/>
      <c r="AF93" s="39"/>
      <c r="AG93" s="39"/>
    </row>
    <row r="94" spans="1:33" x14ac:dyDescent="0.2">
      <c r="A94" s="11">
        <f t="shared" si="43"/>
        <v>86</v>
      </c>
      <c r="B94" s="11">
        <f t="shared" si="43"/>
        <v>116</v>
      </c>
      <c r="C94" s="12">
        <f>IF(B94&lt;121,INDEX(Frauen!C$2:C$122,B94+1,1),0)</f>
        <v>904.90499999999997</v>
      </c>
      <c r="D94" s="20">
        <f t="shared" si="35"/>
        <v>0.90490499999999996</v>
      </c>
      <c r="E94" s="20">
        <f t="shared" si="36"/>
        <v>9.5095000000000041E-2</v>
      </c>
      <c r="F94" s="27">
        <f>IF(B94&lt;121,IF($D$1="konstant",$D$3,Zins!G88),0)</f>
        <v>2.2499999999999999E-2</v>
      </c>
      <c r="G94" s="37">
        <f t="shared" si="37"/>
        <v>1.0225</v>
      </c>
      <c r="H94" s="11"/>
      <c r="I94" s="11"/>
      <c r="J94" s="11"/>
      <c r="K94" s="11"/>
      <c r="L94" s="29">
        <f t="shared" si="38"/>
        <v>0</v>
      </c>
      <c r="M94" s="31">
        <f t="shared" si="28"/>
        <v>0</v>
      </c>
      <c r="N94" s="50">
        <f>N93+H95*PRODUCT($G$8:G94)^-1*PRODUCT($E$8:E93)*D94</f>
        <v>3535.9326841441589</v>
      </c>
      <c r="O94" s="50"/>
      <c r="P94" s="49">
        <f>P93+J94*PRODUCT($E$8:E93)*PRODUCT($G$8:G93)^-1</f>
        <v>21.84938847113234</v>
      </c>
      <c r="Q94" s="49">
        <f>((O93+N93)*PRODUCT($G$8:G93))/PRODUCT($E$8:E93)</f>
        <v>1765666222226231.3</v>
      </c>
      <c r="R94" s="49">
        <f>((P93)*PRODUCT($G$8:G93))/PRODUCT($E$8:E93)</f>
        <v>10910481235339.254</v>
      </c>
      <c r="S94" s="11">
        <f t="shared" si="29"/>
        <v>0</v>
      </c>
      <c r="T94" s="31">
        <f t="shared" si="30"/>
        <v>0</v>
      </c>
      <c r="U94" s="39">
        <f t="shared" si="39"/>
        <v>0</v>
      </c>
      <c r="V94" s="39">
        <f t="shared" si="31"/>
        <v>0</v>
      </c>
      <c r="W94" s="49">
        <f t="shared" si="40"/>
        <v>3.1847427603027332E+16</v>
      </c>
      <c r="X94" s="39">
        <f t="shared" si="32"/>
        <v>0</v>
      </c>
      <c r="Y94" s="39">
        <f t="shared" si="33"/>
        <v>0</v>
      </c>
      <c r="Z94" s="39">
        <f t="shared" si="41"/>
        <v>0</v>
      </c>
      <c r="AA94" s="39">
        <f t="shared" si="42"/>
        <v>0</v>
      </c>
      <c r="AB94" s="39">
        <f t="shared" si="34"/>
        <v>0</v>
      </c>
      <c r="AC94" s="39"/>
      <c r="AD94" s="39"/>
      <c r="AE94" s="39"/>
      <c r="AF94" s="39"/>
      <c r="AG94" s="39"/>
    </row>
    <row r="95" spans="1:33" x14ac:dyDescent="0.2">
      <c r="A95" s="11">
        <f t="shared" si="43"/>
        <v>87</v>
      </c>
      <c r="B95" s="11">
        <f t="shared" si="43"/>
        <v>117</v>
      </c>
      <c r="C95" s="12">
        <f>IF(B95&lt;121,INDEX(Frauen!C$2:C$122,B95+1,1),0)</f>
        <v>932.67499999999995</v>
      </c>
      <c r="D95" s="20">
        <f t="shared" si="35"/>
        <v>0.93267499999999992</v>
      </c>
      <c r="E95" s="20">
        <f t="shared" si="36"/>
        <v>6.7325000000000079E-2</v>
      </c>
      <c r="F95" s="27">
        <f>IF(B95&lt;121,IF($D$1="konstant",$D$3,Zins!G89),0)</f>
        <v>2.2499999999999999E-2</v>
      </c>
      <c r="G95" s="37">
        <f t="shared" si="37"/>
        <v>1.0225</v>
      </c>
      <c r="H95" s="11"/>
      <c r="I95" s="11"/>
      <c r="J95" s="11"/>
      <c r="K95" s="11"/>
      <c r="L95" s="29">
        <f t="shared" si="38"/>
        <v>0</v>
      </c>
      <c r="M95" s="31">
        <f t="shared" si="28"/>
        <v>0</v>
      </c>
      <c r="N95" s="50">
        <f>N94+H96*PRODUCT($G$8:G95)^-1*PRODUCT($E$8:E94)*D95</f>
        <v>3535.9326841441589</v>
      </c>
      <c r="O95" s="50"/>
      <c r="P95" s="49">
        <f>P94+J95*PRODUCT($E$8:E94)*PRODUCT($G$8:G94)^-1</f>
        <v>21.84938847113234</v>
      </c>
      <c r="Q95" s="49">
        <f>((O94+N94)*PRODUCT($G$8:G94))/PRODUCT($E$8:E94)</f>
        <v>1.898515918004438E+16</v>
      </c>
      <c r="R95" s="49">
        <f>((P94)*PRODUCT($G$8:G94))/PRODUCT($E$8:E94)</f>
        <v>117313918325194.61</v>
      </c>
      <c r="S95" s="11">
        <f t="shared" si="29"/>
        <v>0</v>
      </c>
      <c r="T95" s="31">
        <f t="shared" si="30"/>
        <v>0</v>
      </c>
      <c r="U95" s="39">
        <f t="shared" si="39"/>
        <v>0</v>
      </c>
      <c r="V95" s="39">
        <f t="shared" si="31"/>
        <v>0</v>
      </c>
      <c r="W95" s="49">
        <f t="shared" si="40"/>
        <v>3.4243645537720634E+17</v>
      </c>
      <c r="X95" s="39">
        <f t="shared" si="32"/>
        <v>0</v>
      </c>
      <c r="Y95" s="39">
        <f t="shared" si="33"/>
        <v>0</v>
      </c>
      <c r="Z95" s="39">
        <f t="shared" si="41"/>
        <v>0</v>
      </c>
      <c r="AA95" s="39">
        <f t="shared" si="42"/>
        <v>0</v>
      </c>
      <c r="AB95" s="39">
        <f t="shared" si="34"/>
        <v>0</v>
      </c>
      <c r="AC95" s="39"/>
      <c r="AD95" s="39"/>
      <c r="AE95" s="39"/>
      <c r="AF95" s="39"/>
      <c r="AG95" s="39"/>
    </row>
    <row r="96" spans="1:33" x14ac:dyDescent="0.2">
      <c r="A96" s="11">
        <f t="shared" si="43"/>
        <v>88</v>
      </c>
      <c r="B96" s="11">
        <f t="shared" si="43"/>
        <v>118</v>
      </c>
      <c r="C96" s="12">
        <f>IF(B96&lt;121,INDEX(Frauen!C$2:C$122,B96+1,1),0)</f>
        <v>960.24900000000002</v>
      </c>
      <c r="D96" s="20">
        <f t="shared" si="35"/>
        <v>0.96024900000000002</v>
      </c>
      <c r="E96" s="20">
        <f t="shared" si="36"/>
        <v>3.9750999999999981E-2</v>
      </c>
      <c r="F96" s="27">
        <f>IF(B96&lt;121,IF($D$1="konstant",$D$3,Zins!G90),0)</f>
        <v>2.2499999999999999E-2</v>
      </c>
      <c r="G96" s="37">
        <f t="shared" si="37"/>
        <v>1.0225</v>
      </c>
      <c r="H96" s="11"/>
      <c r="I96" s="11"/>
      <c r="J96" s="11"/>
      <c r="K96" s="11"/>
      <c r="L96" s="29">
        <f t="shared" si="38"/>
        <v>0</v>
      </c>
      <c r="M96" s="31">
        <f t="shared" si="28"/>
        <v>0</v>
      </c>
      <c r="N96" s="50">
        <f>N95+H97*PRODUCT($G$8:G96)^-1*PRODUCT($E$8:E95)*D96</f>
        <v>3535.9326841441589</v>
      </c>
      <c r="O96" s="50"/>
      <c r="P96" s="49">
        <f>P95+J96*PRODUCT($E$8:E95)*PRODUCT($G$8:G95)^-1</f>
        <v>21.84938847113234</v>
      </c>
      <c r="Q96" s="49">
        <f>((O95+N95)*PRODUCT($G$8:G95))/PRODUCT($E$8:E95)</f>
        <v>2.8833754566053254E+17</v>
      </c>
      <c r="R96" s="49">
        <f>((P95)*PRODUCT($G$8:G95))/PRODUCT($E$8:E95)</f>
        <v>1781707857222597</v>
      </c>
      <c r="S96" s="11">
        <f t="shared" si="29"/>
        <v>0</v>
      </c>
      <c r="T96" s="31">
        <f t="shared" si="30"/>
        <v>0</v>
      </c>
      <c r="U96" s="39">
        <f t="shared" si="39"/>
        <v>0</v>
      </c>
      <c r="V96" s="39">
        <f t="shared" si="31"/>
        <v>0</v>
      </c>
      <c r="W96" s="49">
        <f t="shared" si="40"/>
        <v>5.2007616134154179E+18</v>
      </c>
      <c r="X96" s="39">
        <f t="shared" si="32"/>
        <v>0</v>
      </c>
      <c r="Y96" s="39">
        <f t="shared" si="33"/>
        <v>0</v>
      </c>
      <c r="Z96" s="39">
        <f t="shared" si="41"/>
        <v>0</v>
      </c>
      <c r="AA96" s="39">
        <f t="shared" si="42"/>
        <v>0</v>
      </c>
      <c r="AB96" s="39">
        <f t="shared" si="34"/>
        <v>0</v>
      </c>
      <c r="AC96" s="39"/>
      <c r="AD96" s="39"/>
      <c r="AE96" s="39"/>
      <c r="AF96" s="39"/>
      <c r="AG96" s="39"/>
    </row>
    <row r="97" spans="1:33" x14ac:dyDescent="0.2">
      <c r="A97" s="11">
        <f t="shared" si="43"/>
        <v>89</v>
      </c>
      <c r="B97" s="11">
        <f t="shared" si="43"/>
        <v>119</v>
      </c>
      <c r="C97" s="12">
        <f>IF(B97&lt;121,INDEX(Frauen!C$2:C$122,B97+1,1),0)</f>
        <v>987.56399999999996</v>
      </c>
      <c r="D97" s="20">
        <f t="shared" si="35"/>
        <v>0.987564</v>
      </c>
      <c r="E97" s="20">
        <f t="shared" si="36"/>
        <v>1.2436000000000003E-2</v>
      </c>
      <c r="F97" s="27">
        <f>IF(B97&lt;121,IF($D$1="konstant",$D$3,Zins!G91),0)</f>
        <v>2.2499999999999999E-2</v>
      </c>
      <c r="G97" s="37">
        <f t="shared" si="37"/>
        <v>1.0225</v>
      </c>
      <c r="H97" s="11"/>
      <c r="I97" s="11"/>
      <c r="J97" s="11"/>
      <c r="K97" s="11"/>
      <c r="L97" s="29">
        <f t="shared" si="38"/>
        <v>0</v>
      </c>
      <c r="M97" s="31">
        <f t="shared" si="28"/>
        <v>0</v>
      </c>
      <c r="N97" s="50">
        <f>N96+H98*PRODUCT($G$8:G97)^-1*PRODUCT($E$8:E96)*D97</f>
        <v>3535.9326841441589</v>
      </c>
      <c r="O97" s="50"/>
      <c r="P97" s="49">
        <f>P96+J97*PRODUCT($E$8:E96)*PRODUCT($G$8:G96)^-1</f>
        <v>21.84938847113234</v>
      </c>
      <c r="Q97" s="49">
        <f>((O96+N96)*PRODUCT($G$8:G96))/PRODUCT($E$8:E96)</f>
        <v>7.4167980789890744E+18</v>
      </c>
      <c r="R97" s="49">
        <f>((P96)*PRODUCT($G$8:G96))/PRODUCT($E$8:E96)</f>
        <v>4.583020009584932E+16</v>
      </c>
      <c r="S97" s="11">
        <f t="shared" si="29"/>
        <v>0</v>
      </c>
      <c r="T97" s="31">
        <f t="shared" si="30"/>
        <v>0</v>
      </c>
      <c r="U97" s="39">
        <f t="shared" si="39"/>
        <v>0</v>
      </c>
      <c r="V97" s="39">
        <f t="shared" si="31"/>
        <v>0</v>
      </c>
      <c r="W97" s="49">
        <f t="shared" si="40"/>
        <v>1.3377723201220767E+20</v>
      </c>
      <c r="X97" s="39">
        <f t="shared" si="32"/>
        <v>0</v>
      </c>
      <c r="Y97" s="39">
        <f t="shared" si="33"/>
        <v>0</v>
      </c>
      <c r="Z97" s="39">
        <f t="shared" si="41"/>
        <v>0</v>
      </c>
      <c r="AA97" s="39">
        <f t="shared" si="42"/>
        <v>0</v>
      </c>
      <c r="AB97" s="39">
        <f t="shared" si="34"/>
        <v>0</v>
      </c>
      <c r="AC97" s="39"/>
      <c r="AD97" s="39"/>
      <c r="AE97" s="39"/>
      <c r="AF97" s="39"/>
      <c r="AG97" s="39"/>
    </row>
    <row r="98" spans="1:33" x14ac:dyDescent="0.2">
      <c r="A98" s="11">
        <f t="shared" si="43"/>
        <v>90</v>
      </c>
      <c r="B98" s="11">
        <f t="shared" si="43"/>
        <v>120</v>
      </c>
      <c r="C98" s="12">
        <f>IF(B98&lt;121,INDEX(Frauen!C$2:C$122,B98+1,1),0)</f>
        <v>1000</v>
      </c>
      <c r="D98" s="20">
        <f t="shared" si="35"/>
        <v>1</v>
      </c>
      <c r="E98" s="20">
        <f t="shared" si="36"/>
        <v>0</v>
      </c>
      <c r="F98" s="27">
        <f>IF(B98&lt;121,IF($D$1="konstant",$D$3,Zins!G92),0)</f>
        <v>2.2499999999999999E-2</v>
      </c>
      <c r="G98" s="37">
        <f t="shared" si="37"/>
        <v>1.0225</v>
      </c>
      <c r="H98" s="11"/>
      <c r="I98" s="11"/>
      <c r="J98" s="11"/>
      <c r="K98" s="11"/>
      <c r="L98" s="29">
        <f t="shared" si="38"/>
        <v>0</v>
      </c>
      <c r="M98" s="31">
        <f t="shared" si="28"/>
        <v>0</v>
      </c>
      <c r="N98" s="50">
        <f>N97+H99*PRODUCT($G$8:G98)^-1*PRODUCT($E$8:E97)*D98</f>
        <v>3535.9326841441589</v>
      </c>
      <c r="O98" s="50"/>
      <c r="P98" s="49">
        <f>P97+J98*PRODUCT($E$8:E97)*PRODUCT($G$8:G97)^-1</f>
        <v>21.84938847113234</v>
      </c>
      <c r="Q98" s="49">
        <f>((O97+N97)*PRODUCT($G$8:G97))/PRODUCT($E$8:E97)</f>
        <v>6.0981634253508575E+20</v>
      </c>
      <c r="R98" s="49">
        <f>((P97)*PRODUCT($G$8:G97))/PRODUCT($E$8:E97)</f>
        <v>3.7682035701194849E+18</v>
      </c>
      <c r="S98" s="11">
        <f t="shared" si="29"/>
        <v>0</v>
      </c>
      <c r="T98" s="31">
        <f t="shared" si="30"/>
        <v>0</v>
      </c>
      <c r="U98" s="39">
        <f t="shared" si="39"/>
        <v>0</v>
      </c>
      <c r="V98" s="39">
        <f t="shared" si="31"/>
        <v>0</v>
      </c>
      <c r="W98" s="49">
        <f t="shared" si="40"/>
        <v>1.099929396369269E+22</v>
      </c>
      <c r="X98" s="39">
        <f t="shared" si="32"/>
        <v>0</v>
      </c>
      <c r="Y98" s="39">
        <f t="shared" si="33"/>
        <v>0</v>
      </c>
      <c r="Z98" s="39">
        <f t="shared" si="41"/>
        <v>0</v>
      </c>
      <c r="AA98" s="39">
        <f t="shared" si="42"/>
        <v>0</v>
      </c>
      <c r="AB98" s="39">
        <f t="shared" si="34"/>
        <v>0</v>
      </c>
      <c r="AC98" s="39"/>
      <c r="AD98" s="39"/>
      <c r="AE98" s="39"/>
      <c r="AF98" s="39"/>
      <c r="AG98" s="39"/>
    </row>
    <row r="99" spans="1:33" x14ac:dyDescent="0.2">
      <c r="A99" s="11">
        <f t="shared" si="43"/>
        <v>91</v>
      </c>
      <c r="B99" s="11">
        <f t="shared" si="43"/>
        <v>121</v>
      </c>
      <c r="C99" s="12">
        <f>IF(B99&lt;121,INDEX(Frauen!C$2:C$122,B99+1,1),0)</f>
        <v>0</v>
      </c>
      <c r="D99" s="20">
        <f t="shared" si="35"/>
        <v>0</v>
      </c>
      <c r="E99" s="20">
        <f t="shared" si="36"/>
        <v>0</v>
      </c>
      <c r="F99" s="27">
        <f>IF(B99&lt;121,IF($D$1="konstant",$D$3,Zins!G93),0)</f>
        <v>0</v>
      </c>
      <c r="G99" s="37">
        <f t="shared" si="37"/>
        <v>1</v>
      </c>
      <c r="H99" s="11"/>
      <c r="I99" s="11"/>
      <c r="J99" s="11"/>
      <c r="K99" s="11"/>
      <c r="L99" s="29">
        <f t="shared" si="38"/>
        <v>0</v>
      </c>
      <c r="M99" s="31">
        <f t="shared" si="28"/>
        <v>0</v>
      </c>
      <c r="N99" s="50">
        <f>N98+H100*PRODUCT($G$8:G99)^-1*PRODUCT($E$8:E98)*D99</f>
        <v>3535.9326841441589</v>
      </c>
      <c r="O99" s="50"/>
      <c r="P99" s="49">
        <f>P98+J99*PRODUCT($E$8:E98)*PRODUCT($G$8:G98)^-1</f>
        <v>21.84938847113234</v>
      </c>
      <c r="Q99" s="49" t="e">
        <f>((O98+N98)*PRODUCT($G$8:G98))/PRODUCT($E$8:E98)</f>
        <v>#DIV/0!</v>
      </c>
      <c r="R99" s="49" t="e">
        <f>((P98)*PRODUCT($G$8:G98))/PRODUCT($E$8:E98)</f>
        <v>#DIV/0!</v>
      </c>
      <c r="S99" s="11">
        <f t="shared" si="29"/>
        <v>0</v>
      </c>
      <c r="T99" s="31">
        <f t="shared" si="30"/>
        <v>0</v>
      </c>
      <c r="U99" s="39">
        <f t="shared" si="39"/>
        <v>0</v>
      </c>
      <c r="V99" s="39">
        <f t="shared" si="31"/>
        <v>0</v>
      </c>
      <c r="W99" s="49" t="e">
        <f t="shared" si="40"/>
        <v>#DIV/0!</v>
      </c>
      <c r="X99" s="39">
        <f t="shared" si="32"/>
        <v>0</v>
      </c>
      <c r="Y99" s="39">
        <f t="shared" si="33"/>
        <v>0</v>
      </c>
      <c r="Z99" s="39">
        <f t="shared" si="41"/>
        <v>0</v>
      </c>
      <c r="AA99" s="39">
        <f t="shared" si="42"/>
        <v>0</v>
      </c>
      <c r="AB99" s="39">
        <f t="shared" si="34"/>
        <v>0</v>
      </c>
      <c r="AC99" s="39"/>
      <c r="AD99" s="39"/>
      <c r="AE99" s="39"/>
      <c r="AF99" s="39"/>
      <c r="AG99" s="39"/>
    </row>
    <row r="100" spans="1:33" x14ac:dyDescent="0.2">
      <c r="A100" s="11">
        <f t="shared" si="43"/>
        <v>92</v>
      </c>
      <c r="B100" s="11" t="str">
        <f t="shared" si="43"/>
        <v/>
      </c>
      <c r="C100" s="12">
        <f>IF(B100&lt;121,INDEX(Frauen!C$2:C$122,B100+1,1),0)</f>
        <v>0</v>
      </c>
      <c r="D100" s="20">
        <f t="shared" si="35"/>
        <v>0</v>
      </c>
      <c r="E100" s="20">
        <f t="shared" si="36"/>
        <v>0</v>
      </c>
      <c r="F100" s="27">
        <f>IF(B100&lt;121,IF($D$1="konstant",$D$3,Zins!G94),0)</f>
        <v>0</v>
      </c>
      <c r="G100" s="37">
        <f t="shared" si="37"/>
        <v>1</v>
      </c>
      <c r="H100" s="11"/>
      <c r="I100" s="11"/>
      <c r="J100" s="11"/>
      <c r="K100" s="11"/>
      <c r="L100" s="29">
        <f t="shared" si="38"/>
        <v>0</v>
      </c>
      <c r="M100" s="31">
        <f t="shared" si="28"/>
        <v>0</v>
      </c>
      <c r="N100" s="50">
        <f>N99+H101*PRODUCT($G$8:G100)^-1*PRODUCT($E$8:E99)*D100</f>
        <v>3535.9326841441589</v>
      </c>
      <c r="O100" s="50"/>
      <c r="P100" s="49">
        <f>P99+J100*PRODUCT($E$8:E99)*PRODUCT($G$8:G99)^-1</f>
        <v>21.84938847113234</v>
      </c>
      <c r="Q100" s="49" t="e">
        <f>((O99+N99)*PRODUCT($G$8:G99))/PRODUCT($E$8:E99)</f>
        <v>#DIV/0!</v>
      </c>
      <c r="R100" s="49" t="e">
        <f>((P99)*PRODUCT($G$8:G99))/PRODUCT($E$8:E99)</f>
        <v>#DIV/0!</v>
      </c>
      <c r="S100" s="11">
        <f t="shared" si="29"/>
        <v>0</v>
      </c>
      <c r="T100" s="31">
        <f t="shared" si="30"/>
        <v>0</v>
      </c>
      <c r="U100" s="39">
        <f t="shared" si="39"/>
        <v>0</v>
      </c>
      <c r="V100" s="39">
        <f t="shared" si="31"/>
        <v>0</v>
      </c>
      <c r="W100" s="49" t="e">
        <f t="shared" si="40"/>
        <v>#DIV/0!</v>
      </c>
      <c r="X100" s="39">
        <f t="shared" si="32"/>
        <v>0</v>
      </c>
      <c r="Y100" s="39">
        <f t="shared" si="33"/>
        <v>0</v>
      </c>
      <c r="Z100" s="39">
        <f t="shared" si="41"/>
        <v>0</v>
      </c>
      <c r="AA100" s="39">
        <f t="shared" si="42"/>
        <v>0</v>
      </c>
      <c r="AB100" s="39">
        <f t="shared" si="34"/>
        <v>0</v>
      </c>
      <c r="AC100" s="39"/>
      <c r="AD100" s="39"/>
      <c r="AE100" s="39"/>
      <c r="AF100" s="39"/>
      <c r="AG100" s="39"/>
    </row>
    <row r="101" spans="1:33" x14ac:dyDescent="0.2">
      <c r="A101" s="11">
        <f t="shared" si="43"/>
        <v>93</v>
      </c>
      <c r="B101" s="11" t="str">
        <f t="shared" si="43"/>
        <v/>
      </c>
      <c r="C101" s="12">
        <f>IF(B101&lt;121,INDEX(Frauen!C$2:C$122,B101+1,1),0)</f>
        <v>0</v>
      </c>
      <c r="D101" s="20">
        <f t="shared" si="35"/>
        <v>0</v>
      </c>
      <c r="E101" s="20">
        <f t="shared" si="36"/>
        <v>0</v>
      </c>
      <c r="F101" s="27">
        <f>IF(B101&lt;121,IF($D$1="konstant",$D$3,Zins!G95),0)</f>
        <v>0</v>
      </c>
      <c r="G101" s="37">
        <f t="shared" si="37"/>
        <v>1</v>
      </c>
      <c r="H101" s="11"/>
      <c r="I101" s="11"/>
      <c r="J101" s="11"/>
      <c r="K101" s="11"/>
      <c r="L101" s="29">
        <f t="shared" si="38"/>
        <v>0</v>
      </c>
      <c r="M101" s="31">
        <f t="shared" si="28"/>
        <v>0</v>
      </c>
      <c r="N101" s="50">
        <f>N100+H102*PRODUCT($G$8:G101)^-1*PRODUCT($E$8:E100)*D101</f>
        <v>3535.9326841441589</v>
      </c>
      <c r="O101" s="50"/>
      <c r="P101" s="49">
        <f>P100+J101*PRODUCT($E$8:E100)*PRODUCT($G$8:G100)^-1</f>
        <v>21.84938847113234</v>
      </c>
      <c r="Q101" s="49" t="e">
        <f>((O100+N100)*PRODUCT($G$8:G100))/PRODUCT($E$8:E100)</f>
        <v>#DIV/0!</v>
      </c>
      <c r="R101" s="49" t="e">
        <f>((P100)*PRODUCT($G$8:G100))/PRODUCT($E$8:E100)</f>
        <v>#DIV/0!</v>
      </c>
      <c r="S101" s="11">
        <f t="shared" si="29"/>
        <v>0</v>
      </c>
      <c r="T101" s="31">
        <f t="shared" si="30"/>
        <v>0</v>
      </c>
      <c r="U101" s="39">
        <f t="shared" si="39"/>
        <v>0</v>
      </c>
      <c r="V101" s="39">
        <f t="shared" si="31"/>
        <v>0</v>
      </c>
      <c r="W101" s="49" t="e">
        <f t="shared" si="40"/>
        <v>#DIV/0!</v>
      </c>
      <c r="X101" s="39">
        <f t="shared" si="32"/>
        <v>0</v>
      </c>
      <c r="Y101" s="39">
        <f t="shared" si="33"/>
        <v>0</v>
      </c>
      <c r="Z101" s="39">
        <f t="shared" si="41"/>
        <v>0</v>
      </c>
      <c r="AA101" s="39">
        <f t="shared" si="42"/>
        <v>0</v>
      </c>
      <c r="AB101" s="39">
        <f t="shared" si="34"/>
        <v>0</v>
      </c>
      <c r="AC101" s="39"/>
      <c r="AD101" s="39"/>
      <c r="AE101" s="39"/>
      <c r="AF101" s="39"/>
      <c r="AG101" s="39"/>
    </row>
    <row r="102" spans="1:33" x14ac:dyDescent="0.2">
      <c r="A102" s="11">
        <f t="shared" si="43"/>
        <v>94</v>
      </c>
      <c r="B102" s="11" t="str">
        <f t="shared" si="43"/>
        <v/>
      </c>
      <c r="C102" s="12">
        <f>IF(B102&lt;121,INDEX(Frauen!C$2:C$122,B102+1,1),0)</f>
        <v>0</v>
      </c>
      <c r="D102" s="20">
        <f t="shared" si="35"/>
        <v>0</v>
      </c>
      <c r="E102" s="20">
        <f t="shared" si="36"/>
        <v>0</v>
      </c>
      <c r="F102" s="27">
        <f>IF(B102&lt;121,IF($D$1="konstant",$D$3,Zins!G96),0)</f>
        <v>0</v>
      </c>
      <c r="G102" s="37">
        <f t="shared" si="37"/>
        <v>1</v>
      </c>
      <c r="H102" s="11"/>
      <c r="I102" s="11"/>
      <c r="J102" s="11"/>
      <c r="K102" s="11"/>
      <c r="L102" s="29">
        <f t="shared" si="38"/>
        <v>0</v>
      </c>
      <c r="M102" s="31">
        <f t="shared" si="28"/>
        <v>0</v>
      </c>
      <c r="N102" s="50">
        <f>N101+H103*PRODUCT($G$8:G102)^-1*PRODUCT($E$8:E101)*D102</f>
        <v>3535.9326841441589</v>
      </c>
      <c r="O102" s="50"/>
      <c r="P102" s="49">
        <f>P101+J102*PRODUCT($E$8:E101)*PRODUCT($G$8:G101)^-1</f>
        <v>21.84938847113234</v>
      </c>
      <c r="Q102" s="49" t="e">
        <f>((O101+N101)*PRODUCT($G$8:G101))/PRODUCT($E$8:E101)</f>
        <v>#DIV/0!</v>
      </c>
      <c r="R102" s="49" t="e">
        <f>((P101)*PRODUCT($G$8:G101))/PRODUCT($E$8:E101)</f>
        <v>#DIV/0!</v>
      </c>
      <c r="S102" s="11">
        <f t="shared" si="29"/>
        <v>0</v>
      </c>
      <c r="T102" s="31">
        <f t="shared" si="30"/>
        <v>0</v>
      </c>
      <c r="U102" s="39">
        <f t="shared" si="39"/>
        <v>0</v>
      </c>
      <c r="V102" s="39">
        <f t="shared" si="31"/>
        <v>0</v>
      </c>
      <c r="W102" s="49" t="e">
        <f t="shared" si="40"/>
        <v>#DIV/0!</v>
      </c>
      <c r="X102" s="39">
        <f t="shared" si="32"/>
        <v>0</v>
      </c>
      <c r="Y102" s="39">
        <f t="shared" si="33"/>
        <v>0</v>
      </c>
      <c r="Z102" s="39">
        <f t="shared" si="41"/>
        <v>0</v>
      </c>
      <c r="AA102" s="39">
        <f t="shared" si="42"/>
        <v>0</v>
      </c>
      <c r="AB102" s="39">
        <f t="shared" si="34"/>
        <v>0</v>
      </c>
      <c r="AC102" s="39"/>
      <c r="AD102" s="39"/>
      <c r="AE102" s="39"/>
      <c r="AF102" s="39"/>
      <c r="AG102" s="39"/>
    </row>
    <row r="103" spans="1:33" x14ac:dyDescent="0.2">
      <c r="A103" s="11">
        <f t="shared" si="43"/>
        <v>95</v>
      </c>
      <c r="B103" s="11" t="str">
        <f t="shared" si="43"/>
        <v/>
      </c>
      <c r="C103" s="12">
        <f>IF(B103&lt;121,INDEX(Frauen!C$2:C$122,B103+1,1),0)</f>
        <v>0</v>
      </c>
      <c r="D103" s="20">
        <f t="shared" si="35"/>
        <v>0</v>
      </c>
      <c r="E103" s="20">
        <f t="shared" si="36"/>
        <v>0</v>
      </c>
      <c r="F103" s="27">
        <f>IF(B103&lt;121,IF($D$1="konstant",$D$3,Zins!G97),0)</f>
        <v>0</v>
      </c>
      <c r="G103" s="37">
        <f t="shared" si="37"/>
        <v>1</v>
      </c>
      <c r="H103" s="11"/>
      <c r="I103" s="11"/>
      <c r="J103" s="11"/>
      <c r="K103" s="11"/>
      <c r="L103" s="29">
        <f t="shared" si="38"/>
        <v>0</v>
      </c>
      <c r="M103" s="31">
        <f t="shared" si="28"/>
        <v>0</v>
      </c>
      <c r="N103" s="50">
        <f>N102+H104*PRODUCT($G$8:G103)^-1*PRODUCT($E$8:E102)*D103</f>
        <v>3535.9326841441589</v>
      </c>
      <c r="O103" s="50"/>
      <c r="P103" s="49">
        <f>P102+J103*PRODUCT($E$8:E102)*PRODUCT($G$8:G102)^-1</f>
        <v>21.84938847113234</v>
      </c>
      <c r="Q103" s="49" t="e">
        <f>((O102+N102)*PRODUCT($G$8:G102))/PRODUCT($E$8:E102)</f>
        <v>#DIV/0!</v>
      </c>
      <c r="R103" s="49" t="e">
        <f>((P102)*PRODUCT($G$8:G102))/PRODUCT($E$8:E102)</f>
        <v>#DIV/0!</v>
      </c>
      <c r="S103" s="11">
        <f t="shared" si="29"/>
        <v>0</v>
      </c>
      <c r="T103" s="31">
        <f t="shared" si="30"/>
        <v>0</v>
      </c>
      <c r="U103" s="39">
        <f t="shared" si="39"/>
        <v>0</v>
      </c>
      <c r="V103" s="39">
        <f t="shared" si="31"/>
        <v>0</v>
      </c>
      <c r="W103" s="49" t="e">
        <f t="shared" si="40"/>
        <v>#DIV/0!</v>
      </c>
      <c r="X103" s="39">
        <f t="shared" si="32"/>
        <v>0</v>
      </c>
      <c r="Y103" s="39">
        <f t="shared" si="33"/>
        <v>0</v>
      </c>
      <c r="Z103" s="39">
        <f t="shared" si="41"/>
        <v>0</v>
      </c>
      <c r="AA103" s="39">
        <f t="shared" si="42"/>
        <v>0</v>
      </c>
      <c r="AB103" s="39">
        <f t="shared" si="34"/>
        <v>0</v>
      </c>
      <c r="AC103" s="39"/>
      <c r="AD103" s="39"/>
      <c r="AE103" s="39"/>
      <c r="AF103" s="39"/>
      <c r="AG103" s="39"/>
    </row>
    <row r="104" spans="1:33" x14ac:dyDescent="0.2">
      <c r="A104" s="11">
        <f t="shared" si="43"/>
        <v>96</v>
      </c>
      <c r="B104" s="11" t="str">
        <f t="shared" si="43"/>
        <v/>
      </c>
      <c r="C104" s="12">
        <f>IF(B104&lt;121,INDEX(Frauen!C$2:C$122,B104+1,1),0)</f>
        <v>0</v>
      </c>
      <c r="D104" s="20">
        <f t="shared" si="35"/>
        <v>0</v>
      </c>
      <c r="E104" s="20">
        <f t="shared" si="36"/>
        <v>0</v>
      </c>
      <c r="F104" s="27">
        <f>IF(B104&lt;121,IF($D$1="konstant",$D$3,Zins!G98),0)</f>
        <v>0</v>
      </c>
      <c r="G104" s="37">
        <f t="shared" si="37"/>
        <v>1</v>
      </c>
      <c r="H104" s="11"/>
      <c r="I104" s="11"/>
      <c r="J104" s="11"/>
      <c r="K104" s="11"/>
      <c r="L104" s="29">
        <f t="shared" si="38"/>
        <v>0</v>
      </c>
      <c r="M104" s="31">
        <f t="shared" ref="M104:M127" si="44">M105/(1+F104)*E104+I104</f>
        <v>0</v>
      </c>
      <c r="N104" s="50">
        <f>N103+H105*PRODUCT($G$8:G104)^-1*PRODUCT($E$8:E103)*D104</f>
        <v>3535.9326841441589</v>
      </c>
      <c r="O104" s="50"/>
      <c r="P104" s="49">
        <f>P103+J104*PRODUCT($E$8:E103)*PRODUCT($G$8:G103)^-1</f>
        <v>21.84938847113234</v>
      </c>
      <c r="Q104" s="49" t="e">
        <f>((O103+N103)*PRODUCT($G$8:G103))/PRODUCT($E$8:E103)</f>
        <v>#DIV/0!</v>
      </c>
      <c r="R104" s="49" t="e">
        <f>((P103)*PRODUCT($G$8:G103))/PRODUCT($E$8:E103)</f>
        <v>#DIV/0!</v>
      </c>
      <c r="S104" s="11">
        <f t="shared" ref="S104:S129" si="45">L104+M104</f>
        <v>0</v>
      </c>
      <c r="T104" s="31">
        <f t="shared" ref="T104:T127" si="46">T105/(1+F104)*E104+J104</f>
        <v>0</v>
      </c>
      <c r="U104" s="39">
        <f t="shared" si="39"/>
        <v>0</v>
      </c>
      <c r="V104" s="39">
        <f t="shared" ref="V104:V129" si="47">S104-$L$3*T104</f>
        <v>0</v>
      </c>
      <c r="W104" s="49" t="e">
        <f t="shared" si="40"/>
        <v>#DIV/0!</v>
      </c>
      <c r="X104" s="39">
        <f t="shared" ref="X104:X129" si="48">I104+((1+F104)^-1)*V105-V104</f>
        <v>0</v>
      </c>
      <c r="Y104" s="39">
        <f t="shared" ref="Y104:Y129" si="49">((F104+1)^-1)*D104*(H105-V105)</f>
        <v>0</v>
      </c>
      <c r="Z104" s="39">
        <f t="shared" si="41"/>
        <v>0</v>
      </c>
      <c r="AA104" s="39">
        <f t="shared" si="42"/>
        <v>0</v>
      </c>
      <c r="AB104" s="39">
        <f t="shared" ref="AB104:AB129" si="50">AE104-AE105/G104</f>
        <v>0</v>
      </c>
      <c r="AC104" s="39"/>
      <c r="AD104" s="39"/>
      <c r="AE104" s="39"/>
      <c r="AF104" s="39"/>
      <c r="AG104" s="39"/>
    </row>
    <row r="105" spans="1:33" x14ac:dyDescent="0.2">
      <c r="A105" s="11">
        <f t="shared" si="43"/>
        <v>97</v>
      </c>
      <c r="B105" s="11" t="str">
        <f t="shared" si="43"/>
        <v/>
      </c>
      <c r="C105" s="12">
        <f>IF(B105&lt;121,INDEX(Frauen!C$2:C$122,B105+1,1),0)</f>
        <v>0</v>
      </c>
      <c r="D105" s="20">
        <f t="shared" si="35"/>
        <v>0</v>
      </c>
      <c r="E105" s="20">
        <f t="shared" si="36"/>
        <v>0</v>
      </c>
      <c r="F105" s="27">
        <f>IF(B105&lt;121,IF($D$1="konstant",$D$3,Zins!G99),0)</f>
        <v>0</v>
      </c>
      <c r="G105" s="37">
        <f t="shared" si="37"/>
        <v>1</v>
      </c>
      <c r="H105" s="11"/>
      <c r="I105" s="11"/>
      <c r="J105" s="11"/>
      <c r="K105" s="11"/>
      <c r="L105" s="29">
        <f t="shared" si="38"/>
        <v>0</v>
      </c>
      <c r="M105" s="31">
        <f t="shared" si="44"/>
        <v>0</v>
      </c>
      <c r="N105" s="50">
        <f>N104+H106*PRODUCT($G$8:G105)^-1*PRODUCT($E$8:E104)*D105</f>
        <v>3535.9326841441589</v>
      </c>
      <c r="O105" s="50"/>
      <c r="P105" s="49">
        <f>P104+J105*PRODUCT($E$8:E104)*PRODUCT($G$8:G104)^-1</f>
        <v>21.84938847113234</v>
      </c>
      <c r="Q105" s="49" t="e">
        <f>((O104+N104)*PRODUCT($G$8:G104))/PRODUCT($E$8:E104)</f>
        <v>#DIV/0!</v>
      </c>
      <c r="R105" s="49" t="e">
        <f>((P104)*PRODUCT($G$8:G104))/PRODUCT($E$8:E104)</f>
        <v>#DIV/0!</v>
      </c>
      <c r="S105" s="11">
        <f t="shared" si="45"/>
        <v>0</v>
      </c>
      <c r="T105" s="31">
        <f t="shared" si="46"/>
        <v>0</v>
      </c>
      <c r="U105" s="39">
        <f t="shared" si="39"/>
        <v>0</v>
      </c>
      <c r="V105" s="39">
        <f t="shared" si="47"/>
        <v>0</v>
      </c>
      <c r="W105" s="49" t="e">
        <f t="shared" ref="W105:W129" si="51">R105*$L$3-Q105</f>
        <v>#DIV/0!</v>
      </c>
      <c r="X105" s="39">
        <f t="shared" si="48"/>
        <v>0</v>
      </c>
      <c r="Y105" s="39">
        <f t="shared" si="49"/>
        <v>0</v>
      </c>
      <c r="Z105" s="39">
        <f t="shared" ref="Z105:Z129" si="52">S105+AG105-T105*$M$3</f>
        <v>0</v>
      </c>
      <c r="AA105" s="39">
        <f t="shared" si="42"/>
        <v>0</v>
      </c>
      <c r="AB105" s="39">
        <f t="shared" si="50"/>
        <v>0</v>
      </c>
      <c r="AC105" s="39"/>
      <c r="AD105" s="39"/>
      <c r="AE105" s="39"/>
      <c r="AF105" s="39"/>
      <c r="AG105" s="39"/>
    </row>
    <row r="106" spans="1:33" x14ac:dyDescent="0.2">
      <c r="A106" s="11">
        <f t="shared" si="43"/>
        <v>98</v>
      </c>
      <c r="B106" s="11" t="str">
        <f t="shared" si="43"/>
        <v/>
      </c>
      <c r="C106" s="12">
        <f>IF(B106&lt;121,INDEX(Frauen!C$2:C$122,B106+1,1),0)</f>
        <v>0</v>
      </c>
      <c r="D106" s="20">
        <f t="shared" si="35"/>
        <v>0</v>
      </c>
      <c r="E106" s="20">
        <f t="shared" si="36"/>
        <v>0</v>
      </c>
      <c r="F106" s="27">
        <f>IF(B106&lt;121,IF($D$1="konstant",$D$3,Zins!G100),0)</f>
        <v>0</v>
      </c>
      <c r="G106" s="37">
        <f t="shared" si="37"/>
        <v>1</v>
      </c>
      <c r="H106" s="11"/>
      <c r="I106" s="11"/>
      <c r="J106" s="11"/>
      <c r="K106" s="11"/>
      <c r="L106" s="29">
        <f t="shared" si="38"/>
        <v>0</v>
      </c>
      <c r="M106" s="31">
        <f t="shared" si="44"/>
        <v>0</v>
      </c>
      <c r="N106" s="50">
        <f>N105+H107*PRODUCT($G$8:G106)^-1*PRODUCT($E$8:E105)*D106</f>
        <v>3535.9326841441589</v>
      </c>
      <c r="O106" s="50"/>
      <c r="P106" s="49">
        <f>P105+J106*PRODUCT($E$8:E105)*PRODUCT($G$8:G105)^-1</f>
        <v>21.84938847113234</v>
      </c>
      <c r="Q106" s="49" t="e">
        <f>((O105+N105)*PRODUCT($G$8:G105))/PRODUCT($E$8:E105)</f>
        <v>#DIV/0!</v>
      </c>
      <c r="R106" s="49" t="e">
        <f>((P105)*PRODUCT($G$8:G105))/PRODUCT($E$8:E105)</f>
        <v>#DIV/0!</v>
      </c>
      <c r="S106" s="11">
        <f t="shared" si="45"/>
        <v>0</v>
      </c>
      <c r="T106" s="31">
        <f t="shared" si="46"/>
        <v>0</v>
      </c>
      <c r="U106" s="39">
        <f t="shared" si="39"/>
        <v>0</v>
      </c>
      <c r="V106" s="39">
        <f t="shared" si="47"/>
        <v>0</v>
      </c>
      <c r="W106" s="49" t="e">
        <f t="shared" si="51"/>
        <v>#DIV/0!</v>
      </c>
      <c r="X106" s="39">
        <f t="shared" si="48"/>
        <v>0</v>
      </c>
      <c r="Y106" s="39">
        <f t="shared" si="49"/>
        <v>0</v>
      </c>
      <c r="Z106" s="39">
        <f t="shared" si="52"/>
        <v>0</v>
      </c>
      <c r="AA106" s="39">
        <f t="shared" si="42"/>
        <v>0</v>
      </c>
      <c r="AB106" s="39">
        <f t="shared" si="50"/>
        <v>0</v>
      </c>
      <c r="AC106" s="39"/>
      <c r="AD106" s="39"/>
      <c r="AE106" s="39"/>
      <c r="AF106" s="39"/>
      <c r="AG106" s="39"/>
    </row>
    <row r="107" spans="1:33" x14ac:dyDescent="0.2">
      <c r="A107" s="11">
        <f t="shared" si="43"/>
        <v>99</v>
      </c>
      <c r="B107" s="11" t="str">
        <f t="shared" si="43"/>
        <v/>
      </c>
      <c r="C107" s="12">
        <f>IF(B107&lt;121,INDEX(Frauen!C$2:C$122,B107+1,1),0)</f>
        <v>0</v>
      </c>
      <c r="D107" s="20">
        <f t="shared" si="35"/>
        <v>0</v>
      </c>
      <c r="E107" s="20">
        <f t="shared" si="36"/>
        <v>0</v>
      </c>
      <c r="F107" s="27">
        <f>IF(B107&lt;121,IF($D$1="konstant",$D$3,Zins!G101),0)</f>
        <v>0</v>
      </c>
      <c r="G107" s="37">
        <f t="shared" si="37"/>
        <v>1</v>
      </c>
      <c r="H107" s="11"/>
      <c r="I107" s="11"/>
      <c r="J107" s="11"/>
      <c r="K107" s="11"/>
      <c r="L107" s="29">
        <f t="shared" si="38"/>
        <v>0</v>
      </c>
      <c r="M107" s="31">
        <f t="shared" si="44"/>
        <v>0</v>
      </c>
      <c r="N107" s="50">
        <f>N106+H108*PRODUCT($G$8:G107)^-1*PRODUCT($E$8:E106)*D107</f>
        <v>3535.9326841441589</v>
      </c>
      <c r="O107" s="50"/>
      <c r="P107" s="49">
        <f>P106+J107*PRODUCT($E$8:E106)*PRODUCT($G$8:G106)^-1</f>
        <v>21.84938847113234</v>
      </c>
      <c r="Q107" s="49" t="e">
        <f>((O106+N106)*PRODUCT($G$8:G106))/PRODUCT($E$8:E106)</f>
        <v>#DIV/0!</v>
      </c>
      <c r="R107" s="49" t="e">
        <f>((P106)*PRODUCT($G$8:G106))/PRODUCT($E$8:E106)</f>
        <v>#DIV/0!</v>
      </c>
      <c r="S107" s="11">
        <f t="shared" si="45"/>
        <v>0</v>
      </c>
      <c r="T107" s="31">
        <f t="shared" si="46"/>
        <v>0</v>
      </c>
      <c r="U107" s="39">
        <f t="shared" si="39"/>
        <v>0</v>
      </c>
      <c r="V107" s="39">
        <f t="shared" si="47"/>
        <v>0</v>
      </c>
      <c r="W107" s="49" t="e">
        <f t="shared" si="51"/>
        <v>#DIV/0!</v>
      </c>
      <c r="X107" s="39">
        <f t="shared" si="48"/>
        <v>0</v>
      </c>
      <c r="Y107" s="39">
        <f t="shared" si="49"/>
        <v>0</v>
      </c>
      <c r="Z107" s="39">
        <f t="shared" si="52"/>
        <v>0</v>
      </c>
      <c r="AA107" s="39">
        <f t="shared" si="42"/>
        <v>0</v>
      </c>
      <c r="AB107" s="39">
        <f t="shared" si="50"/>
        <v>0</v>
      </c>
      <c r="AC107" s="39"/>
      <c r="AD107" s="39"/>
      <c r="AE107" s="39"/>
      <c r="AF107" s="39"/>
      <c r="AG107" s="39"/>
    </row>
    <row r="108" spans="1:33" x14ac:dyDescent="0.2">
      <c r="A108" s="11">
        <f t="shared" si="43"/>
        <v>100</v>
      </c>
      <c r="B108" s="11" t="str">
        <f t="shared" si="43"/>
        <v/>
      </c>
      <c r="C108" s="12">
        <f>IF(B108&lt;121,INDEX(Frauen!C$2:C$122,B108+1,1),0)</f>
        <v>0</v>
      </c>
      <c r="D108" s="20">
        <f t="shared" si="35"/>
        <v>0</v>
      </c>
      <c r="E108" s="20">
        <f t="shared" si="36"/>
        <v>0</v>
      </c>
      <c r="F108" s="27">
        <f>IF(B108&lt;121,IF($D$1="konstant",$D$3,Zins!G102),0)</f>
        <v>0</v>
      </c>
      <c r="G108" s="37">
        <f t="shared" si="37"/>
        <v>1</v>
      </c>
      <c r="H108" s="11"/>
      <c r="I108" s="11"/>
      <c r="J108" s="11"/>
      <c r="K108" s="11"/>
      <c r="L108" s="29">
        <f t="shared" si="38"/>
        <v>0</v>
      </c>
      <c r="M108" s="31">
        <f t="shared" si="44"/>
        <v>0</v>
      </c>
      <c r="N108" s="50">
        <f>N107+H109*PRODUCT($G$8:G108)^-1*PRODUCT($E$8:E107)*D108</f>
        <v>3535.9326841441589</v>
      </c>
      <c r="O108" s="50"/>
      <c r="P108" s="49">
        <f>P107+J108*PRODUCT($E$8:E107)*PRODUCT($G$8:G107)^-1</f>
        <v>21.84938847113234</v>
      </c>
      <c r="Q108" s="49" t="e">
        <f>((O107+N107)*PRODUCT($G$8:G107))/PRODUCT($E$8:E107)</f>
        <v>#DIV/0!</v>
      </c>
      <c r="R108" s="49" t="e">
        <f>((P107)*PRODUCT($G$8:G107))/PRODUCT($E$8:E107)</f>
        <v>#DIV/0!</v>
      </c>
      <c r="S108" s="11">
        <f t="shared" si="45"/>
        <v>0</v>
      </c>
      <c r="T108" s="31">
        <f t="shared" si="46"/>
        <v>0</v>
      </c>
      <c r="U108" s="39">
        <f t="shared" si="39"/>
        <v>0</v>
      </c>
      <c r="V108" s="39">
        <f t="shared" si="47"/>
        <v>0</v>
      </c>
      <c r="W108" s="49" t="e">
        <f t="shared" si="51"/>
        <v>#DIV/0!</v>
      </c>
      <c r="X108" s="39">
        <f t="shared" si="48"/>
        <v>0</v>
      </c>
      <c r="Y108" s="39">
        <f t="shared" si="49"/>
        <v>0</v>
      </c>
      <c r="Z108" s="39">
        <f t="shared" si="52"/>
        <v>0</v>
      </c>
      <c r="AA108" s="39">
        <f t="shared" si="42"/>
        <v>0</v>
      </c>
      <c r="AB108" s="39">
        <f t="shared" si="50"/>
        <v>0</v>
      </c>
      <c r="AC108" s="39"/>
      <c r="AD108" s="39"/>
      <c r="AE108" s="39"/>
      <c r="AF108" s="39"/>
      <c r="AG108" s="39"/>
    </row>
    <row r="109" spans="1:33" x14ac:dyDescent="0.2">
      <c r="A109" s="11">
        <f t="shared" si="43"/>
        <v>101</v>
      </c>
      <c r="B109" s="11" t="str">
        <f t="shared" si="43"/>
        <v/>
      </c>
      <c r="C109" s="12">
        <f>IF(B109&lt;121,INDEX(Frauen!C$2:C$122,B109+1,1),0)</f>
        <v>0</v>
      </c>
      <c r="D109" s="20">
        <f t="shared" si="35"/>
        <v>0</v>
      </c>
      <c r="E109" s="20">
        <f t="shared" si="36"/>
        <v>0</v>
      </c>
      <c r="F109" s="27">
        <f>IF(B109&lt;121,IF($D$1="konstant",$D$3,Zins!G103),0)</f>
        <v>0</v>
      </c>
      <c r="G109" s="37">
        <f t="shared" si="37"/>
        <v>1</v>
      </c>
      <c r="H109" s="11"/>
      <c r="I109" s="11"/>
      <c r="J109" s="11"/>
      <c r="K109" s="11"/>
      <c r="L109" s="29">
        <f t="shared" si="38"/>
        <v>0</v>
      </c>
      <c r="M109" s="31">
        <f t="shared" si="44"/>
        <v>0</v>
      </c>
      <c r="N109" s="50">
        <f>N108+H110*PRODUCT($G$8:G109)^-1*PRODUCT($E$8:E108)*D109</f>
        <v>3535.9326841441589</v>
      </c>
      <c r="O109" s="50"/>
      <c r="P109" s="49">
        <f>P108+J109*PRODUCT($E$8:E108)*PRODUCT($G$8:G108)^-1</f>
        <v>21.84938847113234</v>
      </c>
      <c r="Q109" s="49" t="e">
        <f>((O108+N108)*PRODUCT($G$8:G108))/PRODUCT($E$8:E108)</f>
        <v>#DIV/0!</v>
      </c>
      <c r="R109" s="49" t="e">
        <f>((P108)*PRODUCT($G$8:G108))/PRODUCT($E$8:E108)</f>
        <v>#DIV/0!</v>
      </c>
      <c r="S109" s="11">
        <f t="shared" si="45"/>
        <v>0</v>
      </c>
      <c r="T109" s="31">
        <f t="shared" si="46"/>
        <v>0</v>
      </c>
      <c r="U109" s="39">
        <f t="shared" si="39"/>
        <v>0</v>
      </c>
      <c r="V109" s="39">
        <f t="shared" si="47"/>
        <v>0</v>
      </c>
      <c r="W109" s="49" t="e">
        <f t="shared" si="51"/>
        <v>#DIV/0!</v>
      </c>
      <c r="X109" s="39">
        <f t="shared" si="48"/>
        <v>0</v>
      </c>
      <c r="Y109" s="39">
        <f t="shared" si="49"/>
        <v>0</v>
      </c>
      <c r="Z109" s="39">
        <f t="shared" si="52"/>
        <v>0</v>
      </c>
      <c r="AA109" s="39">
        <f t="shared" si="42"/>
        <v>0</v>
      </c>
      <c r="AB109" s="39">
        <f t="shared" si="50"/>
        <v>0</v>
      </c>
      <c r="AC109" s="39"/>
      <c r="AD109" s="39"/>
      <c r="AE109" s="39"/>
      <c r="AF109" s="39"/>
      <c r="AG109" s="39"/>
    </row>
    <row r="110" spans="1:33" x14ac:dyDescent="0.2">
      <c r="A110" s="11">
        <f t="shared" si="43"/>
        <v>102</v>
      </c>
      <c r="B110" s="11" t="str">
        <f t="shared" si="43"/>
        <v/>
      </c>
      <c r="C110" s="12">
        <f>IF(B110&lt;121,INDEX(Frauen!C$2:C$122,B110+1,1),0)</f>
        <v>0</v>
      </c>
      <c r="D110" s="20">
        <f t="shared" si="35"/>
        <v>0</v>
      </c>
      <c r="E110" s="20">
        <f t="shared" si="36"/>
        <v>0</v>
      </c>
      <c r="F110" s="27">
        <f>IF(B110&lt;121,IF($D$1="konstant",$D$3,Zins!G104),0)</f>
        <v>0</v>
      </c>
      <c r="G110" s="37">
        <f t="shared" si="37"/>
        <v>1</v>
      </c>
      <c r="H110" s="11"/>
      <c r="I110" s="11"/>
      <c r="J110" s="11"/>
      <c r="K110" s="11"/>
      <c r="L110" s="29">
        <f t="shared" si="38"/>
        <v>0</v>
      </c>
      <c r="M110" s="31">
        <f t="shared" si="44"/>
        <v>0</v>
      </c>
      <c r="N110" s="50">
        <f>N109+H111*PRODUCT($G$8:G110)^-1*PRODUCT($E$8:E109)*D110</f>
        <v>3535.9326841441589</v>
      </c>
      <c r="O110" s="50"/>
      <c r="P110" s="49">
        <f>P109+J110*PRODUCT($E$8:E109)*PRODUCT($G$8:G109)^-1</f>
        <v>21.84938847113234</v>
      </c>
      <c r="Q110" s="49" t="e">
        <f>((O109+N109)*PRODUCT($G$8:G109))/PRODUCT($E$8:E109)</f>
        <v>#DIV/0!</v>
      </c>
      <c r="R110" s="49" t="e">
        <f>((P109)*PRODUCT($G$8:G109))/PRODUCT($E$8:E109)</f>
        <v>#DIV/0!</v>
      </c>
      <c r="S110" s="11">
        <f t="shared" si="45"/>
        <v>0</v>
      </c>
      <c r="T110" s="31">
        <f t="shared" si="46"/>
        <v>0</v>
      </c>
      <c r="U110" s="39">
        <f t="shared" si="39"/>
        <v>0</v>
      </c>
      <c r="V110" s="39">
        <f t="shared" si="47"/>
        <v>0</v>
      </c>
      <c r="W110" s="49" t="e">
        <f t="shared" si="51"/>
        <v>#DIV/0!</v>
      </c>
      <c r="X110" s="39">
        <f t="shared" si="48"/>
        <v>0</v>
      </c>
      <c r="Y110" s="39">
        <f t="shared" si="49"/>
        <v>0</v>
      </c>
      <c r="Z110" s="39">
        <f t="shared" si="52"/>
        <v>0</v>
      </c>
      <c r="AA110" s="39">
        <f t="shared" si="42"/>
        <v>0</v>
      </c>
      <c r="AB110" s="39">
        <f t="shared" si="50"/>
        <v>0</v>
      </c>
      <c r="AC110" s="39"/>
      <c r="AD110" s="39"/>
      <c r="AE110" s="39"/>
      <c r="AF110" s="39"/>
      <c r="AG110" s="39"/>
    </row>
    <row r="111" spans="1:33" x14ac:dyDescent="0.2">
      <c r="A111" s="11">
        <f t="shared" si="43"/>
        <v>103</v>
      </c>
      <c r="B111" s="11" t="str">
        <f t="shared" si="43"/>
        <v/>
      </c>
      <c r="C111" s="12">
        <f>IF(B111&lt;121,INDEX(Frauen!C$2:C$122,B111+1,1),0)</f>
        <v>0</v>
      </c>
      <c r="D111" s="20">
        <f t="shared" si="35"/>
        <v>0</v>
      </c>
      <c r="E111" s="20">
        <f t="shared" si="36"/>
        <v>0</v>
      </c>
      <c r="F111" s="27">
        <f>IF(B111&lt;121,IF($D$1="konstant",$D$3,Zins!G105),0)</f>
        <v>0</v>
      </c>
      <c r="G111" s="37">
        <f t="shared" si="37"/>
        <v>1</v>
      </c>
      <c r="H111" s="11"/>
      <c r="I111" s="11"/>
      <c r="J111" s="11"/>
      <c r="K111" s="11"/>
      <c r="L111" s="29">
        <f t="shared" si="38"/>
        <v>0</v>
      </c>
      <c r="M111" s="31">
        <f t="shared" si="44"/>
        <v>0</v>
      </c>
      <c r="N111" s="50">
        <f>N110+H112*PRODUCT($G$8:G111)^-1*PRODUCT($E$8:E110)*D111</f>
        <v>3535.9326841441589</v>
      </c>
      <c r="O111" s="50"/>
      <c r="P111" s="49">
        <f>P110+J111*PRODUCT($E$8:E110)*PRODUCT($G$8:G110)^-1</f>
        <v>21.84938847113234</v>
      </c>
      <c r="Q111" s="49" t="e">
        <f>((O110+N110)*PRODUCT($G$8:G110))/PRODUCT($E$8:E110)</f>
        <v>#DIV/0!</v>
      </c>
      <c r="R111" s="49" t="e">
        <f>((P110)*PRODUCT($G$8:G110))/PRODUCT($E$8:E110)</f>
        <v>#DIV/0!</v>
      </c>
      <c r="S111" s="11">
        <f t="shared" si="45"/>
        <v>0</v>
      </c>
      <c r="T111" s="31">
        <f t="shared" si="46"/>
        <v>0</v>
      </c>
      <c r="U111" s="39">
        <f t="shared" si="39"/>
        <v>0</v>
      </c>
      <c r="V111" s="39">
        <f t="shared" si="47"/>
        <v>0</v>
      </c>
      <c r="W111" s="49" t="e">
        <f t="shared" si="51"/>
        <v>#DIV/0!</v>
      </c>
      <c r="X111" s="39">
        <f t="shared" si="48"/>
        <v>0</v>
      </c>
      <c r="Y111" s="39">
        <f t="shared" si="49"/>
        <v>0</v>
      </c>
      <c r="Z111" s="39">
        <f t="shared" si="52"/>
        <v>0</v>
      </c>
      <c r="AA111" s="39">
        <f t="shared" si="42"/>
        <v>0</v>
      </c>
      <c r="AB111" s="39">
        <f t="shared" si="50"/>
        <v>0</v>
      </c>
      <c r="AC111" s="39"/>
      <c r="AD111" s="39"/>
      <c r="AE111" s="39"/>
      <c r="AF111" s="39"/>
      <c r="AG111" s="39"/>
    </row>
    <row r="112" spans="1:33" x14ac:dyDescent="0.2">
      <c r="A112" s="11">
        <f t="shared" si="43"/>
        <v>104</v>
      </c>
      <c r="B112" s="11" t="str">
        <f t="shared" si="43"/>
        <v/>
      </c>
      <c r="C112" s="12">
        <f>IF(B112&lt;121,INDEX(Frauen!C$2:C$122,B112+1,1),0)</f>
        <v>0</v>
      </c>
      <c r="D112" s="20">
        <f t="shared" si="35"/>
        <v>0</v>
      </c>
      <c r="E112" s="20">
        <f t="shared" si="36"/>
        <v>0</v>
      </c>
      <c r="F112" s="27">
        <f>IF(B112&lt;121,IF($D$1="konstant",$D$3,Zins!G106),0)</f>
        <v>0</v>
      </c>
      <c r="G112" s="37">
        <f t="shared" si="37"/>
        <v>1</v>
      </c>
      <c r="H112" s="11"/>
      <c r="I112" s="11"/>
      <c r="J112" s="11"/>
      <c r="K112" s="11"/>
      <c r="L112" s="29">
        <f t="shared" si="38"/>
        <v>0</v>
      </c>
      <c r="M112" s="31">
        <f t="shared" si="44"/>
        <v>0</v>
      </c>
      <c r="N112" s="50">
        <f>N111+H113*PRODUCT($G$8:G112)^-1*PRODUCT($E$8:E111)*D112</f>
        <v>3535.9326841441589</v>
      </c>
      <c r="O112" s="50"/>
      <c r="P112" s="49">
        <f>P111+J112*PRODUCT($E$8:E111)*PRODUCT($G$8:G111)^-1</f>
        <v>21.84938847113234</v>
      </c>
      <c r="Q112" s="49" t="e">
        <f>((O111+N111)*PRODUCT($G$8:G111))/PRODUCT($E$8:E111)</f>
        <v>#DIV/0!</v>
      </c>
      <c r="R112" s="49" t="e">
        <f>((P111)*PRODUCT($G$8:G111))/PRODUCT($E$8:E111)</f>
        <v>#DIV/0!</v>
      </c>
      <c r="S112" s="11">
        <f t="shared" si="45"/>
        <v>0</v>
      </c>
      <c r="T112" s="31">
        <f t="shared" si="46"/>
        <v>0</v>
      </c>
      <c r="U112" s="39">
        <f t="shared" si="39"/>
        <v>0</v>
      </c>
      <c r="V112" s="39">
        <f t="shared" si="47"/>
        <v>0</v>
      </c>
      <c r="W112" s="49" t="e">
        <f t="shared" si="51"/>
        <v>#DIV/0!</v>
      </c>
      <c r="X112" s="39">
        <f t="shared" si="48"/>
        <v>0</v>
      </c>
      <c r="Y112" s="39">
        <f t="shared" si="49"/>
        <v>0</v>
      </c>
      <c r="Z112" s="39">
        <f t="shared" si="52"/>
        <v>0</v>
      </c>
      <c r="AA112" s="39">
        <f t="shared" si="42"/>
        <v>0</v>
      </c>
      <c r="AB112" s="39">
        <f t="shared" si="50"/>
        <v>0</v>
      </c>
      <c r="AC112" s="39"/>
      <c r="AD112" s="39"/>
      <c r="AE112" s="39"/>
      <c r="AF112" s="39"/>
      <c r="AG112" s="39"/>
    </row>
    <row r="113" spans="1:33" x14ac:dyDescent="0.2">
      <c r="A113" s="11">
        <f t="shared" si="43"/>
        <v>105</v>
      </c>
      <c r="B113" s="11" t="str">
        <f t="shared" si="43"/>
        <v/>
      </c>
      <c r="C113" s="12">
        <f>IF(B113&lt;121,INDEX(Frauen!C$2:C$122,B113+1,1),0)</f>
        <v>0</v>
      </c>
      <c r="D113" s="20">
        <f t="shared" si="35"/>
        <v>0</v>
      </c>
      <c r="E113" s="20">
        <f t="shared" si="36"/>
        <v>0</v>
      </c>
      <c r="F113" s="27">
        <f>IF(B113&lt;121,IF($D$1="konstant",$D$3,Zins!G107),0)</f>
        <v>0</v>
      </c>
      <c r="G113" s="37">
        <f t="shared" si="37"/>
        <v>1</v>
      </c>
      <c r="H113" s="11"/>
      <c r="I113" s="11"/>
      <c r="J113" s="11"/>
      <c r="K113" s="11"/>
      <c r="L113" s="29">
        <f t="shared" si="38"/>
        <v>0</v>
      </c>
      <c r="M113" s="31">
        <f t="shared" si="44"/>
        <v>0</v>
      </c>
      <c r="N113" s="50">
        <f>N112+H114*PRODUCT($G$8:G113)^-1*PRODUCT($E$8:E112)*D113</f>
        <v>3535.9326841441589</v>
      </c>
      <c r="O113" s="50"/>
      <c r="P113" s="49">
        <f>P112+J113*PRODUCT($E$8:E112)*PRODUCT($G$8:G112)^-1</f>
        <v>21.84938847113234</v>
      </c>
      <c r="Q113" s="49" t="e">
        <f>((O112+N112)*PRODUCT($G$8:G112))/PRODUCT($E$8:E112)</f>
        <v>#DIV/0!</v>
      </c>
      <c r="R113" s="49" t="e">
        <f>((P112)*PRODUCT($G$8:G112))/PRODUCT($E$8:E112)</f>
        <v>#DIV/0!</v>
      </c>
      <c r="S113" s="11">
        <f t="shared" si="45"/>
        <v>0</v>
      </c>
      <c r="T113" s="31">
        <f t="shared" si="46"/>
        <v>0</v>
      </c>
      <c r="U113" s="39">
        <f t="shared" si="39"/>
        <v>0</v>
      </c>
      <c r="V113" s="39">
        <f t="shared" si="47"/>
        <v>0</v>
      </c>
      <c r="W113" s="49" t="e">
        <f t="shared" si="51"/>
        <v>#DIV/0!</v>
      </c>
      <c r="X113" s="39">
        <f t="shared" si="48"/>
        <v>0</v>
      </c>
      <c r="Y113" s="39">
        <f t="shared" si="49"/>
        <v>0</v>
      </c>
      <c r="Z113" s="39">
        <f t="shared" si="52"/>
        <v>0</v>
      </c>
      <c r="AA113" s="39">
        <f t="shared" si="42"/>
        <v>0</v>
      </c>
      <c r="AB113" s="39">
        <f t="shared" si="50"/>
        <v>0</v>
      </c>
      <c r="AC113" s="39"/>
      <c r="AD113" s="39"/>
      <c r="AE113" s="39"/>
      <c r="AF113" s="39"/>
      <c r="AG113" s="39"/>
    </row>
    <row r="114" spans="1:33" x14ac:dyDescent="0.2">
      <c r="A114" s="11">
        <f t="shared" si="43"/>
        <v>106</v>
      </c>
      <c r="B114" s="11" t="str">
        <f t="shared" si="43"/>
        <v/>
      </c>
      <c r="C114" s="12">
        <f>IF(B114&lt;121,INDEX(Frauen!C$2:C$122,B114+1,1),0)</f>
        <v>0</v>
      </c>
      <c r="D114" s="20">
        <f t="shared" si="35"/>
        <v>0</v>
      </c>
      <c r="E114" s="20">
        <f t="shared" si="36"/>
        <v>0</v>
      </c>
      <c r="F114" s="27">
        <f>IF(B114&lt;121,IF($D$1="konstant",$D$3,Zins!G108),0)</f>
        <v>0</v>
      </c>
      <c r="G114" s="37">
        <f t="shared" si="37"/>
        <v>1</v>
      </c>
      <c r="H114" s="11"/>
      <c r="I114" s="11"/>
      <c r="J114" s="11"/>
      <c r="K114" s="11"/>
      <c r="L114" s="29">
        <f t="shared" si="38"/>
        <v>0</v>
      </c>
      <c r="M114" s="31">
        <f t="shared" si="44"/>
        <v>0</v>
      </c>
      <c r="N114" s="50">
        <f>N113+H115*PRODUCT($G$8:G114)^-1*PRODUCT($E$8:E113)*D114</f>
        <v>3535.9326841441589</v>
      </c>
      <c r="O114" s="50"/>
      <c r="P114" s="49">
        <f>P113+J114*PRODUCT($E$8:E113)*PRODUCT($G$8:G113)^-1</f>
        <v>21.84938847113234</v>
      </c>
      <c r="Q114" s="49" t="e">
        <f>((O113+N113)*PRODUCT($G$8:G113))/PRODUCT($E$8:E113)</f>
        <v>#DIV/0!</v>
      </c>
      <c r="R114" s="49" t="e">
        <f>((P113)*PRODUCT($G$8:G113))/PRODUCT($E$8:E113)</f>
        <v>#DIV/0!</v>
      </c>
      <c r="S114" s="11">
        <f t="shared" si="45"/>
        <v>0</v>
      </c>
      <c r="T114" s="31">
        <f t="shared" si="46"/>
        <v>0</v>
      </c>
      <c r="U114" s="39">
        <f t="shared" si="39"/>
        <v>0</v>
      </c>
      <c r="V114" s="39">
        <f t="shared" si="47"/>
        <v>0</v>
      </c>
      <c r="W114" s="49" t="e">
        <f t="shared" si="51"/>
        <v>#DIV/0!</v>
      </c>
      <c r="X114" s="39">
        <f t="shared" si="48"/>
        <v>0</v>
      </c>
      <c r="Y114" s="39">
        <f t="shared" si="49"/>
        <v>0</v>
      </c>
      <c r="Z114" s="39">
        <f t="shared" si="52"/>
        <v>0</v>
      </c>
      <c r="AA114" s="39">
        <f t="shared" si="42"/>
        <v>0</v>
      </c>
      <c r="AB114" s="39">
        <f t="shared" si="50"/>
        <v>0</v>
      </c>
      <c r="AC114" s="39"/>
      <c r="AD114" s="39"/>
      <c r="AE114" s="39"/>
      <c r="AF114" s="39"/>
      <c r="AG114" s="39"/>
    </row>
    <row r="115" spans="1:33" x14ac:dyDescent="0.2">
      <c r="A115" s="11">
        <f t="shared" si="43"/>
        <v>107</v>
      </c>
      <c r="B115" s="11" t="str">
        <f t="shared" si="43"/>
        <v/>
      </c>
      <c r="C115" s="12">
        <f>IF(B115&lt;121,INDEX(Frauen!C$2:C$122,B115+1,1),0)</f>
        <v>0</v>
      </c>
      <c r="D115" s="20">
        <f t="shared" si="35"/>
        <v>0</v>
      </c>
      <c r="E115" s="20">
        <f t="shared" si="36"/>
        <v>0</v>
      </c>
      <c r="F115" s="27">
        <f>IF(B115&lt;121,IF($D$1="konstant",$D$3,Zins!G109),0)</f>
        <v>0</v>
      </c>
      <c r="G115" s="37">
        <f t="shared" si="37"/>
        <v>1</v>
      </c>
      <c r="H115" s="11"/>
      <c r="I115" s="11"/>
      <c r="J115" s="11"/>
      <c r="K115" s="11"/>
      <c r="L115" s="29">
        <f t="shared" si="38"/>
        <v>0</v>
      </c>
      <c r="M115" s="31">
        <f t="shared" si="44"/>
        <v>0</v>
      </c>
      <c r="N115" s="50">
        <f>N114+H116*PRODUCT($G$8:G115)^-1*PRODUCT($E$8:E114)*D115</f>
        <v>3535.9326841441589</v>
      </c>
      <c r="O115" s="50"/>
      <c r="P115" s="49">
        <f>P114+J115*PRODUCT($E$8:E114)*PRODUCT($G$8:G114)^-1</f>
        <v>21.84938847113234</v>
      </c>
      <c r="Q115" s="49" t="e">
        <f>((O114+N114)*PRODUCT($G$8:G114))/PRODUCT($E$8:E114)</f>
        <v>#DIV/0!</v>
      </c>
      <c r="R115" s="49" t="e">
        <f>((P114)*PRODUCT($G$8:G114))/PRODUCT($E$8:E114)</f>
        <v>#DIV/0!</v>
      </c>
      <c r="S115" s="11">
        <f t="shared" si="45"/>
        <v>0</v>
      </c>
      <c r="T115" s="31">
        <f t="shared" si="46"/>
        <v>0</v>
      </c>
      <c r="U115" s="39">
        <f t="shared" si="39"/>
        <v>0</v>
      </c>
      <c r="V115" s="39">
        <f t="shared" si="47"/>
        <v>0</v>
      </c>
      <c r="W115" s="49" t="e">
        <f t="shared" si="51"/>
        <v>#DIV/0!</v>
      </c>
      <c r="X115" s="39">
        <f t="shared" si="48"/>
        <v>0</v>
      </c>
      <c r="Y115" s="39">
        <f t="shared" si="49"/>
        <v>0</v>
      </c>
      <c r="Z115" s="39">
        <f t="shared" si="52"/>
        <v>0</v>
      </c>
      <c r="AA115" s="39">
        <f t="shared" si="42"/>
        <v>0</v>
      </c>
      <c r="AB115" s="39">
        <f t="shared" si="50"/>
        <v>0</v>
      </c>
      <c r="AC115" s="39"/>
      <c r="AD115" s="39"/>
      <c r="AE115" s="39"/>
      <c r="AF115" s="39"/>
      <c r="AG115" s="39"/>
    </row>
    <row r="116" spans="1:33" x14ac:dyDescent="0.2">
      <c r="A116" s="11">
        <f t="shared" si="43"/>
        <v>108</v>
      </c>
      <c r="B116" s="11" t="str">
        <f t="shared" si="43"/>
        <v/>
      </c>
      <c r="C116" s="12">
        <f>IF(B116&lt;121,INDEX(Frauen!C$2:C$122,B116+1,1),0)</f>
        <v>0</v>
      </c>
      <c r="D116" s="20">
        <f t="shared" si="35"/>
        <v>0</v>
      </c>
      <c r="E116" s="20">
        <f t="shared" si="36"/>
        <v>0</v>
      </c>
      <c r="F116" s="27">
        <f>IF(B116&lt;121,IF($D$1="konstant",$D$3,Zins!G110),0)</f>
        <v>0</v>
      </c>
      <c r="G116" s="37">
        <f t="shared" si="37"/>
        <v>1</v>
      </c>
      <c r="H116" s="11"/>
      <c r="I116" s="11"/>
      <c r="J116" s="11"/>
      <c r="K116" s="11"/>
      <c r="L116" s="29">
        <f t="shared" si="38"/>
        <v>0</v>
      </c>
      <c r="M116" s="31">
        <f t="shared" si="44"/>
        <v>0</v>
      </c>
      <c r="N116" s="50">
        <f>N115+H117*PRODUCT($G$8:G116)^-1*PRODUCT($E$8:E115)*D116</f>
        <v>3535.9326841441589</v>
      </c>
      <c r="O116" s="50"/>
      <c r="P116" s="49">
        <f>P115+J116*PRODUCT($E$8:E115)*PRODUCT($G$8:G115)^-1</f>
        <v>21.84938847113234</v>
      </c>
      <c r="Q116" s="49" t="e">
        <f>((O115+N115)*PRODUCT($G$8:G115))/PRODUCT($E$8:E115)</f>
        <v>#DIV/0!</v>
      </c>
      <c r="R116" s="49" t="e">
        <f>((P115)*PRODUCT($G$8:G115))/PRODUCT($E$8:E115)</f>
        <v>#DIV/0!</v>
      </c>
      <c r="S116" s="11">
        <f t="shared" si="45"/>
        <v>0</v>
      </c>
      <c r="T116" s="31">
        <f t="shared" si="46"/>
        <v>0</v>
      </c>
      <c r="U116" s="39">
        <f t="shared" si="39"/>
        <v>0</v>
      </c>
      <c r="V116" s="39">
        <f t="shared" si="47"/>
        <v>0</v>
      </c>
      <c r="W116" s="49" t="e">
        <f t="shared" si="51"/>
        <v>#DIV/0!</v>
      </c>
      <c r="X116" s="39">
        <f t="shared" si="48"/>
        <v>0</v>
      </c>
      <c r="Y116" s="39">
        <f t="shared" si="49"/>
        <v>0</v>
      </c>
      <c r="Z116" s="39">
        <f t="shared" si="52"/>
        <v>0</v>
      </c>
      <c r="AA116" s="39">
        <f t="shared" si="42"/>
        <v>0</v>
      </c>
      <c r="AB116" s="39">
        <f t="shared" si="50"/>
        <v>0</v>
      </c>
      <c r="AC116" s="39"/>
      <c r="AD116" s="39"/>
      <c r="AE116" s="39"/>
      <c r="AF116" s="39"/>
      <c r="AG116" s="39"/>
    </row>
    <row r="117" spans="1:33" x14ac:dyDescent="0.2">
      <c r="A117" s="11">
        <f t="shared" si="43"/>
        <v>109</v>
      </c>
      <c r="B117" s="11" t="str">
        <f t="shared" si="43"/>
        <v/>
      </c>
      <c r="C117" s="12">
        <f>IF(B117&lt;121,INDEX(Frauen!C$2:C$122,B117+1,1),0)</f>
        <v>0</v>
      </c>
      <c r="D117" s="20">
        <f t="shared" si="35"/>
        <v>0</v>
      </c>
      <c r="E117" s="20">
        <f t="shared" si="36"/>
        <v>0</v>
      </c>
      <c r="F117" s="27">
        <f>IF(B117&lt;121,IF($D$1="konstant",$D$3,Zins!G111),0)</f>
        <v>0</v>
      </c>
      <c r="G117" s="37">
        <f t="shared" si="37"/>
        <v>1</v>
      </c>
      <c r="H117" s="11"/>
      <c r="I117" s="11"/>
      <c r="J117" s="11"/>
      <c r="K117" s="11"/>
      <c r="L117" s="29">
        <f t="shared" si="38"/>
        <v>0</v>
      </c>
      <c r="M117" s="31">
        <f t="shared" si="44"/>
        <v>0</v>
      </c>
      <c r="N117" s="50">
        <f>N116+H118*PRODUCT($G$8:G117)^-1*PRODUCT($E$8:E116)*D117</f>
        <v>3535.9326841441589</v>
      </c>
      <c r="O117" s="50"/>
      <c r="P117" s="49">
        <f>P116+J117*PRODUCT($E$8:E116)*PRODUCT($G$8:G116)^-1</f>
        <v>21.84938847113234</v>
      </c>
      <c r="Q117" s="49" t="e">
        <f>((O116+N116)*PRODUCT($G$8:G116))/PRODUCT($E$8:E116)</f>
        <v>#DIV/0!</v>
      </c>
      <c r="R117" s="49" t="e">
        <f>((P116)*PRODUCT($G$8:G116))/PRODUCT($E$8:E116)</f>
        <v>#DIV/0!</v>
      </c>
      <c r="S117" s="11">
        <f t="shared" si="45"/>
        <v>0</v>
      </c>
      <c r="T117" s="31">
        <f t="shared" si="46"/>
        <v>0</v>
      </c>
      <c r="U117" s="39">
        <f t="shared" si="39"/>
        <v>0</v>
      </c>
      <c r="V117" s="39">
        <f t="shared" si="47"/>
        <v>0</v>
      </c>
      <c r="W117" s="49" t="e">
        <f t="shared" si="51"/>
        <v>#DIV/0!</v>
      </c>
      <c r="X117" s="39">
        <f t="shared" si="48"/>
        <v>0</v>
      </c>
      <c r="Y117" s="39">
        <f t="shared" si="49"/>
        <v>0</v>
      </c>
      <c r="Z117" s="39">
        <f t="shared" si="52"/>
        <v>0</v>
      </c>
      <c r="AA117" s="39">
        <f t="shared" si="42"/>
        <v>0</v>
      </c>
      <c r="AB117" s="39">
        <f t="shared" si="50"/>
        <v>0</v>
      </c>
      <c r="AC117" s="39"/>
      <c r="AD117" s="39"/>
      <c r="AE117" s="39"/>
      <c r="AF117" s="39"/>
      <c r="AG117" s="39"/>
    </row>
    <row r="118" spans="1:33" x14ac:dyDescent="0.2">
      <c r="A118" s="11">
        <f t="shared" si="43"/>
        <v>110</v>
      </c>
      <c r="B118" s="11" t="str">
        <f t="shared" si="43"/>
        <v/>
      </c>
      <c r="C118" s="12">
        <f>IF(B118&lt;121,INDEX(Frauen!C$2:C$122,B118+1,1),0)</f>
        <v>0</v>
      </c>
      <c r="D118" s="20">
        <f t="shared" si="35"/>
        <v>0</v>
      </c>
      <c r="E118" s="20">
        <f t="shared" si="36"/>
        <v>0</v>
      </c>
      <c r="F118" s="27">
        <f>IF(B118&lt;121,IF($D$1="konstant",$D$3,Zins!G112),0)</f>
        <v>0</v>
      </c>
      <c r="G118" s="37">
        <f t="shared" si="37"/>
        <v>1</v>
      </c>
      <c r="H118" s="11"/>
      <c r="I118" s="11"/>
      <c r="J118" s="11"/>
      <c r="K118" s="11"/>
      <c r="L118" s="29">
        <f t="shared" si="38"/>
        <v>0</v>
      </c>
      <c r="M118" s="31">
        <f t="shared" si="44"/>
        <v>0</v>
      </c>
      <c r="N118" s="50">
        <f>N117+H119*PRODUCT($G$8:G118)^-1*PRODUCT($E$8:E117)*D118</f>
        <v>3535.9326841441589</v>
      </c>
      <c r="O118" s="50"/>
      <c r="P118" s="49">
        <f>P117+J118*PRODUCT($E$8:E117)*PRODUCT($G$8:G117)^-1</f>
        <v>21.84938847113234</v>
      </c>
      <c r="Q118" s="49" t="e">
        <f>((O117+N117)*PRODUCT($G$8:G117))/PRODUCT($E$8:E117)</f>
        <v>#DIV/0!</v>
      </c>
      <c r="R118" s="49" t="e">
        <f>((P117)*PRODUCT($G$8:G117))/PRODUCT($E$8:E117)</f>
        <v>#DIV/0!</v>
      </c>
      <c r="S118" s="11">
        <f t="shared" si="45"/>
        <v>0</v>
      </c>
      <c r="T118" s="31">
        <f t="shared" si="46"/>
        <v>0</v>
      </c>
      <c r="U118" s="39">
        <f t="shared" si="39"/>
        <v>0</v>
      </c>
      <c r="V118" s="39">
        <f t="shared" si="47"/>
        <v>0</v>
      </c>
      <c r="W118" s="49" t="e">
        <f t="shared" si="51"/>
        <v>#DIV/0!</v>
      </c>
      <c r="X118" s="39">
        <f t="shared" si="48"/>
        <v>0</v>
      </c>
      <c r="Y118" s="39">
        <f t="shared" si="49"/>
        <v>0</v>
      </c>
      <c r="Z118" s="39">
        <f t="shared" si="52"/>
        <v>0</v>
      </c>
      <c r="AA118" s="39">
        <f t="shared" si="42"/>
        <v>0</v>
      </c>
      <c r="AB118" s="39">
        <f t="shared" si="50"/>
        <v>0</v>
      </c>
      <c r="AC118" s="39"/>
      <c r="AD118" s="39"/>
      <c r="AE118" s="39"/>
      <c r="AF118" s="39"/>
      <c r="AG118" s="39"/>
    </row>
    <row r="119" spans="1:33" x14ac:dyDescent="0.2">
      <c r="A119" s="11">
        <f t="shared" si="43"/>
        <v>111</v>
      </c>
      <c r="B119" s="11" t="str">
        <f t="shared" si="43"/>
        <v/>
      </c>
      <c r="C119" s="12">
        <f>IF(B119&lt;121,INDEX(Frauen!C$2:C$122,B119+1,1),0)</f>
        <v>0</v>
      </c>
      <c r="D119" s="20">
        <f t="shared" si="35"/>
        <v>0</v>
      </c>
      <c r="E119" s="20">
        <f t="shared" si="36"/>
        <v>0</v>
      </c>
      <c r="F119" s="27">
        <f>IF(B119&lt;121,IF($D$1="konstant",$D$3,Zins!G113),0)</f>
        <v>0</v>
      </c>
      <c r="G119" s="37">
        <f t="shared" si="37"/>
        <v>1</v>
      </c>
      <c r="H119" s="11"/>
      <c r="I119" s="11"/>
      <c r="J119" s="11"/>
      <c r="K119" s="11"/>
      <c r="L119" s="29">
        <f t="shared" si="38"/>
        <v>0</v>
      </c>
      <c r="M119" s="31">
        <f t="shared" si="44"/>
        <v>0</v>
      </c>
      <c r="N119" s="50">
        <f>N118+H120*PRODUCT($G$8:G119)^-1*PRODUCT($E$8:E118)*D119</f>
        <v>3535.9326841441589</v>
      </c>
      <c r="O119" s="50"/>
      <c r="P119" s="49">
        <f>P118+J119*PRODUCT($E$8:E118)*PRODUCT($G$8:G118)^-1</f>
        <v>21.84938847113234</v>
      </c>
      <c r="Q119" s="49" t="e">
        <f>((O118+N118)*PRODUCT($G$8:G118))/PRODUCT($E$8:E118)</f>
        <v>#DIV/0!</v>
      </c>
      <c r="R119" s="49" t="e">
        <f>((P118)*PRODUCT($G$8:G118))/PRODUCT($E$8:E118)</f>
        <v>#DIV/0!</v>
      </c>
      <c r="S119" s="11">
        <f t="shared" si="45"/>
        <v>0</v>
      </c>
      <c r="T119" s="31">
        <f t="shared" si="46"/>
        <v>0</v>
      </c>
      <c r="U119" s="39">
        <f t="shared" si="39"/>
        <v>0</v>
      </c>
      <c r="V119" s="39">
        <f t="shared" si="47"/>
        <v>0</v>
      </c>
      <c r="W119" s="49" t="e">
        <f t="shared" si="51"/>
        <v>#DIV/0!</v>
      </c>
      <c r="X119" s="39">
        <f t="shared" si="48"/>
        <v>0</v>
      </c>
      <c r="Y119" s="39">
        <f t="shared" si="49"/>
        <v>0</v>
      </c>
      <c r="Z119" s="39">
        <f t="shared" si="52"/>
        <v>0</v>
      </c>
      <c r="AA119" s="39">
        <f t="shared" si="42"/>
        <v>0</v>
      </c>
      <c r="AB119" s="39">
        <f t="shared" si="50"/>
        <v>0</v>
      </c>
      <c r="AC119" s="39"/>
      <c r="AD119" s="39"/>
      <c r="AE119" s="39"/>
      <c r="AF119" s="39"/>
      <c r="AG119" s="39"/>
    </row>
    <row r="120" spans="1:33" x14ac:dyDescent="0.2">
      <c r="A120" s="11">
        <f t="shared" si="43"/>
        <v>112</v>
      </c>
      <c r="B120" s="11" t="str">
        <f t="shared" si="43"/>
        <v/>
      </c>
      <c r="C120" s="12">
        <f>IF(B120&lt;121,INDEX(Frauen!C$2:C$122,B120+1,1),0)</f>
        <v>0</v>
      </c>
      <c r="D120" s="20">
        <f t="shared" si="35"/>
        <v>0</v>
      </c>
      <c r="E120" s="20">
        <f t="shared" si="36"/>
        <v>0</v>
      </c>
      <c r="F120" s="27">
        <f>IF(B120&lt;121,IF($D$1="konstant",$D$3,Zins!G114),0)</f>
        <v>0</v>
      </c>
      <c r="G120" s="37">
        <f t="shared" si="37"/>
        <v>1</v>
      </c>
      <c r="H120" s="11"/>
      <c r="I120" s="11"/>
      <c r="J120" s="11"/>
      <c r="K120" s="11"/>
      <c r="L120" s="29">
        <f t="shared" si="38"/>
        <v>0</v>
      </c>
      <c r="M120" s="31">
        <f t="shared" si="44"/>
        <v>0</v>
      </c>
      <c r="N120" s="50">
        <f>N119+H121*PRODUCT($G$8:G120)^-1*PRODUCT($E$8:E119)*D120</f>
        <v>3535.9326841441589</v>
      </c>
      <c r="O120" s="50"/>
      <c r="P120" s="49">
        <f>P119+J120*PRODUCT($E$8:E119)*PRODUCT($G$8:G119)^-1</f>
        <v>21.84938847113234</v>
      </c>
      <c r="Q120" s="49" t="e">
        <f>((O119+N119)*PRODUCT($G$8:G119))/PRODUCT($E$8:E119)</f>
        <v>#DIV/0!</v>
      </c>
      <c r="R120" s="49" t="e">
        <f>((P119)*PRODUCT($G$8:G119))/PRODUCT($E$8:E119)</f>
        <v>#DIV/0!</v>
      </c>
      <c r="S120" s="11">
        <f t="shared" si="45"/>
        <v>0</v>
      </c>
      <c r="T120" s="31">
        <f t="shared" si="46"/>
        <v>0</v>
      </c>
      <c r="U120" s="39">
        <f t="shared" si="39"/>
        <v>0</v>
      </c>
      <c r="V120" s="39">
        <f t="shared" si="47"/>
        <v>0</v>
      </c>
      <c r="W120" s="49" t="e">
        <f t="shared" si="51"/>
        <v>#DIV/0!</v>
      </c>
      <c r="X120" s="39">
        <f t="shared" si="48"/>
        <v>0</v>
      </c>
      <c r="Y120" s="39">
        <f t="shared" si="49"/>
        <v>0</v>
      </c>
      <c r="Z120" s="39">
        <f t="shared" si="52"/>
        <v>0</v>
      </c>
      <c r="AA120" s="39">
        <f t="shared" si="42"/>
        <v>0</v>
      </c>
      <c r="AB120" s="39">
        <f t="shared" si="50"/>
        <v>0</v>
      </c>
      <c r="AC120" s="39"/>
      <c r="AD120" s="39"/>
      <c r="AE120" s="39"/>
      <c r="AF120" s="39"/>
      <c r="AG120" s="39"/>
    </row>
    <row r="121" spans="1:33" x14ac:dyDescent="0.2">
      <c r="A121" s="11">
        <f t="shared" si="43"/>
        <v>113</v>
      </c>
      <c r="B121" s="11" t="str">
        <f t="shared" si="43"/>
        <v/>
      </c>
      <c r="C121" s="12">
        <f>IF(B121&lt;121,INDEX(Frauen!C$2:C$122,B121+1,1),0)</f>
        <v>0</v>
      </c>
      <c r="D121" s="20">
        <f t="shared" si="35"/>
        <v>0</v>
      </c>
      <c r="E121" s="20">
        <f t="shared" si="36"/>
        <v>0</v>
      </c>
      <c r="F121" s="27">
        <f>IF(B121&lt;121,IF($D$1="konstant",$D$3,Zins!G115),0)</f>
        <v>0</v>
      </c>
      <c r="G121" s="37">
        <f t="shared" si="37"/>
        <v>1</v>
      </c>
      <c r="H121" s="11"/>
      <c r="I121" s="11"/>
      <c r="J121" s="11"/>
      <c r="K121" s="11"/>
      <c r="L121" s="29">
        <f t="shared" si="38"/>
        <v>0</v>
      </c>
      <c r="M121" s="31">
        <f t="shared" si="44"/>
        <v>0</v>
      </c>
      <c r="N121" s="50">
        <f>N120+H122*PRODUCT($G$8:G121)^-1*PRODUCT($E$8:E120)*D121</f>
        <v>3535.9326841441589</v>
      </c>
      <c r="O121" s="50"/>
      <c r="P121" s="49">
        <f>P120+J121*PRODUCT($E$8:E120)*PRODUCT($G$8:G120)^-1</f>
        <v>21.84938847113234</v>
      </c>
      <c r="Q121" s="49" t="e">
        <f>((O120+N120)*PRODUCT($G$8:G120))/PRODUCT($E$8:E120)</f>
        <v>#DIV/0!</v>
      </c>
      <c r="R121" s="49" t="e">
        <f>((P120)*PRODUCT($G$8:G120))/PRODUCT($E$8:E120)</f>
        <v>#DIV/0!</v>
      </c>
      <c r="S121" s="11">
        <f t="shared" si="45"/>
        <v>0</v>
      </c>
      <c r="T121" s="31">
        <f t="shared" si="46"/>
        <v>0</v>
      </c>
      <c r="U121" s="39">
        <f t="shared" si="39"/>
        <v>0</v>
      </c>
      <c r="V121" s="39">
        <f t="shared" si="47"/>
        <v>0</v>
      </c>
      <c r="W121" s="49" t="e">
        <f t="shared" si="51"/>
        <v>#DIV/0!</v>
      </c>
      <c r="X121" s="39">
        <f t="shared" si="48"/>
        <v>0</v>
      </c>
      <c r="Y121" s="39">
        <f t="shared" si="49"/>
        <v>0</v>
      </c>
      <c r="Z121" s="39">
        <f t="shared" si="52"/>
        <v>0</v>
      </c>
      <c r="AA121" s="39">
        <f t="shared" si="42"/>
        <v>0</v>
      </c>
      <c r="AB121" s="39">
        <f t="shared" si="50"/>
        <v>0</v>
      </c>
      <c r="AC121" s="39"/>
      <c r="AD121" s="39"/>
      <c r="AE121" s="39"/>
      <c r="AF121" s="39"/>
      <c r="AG121" s="39"/>
    </row>
    <row r="122" spans="1:33" x14ac:dyDescent="0.2">
      <c r="A122" s="11">
        <f t="shared" si="43"/>
        <v>114</v>
      </c>
      <c r="B122" s="11" t="str">
        <f t="shared" si="43"/>
        <v/>
      </c>
      <c r="C122" s="12">
        <f>IF(B122&lt;121,INDEX(Frauen!C$2:C$122,B122+1,1),0)</f>
        <v>0</v>
      </c>
      <c r="D122" s="20">
        <f t="shared" si="35"/>
        <v>0</v>
      </c>
      <c r="E122" s="20">
        <f t="shared" si="36"/>
        <v>0</v>
      </c>
      <c r="F122" s="27">
        <f>IF(B122&lt;121,IF($D$1="konstant",$D$3,Zins!G116),0)</f>
        <v>0</v>
      </c>
      <c r="G122" s="37">
        <f t="shared" si="37"/>
        <v>1</v>
      </c>
      <c r="H122" s="11"/>
      <c r="I122" s="11"/>
      <c r="J122" s="11"/>
      <c r="K122" s="11"/>
      <c r="L122" s="29">
        <f t="shared" si="38"/>
        <v>0</v>
      </c>
      <c r="M122" s="31">
        <f t="shared" si="44"/>
        <v>0</v>
      </c>
      <c r="N122" s="50">
        <f>N121+H123*PRODUCT($G$8:G122)^-1*PRODUCT($E$8:E121)*D122</f>
        <v>3535.9326841441589</v>
      </c>
      <c r="O122" s="50"/>
      <c r="P122" s="49">
        <f>P121+J122*PRODUCT($E$8:E121)*PRODUCT($G$8:G121)^-1</f>
        <v>21.84938847113234</v>
      </c>
      <c r="Q122" s="49" t="e">
        <f>((O121+N121)*PRODUCT($G$8:G121))/PRODUCT($E$8:E121)</f>
        <v>#DIV/0!</v>
      </c>
      <c r="R122" s="49" t="e">
        <f>((P121)*PRODUCT($G$8:G121))/PRODUCT($E$8:E121)</f>
        <v>#DIV/0!</v>
      </c>
      <c r="S122" s="11">
        <f t="shared" si="45"/>
        <v>0</v>
      </c>
      <c r="T122" s="31">
        <f t="shared" si="46"/>
        <v>0</v>
      </c>
      <c r="U122" s="39">
        <f t="shared" si="39"/>
        <v>0</v>
      </c>
      <c r="V122" s="39">
        <f t="shared" si="47"/>
        <v>0</v>
      </c>
      <c r="W122" s="49" t="e">
        <f t="shared" si="51"/>
        <v>#DIV/0!</v>
      </c>
      <c r="X122" s="39">
        <f t="shared" si="48"/>
        <v>0</v>
      </c>
      <c r="Y122" s="39">
        <f t="shared" si="49"/>
        <v>0</v>
      </c>
      <c r="Z122" s="39">
        <f t="shared" si="52"/>
        <v>0</v>
      </c>
      <c r="AA122" s="39">
        <f t="shared" si="42"/>
        <v>0</v>
      </c>
      <c r="AB122" s="39">
        <f t="shared" si="50"/>
        <v>0</v>
      </c>
      <c r="AC122" s="39"/>
      <c r="AD122" s="39"/>
      <c r="AE122" s="39"/>
      <c r="AF122" s="39"/>
      <c r="AG122" s="39"/>
    </row>
    <row r="123" spans="1:33" x14ac:dyDescent="0.2">
      <c r="A123" s="11">
        <f t="shared" si="43"/>
        <v>115</v>
      </c>
      <c r="B123" s="11" t="str">
        <f t="shared" si="43"/>
        <v/>
      </c>
      <c r="C123" s="12">
        <f>IF(B123&lt;121,INDEX(Frauen!C$2:C$122,B123+1,1),0)</f>
        <v>0</v>
      </c>
      <c r="D123" s="20">
        <f t="shared" si="35"/>
        <v>0</v>
      </c>
      <c r="E123" s="20">
        <f t="shared" si="36"/>
        <v>0</v>
      </c>
      <c r="F123" s="27">
        <f>IF(B123&lt;121,IF($D$1="konstant",$D$3,Zins!G117),0)</f>
        <v>0</v>
      </c>
      <c r="G123" s="37">
        <f t="shared" si="37"/>
        <v>1</v>
      </c>
      <c r="H123" s="11"/>
      <c r="I123" s="11"/>
      <c r="J123" s="11"/>
      <c r="K123" s="11"/>
      <c r="L123" s="29">
        <f t="shared" si="38"/>
        <v>0</v>
      </c>
      <c r="M123" s="31">
        <f t="shared" si="44"/>
        <v>0</v>
      </c>
      <c r="N123" s="50">
        <f>N122+H124*PRODUCT($G$8:G123)^-1*PRODUCT($E$8:E122)*D123</f>
        <v>3535.9326841441589</v>
      </c>
      <c r="O123" s="50"/>
      <c r="P123" s="49">
        <f>P122+J123*PRODUCT($E$8:E122)*PRODUCT($G$8:G122)^-1</f>
        <v>21.84938847113234</v>
      </c>
      <c r="Q123" s="49" t="e">
        <f>((O122+N122)*PRODUCT($G$8:G122))/PRODUCT($E$8:E122)</f>
        <v>#DIV/0!</v>
      </c>
      <c r="R123" s="49" t="e">
        <f>((P122)*PRODUCT($G$8:G122))/PRODUCT($E$8:E122)</f>
        <v>#DIV/0!</v>
      </c>
      <c r="S123" s="11">
        <f t="shared" si="45"/>
        <v>0</v>
      </c>
      <c r="T123" s="31">
        <f t="shared" si="46"/>
        <v>0</v>
      </c>
      <c r="U123" s="39">
        <f t="shared" si="39"/>
        <v>0</v>
      </c>
      <c r="V123" s="39">
        <f t="shared" si="47"/>
        <v>0</v>
      </c>
      <c r="W123" s="49" t="e">
        <f t="shared" si="51"/>
        <v>#DIV/0!</v>
      </c>
      <c r="X123" s="39">
        <f t="shared" si="48"/>
        <v>0</v>
      </c>
      <c r="Y123" s="39">
        <f t="shared" si="49"/>
        <v>0</v>
      </c>
      <c r="Z123" s="39">
        <f t="shared" si="52"/>
        <v>0</v>
      </c>
      <c r="AA123" s="39">
        <f t="shared" si="42"/>
        <v>0</v>
      </c>
      <c r="AB123" s="39">
        <f t="shared" si="50"/>
        <v>0</v>
      </c>
      <c r="AC123" s="39"/>
      <c r="AD123" s="39"/>
      <c r="AE123" s="39"/>
      <c r="AF123" s="39"/>
      <c r="AG123" s="39"/>
    </row>
    <row r="124" spans="1:33" x14ac:dyDescent="0.2">
      <c r="A124" s="11">
        <f t="shared" si="43"/>
        <v>116</v>
      </c>
      <c r="B124" s="11" t="str">
        <f t="shared" si="43"/>
        <v/>
      </c>
      <c r="C124" s="12">
        <f>IF(B124&lt;121,INDEX(Frauen!C$2:C$122,B124+1,1),0)</f>
        <v>0</v>
      </c>
      <c r="D124" s="20">
        <f t="shared" si="35"/>
        <v>0</v>
      </c>
      <c r="E124" s="20">
        <f t="shared" si="36"/>
        <v>0</v>
      </c>
      <c r="F124" s="27">
        <f>IF(B124&lt;121,IF($D$1="konstant",$D$3,Zins!G118),0)</f>
        <v>0</v>
      </c>
      <c r="G124" s="37">
        <f t="shared" si="37"/>
        <v>1</v>
      </c>
      <c r="H124" s="11"/>
      <c r="I124" s="11"/>
      <c r="J124" s="11"/>
      <c r="K124" s="11"/>
      <c r="L124" s="29">
        <f t="shared" si="38"/>
        <v>0</v>
      </c>
      <c r="M124" s="31">
        <f t="shared" si="44"/>
        <v>0</v>
      </c>
      <c r="N124" s="50">
        <f>N123+H125*PRODUCT($G$8:G124)^-1*PRODUCT($E$8:E123)*D124</f>
        <v>3535.9326841441589</v>
      </c>
      <c r="O124" s="50"/>
      <c r="P124" s="49">
        <f>P123+J124*PRODUCT($E$8:E123)*PRODUCT($G$8:G123)^-1</f>
        <v>21.84938847113234</v>
      </c>
      <c r="Q124" s="49" t="e">
        <f>((O123+N123)*PRODUCT($G$8:G123))/PRODUCT($E$8:E123)</f>
        <v>#DIV/0!</v>
      </c>
      <c r="R124" s="49" t="e">
        <f>((P123)*PRODUCT($G$8:G123))/PRODUCT($E$8:E123)</f>
        <v>#DIV/0!</v>
      </c>
      <c r="S124" s="11">
        <f t="shared" si="45"/>
        <v>0</v>
      </c>
      <c r="T124" s="31">
        <f t="shared" si="46"/>
        <v>0</v>
      </c>
      <c r="U124" s="39">
        <f t="shared" si="39"/>
        <v>0</v>
      </c>
      <c r="V124" s="39">
        <f t="shared" si="47"/>
        <v>0</v>
      </c>
      <c r="W124" s="49" t="e">
        <f t="shared" si="51"/>
        <v>#DIV/0!</v>
      </c>
      <c r="X124" s="39">
        <f t="shared" si="48"/>
        <v>0</v>
      </c>
      <c r="Y124" s="39">
        <f t="shared" si="49"/>
        <v>0</v>
      </c>
      <c r="Z124" s="39">
        <f t="shared" si="52"/>
        <v>0</v>
      </c>
      <c r="AA124" s="39">
        <f t="shared" si="42"/>
        <v>0</v>
      </c>
      <c r="AB124" s="39">
        <f t="shared" si="50"/>
        <v>0</v>
      </c>
      <c r="AC124" s="39"/>
      <c r="AD124" s="39"/>
      <c r="AE124" s="39"/>
      <c r="AF124" s="39"/>
      <c r="AG124" s="39"/>
    </row>
    <row r="125" spans="1:33" x14ac:dyDescent="0.2">
      <c r="A125" s="11">
        <f t="shared" si="43"/>
        <v>117</v>
      </c>
      <c r="B125" s="11" t="str">
        <f t="shared" si="43"/>
        <v/>
      </c>
      <c r="C125" s="12">
        <f>IF(B125&lt;121,INDEX(Frauen!C$2:C$122,B125+1,1),0)</f>
        <v>0</v>
      </c>
      <c r="D125" s="20">
        <f t="shared" si="35"/>
        <v>0</v>
      </c>
      <c r="E125" s="20">
        <f t="shared" si="36"/>
        <v>0</v>
      </c>
      <c r="F125" s="27">
        <f>IF(B125&lt;121,IF($D$1="konstant",$D$3,Zins!G119),0)</f>
        <v>0</v>
      </c>
      <c r="G125" s="37">
        <f t="shared" si="37"/>
        <v>1</v>
      </c>
      <c r="H125" s="11"/>
      <c r="I125" s="11"/>
      <c r="J125" s="11"/>
      <c r="K125" s="11"/>
      <c r="L125" s="29">
        <f t="shared" si="38"/>
        <v>0</v>
      </c>
      <c r="M125" s="31">
        <f t="shared" si="44"/>
        <v>0</v>
      </c>
      <c r="N125" s="50">
        <f>N124+H126*PRODUCT($G$8:G125)^-1*PRODUCT($E$8:E124)*D125</f>
        <v>3535.9326841441589</v>
      </c>
      <c r="O125" s="50"/>
      <c r="P125" s="49">
        <f>P124+J125*PRODUCT($E$8:E124)*PRODUCT($G$8:G124)^-1</f>
        <v>21.84938847113234</v>
      </c>
      <c r="Q125" s="49" t="e">
        <f>((O124+N124)*PRODUCT($G$8:G124))/PRODUCT($E$8:E124)</f>
        <v>#DIV/0!</v>
      </c>
      <c r="R125" s="49" t="e">
        <f>((P124)*PRODUCT($G$8:G124))/PRODUCT($E$8:E124)</f>
        <v>#DIV/0!</v>
      </c>
      <c r="S125" s="11">
        <f t="shared" si="45"/>
        <v>0</v>
      </c>
      <c r="T125" s="31">
        <f t="shared" si="46"/>
        <v>0</v>
      </c>
      <c r="U125" s="39">
        <f t="shared" si="39"/>
        <v>0</v>
      </c>
      <c r="V125" s="39">
        <f t="shared" si="47"/>
        <v>0</v>
      </c>
      <c r="W125" s="49" t="e">
        <f t="shared" si="51"/>
        <v>#DIV/0!</v>
      </c>
      <c r="X125" s="39">
        <f t="shared" si="48"/>
        <v>0</v>
      </c>
      <c r="Y125" s="39">
        <f t="shared" si="49"/>
        <v>0</v>
      </c>
      <c r="Z125" s="39">
        <f t="shared" si="52"/>
        <v>0</v>
      </c>
      <c r="AA125" s="39">
        <f t="shared" si="42"/>
        <v>0</v>
      </c>
      <c r="AB125" s="39">
        <f t="shared" si="50"/>
        <v>0</v>
      </c>
      <c r="AC125" s="39"/>
      <c r="AD125" s="39"/>
      <c r="AE125" s="39"/>
      <c r="AF125" s="39"/>
      <c r="AG125" s="39"/>
    </row>
    <row r="126" spans="1:33" x14ac:dyDescent="0.2">
      <c r="A126" s="11">
        <f t="shared" si="43"/>
        <v>118</v>
      </c>
      <c r="B126" s="11" t="str">
        <f t="shared" si="43"/>
        <v/>
      </c>
      <c r="C126" s="12">
        <f>IF(B126&lt;121,INDEX(Frauen!C$2:C$122,B126+1,1),0)</f>
        <v>0</v>
      </c>
      <c r="D126" s="20">
        <f t="shared" si="35"/>
        <v>0</v>
      </c>
      <c r="E126" s="20">
        <f t="shared" si="36"/>
        <v>0</v>
      </c>
      <c r="F126" s="27">
        <f>IF(B126&lt;121,IF($D$1="konstant",$D$3,Zins!G120),0)</f>
        <v>0</v>
      </c>
      <c r="G126" s="37">
        <f t="shared" si="37"/>
        <v>1</v>
      </c>
      <c r="H126" s="11"/>
      <c r="I126" s="11"/>
      <c r="J126" s="11"/>
      <c r="K126" s="11"/>
      <c r="L126" s="29">
        <f t="shared" si="38"/>
        <v>0</v>
      </c>
      <c r="M126" s="31">
        <f t="shared" si="44"/>
        <v>0</v>
      </c>
      <c r="N126" s="50">
        <f>N125+H127*PRODUCT($G$8:G126)^-1*PRODUCT($E$8:E125)*D126</f>
        <v>3535.9326841441589</v>
      </c>
      <c r="O126" s="50"/>
      <c r="P126" s="49">
        <f>P125+J126*PRODUCT($E$8:E125)*PRODUCT($G$8:G125)^-1</f>
        <v>21.84938847113234</v>
      </c>
      <c r="Q126" s="49" t="e">
        <f>((O125+N125)*PRODUCT($G$8:G125))/PRODUCT($E$8:E125)</f>
        <v>#DIV/0!</v>
      </c>
      <c r="R126" s="49" t="e">
        <f>((P125)*PRODUCT($G$8:G125))/PRODUCT($E$8:E125)</f>
        <v>#DIV/0!</v>
      </c>
      <c r="S126" s="11">
        <f t="shared" si="45"/>
        <v>0</v>
      </c>
      <c r="T126" s="31">
        <f t="shared" si="46"/>
        <v>0</v>
      </c>
      <c r="U126" s="39">
        <f t="shared" si="39"/>
        <v>0</v>
      </c>
      <c r="V126" s="39">
        <f t="shared" si="47"/>
        <v>0</v>
      </c>
      <c r="W126" s="49" t="e">
        <f t="shared" si="51"/>
        <v>#DIV/0!</v>
      </c>
      <c r="X126" s="39">
        <f t="shared" si="48"/>
        <v>0</v>
      </c>
      <c r="Y126" s="39">
        <f t="shared" si="49"/>
        <v>0</v>
      </c>
      <c r="Z126" s="39">
        <f t="shared" si="52"/>
        <v>0</v>
      </c>
      <c r="AA126" s="39">
        <f t="shared" si="42"/>
        <v>0</v>
      </c>
      <c r="AB126" s="39">
        <f t="shared" si="50"/>
        <v>0</v>
      </c>
      <c r="AC126" s="39"/>
      <c r="AD126" s="39"/>
      <c r="AE126" s="39"/>
      <c r="AF126" s="39"/>
      <c r="AG126" s="39"/>
    </row>
    <row r="127" spans="1:33" x14ac:dyDescent="0.2">
      <c r="A127" s="11">
        <f t="shared" si="43"/>
        <v>119</v>
      </c>
      <c r="B127" s="11" t="str">
        <f t="shared" si="43"/>
        <v/>
      </c>
      <c r="C127" s="12">
        <f>IF(B127&lt;121,INDEX(Frauen!C$2:C$122,B127+1,1),0)</f>
        <v>0</v>
      </c>
      <c r="D127" s="20">
        <f t="shared" si="35"/>
        <v>0</v>
      </c>
      <c r="E127" s="20">
        <f t="shared" si="36"/>
        <v>0</v>
      </c>
      <c r="F127" s="27">
        <f>IF(B127&lt;121,IF($D$1="konstant",$D$3,Zins!G121),0)</f>
        <v>0</v>
      </c>
      <c r="G127" s="37">
        <f t="shared" si="37"/>
        <v>1</v>
      </c>
      <c r="H127" s="11"/>
      <c r="I127" s="11"/>
      <c r="J127" s="11"/>
      <c r="K127" s="11"/>
      <c r="L127" s="29">
        <f t="shared" si="38"/>
        <v>0</v>
      </c>
      <c r="M127" s="31">
        <f t="shared" si="44"/>
        <v>0</v>
      </c>
      <c r="N127" s="50">
        <f>N126+H128*PRODUCT($G$8:G127)^-1*PRODUCT($E$8:E126)*D127</f>
        <v>3535.9326841441589</v>
      </c>
      <c r="O127" s="50"/>
      <c r="P127" s="49">
        <f>P126+J127*PRODUCT($E$8:E126)*PRODUCT($G$8:G126)^-1</f>
        <v>21.84938847113234</v>
      </c>
      <c r="Q127" s="49" t="e">
        <f>((O126+N126)*PRODUCT($G$8:G126))/PRODUCT($E$8:E126)</f>
        <v>#DIV/0!</v>
      </c>
      <c r="R127" s="49" t="e">
        <f>((P126)*PRODUCT($G$8:G126))/PRODUCT($E$8:E126)</f>
        <v>#DIV/0!</v>
      </c>
      <c r="S127" s="11">
        <f t="shared" si="45"/>
        <v>0</v>
      </c>
      <c r="T127" s="31">
        <f t="shared" si="46"/>
        <v>0</v>
      </c>
      <c r="U127" s="39">
        <f t="shared" si="39"/>
        <v>0</v>
      </c>
      <c r="V127" s="39">
        <f t="shared" si="47"/>
        <v>0</v>
      </c>
      <c r="W127" s="49" t="e">
        <f t="shared" si="51"/>
        <v>#DIV/0!</v>
      </c>
      <c r="X127" s="39">
        <f t="shared" si="48"/>
        <v>0</v>
      </c>
      <c r="Y127" s="39">
        <f t="shared" si="49"/>
        <v>0</v>
      </c>
      <c r="Z127" s="39">
        <f t="shared" si="52"/>
        <v>0</v>
      </c>
      <c r="AA127" s="39">
        <f t="shared" si="42"/>
        <v>0</v>
      </c>
      <c r="AB127" s="39">
        <f t="shared" si="50"/>
        <v>0</v>
      </c>
      <c r="AC127" s="39"/>
      <c r="AD127" s="39"/>
      <c r="AE127" s="39"/>
      <c r="AF127" s="39"/>
      <c r="AG127" s="39"/>
    </row>
    <row r="128" spans="1:33" x14ac:dyDescent="0.2">
      <c r="A128" s="11">
        <f t="shared" si="43"/>
        <v>120</v>
      </c>
      <c r="B128" s="11" t="str">
        <f t="shared" si="43"/>
        <v/>
      </c>
      <c r="C128" s="12">
        <f>IF(B128&lt;121,INDEX(Frauen!C$2:C$122,B128+1,1),0)</f>
        <v>0</v>
      </c>
      <c r="D128" s="20">
        <f t="shared" si="35"/>
        <v>0</v>
      </c>
      <c r="E128" s="20">
        <f t="shared" si="36"/>
        <v>0</v>
      </c>
      <c r="F128" s="27">
        <f>IF(B128&lt;121,IF($D$1="konstant",$D$3,Zins!G122),0)</f>
        <v>0</v>
      </c>
      <c r="G128" s="37">
        <f t="shared" si="37"/>
        <v>1</v>
      </c>
      <c r="H128" s="11"/>
      <c r="I128" s="11"/>
      <c r="J128" s="11"/>
      <c r="K128" s="11"/>
      <c r="L128" s="29"/>
      <c r="N128" s="50">
        <f>N127+H129*PRODUCT($G$8:G128)^-1*PRODUCT($E$8:E127)*D128</f>
        <v>3535.9326841441589</v>
      </c>
      <c r="O128" s="50"/>
      <c r="P128" s="49">
        <f>P127+J128*PRODUCT($E$8:E127)*PRODUCT($G$8:G127)^-1</f>
        <v>21.84938847113234</v>
      </c>
      <c r="Q128" s="49" t="e">
        <f>((O127+N127)*PRODUCT($G$8:G127))/PRODUCT($E$8:E127)</f>
        <v>#DIV/0!</v>
      </c>
      <c r="R128" s="49" t="e">
        <f>((P127)*PRODUCT($G$8:G127))/PRODUCT($E$8:E127)</f>
        <v>#DIV/0!</v>
      </c>
      <c r="S128" s="11">
        <f t="shared" si="45"/>
        <v>0</v>
      </c>
      <c r="U128" s="39">
        <f t="shared" si="39"/>
        <v>0</v>
      </c>
      <c r="V128" s="39">
        <f t="shared" si="47"/>
        <v>0</v>
      </c>
      <c r="W128" s="49" t="e">
        <f t="shared" si="51"/>
        <v>#DIV/0!</v>
      </c>
      <c r="X128" s="39">
        <f t="shared" si="48"/>
        <v>0</v>
      </c>
      <c r="Y128" s="39">
        <f t="shared" si="49"/>
        <v>0</v>
      </c>
      <c r="Z128" s="39">
        <f t="shared" si="52"/>
        <v>0</v>
      </c>
      <c r="AA128" s="39">
        <f t="shared" si="42"/>
        <v>0</v>
      </c>
      <c r="AB128" s="39">
        <f t="shared" si="50"/>
        <v>0</v>
      </c>
      <c r="AC128" s="39"/>
      <c r="AD128" s="39"/>
      <c r="AE128" s="39"/>
      <c r="AF128" s="39"/>
      <c r="AG128" s="39"/>
    </row>
    <row r="129" spans="1:33" x14ac:dyDescent="0.2">
      <c r="A129" s="11">
        <f t="shared" si="43"/>
        <v>121</v>
      </c>
      <c r="B129" s="11" t="str">
        <f t="shared" si="43"/>
        <v/>
      </c>
      <c r="C129" s="12">
        <f>IF(B129&lt;121,INDEX(Frauen!C$2:C$122,B129+1,1),0)</f>
        <v>0</v>
      </c>
      <c r="D129" s="20">
        <f t="shared" si="35"/>
        <v>0</v>
      </c>
      <c r="E129" s="20">
        <f t="shared" si="36"/>
        <v>0</v>
      </c>
      <c r="F129" s="27">
        <f>IF(B129&lt;121,IF($D$1="konstant",$D$3,Zins!G123),0)</f>
        <v>0</v>
      </c>
      <c r="G129" s="37">
        <f t="shared" si="37"/>
        <v>1</v>
      </c>
      <c r="H129" s="11"/>
      <c r="I129" s="11"/>
      <c r="J129" s="11"/>
      <c r="K129" s="11"/>
      <c r="L129" s="29"/>
      <c r="N129" s="50">
        <f>N128+H130*PRODUCT($G$8:G129)^-1*PRODUCT($E$8:E128)*D129</f>
        <v>3535.9326841441589</v>
      </c>
      <c r="O129" s="50"/>
      <c r="P129" s="49">
        <f>P128+J129*PRODUCT($E$8:E128)*PRODUCT($G$8:G128)^-1</f>
        <v>21.84938847113234</v>
      </c>
      <c r="Q129" s="49" t="e">
        <f>((O128+N128)*PRODUCT($G$8:G128))/PRODUCT($E$8:E128)</f>
        <v>#DIV/0!</v>
      </c>
      <c r="R129" s="49" t="e">
        <f>((P128)*PRODUCT($G$8:G128))/PRODUCT($E$8:E128)</f>
        <v>#DIV/0!</v>
      </c>
      <c r="S129" s="11">
        <f t="shared" si="45"/>
        <v>0</v>
      </c>
      <c r="U129" s="39">
        <f t="shared" si="39"/>
        <v>0</v>
      </c>
      <c r="V129" s="39">
        <f t="shared" si="47"/>
        <v>0</v>
      </c>
      <c r="W129" s="49" t="e">
        <f t="shared" si="51"/>
        <v>#DIV/0!</v>
      </c>
      <c r="X129" s="39">
        <f t="shared" si="48"/>
        <v>0</v>
      </c>
      <c r="Y129" s="39">
        <f t="shared" si="49"/>
        <v>0</v>
      </c>
      <c r="Z129" s="39">
        <f t="shared" si="52"/>
        <v>0</v>
      </c>
      <c r="AA129" s="39">
        <f t="shared" si="42"/>
        <v>0</v>
      </c>
      <c r="AB129" s="39">
        <f t="shared" si="50"/>
        <v>0</v>
      </c>
      <c r="AC129" s="39"/>
      <c r="AD129" s="39"/>
      <c r="AE129" s="39"/>
      <c r="AF129" s="39"/>
      <c r="AG129" s="39"/>
    </row>
  </sheetData>
  <mergeCells count="1">
    <mergeCell ref="Z3:AO3"/>
  </mergeCells>
  <dataValidations disablePrompts="1" count="1">
    <dataValidation type="list" allowBlank="1" showInputMessage="1" showErrorMessage="1" sqref="D1" xr:uid="{00000000-0002-0000-0500-000000000000}">
      <formula1>"konstant,variabel"</formula1>
    </dataValidation>
  </dataValidations>
  <pageMargins left="0.78740157499999996" right="0.78740157499999996" top="0.984251969" bottom="0.984251969" header="0.4921259845" footer="0.4921259845"/>
  <pageSetup paperSize="9" scale="52" orientation="portrait" horizontalDpi="4294967292" r:id="rId1"/>
  <headerFooter alignWithMargins="0">
    <oddHeader>&amp;LDAV-Sterbetafel 2008 T&amp;RMänner</oddHeader>
  </headerFooter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pageSetUpPr fitToPage="1"/>
  </sheetPr>
  <dimension ref="A1:AK129"/>
  <sheetViews>
    <sheetView topLeftCell="K1" zoomScaleNormal="100" workbookViewId="0">
      <pane ySplit="7" topLeftCell="A8" activePane="bottomLeft" state="frozen"/>
      <selection activeCell="C9" sqref="C8:C129"/>
      <selection pane="bottomLeft" activeCell="AA15" sqref="V15:AA16"/>
    </sheetView>
  </sheetViews>
  <sheetFormatPr baseColWidth="10" defaultColWidth="10.6640625" defaultRowHeight="10.199999999999999" x14ac:dyDescent="0.2"/>
  <cols>
    <col min="1" max="2" width="3.5546875" style="4" bestFit="1" customWidth="1"/>
    <col min="3" max="3" width="13.5546875" style="5" customWidth="1"/>
    <col min="4" max="4" width="9.44140625" style="4" customWidth="1"/>
    <col min="5" max="5" width="10" style="4" customWidth="1"/>
    <col min="6" max="6" width="15" style="4" customWidth="1"/>
    <col min="7" max="7" width="10.88671875" style="4" customWidth="1"/>
    <col min="8" max="8" width="5.88671875" style="6" bestFit="1" customWidth="1"/>
    <col min="9" max="9" width="7.88671875" style="6" bestFit="1" customWidth="1"/>
    <col min="10" max="10" width="3.44140625" style="6" bestFit="1" customWidth="1"/>
    <col min="11" max="11" width="2.5546875" style="6" bestFit="1" customWidth="1"/>
    <col min="12" max="12" width="12.88671875" style="30" bestFit="1" customWidth="1"/>
    <col min="13" max="13" width="10.5546875" style="31" bestFit="1" customWidth="1"/>
    <col min="14" max="15" width="16.77734375" style="47" hidden="1" customWidth="1"/>
    <col min="16" max="16" width="12.5546875" style="47" hidden="1" customWidth="1"/>
    <col min="17" max="18" width="10.5546875" style="47" hidden="1" customWidth="1"/>
    <col min="19" max="19" width="9.88671875" style="6" bestFit="1" customWidth="1"/>
    <col min="20" max="20" width="9.6640625" style="31" bestFit="1" customWidth="1"/>
    <col min="21" max="21" width="13.5546875" style="31" bestFit="1" customWidth="1"/>
    <col min="22" max="22" width="10.5546875" style="31" bestFit="1" customWidth="1"/>
    <col min="23" max="23" width="10.5546875" style="47" hidden="1" customWidth="1"/>
    <col min="24" max="24" width="10.5546875" style="47" customWidth="1"/>
    <col min="25" max="25" width="10.5546875" style="31" bestFit="1" customWidth="1"/>
    <col min="26" max="26" width="10.5546875" style="31" customWidth="1"/>
    <col min="27" max="27" width="11.6640625" style="31" bestFit="1" customWidth="1"/>
    <col min="28" max="29" width="10.5546875" style="31" bestFit="1" customWidth="1"/>
    <col min="30" max="30" width="11" style="31" bestFit="1" customWidth="1"/>
    <col min="31" max="31" width="11" style="31" customWidth="1"/>
    <col min="32" max="37" width="10.5546875" style="31" bestFit="1" customWidth="1"/>
    <col min="38" max="16384" width="10.6640625" style="6"/>
  </cols>
  <sheetData>
    <row r="1" spans="1:37" ht="10.8" thickBot="1" x14ac:dyDescent="0.25">
      <c r="C1" s="24" t="s">
        <v>38</v>
      </c>
      <c r="D1" s="5" t="s">
        <v>40</v>
      </c>
      <c r="F1" s="26" t="s">
        <v>41</v>
      </c>
      <c r="G1" s="26"/>
      <c r="H1" s="4">
        <v>30</v>
      </c>
      <c r="O1" s="6"/>
      <c r="P1" s="6"/>
      <c r="Q1" s="6"/>
      <c r="R1" s="6"/>
      <c r="S1" s="52" t="s">
        <v>62</v>
      </c>
      <c r="T1" s="53">
        <v>0.06</v>
      </c>
      <c r="U1" s="60" t="s">
        <v>37</v>
      </c>
      <c r="V1" s="59">
        <f>SUM(J8:J129)</f>
        <v>10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37" ht="10.8" thickBot="1" x14ac:dyDescent="0.25">
      <c r="L2" s="32" t="s">
        <v>50</v>
      </c>
      <c r="M2" s="32" t="s">
        <v>65</v>
      </c>
      <c r="O2" s="6"/>
      <c r="P2" s="6"/>
      <c r="Q2" s="6"/>
      <c r="R2" s="6"/>
      <c r="S2" s="54" t="s">
        <v>63</v>
      </c>
      <c r="T2" s="55">
        <v>0.02</v>
      </c>
      <c r="U2" s="64" t="s">
        <v>75</v>
      </c>
      <c r="V2" s="65">
        <v>2.5000000000000001E-2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ht="10.8" thickBot="1" x14ac:dyDescent="0.25">
      <c r="C3" s="24" t="s">
        <v>39</v>
      </c>
      <c r="D3" s="25">
        <v>7.4999999999999997E-3</v>
      </c>
      <c r="H3" s="6">
        <v>206.3096134591203</v>
      </c>
      <c r="L3" s="33">
        <f>S8/T8</f>
        <v>8941.1715629432219</v>
      </c>
      <c r="M3" s="58">
        <f>(L8+M8*(1+T4))/(T8*(1-V1*T1/T8-T2-V1*T3*U8/T8))</f>
        <v>10046.713346381172</v>
      </c>
      <c r="O3" s="6"/>
      <c r="P3" s="6"/>
      <c r="Q3" s="6"/>
      <c r="R3" s="6"/>
      <c r="S3" s="54" t="s">
        <v>64</v>
      </c>
      <c r="T3" s="55">
        <v>1E-3</v>
      </c>
      <c r="U3" s="64" t="s">
        <v>80</v>
      </c>
      <c r="V3" s="68">
        <f>(T1-V2)/T8</f>
        <v>3.6290235335371701E-3</v>
      </c>
      <c r="W3" s="6"/>
      <c r="X3" s="6"/>
      <c r="Y3" s="6"/>
      <c r="Z3" s="6"/>
      <c r="AA3" s="69" t="s">
        <v>82</v>
      </c>
      <c r="AB3" s="70">
        <f>AA10*(1-0.02)</f>
        <v>19210.613623371308</v>
      </c>
      <c r="AC3" s="71" t="s">
        <v>83</v>
      </c>
      <c r="AD3" s="6"/>
      <c r="AE3" s="6"/>
      <c r="AF3" s="6"/>
      <c r="AG3" s="6"/>
      <c r="AH3" s="6"/>
      <c r="AI3" s="6"/>
      <c r="AJ3" s="6"/>
      <c r="AK3" s="6"/>
    </row>
    <row r="4" spans="1:37" ht="10.8" thickBot="1" x14ac:dyDescent="0.25">
      <c r="L4" s="32" t="s">
        <v>76</v>
      </c>
      <c r="M4" s="6"/>
      <c r="N4" s="6"/>
      <c r="O4" s="6"/>
      <c r="P4" s="6"/>
      <c r="Q4" s="6"/>
      <c r="R4" s="6"/>
      <c r="S4" s="56" t="s">
        <v>67</v>
      </c>
      <c r="T4" s="63">
        <v>0.01</v>
      </c>
      <c r="U4" s="6"/>
      <c r="V4" s="6"/>
      <c r="W4" s="6"/>
      <c r="X4" s="6"/>
      <c r="Y4" s="62"/>
      <c r="Z4" s="62"/>
      <c r="AA4" s="62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7" ht="10.8" thickBot="1" x14ac:dyDescent="0.25">
      <c r="C5" s="24" t="s">
        <v>43</v>
      </c>
      <c r="D5" s="28">
        <v>0.55000000000000004</v>
      </c>
      <c r="L5" s="66">
        <f>L3+V2*M3*V1/T8</f>
        <v>9201.5984141483586</v>
      </c>
      <c r="M5" s="6"/>
      <c r="N5" s="6"/>
      <c r="O5" s="6"/>
      <c r="P5" s="6"/>
      <c r="Q5" s="6"/>
      <c r="R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37" ht="10.8" thickBot="1" x14ac:dyDescent="0.25">
      <c r="M6" s="6"/>
      <c r="N6" s="6"/>
      <c r="O6" s="6"/>
      <c r="P6" s="6"/>
      <c r="Q6" s="6"/>
      <c r="R6" s="6"/>
      <c r="T6" s="6"/>
      <c r="U6" s="6"/>
      <c r="V6" s="6"/>
      <c r="W6" s="6"/>
      <c r="X6" s="6"/>
      <c r="Y6" s="6"/>
      <c r="Z6" s="6"/>
      <c r="AA6" s="67"/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1:37" s="3" customFormat="1" ht="10.8" thickBot="1" x14ac:dyDescent="0.25">
      <c r="A7" s="40" t="s">
        <v>37</v>
      </c>
      <c r="B7" s="40" t="s">
        <v>0</v>
      </c>
      <c r="C7" s="40" t="s">
        <v>25</v>
      </c>
      <c r="D7" s="40" t="s">
        <v>33</v>
      </c>
      <c r="E7" s="40" t="s">
        <v>34</v>
      </c>
      <c r="F7" s="40" t="s">
        <v>42</v>
      </c>
      <c r="G7" s="40" t="s">
        <v>54</v>
      </c>
      <c r="H7" s="40" t="s">
        <v>44</v>
      </c>
      <c r="I7" s="40" t="s">
        <v>45</v>
      </c>
      <c r="J7" s="43" t="s">
        <v>49</v>
      </c>
      <c r="K7" s="43" t="s">
        <v>68</v>
      </c>
      <c r="L7" s="44" t="s">
        <v>46</v>
      </c>
      <c r="M7" s="45" t="s">
        <v>47</v>
      </c>
      <c r="N7" s="48" t="s">
        <v>56</v>
      </c>
      <c r="O7" s="48" t="s">
        <v>55</v>
      </c>
      <c r="P7" s="48" t="s">
        <v>58</v>
      </c>
      <c r="Q7" s="48" t="s">
        <v>57</v>
      </c>
      <c r="R7" s="48" t="s">
        <v>59</v>
      </c>
      <c r="S7" s="43" t="s">
        <v>48</v>
      </c>
      <c r="T7" s="45" t="s">
        <v>61</v>
      </c>
      <c r="U7" s="51" t="s">
        <v>66</v>
      </c>
      <c r="V7" s="46" t="s">
        <v>51</v>
      </c>
      <c r="W7" s="48" t="s">
        <v>60</v>
      </c>
      <c r="X7" s="51" t="s">
        <v>77</v>
      </c>
      <c r="Y7" s="46" t="s">
        <v>69</v>
      </c>
      <c r="Z7" s="46" t="s">
        <v>79</v>
      </c>
      <c r="AA7" s="46" t="s">
        <v>81</v>
      </c>
      <c r="AB7" s="46" t="s">
        <v>52</v>
      </c>
      <c r="AC7" s="46" t="s">
        <v>53</v>
      </c>
      <c r="AD7" s="46" t="s">
        <v>71</v>
      </c>
      <c r="AE7" s="46" t="s">
        <v>72</v>
      </c>
      <c r="AF7" s="46" t="s">
        <v>62</v>
      </c>
      <c r="AG7" s="46" t="s">
        <v>63</v>
      </c>
      <c r="AH7" s="46" t="s">
        <v>64</v>
      </c>
      <c r="AI7" s="46" t="s">
        <v>67</v>
      </c>
      <c r="AJ7" s="46" t="s">
        <v>70</v>
      </c>
      <c r="AK7" s="46" t="s">
        <v>80</v>
      </c>
    </row>
    <row r="8" spans="1:37" x14ac:dyDescent="0.2">
      <c r="A8" s="34">
        <v>0</v>
      </c>
      <c r="B8" s="11">
        <f>H1</f>
        <v>30</v>
      </c>
      <c r="C8" s="12" cm="1">
        <f t="array" ref="C8">IF(B8&lt;121,_xlfn.SINGLE(INDEX($D$5*Männer!C$2:C$122,B8+1,1))+(1-$D$5)*_xlfn.SINGLE(INDEX(Frauen!C$2:C$122,B8+1,1)),0)</f>
        <v>0.55354999999999999</v>
      </c>
      <c r="D8" s="20">
        <f>IF(B8&lt;121,C8/1000,0)</f>
        <v>5.5354999999999998E-4</v>
      </c>
      <c r="E8" s="20">
        <f>IF(B8&lt;121,1-D8,0)</f>
        <v>0.99944644999999999</v>
      </c>
      <c r="F8" s="27">
        <f>IF(B8&lt;121,IF($D$1="konstant",$D$3,Zins!G2),0)</f>
        <v>7.4999999999999997E-3</v>
      </c>
      <c r="G8" s="37">
        <f>1+F8</f>
        <v>1.0075000000000001</v>
      </c>
      <c r="H8" s="34"/>
      <c r="I8" s="34"/>
      <c r="J8" s="34">
        <f>1</f>
        <v>1</v>
      </c>
      <c r="K8" s="34">
        <v>1</v>
      </c>
      <c r="L8" s="38">
        <f>(L9*E8+H9*D8)/(1+F8)</f>
        <v>2392.6137427921667</v>
      </c>
      <c r="M8" s="39">
        <f t="shared" ref="M8:M71" si="0">M9/(1+F8)*E8+I8</f>
        <v>83840.225975938592</v>
      </c>
      <c r="N8" s="49">
        <f>H9*G9^-1*D8</f>
        <v>54.942928039702224</v>
      </c>
      <c r="O8" s="49">
        <f>I8</f>
        <v>0</v>
      </c>
      <c r="P8" s="49">
        <f>J8</f>
        <v>1</v>
      </c>
      <c r="Q8" s="49">
        <v>0</v>
      </c>
      <c r="R8" s="49">
        <v>0</v>
      </c>
      <c r="S8" s="34">
        <f t="shared" ref="S8:S71" si="1">L8+M8</f>
        <v>86232.839718730756</v>
      </c>
      <c r="T8" s="39">
        <f t="shared" ref="T8:T71" si="2">T9/(1+F8)*E8+J8</f>
        <v>9.6444676306317234</v>
      </c>
      <c r="U8" s="39">
        <f>U9/(1+F8)*E8+K8</f>
        <v>18.493885311171471</v>
      </c>
      <c r="V8" s="39">
        <f t="shared" ref="V8:V71" si="3">S8-$L$3*T8</f>
        <v>0</v>
      </c>
      <c r="W8" s="49">
        <v>0</v>
      </c>
      <c r="X8" s="39">
        <f>V8-($V$2*$V$1*$M$3/$T$8*T8*J8)</f>
        <v>-2511.6783365952929</v>
      </c>
      <c r="Y8" s="39">
        <f>V8-$T$1*$V$1*$M$3</f>
        <v>-6028.0280078287024</v>
      </c>
      <c r="Z8" s="39">
        <f>X8</f>
        <v>-2511.6783365952929</v>
      </c>
      <c r="AA8" s="39">
        <f>IF(X8&lt;=0,0,X8)</f>
        <v>0</v>
      </c>
      <c r="AB8" s="39">
        <f t="shared" ref="AB8:AB39" si="4">I8+((1+F8)^-1)*V9-V8</f>
        <v>8891.150331169365</v>
      </c>
      <c r="AC8" s="39">
        <f t="shared" ref="AC8:AC39" si="5">((F8+1)^-1)*D8*(H9-V9)</f>
        <v>50.021231773883422</v>
      </c>
      <c r="AD8" s="39">
        <f t="shared" ref="AD8:AD39" si="6">$T$3*$V$1*$M$3*(U8-$U$8/$T$8*T8)</f>
        <v>0</v>
      </c>
      <c r="AE8" s="39">
        <f t="shared" ref="AE8:AE39" si="7">AH8-AH9/G8</f>
        <v>99.493696997547204</v>
      </c>
      <c r="AF8" s="39">
        <f>T1*V1*M3</f>
        <v>6028.0280078287024</v>
      </c>
      <c r="AG8" s="39">
        <f t="shared" ref="AG8:AG29" si="8">$T$2*$M$3*T8</f>
        <v>1937.9040332681786</v>
      </c>
      <c r="AH8" s="39">
        <f>$T$3*$V$1*$M$3*U8</f>
        <v>1858.0276438218914</v>
      </c>
      <c r="AI8" s="39">
        <f>M8*$T$4</f>
        <v>838.40225975938597</v>
      </c>
      <c r="AJ8" s="39">
        <f t="shared" ref="AJ8:AJ29" si="9">SUM(AF8:AI8)</f>
        <v>10662.361944678159</v>
      </c>
      <c r="AK8" s="39">
        <f>$V$3*$V$1*$M$3*U8</f>
        <v>6742.8260453922621</v>
      </c>
    </row>
    <row r="9" spans="1:37" x14ac:dyDescent="0.2">
      <c r="A9" s="11">
        <f>IF(A8&lt;121,A8+1,"")</f>
        <v>1</v>
      </c>
      <c r="B9" s="11">
        <f>IF(B8&lt;121,B8+1,"")</f>
        <v>31</v>
      </c>
      <c r="C9" s="12" cm="1">
        <f t="array" ref="C9">IF(B9&lt;121,_xlfn.SINGLE(INDEX($D$5*Männer!C$2:C$122,B9+1,1))+(1-$D$5)*_xlfn.SINGLE(INDEX(Frauen!C$2:C$122,B9+1,1)),0)</f>
        <v>0.56955</v>
      </c>
      <c r="D9" s="20">
        <f t="shared" ref="D9:D72" si="10">IF(B9&lt;121,C9/1000,0)</f>
        <v>5.6955000000000005E-4</v>
      </c>
      <c r="E9" s="20">
        <f t="shared" ref="E9:E72" si="11">IF(B9&lt;121,1-D9,0)</f>
        <v>0.99943044999999997</v>
      </c>
      <c r="F9" s="27">
        <f>IF(B9&lt;121,IF($D$1="konstant",$D$3,Zins!G3),0)</f>
        <v>7.4999999999999997E-3</v>
      </c>
      <c r="G9" s="37">
        <f>1+F9</f>
        <v>1.0075000000000001</v>
      </c>
      <c r="H9" s="11">
        <v>100000</v>
      </c>
      <c r="I9" s="11"/>
      <c r="J9" s="11">
        <v>1</v>
      </c>
      <c r="K9" s="34">
        <v>1</v>
      </c>
      <c r="L9" s="29">
        <f t="shared" ref="L9:L72" si="12">(L10*E9+H10*D9)/(1+F9)</f>
        <v>2356.5077907506779</v>
      </c>
      <c r="M9" s="31">
        <f t="shared" si="0"/>
        <v>84515.811398157603</v>
      </c>
      <c r="N9" s="50">
        <f>N8+H10*PRODUCT($G$8:G9)^-1*E8*D9</f>
        <v>111.02205918120299</v>
      </c>
      <c r="O9" s="50">
        <f>O8+I9*(G8^-1)*E8</f>
        <v>0</v>
      </c>
      <c r="P9" s="49">
        <f>P8+J9*(G8^-1)*E8</f>
        <v>1.9920064019851116</v>
      </c>
      <c r="Q9" s="49">
        <f>((O8+N8)*G8)/E8</f>
        <v>55.385658731390762</v>
      </c>
      <c r="R9" s="49">
        <f>((P8)*G8)/E8</f>
        <v>1.0080580105117187</v>
      </c>
      <c r="S9" s="11">
        <f t="shared" si="1"/>
        <v>86872.319188908281</v>
      </c>
      <c r="T9" s="31">
        <f t="shared" si="2"/>
        <v>8.7141248416675658</v>
      </c>
      <c r="U9" s="39">
        <f t="shared" ref="U9:U72" si="13">U10/(1+F9)*E9+K9</f>
        <v>17.634851222899695</v>
      </c>
      <c r="V9" s="39">
        <f t="shared" si="3"/>
        <v>8957.8339586531365</v>
      </c>
      <c r="W9" s="49">
        <f t="shared" ref="W9:W72" si="14">R9*$L$3-Q9</f>
        <v>8957.8339586531074</v>
      </c>
      <c r="X9" s="39">
        <f t="shared" ref="X9:X72" si="15">V9-($V$2*$V$1*$M$3/$T$8*T9*J9)</f>
        <v>6688.4418651291853</v>
      </c>
      <c r="Y9" s="39">
        <f t="shared" ref="Y9:Y40" si="16">S9+AJ9-T9*$M$3</f>
        <v>3691.8521924784</v>
      </c>
      <c r="Z9" s="39">
        <f>S9+AK9+AJ9-T9*$M$3</f>
        <v>10121.476478109573</v>
      </c>
      <c r="AA9" s="39">
        <f>IF((S9+AK9+AJ9-T9*$M$3)&lt;=0,0,S9+AK9+AJ9-T9*$M$3)</f>
        <v>10121.476478109573</v>
      </c>
      <c r="AB9" s="39">
        <f t="shared" si="4"/>
        <v>8894.8085180961461</v>
      </c>
      <c r="AC9" s="39">
        <f t="shared" si="5"/>
        <v>46.363044847094493</v>
      </c>
      <c r="AD9" s="39">
        <f t="shared" si="6"/>
        <v>92.927867277075507</v>
      </c>
      <c r="AE9" s="39">
        <f t="shared" si="7"/>
        <v>99.514727269743616</v>
      </c>
      <c r="AF9" s="39"/>
      <c r="AG9" s="39">
        <f t="shared" si="8"/>
        <v>1750.9662869762651</v>
      </c>
      <c r="AH9" s="39">
        <f t="shared" ref="AH9:AH29" si="17">$T$3*$V$1*$M$3*U9</f>
        <v>1771.7229514255268</v>
      </c>
      <c r="AI9" s="39">
        <f t="shared" ref="AI9:AI72" si="18">M9*$T$4</f>
        <v>845.15811398157609</v>
      </c>
      <c r="AJ9" s="39">
        <f t="shared" si="9"/>
        <v>4367.8473523833682</v>
      </c>
      <c r="AK9" s="39">
        <f t="shared" ref="AK9:AK29" si="19">$V$3*$V$1*$M$3*U9</f>
        <v>6429.6242856311692</v>
      </c>
    </row>
    <row r="10" spans="1:37" x14ac:dyDescent="0.2">
      <c r="A10" s="11">
        <f t="shared" ref="A10:A73" si="20">IF(A9&lt;121,A9+1,"")</f>
        <v>2</v>
      </c>
      <c r="B10" s="11">
        <f t="shared" ref="B10:B73" si="21">IF(B9&lt;121,B9+1,"")</f>
        <v>32</v>
      </c>
      <c r="C10" s="12" cm="1">
        <f t="array" ref="C10">IF(B10&lt;121,_xlfn.SINGLE(INDEX($D$5*Männer!C$2:C$122,B10+1,1))+(1-$D$5)*_xlfn.SINGLE(INDEX(Frauen!C$2:C$122,B10+1,1)),0)</f>
        <v>0.59299999999999997</v>
      </c>
      <c r="D10" s="20">
        <f t="shared" si="10"/>
        <v>5.9299999999999999E-4</v>
      </c>
      <c r="E10" s="20">
        <f t="shared" si="11"/>
        <v>0.99940700000000005</v>
      </c>
      <c r="F10" s="27">
        <f>IF(B10&lt;121,IF($D$1="konstant",$D$3,Zins!G4),0)</f>
        <v>7.4999999999999997E-3</v>
      </c>
      <c r="G10" s="37">
        <f t="shared" ref="G10:G73" si="22">1+F10</f>
        <v>1.0075000000000001</v>
      </c>
      <c r="H10" s="11">
        <v>100000</v>
      </c>
      <c r="I10" s="11"/>
      <c r="J10" s="11">
        <v>1</v>
      </c>
      <c r="K10" s="34">
        <v>1</v>
      </c>
      <c r="L10" s="29">
        <f t="shared" si="12"/>
        <v>2318.5471276978888</v>
      </c>
      <c r="M10" s="31">
        <f t="shared" si="0"/>
        <v>85198.204621085737</v>
      </c>
      <c r="N10" s="50">
        <f>N9+H11*PRODUCT($G$8:G10)^-1*PRODUCT($E$8:E9)*D10</f>
        <v>168.9424702924241</v>
      </c>
      <c r="O10" s="50">
        <f>O9+I10*PRODUCT($E$8:E9)*PRODUCT($G$8:G9)^-1</f>
        <v>0</v>
      </c>
      <c r="P10" s="49">
        <f>P9+J10*PRODUCT($E$8:E9)*PRODUCT($G$8:G9)^-1</f>
        <v>2.9760673496167351</v>
      </c>
      <c r="Q10" s="49">
        <f>((O9+N9)*PRODUCT($G$8:G9))/PRODUCT($E$8:E9)</f>
        <v>112.82030797828524</v>
      </c>
      <c r="R10" s="49">
        <f>((P9)*PRODUCT($G$8:G9))/PRODUCT($E$8:E9)</f>
        <v>2.0242713693489698</v>
      </c>
      <c r="S10" s="11">
        <f t="shared" si="1"/>
        <v>87516.75174878363</v>
      </c>
      <c r="T10" s="31">
        <f t="shared" si="2"/>
        <v>7.7764098322000024</v>
      </c>
      <c r="U10" s="39">
        <f t="shared" si="13"/>
        <v>16.769163484133834</v>
      </c>
      <c r="V10" s="39">
        <f t="shared" si="3"/>
        <v>17986.537295324903</v>
      </c>
      <c r="W10" s="49">
        <f t="shared" si="14"/>
        <v>17986.537295324859</v>
      </c>
      <c r="X10" s="39">
        <f t="shared" si="15"/>
        <v>15961.351369044383</v>
      </c>
      <c r="Y10" s="39">
        <f t="shared" si="16"/>
        <v>13488.670341699777</v>
      </c>
      <c r="Z10" s="39">
        <f t="shared" ref="Z10:Z73" si="23">S10+AK10+AJ10-T10*$M$3</f>
        <v>19602.666962623785</v>
      </c>
      <c r="AA10" s="39">
        <f t="shared" ref="AA10:AA73" si="24">IF((S10+AK10+AJ10-T10*$M$3)&lt;=0,0,S10+AK10+AJ10-T10*$M$3)</f>
        <v>19602.666962623785</v>
      </c>
      <c r="AB10" s="39">
        <f t="shared" si="4"/>
        <v>8898.2556843861494</v>
      </c>
      <c r="AC10" s="39">
        <f t="shared" si="5"/>
        <v>42.915878557076006</v>
      </c>
      <c r="AD10" s="39">
        <f t="shared" si="6"/>
        <v>186.60753565973303</v>
      </c>
      <c r="AE10" s="39">
        <f t="shared" si="7"/>
        <v>99.527096408980697</v>
      </c>
      <c r="AF10" s="39"/>
      <c r="AG10" s="39">
        <f t="shared" si="8"/>
        <v>1562.5472089618706</v>
      </c>
      <c r="AH10" s="39">
        <f t="shared" si="17"/>
        <v>1684.7497858369518</v>
      </c>
      <c r="AI10" s="39">
        <f t="shared" si="18"/>
        <v>851.98204621085733</v>
      </c>
      <c r="AJ10" s="39">
        <f t="shared" si="9"/>
        <v>4099.2790410096795</v>
      </c>
      <c r="AK10" s="39">
        <f t="shared" si="19"/>
        <v>6113.9966209240056</v>
      </c>
    </row>
    <row r="11" spans="1:37" x14ac:dyDescent="0.2">
      <c r="A11" s="11">
        <f t="shared" si="20"/>
        <v>3</v>
      </c>
      <c r="B11" s="11">
        <f t="shared" si="21"/>
        <v>33</v>
      </c>
      <c r="C11" s="12" cm="1">
        <f t="array" ref="C11">IF(B11&lt;121,_xlfn.SINGLE(INDEX($D$5*Männer!C$2:C$122,B11+1,1))+(1-$D$5)*_xlfn.SINGLE(INDEX(Frauen!C$2:C$122,B11+1,1)),0)</f>
        <v>0.62470000000000003</v>
      </c>
      <c r="D11" s="20">
        <f t="shared" si="10"/>
        <v>6.2470000000000006E-4</v>
      </c>
      <c r="E11" s="20">
        <f t="shared" si="11"/>
        <v>0.99937529999999997</v>
      </c>
      <c r="F11" s="27">
        <f>IF(B11&lt;121,IF($D$1="konstant",$D$3,Zins!G5),0)</f>
        <v>7.4999999999999997E-3</v>
      </c>
      <c r="G11" s="37">
        <f t="shared" si="22"/>
        <v>1.0075000000000001</v>
      </c>
      <c r="H11" s="11">
        <v>100000</v>
      </c>
      <c r="I11" s="11"/>
      <c r="J11" s="11">
        <v>1</v>
      </c>
      <c r="K11" s="34">
        <v>1</v>
      </c>
      <c r="L11" s="29">
        <f t="shared" si="12"/>
        <v>2277.9870774925757</v>
      </c>
      <c r="M11" s="31">
        <f t="shared" si="0"/>
        <v>85888.122812571746</v>
      </c>
      <c r="N11" s="50">
        <f>N10+H12*PRODUCT($G$8:G11)^-1*PRODUCT($E$8:E10)*D11</f>
        <v>229.4690008626464</v>
      </c>
      <c r="O11" s="50">
        <f>O10+I11*PRODUCT($E$8:E10)*PRODUCT($G$8:G10)^-1</f>
        <v>0</v>
      </c>
      <c r="P11" s="49">
        <f>P10+J11*PRODUCT($E$8:E10)*PRODUCT($G$8:G10)^-1</f>
        <v>3.9522235773980534</v>
      </c>
      <c r="Q11" s="49">
        <f>((O10+N10)*PRODUCT($G$8:G10))/PRODUCT($E$8:E10)</f>
        <v>173.06909025864576</v>
      </c>
      <c r="R11" s="49">
        <f>((P10)*PRODUCT($G$8:G10))/PRODUCT($E$8:E10)</f>
        <v>3.0487613200818959</v>
      </c>
      <c r="S11" s="11">
        <f t="shared" si="1"/>
        <v>88166.109890064326</v>
      </c>
      <c r="T11" s="31">
        <f t="shared" si="2"/>
        <v>6.831283857268863</v>
      </c>
      <c r="U11" s="39">
        <f t="shared" si="13"/>
        <v>15.896859047680113</v>
      </c>
      <c r="V11" s="39">
        <f t="shared" si="3"/>
        <v>27086.428927058885</v>
      </c>
      <c r="W11" s="49">
        <f t="shared" si="14"/>
        <v>27086.428927058838</v>
      </c>
      <c r="X11" s="39">
        <f t="shared" si="15"/>
        <v>25307.379182421868</v>
      </c>
      <c r="Y11" s="39">
        <f t="shared" si="16"/>
        <v>23362.791290082212</v>
      </c>
      <c r="Z11" s="39">
        <f t="shared" si="23"/>
        <v>29158.747814257134</v>
      </c>
      <c r="AA11" s="39">
        <f t="shared" si="24"/>
        <v>29158.747814257134</v>
      </c>
      <c r="AB11" s="39">
        <f t="shared" si="4"/>
        <v>8901.6483520403126</v>
      </c>
      <c r="AC11" s="39">
        <f t="shared" si="5"/>
        <v>39.52321090290306</v>
      </c>
      <c r="AD11" s="39">
        <f t="shared" si="6"/>
        <v>281.05018199124601</v>
      </c>
      <c r="AE11" s="39">
        <f t="shared" si="7"/>
        <v>99.531595072562141</v>
      </c>
      <c r="AF11" s="39"/>
      <c r="AG11" s="39">
        <f t="shared" si="8"/>
        <v>1372.6390140348267</v>
      </c>
      <c r="AH11" s="39">
        <f t="shared" si="17"/>
        <v>1597.1118595986809</v>
      </c>
      <c r="AI11" s="39">
        <f t="shared" si="18"/>
        <v>858.88122812571748</v>
      </c>
      <c r="AJ11" s="39">
        <f t="shared" si="9"/>
        <v>3828.632101759225</v>
      </c>
      <c r="AK11" s="39">
        <f t="shared" si="19"/>
        <v>5795.9565241749251</v>
      </c>
    </row>
    <row r="12" spans="1:37" x14ac:dyDescent="0.2">
      <c r="A12" s="11">
        <f t="shared" si="20"/>
        <v>4</v>
      </c>
      <c r="B12" s="11">
        <f t="shared" si="21"/>
        <v>34</v>
      </c>
      <c r="C12" s="12" cm="1">
        <f t="array" ref="C12">IF(B12&lt;121,_xlfn.SINGLE(INDEX($D$5*Männer!C$2:C$122,B12+1,1))+(1-$D$5)*_xlfn.SINGLE(INDEX(Frauen!C$2:C$122,B12+1,1)),0)</f>
        <v>0.66510000000000002</v>
      </c>
      <c r="D12" s="20">
        <f t="shared" si="10"/>
        <v>6.6510000000000007E-4</v>
      </c>
      <c r="E12" s="20">
        <f t="shared" si="11"/>
        <v>0.99933490000000003</v>
      </c>
      <c r="F12" s="27">
        <f>IF(B12&lt;121,IF($D$1="konstant",$D$3,Zins!G6),0)</f>
        <v>7.4999999999999997E-3</v>
      </c>
      <c r="G12" s="37">
        <f t="shared" si="22"/>
        <v>1.0075000000000001</v>
      </c>
      <c r="H12" s="11">
        <v>100000</v>
      </c>
      <c r="I12" s="11"/>
      <c r="J12" s="11">
        <v>1</v>
      </c>
      <c r="K12" s="34">
        <v>1</v>
      </c>
      <c r="L12" s="29">
        <f t="shared" si="12"/>
        <v>2233.9975588487837</v>
      </c>
      <c r="M12" s="31">
        <f t="shared" si="0"/>
        <v>86586.374241654805</v>
      </c>
      <c r="N12" s="50">
        <f>N11+H13*PRODUCT($G$8:G12)^-1*PRODUCT($E$8:E11)*D12</f>
        <v>293.39018019904978</v>
      </c>
      <c r="O12" s="50">
        <f>O11+I12*PRODUCT($E$8:E11)*PRODUCT($G$8:G11)^-1</f>
        <v>0</v>
      </c>
      <c r="P12" s="49">
        <f>P11+J12*PRODUCT($E$8:E11)*PRODUCT($G$8:G11)^-1</f>
        <v>4.9205078682028409</v>
      </c>
      <c r="Q12" s="49">
        <f>((O11+N11)*PRODUCT($G$8:G11))/PRODUCT($E$8:E11)</f>
        <v>236.98515306070263</v>
      </c>
      <c r="R12" s="49">
        <f>((P11)*PRODUCT($G$8:G11))/PRODUCT($E$8:E11)</f>
        <v>4.0816768535129002</v>
      </c>
      <c r="S12" s="11">
        <f t="shared" si="1"/>
        <v>88820.371800503592</v>
      </c>
      <c r="T12" s="31">
        <f t="shared" si="2"/>
        <v>5.8786909044063629</v>
      </c>
      <c r="U12" s="39">
        <f t="shared" si="13"/>
        <v>15.017967214656712</v>
      </c>
      <c r="V12" s="39">
        <f t="shared" si="3"/>
        <v>36257.987858692446</v>
      </c>
      <c r="W12" s="49">
        <f t="shared" si="14"/>
        <v>36257.987858692402</v>
      </c>
      <c r="X12" s="39">
        <f t="shared" si="15"/>
        <v>34727.018897249618</v>
      </c>
      <c r="Y12" s="39">
        <f t="shared" si="16"/>
        <v>33314.755738252177</v>
      </c>
      <c r="Z12" s="39">
        <f t="shared" si="23"/>
        <v>38790.270416753221</v>
      </c>
      <c r="AA12" s="39">
        <f t="shared" si="24"/>
        <v>38790.270416753221</v>
      </c>
      <c r="AB12" s="39">
        <f t="shared" si="4"/>
        <v>8905.1947073304036</v>
      </c>
      <c r="AC12" s="39">
        <f t="shared" si="5"/>
        <v>35.976855612807185</v>
      </c>
      <c r="AD12" s="39">
        <f t="shared" si="6"/>
        <v>376.26954099458402</v>
      </c>
      <c r="AE12" s="39">
        <f t="shared" si="7"/>
        <v>99.529819808275306</v>
      </c>
      <c r="AF12" s="39"/>
      <c r="AG12" s="39">
        <f t="shared" si="8"/>
        <v>1181.2304473709801</v>
      </c>
      <c r="AH12" s="39">
        <f t="shared" si="17"/>
        <v>1508.8121165100647</v>
      </c>
      <c r="AI12" s="39">
        <f t="shared" si="18"/>
        <v>865.86374241654812</v>
      </c>
      <c r="AJ12" s="39">
        <f t="shared" si="9"/>
        <v>3555.9063062975929</v>
      </c>
      <c r="AK12" s="39">
        <f t="shared" si="19"/>
        <v>5475.5146785010511</v>
      </c>
    </row>
    <row r="13" spans="1:37" x14ac:dyDescent="0.2">
      <c r="A13" s="11">
        <f t="shared" si="20"/>
        <v>5</v>
      </c>
      <c r="B13" s="11">
        <f t="shared" si="21"/>
        <v>35</v>
      </c>
      <c r="C13" s="12" cm="1">
        <f t="array" ref="C13">IF(B13&lt;121,_xlfn.SINGLE(INDEX($D$5*Männer!C$2:C$122,B13+1,1))+(1-$D$5)*_xlfn.SINGLE(INDEX(Frauen!C$2:C$122,B13+1,1)),0)</f>
        <v>0.71274999999999999</v>
      </c>
      <c r="D13" s="20">
        <f t="shared" si="10"/>
        <v>7.1274999999999995E-4</v>
      </c>
      <c r="E13" s="20">
        <f t="shared" si="11"/>
        <v>0.99928724999999996</v>
      </c>
      <c r="F13" s="27">
        <f>IF(B13&lt;121,IF($D$1="konstant",$D$3,Zins!G7),0)</f>
        <v>7.4999999999999997E-3</v>
      </c>
      <c r="G13" s="37">
        <f t="shared" si="22"/>
        <v>1.0075000000000001</v>
      </c>
      <c r="H13" s="11">
        <v>100000</v>
      </c>
      <c r="I13" s="11"/>
      <c r="J13" s="11">
        <v>1</v>
      </c>
      <c r="K13" s="34">
        <v>1</v>
      </c>
      <c r="L13" s="29">
        <f t="shared" si="12"/>
        <v>2185.6962471141051</v>
      </c>
      <c r="M13" s="31">
        <f t="shared" si="0"/>
        <v>87293.831175582091</v>
      </c>
      <c r="N13" s="50">
        <f>N12+H14*PRODUCT($G$8:G13)^-1*PRODUCT($E$8:E12)*D13</f>
        <v>361.33573622895938</v>
      </c>
      <c r="O13" s="50">
        <f>O12+I13*PRODUCT($E$8:E12)*PRODUCT($G$8:G12)^-1</f>
        <v>0</v>
      </c>
      <c r="P13" s="49">
        <f>P12+J13*PRODUCT($E$8:E12)*PRODUCT($G$8:G12)^-1</f>
        <v>5.880944875570556</v>
      </c>
      <c r="Q13" s="49">
        <f>((O12+N12)*PRODUCT($G$8:G12))/PRODUCT($E$8:E12)</f>
        <v>305.47571360577712</v>
      </c>
      <c r="R13" s="49">
        <f>((P12)*PRODUCT($G$8:G12))/PRODUCT($E$8:E12)</f>
        <v>5.1231968681512541</v>
      </c>
      <c r="S13" s="11">
        <f t="shared" si="1"/>
        <v>89479.527422696192</v>
      </c>
      <c r="T13" s="31">
        <f t="shared" si="2"/>
        <v>4.9185524154008942</v>
      </c>
      <c r="U13" s="39">
        <f t="shared" si="13"/>
        <v>14.132501495511304</v>
      </c>
      <c r="V13" s="39">
        <f t="shared" si="3"/>
        <v>45501.906435268022</v>
      </c>
      <c r="W13" s="49">
        <f t="shared" si="14"/>
        <v>45501.906435267992</v>
      </c>
      <c r="X13" s="39">
        <f t="shared" si="15"/>
        <v>44220.98331723774</v>
      </c>
      <c r="Y13" s="39">
        <f t="shared" si="16"/>
        <v>43345.337175629225</v>
      </c>
      <c r="Z13" s="39">
        <f t="shared" si="23"/>
        <v>48498.013185408294</v>
      </c>
      <c r="AA13" s="39">
        <f t="shared" si="24"/>
        <v>48498.013185408294</v>
      </c>
      <c r="AB13" s="39">
        <f t="shared" si="4"/>
        <v>8909.2086683598754</v>
      </c>
      <c r="AC13" s="39">
        <f t="shared" si="5"/>
        <v>31.962894583338343</v>
      </c>
      <c r="AD13" s="39">
        <f t="shared" si="6"/>
        <v>472.28210443584794</v>
      </c>
      <c r="AE13" s="39">
        <f t="shared" si="7"/>
        <v>99.526071219421738</v>
      </c>
      <c r="AF13" s="39"/>
      <c r="AG13" s="39">
        <f t="shared" si="8"/>
        <v>988.30572393367027</v>
      </c>
      <c r="AH13" s="39">
        <f t="shared" si="17"/>
        <v>1419.8519139270529</v>
      </c>
      <c r="AI13" s="39">
        <f t="shared" si="18"/>
        <v>872.93831175582091</v>
      </c>
      <c r="AJ13" s="39">
        <f t="shared" si="9"/>
        <v>3281.0959496165442</v>
      </c>
      <c r="AK13" s="39">
        <f t="shared" si="19"/>
        <v>5152.6760097790675</v>
      </c>
    </row>
    <row r="14" spans="1:37" x14ac:dyDescent="0.2">
      <c r="A14" s="11">
        <f t="shared" si="20"/>
        <v>6</v>
      </c>
      <c r="B14" s="11">
        <f t="shared" si="21"/>
        <v>36</v>
      </c>
      <c r="C14" s="12" cm="1">
        <f t="array" ref="C14">IF(B14&lt;121,_xlfn.SINGLE(INDEX($D$5*Männer!C$2:C$122,B14+1,1))+(1-$D$5)*_xlfn.SINGLE(INDEX(Frauen!C$2:C$122,B14+1,1)),0)</f>
        <v>0.76950000000000007</v>
      </c>
      <c r="D14" s="20">
        <f t="shared" si="10"/>
        <v>7.6950000000000011E-4</v>
      </c>
      <c r="E14" s="20">
        <f t="shared" si="11"/>
        <v>0.99923050000000002</v>
      </c>
      <c r="F14" s="27">
        <f>IF(B14&lt;121,IF($D$1="konstant",$D$3,Zins!G8),0)</f>
        <v>7.4999999999999997E-3</v>
      </c>
      <c r="G14" s="37">
        <f t="shared" si="22"/>
        <v>1.0075000000000001</v>
      </c>
      <c r="H14" s="11">
        <v>100000</v>
      </c>
      <c r="I14" s="11"/>
      <c r="J14" s="11">
        <v>1</v>
      </c>
      <c r="K14" s="34">
        <v>1</v>
      </c>
      <c r="L14" s="29">
        <f t="shared" si="12"/>
        <v>2132.3337898761952</v>
      </c>
      <c r="M14" s="31">
        <f t="shared" si="0"/>
        <v>88011.264938483859</v>
      </c>
      <c r="N14" s="50">
        <f>N13+H15*PRODUCT($G$8:G14)^-1*PRODUCT($E$8:E13)*D14</f>
        <v>434.09323265419732</v>
      </c>
      <c r="O14" s="50">
        <f>O13+I14*PRODUCT($E$8:E13)*PRODUCT($G$8:G13)^-1</f>
        <v>0</v>
      </c>
      <c r="P14" s="49">
        <f>P13+J14*PRODUCT($E$8:E13)*PRODUCT($G$8:G13)^-1</f>
        <v>6.8335527722362768</v>
      </c>
      <c r="Q14" s="49">
        <f>((O13+N13)*PRODUCT($G$8:G13))/PRODUCT($E$8:E13)</f>
        <v>379.3121361828849</v>
      </c>
      <c r="R14" s="49">
        <f>((P13)*PRODUCT($G$8:G13))/PRODUCT($E$8:E13)</f>
        <v>6.1735210217706564</v>
      </c>
      <c r="S14" s="11">
        <f t="shared" si="1"/>
        <v>90143.598728360055</v>
      </c>
      <c r="T14" s="31">
        <f t="shared" si="2"/>
        <v>3.9507574608966558</v>
      </c>
      <c r="U14" s="39">
        <f t="shared" si="13"/>
        <v>13.240432374902854</v>
      </c>
      <c r="V14" s="39">
        <f t="shared" si="3"/>
        <v>54819.198466905109</v>
      </c>
      <c r="W14" s="49">
        <f t="shared" si="14"/>
        <v>54819.198466905094</v>
      </c>
      <c r="X14" s="39">
        <f t="shared" si="15"/>
        <v>53790.315141488587</v>
      </c>
      <c r="Y14" s="39">
        <f t="shared" si="16"/>
        <v>53455.654507781524</v>
      </c>
      <c r="Z14" s="39">
        <f t="shared" si="23"/>
        <v>58283.084264568242</v>
      </c>
      <c r="AA14" s="39">
        <f t="shared" si="24"/>
        <v>58283.084264568242</v>
      </c>
      <c r="AB14" s="39">
        <f t="shared" si="4"/>
        <v>8913.8369624902552</v>
      </c>
      <c r="AC14" s="39">
        <f t="shared" si="5"/>
        <v>27.334600452961158</v>
      </c>
      <c r="AD14" s="39">
        <f t="shared" si="6"/>
        <v>569.10627777474497</v>
      </c>
      <c r="AE14" s="39">
        <f t="shared" si="7"/>
        <v>99.520103516984818</v>
      </c>
      <c r="AF14" s="39"/>
      <c r="AG14" s="39">
        <f t="shared" si="8"/>
        <v>793.84255421410842</v>
      </c>
      <c r="AH14" s="39">
        <f t="shared" si="17"/>
        <v>1330.2282865279385</v>
      </c>
      <c r="AI14" s="39">
        <f t="shared" si="18"/>
        <v>880.11264938483862</v>
      </c>
      <c r="AJ14" s="39">
        <f t="shared" si="9"/>
        <v>3004.1834901268858</v>
      </c>
      <c r="AK14" s="39">
        <f t="shared" si="19"/>
        <v>4827.4297567867143</v>
      </c>
    </row>
    <row r="15" spans="1:37" x14ac:dyDescent="0.2">
      <c r="A15" s="11">
        <f t="shared" si="20"/>
        <v>7</v>
      </c>
      <c r="B15" s="11">
        <f t="shared" si="21"/>
        <v>37</v>
      </c>
      <c r="C15" s="12" cm="1">
        <f t="array" ref="C15">IF(B15&lt;121,_xlfn.SINGLE(INDEX($D$5*Männer!C$2:C$122,B15+1,1))+(1-$D$5)*_xlfn.SINGLE(INDEX(Frauen!C$2:C$122,B15+1,1)),0)</f>
        <v>0.83355000000000001</v>
      </c>
      <c r="D15" s="20">
        <f t="shared" si="10"/>
        <v>8.3354999999999996E-4</v>
      </c>
      <c r="E15" s="20">
        <f t="shared" si="11"/>
        <v>0.99916645000000004</v>
      </c>
      <c r="F15" s="27">
        <f>IF(B15&lt;121,IF($D$1="konstant",$D$3,Zins!G9),0)</f>
        <v>7.4999999999999997E-3</v>
      </c>
      <c r="G15" s="37">
        <f t="shared" si="22"/>
        <v>1.0075000000000001</v>
      </c>
      <c r="H15" s="11">
        <v>100000</v>
      </c>
      <c r="I15" s="11"/>
      <c r="J15" s="11">
        <v>1</v>
      </c>
      <c r="K15" s="34">
        <v>1</v>
      </c>
      <c r="L15" s="29">
        <f t="shared" si="12"/>
        <v>2072.9714448270611</v>
      </c>
      <c r="M15" s="31">
        <f t="shared" si="0"/>
        <v>88739.634574327429</v>
      </c>
      <c r="N15" s="50">
        <f>N14+H16*PRODUCT($G$8:G15)^-1*PRODUCT($E$8:E14)*D15</f>
        <v>512.25986564901143</v>
      </c>
      <c r="O15" s="50">
        <f>O14+I15*PRODUCT($E$8:E14)*PRODUCT($G$8:G14)^-1</f>
        <v>0</v>
      </c>
      <c r="P15" s="49">
        <f>P14+J15*PRODUCT($E$8:E14)*PRODUCT($G$8:G14)^-1</f>
        <v>7.7783417200171563</v>
      </c>
      <c r="Q15" s="49">
        <f>((O14+N14)*PRODUCT($G$8:G14))/PRODUCT($E$8:E14)</f>
        <v>459.46053208369494</v>
      </c>
      <c r="R15" s="49">
        <f>((P14)*PRODUCT($G$8:G14))/PRODUCT($E$8:E14)</f>
        <v>7.2328881368552462</v>
      </c>
      <c r="S15" s="11">
        <f t="shared" si="1"/>
        <v>90812.606019154497</v>
      </c>
      <c r="T15" s="31">
        <f t="shared" si="2"/>
        <v>2.9751775409711581</v>
      </c>
      <c r="U15" s="39">
        <f t="shared" si="13"/>
        <v>12.341732580935656</v>
      </c>
      <c r="V15" s="39">
        <f t="shared" si="3"/>
        <v>64211.033195115837</v>
      </c>
      <c r="W15" s="49">
        <f t="shared" si="14"/>
        <v>64211.033195115815</v>
      </c>
      <c r="X15" s="39">
        <f t="shared" si="15"/>
        <v>63436.217076344474</v>
      </c>
      <c r="Y15" s="39">
        <f t="shared" si="16"/>
        <v>63647.00006872743</v>
      </c>
      <c r="Z15" s="39">
        <f t="shared" si="23"/>
        <v>68146.766044983931</v>
      </c>
      <c r="AA15" s="39">
        <f t="shared" si="24"/>
        <v>68146.766044983931</v>
      </c>
      <c r="AB15" s="39">
        <f t="shared" si="4"/>
        <v>8919.3949400000929</v>
      </c>
      <c r="AC15" s="39">
        <f t="shared" si="5"/>
        <v>21.776622943110581</v>
      </c>
      <c r="AD15" s="39">
        <f t="shared" si="6"/>
        <v>666.76407687135224</v>
      </c>
      <c r="AE15" s="39">
        <f t="shared" si="7"/>
        <v>99.516534739350391</v>
      </c>
      <c r="AF15" s="39"/>
      <c r="AG15" s="39">
        <f t="shared" si="8"/>
        <v>597.81511817456897</v>
      </c>
      <c r="AH15" s="39">
        <f t="shared" si="17"/>
        <v>1239.938494383536</v>
      </c>
      <c r="AI15" s="39">
        <f t="shared" si="18"/>
        <v>887.39634574327431</v>
      </c>
      <c r="AJ15" s="39">
        <f t="shared" si="9"/>
        <v>2725.1499583013792</v>
      </c>
      <c r="AK15" s="39">
        <f t="shared" si="19"/>
        <v>4499.7659762564981</v>
      </c>
    </row>
    <row r="16" spans="1:37" x14ac:dyDescent="0.2">
      <c r="A16" s="11">
        <f t="shared" si="20"/>
        <v>8</v>
      </c>
      <c r="B16" s="11">
        <f t="shared" si="21"/>
        <v>38</v>
      </c>
      <c r="C16" s="12" cm="1">
        <f t="array" ref="C16">IF(B16&lt;121,_xlfn.SINGLE(INDEX($D$5*Männer!C$2:C$122,B16+1,1))+(1-$D$5)*_xlfn.SINGLE(INDEX(Frauen!C$2:C$122,B16+1,1)),0)</f>
        <v>0.91110000000000002</v>
      </c>
      <c r="D16" s="20">
        <f t="shared" si="10"/>
        <v>9.1109999999999997E-4</v>
      </c>
      <c r="E16" s="20">
        <f t="shared" si="11"/>
        <v>0.99908889999999995</v>
      </c>
      <c r="F16" s="27">
        <f>IF(B16&lt;121,IF($D$1="konstant",$D$3,Zins!G10),0)</f>
        <v>7.4999999999999997E-3</v>
      </c>
      <c r="G16" s="37">
        <f t="shared" si="22"/>
        <v>1.0075000000000001</v>
      </c>
      <c r="H16" s="11">
        <v>100000</v>
      </c>
      <c r="I16" s="11"/>
      <c r="J16" s="11">
        <v>1</v>
      </c>
      <c r="K16" s="34">
        <v>1</v>
      </c>
      <c r="L16" s="29">
        <f t="shared" si="12"/>
        <v>2006.8365292522224</v>
      </c>
      <c r="M16" s="31">
        <f t="shared" si="0"/>
        <v>89479.767693996211</v>
      </c>
      <c r="N16" s="50">
        <f>N15+H17*PRODUCT($G$8:G16)^-1*PRODUCT($E$8:E15)*D16</f>
        <v>596.99208544554926</v>
      </c>
      <c r="O16" s="50">
        <f>O15+I16*PRODUCT($E$8:E15)*PRODUCT($G$8:G15)^-1</f>
        <v>0</v>
      </c>
      <c r="P16" s="49">
        <f>P15+J16*PRODUCT($E$8:E15)*PRODUCT($G$8:G15)^-1</f>
        <v>8.7153158331223253</v>
      </c>
      <c r="Q16" s="49">
        <f>((O15+N15)*PRODUCT($G$8:G15))/PRODUCT($E$8:E15)</f>
        <v>546.71720219821486</v>
      </c>
      <c r="R16" s="49">
        <f>((P15)*PRODUCT($G$8:G15))/PRODUCT($E$8:E15)</f>
        <v>8.3015545586840513</v>
      </c>
      <c r="S16" s="11">
        <f t="shared" si="1"/>
        <v>91486.604223248432</v>
      </c>
      <c r="T16" s="31">
        <f t="shared" si="2"/>
        <v>1.9916515136476427</v>
      </c>
      <c r="U16" s="39">
        <f t="shared" si="13"/>
        <v>11.436328326769452</v>
      </c>
      <c r="V16" s="39">
        <f t="shared" si="3"/>
        <v>73678.906346129312</v>
      </c>
      <c r="W16" s="49">
        <f t="shared" si="14"/>
        <v>73678.906346129297</v>
      </c>
      <c r="X16" s="39">
        <f t="shared" si="15"/>
        <v>73160.226813732108</v>
      </c>
      <c r="Y16" s="39">
        <f t="shared" si="16"/>
        <v>73921.016217895958</v>
      </c>
      <c r="Z16" s="39">
        <f t="shared" si="23"/>
        <v>78090.673983580113</v>
      </c>
      <c r="AA16" s="39">
        <f t="shared" si="24"/>
        <v>78090.673983580113</v>
      </c>
      <c r="AB16" s="39">
        <f t="shared" si="4"/>
        <v>8926.0011323602666</v>
      </c>
      <c r="AC16" s="39">
        <f t="shared" si="5"/>
        <v>15.170430582948629</v>
      </c>
      <c r="AD16" s="39">
        <f t="shared" si="6"/>
        <v>765.27913292528137</v>
      </c>
      <c r="AE16" s="39">
        <f t="shared" si="7"/>
        <v>99.510966669757181</v>
      </c>
      <c r="AF16" s="39"/>
      <c r="AG16" s="39">
        <f t="shared" si="8"/>
        <v>400.19103687008072</v>
      </c>
      <c r="AH16" s="39">
        <f t="shared" si="17"/>
        <v>1148.9751243415171</v>
      </c>
      <c r="AI16" s="39">
        <f t="shared" si="18"/>
        <v>894.79767693996212</v>
      </c>
      <c r="AJ16" s="39">
        <f t="shared" si="9"/>
        <v>2443.9638381515601</v>
      </c>
      <c r="AK16" s="39">
        <f t="shared" si="19"/>
        <v>4169.6577656841619</v>
      </c>
    </row>
    <row r="17" spans="1:37" x14ac:dyDescent="0.2">
      <c r="A17" s="11">
        <f t="shared" si="20"/>
        <v>9</v>
      </c>
      <c r="B17" s="11">
        <f t="shared" si="21"/>
        <v>39</v>
      </c>
      <c r="C17" s="12" cm="1">
        <f t="array" ref="C17">IF(B17&lt;121,_xlfn.SINGLE(INDEX($D$5*Männer!C$2:C$122,B17+1,1))+(1-$D$5)*_xlfn.SINGLE(INDEX(Frauen!C$2:C$122,B17+1,1)),0)</f>
        <v>1.0019</v>
      </c>
      <c r="D17" s="20">
        <f t="shared" si="10"/>
        <v>1.0019E-3</v>
      </c>
      <c r="E17" s="20">
        <f t="shared" si="11"/>
        <v>0.9989981</v>
      </c>
      <c r="F17" s="27">
        <f>IF(B17&lt;121,IF($D$1="konstant",$D$3,Zins!G11),0)</f>
        <v>7.4999999999999997E-3</v>
      </c>
      <c r="G17" s="37">
        <f t="shared" si="22"/>
        <v>1.0075000000000001</v>
      </c>
      <c r="H17" s="11">
        <v>100000</v>
      </c>
      <c r="I17" s="11"/>
      <c r="J17" s="11">
        <v>1</v>
      </c>
      <c r="K17" s="34">
        <v>1</v>
      </c>
      <c r="L17" s="29">
        <f t="shared" si="12"/>
        <v>1932.5385390845743</v>
      </c>
      <c r="M17" s="31">
        <f t="shared" si="0"/>
        <v>90233.077308436914</v>
      </c>
      <c r="N17" s="50">
        <f>N16+H18*PRODUCT($G$8:G17)^-1*PRODUCT($E$8:E16)*D17</f>
        <v>689.39081357702969</v>
      </c>
      <c r="O17" s="50">
        <f>O16+I17*PRODUCT($E$8:E16)*PRODUCT($G$8:G16)^-1</f>
        <v>0</v>
      </c>
      <c r="P17" s="49">
        <f>P16+J17*PRODUCT($E$8:E16)*PRODUCT($G$8:G16)^-1</f>
        <v>9.6444676306317234</v>
      </c>
      <c r="Q17" s="49">
        <f>((O16+N16)*PRODUCT($G$8:G16))/PRODUCT($E$8:E16)</f>
        <v>642.51297478602919</v>
      </c>
      <c r="R17" s="49">
        <f>((P16)*PRODUCT($G$8:G16))/PRODUCT($E$8:E16)</f>
        <v>9.3798622103340179</v>
      </c>
      <c r="S17" s="11">
        <f t="shared" si="1"/>
        <v>92165.615847521491</v>
      </c>
      <c r="T17" s="31">
        <f t="shared" si="2"/>
        <v>1</v>
      </c>
      <c r="U17" s="39">
        <f t="shared" si="13"/>
        <v>10.524189378162667</v>
      </c>
      <c r="V17" s="39">
        <f t="shared" si="3"/>
        <v>83224.444284578261</v>
      </c>
      <c r="W17" s="49">
        <f t="shared" si="14"/>
        <v>83224.444284578247</v>
      </c>
      <c r="X17" s="39">
        <f t="shared" si="15"/>
        <v>82964.017433373127</v>
      </c>
      <c r="Y17" s="39">
        <f t="shared" si="16"/>
        <v>84279.502680006612</v>
      </c>
      <c r="Z17" s="39">
        <f t="shared" si="23"/>
        <v>88116.596781744651</v>
      </c>
      <c r="AA17" s="39">
        <f t="shared" si="24"/>
        <v>88116.596781744651</v>
      </c>
      <c r="AB17" s="39">
        <f t="shared" si="4"/>
        <v>8934.0610006540228</v>
      </c>
      <c r="AC17" s="39">
        <f t="shared" si="5"/>
        <v>7.1105622892170883</v>
      </c>
      <c r="AD17" s="39">
        <f t="shared" si="6"/>
        <v>864.68296612880511</v>
      </c>
      <c r="AE17" s="39">
        <f t="shared" si="7"/>
        <v>99.507485938355103</v>
      </c>
      <c r="AF17" s="39"/>
      <c r="AG17" s="39">
        <f t="shared" si="8"/>
        <v>200.93426692762344</v>
      </c>
      <c r="AH17" s="39">
        <f t="shared" si="17"/>
        <v>1057.3351388542983</v>
      </c>
      <c r="AI17" s="39">
        <f t="shared" si="18"/>
        <v>902.33077308436918</v>
      </c>
      <c r="AJ17" s="39">
        <f t="shared" si="9"/>
        <v>2160.6001788662907</v>
      </c>
      <c r="AK17" s="39">
        <f t="shared" si="19"/>
        <v>3837.0941017380401</v>
      </c>
    </row>
    <row r="18" spans="1:37" x14ac:dyDescent="0.2">
      <c r="A18" s="11">
        <f t="shared" si="20"/>
        <v>10</v>
      </c>
      <c r="B18" s="11">
        <f t="shared" si="21"/>
        <v>40</v>
      </c>
      <c r="C18" s="12" cm="1">
        <f t="array" ref="C18">IF(B18&lt;121,_xlfn.SINGLE(INDEX($D$5*Männer!C$2:C$122,B18+1,1))+(1-$D$5)*_xlfn.SINGLE(INDEX(Frauen!C$2:C$122,B18+1,1)),0)</f>
        <v>1.10795</v>
      </c>
      <c r="D18" s="20">
        <f t="shared" si="10"/>
        <v>1.1079499999999999E-3</v>
      </c>
      <c r="E18" s="20">
        <f t="shared" si="11"/>
        <v>0.99889205000000003</v>
      </c>
      <c r="F18" s="27">
        <f>IF(B18&lt;121,IF($D$1="konstant",$D$3,Zins!G12),0)</f>
        <v>7.4999999999999997E-3</v>
      </c>
      <c r="G18" s="37">
        <f t="shared" si="22"/>
        <v>1.0075000000000001</v>
      </c>
      <c r="H18" s="11">
        <v>100000</v>
      </c>
      <c r="I18" s="11"/>
      <c r="J18" s="11"/>
      <c r="K18" s="34">
        <v>1</v>
      </c>
      <c r="L18" s="29">
        <f t="shared" si="12"/>
        <v>1848.6947854332343</v>
      </c>
      <c r="M18" s="31">
        <f t="shared" si="0"/>
        <v>91000.999289438289</v>
      </c>
      <c r="N18" s="50">
        <f>N17+H19*PRODUCT($G$8:G18)^-1*PRODUCT($E$8:E17)*D18</f>
        <v>790.70759521887385</v>
      </c>
      <c r="O18" s="50">
        <f>O17+I18*PRODUCT($E$8:E17)*PRODUCT($G$8:G17)^-1</f>
        <v>0</v>
      </c>
      <c r="P18" s="49">
        <f>P17+J18*PRODUCT($E$8:E17)*PRODUCT($G$8:G17)^-1</f>
        <v>9.6444676306317234</v>
      </c>
      <c r="Q18" s="49">
        <f>((O17+N17)*PRODUCT($G$8:G17))/PRODUCT($E$8:E17)</f>
        <v>748.27151532813161</v>
      </c>
      <c r="R18" s="49">
        <f>((P17)*PRODUCT($G$8:G17))/PRODUCT($E$8:E17)</f>
        <v>10.468199265755885</v>
      </c>
      <c r="S18" s="11">
        <f t="shared" si="1"/>
        <v>92849.694074871528</v>
      </c>
      <c r="T18" s="31">
        <f t="shared" si="2"/>
        <v>0</v>
      </c>
      <c r="U18" s="39">
        <f t="shared" si="13"/>
        <v>9.6052442927558008</v>
      </c>
      <c r="V18" s="39">
        <f t="shared" si="3"/>
        <v>92849.694074871528</v>
      </c>
      <c r="W18" s="49">
        <f t="shared" si="14"/>
        <v>92849.694074871499</v>
      </c>
      <c r="X18" s="39">
        <f t="shared" si="15"/>
        <v>92849.694074871528</v>
      </c>
      <c r="Y18" s="39">
        <f t="shared" si="16"/>
        <v>94724.715428078722</v>
      </c>
      <c r="Z18" s="39">
        <f t="shared" si="23"/>
        <v>98226.764364784642</v>
      </c>
      <c r="AA18" s="39">
        <f t="shared" si="24"/>
        <v>98226.764364784642</v>
      </c>
      <c r="AB18" s="39">
        <f t="shared" si="4"/>
        <v>-7.1052770665410208</v>
      </c>
      <c r="AC18" s="39">
        <f t="shared" si="5"/>
        <v>7.1052770665339953</v>
      </c>
      <c r="AD18" s="39">
        <f t="shared" si="6"/>
        <v>965.01136031281283</v>
      </c>
      <c r="AE18" s="39">
        <f t="shared" si="7"/>
        <v>99.508199236497148</v>
      </c>
      <c r="AF18" s="39"/>
      <c r="AG18" s="39">
        <f t="shared" si="8"/>
        <v>0</v>
      </c>
      <c r="AH18" s="39">
        <f t="shared" si="17"/>
        <v>965.01136031281283</v>
      </c>
      <c r="AI18" s="39">
        <f t="shared" si="18"/>
        <v>910.00999289438289</v>
      </c>
      <c r="AJ18" s="39">
        <f t="shared" si="9"/>
        <v>1875.0213532071957</v>
      </c>
      <c r="AK18" s="39">
        <f t="shared" si="19"/>
        <v>3502.0489367059149</v>
      </c>
    </row>
    <row r="19" spans="1:37" x14ac:dyDescent="0.2">
      <c r="A19" s="11">
        <f t="shared" si="20"/>
        <v>11</v>
      </c>
      <c r="B19" s="11">
        <f t="shared" si="21"/>
        <v>41</v>
      </c>
      <c r="C19" s="12" cm="1">
        <f t="array" ref="C19">IF(B19&lt;121,_xlfn.SINGLE(INDEX($D$5*Männer!C$2:C$122,B19+1,1))+(1-$D$5)*_xlfn.SINGLE(INDEX(Frauen!C$2:C$122,B19+1,1)),0)</f>
        <v>1.23325</v>
      </c>
      <c r="D19" s="20">
        <f t="shared" si="10"/>
        <v>1.23325E-3</v>
      </c>
      <c r="E19" s="20">
        <f t="shared" si="11"/>
        <v>0.99876675000000004</v>
      </c>
      <c r="F19" s="27">
        <f>IF(B19&lt;121,IF($D$1="konstant",$D$3,Zins!G13),0)</f>
        <v>7.4999999999999997E-3</v>
      </c>
      <c r="G19" s="37">
        <f t="shared" si="22"/>
        <v>1.0075000000000001</v>
      </c>
      <c r="H19" s="11">
        <v>100000</v>
      </c>
      <c r="I19" s="11"/>
      <c r="J19" s="11"/>
      <c r="K19" s="34">
        <v>1</v>
      </c>
      <c r="L19" s="29">
        <f t="shared" si="12"/>
        <v>1753.7080171215532</v>
      </c>
      <c r="M19" s="31">
        <f t="shared" si="0"/>
        <v>91785.200196666978</v>
      </c>
      <c r="N19" s="50">
        <f>N18+H20*PRODUCT($G$8:G19)^-1*PRODUCT($E$8:E18)*D19</f>
        <v>902.51893463090971</v>
      </c>
      <c r="O19" s="50">
        <f>O18+I19*PRODUCT($E$8:E18)*PRODUCT($G$8:G18)^-1</f>
        <v>0</v>
      </c>
      <c r="P19" s="49">
        <f>P18+J19*PRODUCT($E$8:E18)*PRODUCT($G$8:G18)^-1</f>
        <v>9.6444676306317234</v>
      </c>
      <c r="Q19" s="49">
        <f>((O18+N18)*PRODUCT($G$8:G18))/PRODUCT($E$8:E18)</f>
        <v>865.63763491069187</v>
      </c>
      <c r="R19" s="49">
        <f>((P18)*PRODUCT($G$8:G18))/PRODUCT($E$8:E18)</f>
        <v>10.558408949444592</v>
      </c>
      <c r="S19" s="11">
        <f t="shared" si="1"/>
        <v>93538.908213788527</v>
      </c>
      <c r="T19" s="31">
        <f t="shared" si="2"/>
        <v>0</v>
      </c>
      <c r="U19" s="39">
        <f t="shared" si="13"/>
        <v>8.6793999661439596</v>
      </c>
      <c r="V19" s="39">
        <f t="shared" si="3"/>
        <v>93538.908213788527</v>
      </c>
      <c r="W19" s="49">
        <f t="shared" si="14"/>
        <v>93538.908213788527</v>
      </c>
      <c r="X19" s="39">
        <f t="shared" si="15"/>
        <v>93538.908213788527</v>
      </c>
      <c r="Y19" s="39">
        <f t="shared" si="16"/>
        <v>95328.754650539588</v>
      </c>
      <c r="Z19" s="39">
        <f t="shared" si="23"/>
        <v>98493.242975485569</v>
      </c>
      <c r="AA19" s="39">
        <f t="shared" si="24"/>
        <v>98493.242975485569</v>
      </c>
      <c r="AB19" s="39">
        <f t="shared" si="4"/>
        <v>-7.0587945946026593</v>
      </c>
      <c r="AC19" s="39">
        <f t="shared" si="5"/>
        <v>7.0587945945979351</v>
      </c>
      <c r="AD19" s="39">
        <f t="shared" si="6"/>
        <v>871.99443478438809</v>
      </c>
      <c r="AE19" s="39">
        <f t="shared" si="7"/>
        <v>99.514472550386586</v>
      </c>
      <c r="AF19" s="39"/>
      <c r="AG19" s="39">
        <f t="shared" si="8"/>
        <v>0</v>
      </c>
      <c r="AH19" s="39">
        <f t="shared" si="17"/>
        <v>871.99443478438809</v>
      </c>
      <c r="AI19" s="39">
        <f t="shared" si="18"/>
        <v>917.85200196666983</v>
      </c>
      <c r="AJ19" s="39">
        <f t="shared" si="9"/>
        <v>1789.8464367510578</v>
      </c>
      <c r="AK19" s="39">
        <f t="shared" si="19"/>
        <v>3164.4883249459872</v>
      </c>
    </row>
    <row r="20" spans="1:37" x14ac:dyDescent="0.2">
      <c r="A20" s="11">
        <f t="shared" si="20"/>
        <v>12</v>
      </c>
      <c r="B20" s="11">
        <f t="shared" si="21"/>
        <v>42</v>
      </c>
      <c r="C20" s="12" cm="1">
        <f t="array" ref="C20">IF(B20&lt;121,_xlfn.SINGLE(INDEX($D$5*Männer!C$2:C$122,B20+1,1))+(1-$D$5)*_xlfn.SINGLE(INDEX(Frauen!C$2:C$122,B20+1,1)),0)</f>
        <v>1.3804500000000002</v>
      </c>
      <c r="D20" s="20">
        <f t="shared" si="10"/>
        <v>1.3804500000000001E-3</v>
      </c>
      <c r="E20" s="20">
        <f t="shared" si="11"/>
        <v>0.99861955000000002</v>
      </c>
      <c r="F20" s="27">
        <f>IF(B20&lt;121,IF($D$1="konstant",$D$3,Zins!G14),0)</f>
        <v>7.4999999999999997E-3</v>
      </c>
      <c r="G20" s="37">
        <f t="shared" si="22"/>
        <v>1.0075000000000001</v>
      </c>
      <c r="H20" s="11">
        <v>100000</v>
      </c>
      <c r="I20" s="11"/>
      <c r="J20" s="11"/>
      <c r="K20" s="34">
        <v>1</v>
      </c>
      <c r="L20" s="29">
        <f t="shared" si="12"/>
        <v>1645.5652205582185</v>
      </c>
      <c r="M20" s="31">
        <f t="shared" si="0"/>
        <v>92587.773069279676</v>
      </c>
      <c r="N20" s="50">
        <f>N19+H21*PRODUCT($G$8:G20)^-1*PRODUCT($E$8:E19)*D20</f>
        <v>1026.5911188916616</v>
      </c>
      <c r="O20" s="50">
        <f>O19+I20*PRODUCT($E$8:E19)*PRODUCT($G$8:G19)^-1</f>
        <v>0</v>
      </c>
      <c r="P20" s="49">
        <f>P19+J20*PRODUCT($E$8:E19)*PRODUCT($G$8:G19)^-1</f>
        <v>9.6444676306317234</v>
      </c>
      <c r="Q20" s="49">
        <f>((O19+N19)*PRODUCT($G$8:G19))/PRODUCT($E$8:E19)</f>
        <v>996.68407781148323</v>
      </c>
      <c r="R20" s="49">
        <f>((P19)*PRODUCT($G$8:G19))/PRODUCT($E$8:E19)</f>
        <v>10.650732031843699</v>
      </c>
      <c r="S20" s="11">
        <f t="shared" si="1"/>
        <v>94233.338289837891</v>
      </c>
      <c r="T20" s="31">
        <f t="shared" si="2"/>
        <v>0</v>
      </c>
      <c r="U20" s="39">
        <f t="shared" si="13"/>
        <v>7.7465488973176564</v>
      </c>
      <c r="V20" s="39">
        <f t="shared" si="3"/>
        <v>94233.338289837891</v>
      </c>
      <c r="W20" s="49">
        <f t="shared" si="14"/>
        <v>94233.338289837877</v>
      </c>
      <c r="X20" s="39">
        <f t="shared" si="15"/>
        <v>94233.338289837891</v>
      </c>
      <c r="Y20" s="39">
        <f t="shared" si="16"/>
        <v>95937.489582481445</v>
      </c>
      <c r="Z20" s="39">
        <f t="shared" si="23"/>
        <v>98761.862654330544</v>
      </c>
      <c r="AA20" s="39">
        <f t="shared" si="24"/>
        <v>98761.862654330544</v>
      </c>
      <c r="AB20" s="39">
        <f t="shared" si="4"/>
        <v>-6.9425417165621184</v>
      </c>
      <c r="AC20" s="39">
        <f t="shared" si="5"/>
        <v>6.9425417165530412</v>
      </c>
      <c r="AD20" s="39">
        <f t="shared" si="6"/>
        <v>778.27356195075652</v>
      </c>
      <c r="AE20" s="39">
        <f t="shared" si="7"/>
        <v>99.530162137539605</v>
      </c>
      <c r="AF20" s="39"/>
      <c r="AG20" s="39">
        <f t="shared" si="8"/>
        <v>0</v>
      </c>
      <c r="AH20" s="39">
        <f t="shared" si="17"/>
        <v>778.27356195075652</v>
      </c>
      <c r="AI20" s="39">
        <f t="shared" si="18"/>
        <v>925.87773069279683</v>
      </c>
      <c r="AJ20" s="39">
        <f t="shared" si="9"/>
        <v>1704.1512926435535</v>
      </c>
      <c r="AK20" s="39">
        <f t="shared" si="19"/>
        <v>2824.3730718490938</v>
      </c>
    </row>
    <row r="21" spans="1:37" x14ac:dyDescent="0.2">
      <c r="A21" s="11">
        <f t="shared" si="20"/>
        <v>13</v>
      </c>
      <c r="B21" s="11">
        <f t="shared" si="21"/>
        <v>43</v>
      </c>
      <c r="C21" s="12" cm="1">
        <f t="array" ref="C21">IF(B21&lt;121,_xlfn.SINGLE(INDEX($D$5*Männer!C$2:C$122,B21+1,1))+(1-$D$5)*_xlfn.SINGLE(INDEX(Frauen!C$2:C$122,B21+1,1)),0)</f>
        <v>1.554</v>
      </c>
      <c r="D21" s="20">
        <f t="shared" si="10"/>
        <v>1.554E-3</v>
      </c>
      <c r="E21" s="20">
        <f t="shared" si="11"/>
        <v>0.99844599999999994</v>
      </c>
      <c r="F21" s="27">
        <f>IF(B21&lt;121,IF($D$1="konstant",$D$3,Zins!G15),0)</f>
        <v>7.4999999999999997E-3</v>
      </c>
      <c r="G21" s="37">
        <f t="shared" si="22"/>
        <v>1.0075000000000001</v>
      </c>
      <c r="H21" s="11">
        <v>100000</v>
      </c>
      <c r="I21" s="11"/>
      <c r="J21" s="11"/>
      <c r="K21" s="34">
        <v>1</v>
      </c>
      <c r="L21" s="29">
        <f t="shared" si="12"/>
        <v>1521.962953471525</v>
      </c>
      <c r="M21" s="31">
        <f t="shared" si="0"/>
        <v>93411.130762760731</v>
      </c>
      <c r="N21" s="50">
        <f>N20+H22*PRODUCT($G$8:G21)^-1*PRODUCT($E$8:E20)*D21</f>
        <v>1165.0305386960169</v>
      </c>
      <c r="O21" s="50">
        <f>O20+I21*PRODUCT($E$8:E20)*PRODUCT($G$8:G20)^-1</f>
        <v>0</v>
      </c>
      <c r="P21" s="49">
        <f>P20+J21*PRODUCT($E$8:E20)*PRODUCT($G$8:G20)^-1</f>
        <v>9.6444676306317234</v>
      </c>
      <c r="Q21" s="49">
        <f>((O20+N20)*PRODUCT($G$8:G20))/PRODUCT($E$8:E20)</f>
        <v>1143.7831438359776</v>
      </c>
      <c r="R21" s="49">
        <f>((P20)*PRODUCT($G$8:G20))/PRODUCT($E$8:E20)</f>
        <v>10.745446073114158</v>
      </c>
      <c r="S21" s="11">
        <f t="shared" si="1"/>
        <v>94933.093716232252</v>
      </c>
      <c r="T21" s="31">
        <f t="shared" si="2"/>
        <v>0</v>
      </c>
      <c r="U21" s="39">
        <f t="shared" si="13"/>
        <v>6.8065441078612361</v>
      </c>
      <c r="V21" s="39">
        <f t="shared" si="3"/>
        <v>94933.093716232252</v>
      </c>
      <c r="W21" s="49">
        <f t="shared" si="14"/>
        <v>94933.093716232252</v>
      </c>
      <c r="X21" s="39">
        <f t="shared" si="15"/>
        <v>94933.093716232252</v>
      </c>
      <c r="Y21" s="39">
        <f t="shared" si="16"/>
        <v>96551.03899917168</v>
      </c>
      <c r="Z21" s="39">
        <f t="shared" si="23"/>
        <v>99032.68858861053</v>
      </c>
      <c r="AA21" s="39">
        <f t="shared" si="24"/>
        <v>99032.68858861053</v>
      </c>
      <c r="AB21" s="39">
        <f t="shared" si="4"/>
        <v>-6.7276032390509499</v>
      </c>
      <c r="AC21" s="39">
        <f t="shared" si="5"/>
        <v>6.7276032390686025</v>
      </c>
      <c r="AD21" s="39">
        <f t="shared" si="6"/>
        <v>683.83397531181606</v>
      </c>
      <c r="AE21" s="39">
        <f t="shared" si="7"/>
        <v>99.559170417005134</v>
      </c>
      <c r="AF21" s="39"/>
      <c r="AG21" s="39">
        <f t="shared" si="8"/>
        <v>0</v>
      </c>
      <c r="AH21" s="39">
        <f t="shared" si="17"/>
        <v>683.83397531181606</v>
      </c>
      <c r="AI21" s="39">
        <f t="shared" si="18"/>
        <v>934.11130762760729</v>
      </c>
      <c r="AJ21" s="39">
        <f t="shared" si="9"/>
        <v>1617.9452829394234</v>
      </c>
      <c r="AK21" s="39">
        <f t="shared" si="19"/>
        <v>2481.6495894388568</v>
      </c>
    </row>
    <row r="22" spans="1:37" x14ac:dyDescent="0.2">
      <c r="A22" s="11">
        <f t="shared" si="20"/>
        <v>14</v>
      </c>
      <c r="B22" s="11">
        <f t="shared" si="21"/>
        <v>44</v>
      </c>
      <c r="C22" s="12" cm="1">
        <f t="array" ref="C22">IF(B22&lt;121,_xlfn.SINGLE(INDEX($D$5*Männer!C$2:C$122,B22+1,1))+(1-$D$5)*_xlfn.SINGLE(INDEX(Frauen!C$2:C$122,B22+1,1)),0)</f>
        <v>1.75665</v>
      </c>
      <c r="D22" s="20">
        <f t="shared" si="10"/>
        <v>1.75665E-3</v>
      </c>
      <c r="E22" s="20">
        <f t="shared" si="11"/>
        <v>0.99824334999999997</v>
      </c>
      <c r="F22" s="27">
        <f>IF(B22&lt;121,IF($D$1="konstant",$D$3,Zins!G16),0)</f>
        <v>7.4999999999999997E-3</v>
      </c>
      <c r="G22" s="37">
        <f t="shared" si="22"/>
        <v>1.0075000000000001</v>
      </c>
      <c r="H22" s="11">
        <v>100000</v>
      </c>
      <c r="I22" s="11"/>
      <c r="J22" s="11"/>
      <c r="K22" s="34">
        <v>1</v>
      </c>
      <c r="L22" s="29">
        <f t="shared" si="12"/>
        <v>1380.1223858101105</v>
      </c>
      <c r="M22" s="31">
        <f t="shared" si="0"/>
        <v>94258.191473030543</v>
      </c>
      <c r="N22" s="50">
        <f>N21+H23*PRODUCT($G$8:G22)^-1*PRODUCT($E$8:E21)*D22</f>
        <v>1320.1168700719297</v>
      </c>
      <c r="O22" s="50">
        <f>O21+I22*PRODUCT($E$8:E21)*PRODUCT($G$8:G21)^-1</f>
        <v>0</v>
      </c>
      <c r="P22" s="49">
        <f>P21+J22*PRODUCT($E$8:E21)*PRODUCT($G$8:G21)^-1</f>
        <v>9.6444676306317234</v>
      </c>
      <c r="Q22" s="49">
        <f>((O21+N21)*PRODUCT($G$8:G21))/PRODUCT($E$8:E21)</f>
        <v>1309.7969418624018</v>
      </c>
      <c r="R22" s="49">
        <f>((P21)*PRODUCT($G$8:G21))/PRODUCT($E$8:E21)</f>
        <v>10.842886764694851</v>
      </c>
      <c r="S22" s="11">
        <f t="shared" si="1"/>
        <v>95638.313858840658</v>
      </c>
      <c r="T22" s="31">
        <f t="shared" si="2"/>
        <v>0</v>
      </c>
      <c r="U22" s="39">
        <f t="shared" si="13"/>
        <v>5.8591983829573113</v>
      </c>
      <c r="V22" s="39">
        <f t="shared" si="3"/>
        <v>95638.313858840658</v>
      </c>
      <c r="W22" s="49">
        <f t="shared" si="14"/>
        <v>95638.313858840644</v>
      </c>
      <c r="X22" s="39">
        <f t="shared" si="15"/>
        <v>95638.313858840658</v>
      </c>
      <c r="Y22" s="39">
        <f t="shared" si="16"/>
        <v>97169.552639502479</v>
      </c>
      <c r="Z22" s="39">
        <f t="shared" si="23"/>
        <v>99305.802259146207</v>
      </c>
      <c r="AA22" s="39">
        <f t="shared" si="24"/>
        <v>99305.802259146207</v>
      </c>
      <c r="AB22" s="39">
        <f t="shared" si="4"/>
        <v>-6.3654579408030258</v>
      </c>
      <c r="AC22" s="39">
        <f t="shared" si="5"/>
        <v>6.3654579408148502</v>
      </c>
      <c r="AD22" s="39">
        <f t="shared" si="6"/>
        <v>588.65686593152202</v>
      </c>
      <c r="AE22" s="39">
        <f t="shared" si="7"/>
        <v>99.608045854022521</v>
      </c>
      <c r="AF22" s="39"/>
      <c r="AG22" s="39">
        <f t="shared" si="8"/>
        <v>0</v>
      </c>
      <c r="AH22" s="39">
        <f t="shared" si="17"/>
        <v>588.65686593152202</v>
      </c>
      <c r="AI22" s="39">
        <f t="shared" si="18"/>
        <v>942.58191473030547</v>
      </c>
      <c r="AJ22" s="39">
        <f t="shared" si="9"/>
        <v>1531.2387806618276</v>
      </c>
      <c r="AK22" s="39">
        <f t="shared" si="19"/>
        <v>2136.2496196437282</v>
      </c>
    </row>
    <row r="23" spans="1:37" x14ac:dyDescent="0.2">
      <c r="A23" s="11">
        <f t="shared" si="20"/>
        <v>15</v>
      </c>
      <c r="B23" s="11">
        <f t="shared" si="21"/>
        <v>45</v>
      </c>
      <c r="C23" s="12" cm="1">
        <f t="array" ref="C23">IF(B23&lt;121,_xlfn.SINGLE(INDEX($D$5*Männer!C$2:C$122,B23+1,1))+(1-$D$5)*_xlfn.SINGLE(INDEX(Frauen!C$2:C$122,B23+1,1)),0)</f>
        <v>1.986</v>
      </c>
      <c r="D23" s="20">
        <f t="shared" si="10"/>
        <v>1.9859999999999999E-3</v>
      </c>
      <c r="E23" s="20">
        <f t="shared" si="11"/>
        <v>0.99801399999999996</v>
      </c>
      <c r="F23" s="27">
        <f>IF(B23&lt;121,IF($D$1="konstant",$D$3,Zins!G17),0)</f>
        <v>7.4999999999999997E-3</v>
      </c>
      <c r="G23" s="37">
        <f t="shared" si="22"/>
        <v>1.0075000000000001</v>
      </c>
      <c r="H23" s="11">
        <v>100000</v>
      </c>
      <c r="I23" s="11"/>
      <c r="J23" s="11"/>
      <c r="K23" s="34">
        <v>1</v>
      </c>
      <c r="L23" s="29">
        <f t="shared" si="12"/>
        <v>1216.9460519859076</v>
      </c>
      <c r="M23" s="31">
        <f t="shared" si="0"/>
        <v>95132.241961920692</v>
      </c>
      <c r="N23" s="50">
        <f>N22+H24*PRODUCT($G$8:G23)^-1*PRODUCT($E$8:E22)*D23</f>
        <v>1493.8405009810026</v>
      </c>
      <c r="O23" s="50">
        <f>O22+I23*PRODUCT($E$8:E22)*PRODUCT($G$8:G22)^-1</f>
        <v>0</v>
      </c>
      <c r="P23" s="49">
        <f>P22+J23*PRODUCT($E$8:E22)*PRODUCT($G$8:G22)^-1</f>
        <v>9.6444676306317234</v>
      </c>
      <c r="Q23" s="49">
        <f>((O22+N22)*PRODUCT($G$8:G22))/PRODUCT($E$8:E22)</f>
        <v>1497.9167343577797</v>
      </c>
      <c r="R23" s="49">
        <f>((P22)*PRODUCT($G$8:G22))/PRODUCT($E$8:E22)</f>
        <v>10.94343219559646</v>
      </c>
      <c r="S23" s="11">
        <f t="shared" si="1"/>
        <v>96349.188013906605</v>
      </c>
      <c r="T23" s="31">
        <f t="shared" si="2"/>
        <v>0</v>
      </c>
      <c r="U23" s="39">
        <f t="shared" si="13"/>
        <v>4.9042574346520738</v>
      </c>
      <c r="V23" s="39">
        <f t="shared" si="3"/>
        <v>96349.188013906605</v>
      </c>
      <c r="W23" s="49">
        <f t="shared" si="14"/>
        <v>96349.188013906591</v>
      </c>
      <c r="X23" s="39">
        <f t="shared" si="15"/>
        <v>96349.188013906605</v>
      </c>
      <c r="Y23" s="39">
        <f t="shared" si="16"/>
        <v>97793.227119753894</v>
      </c>
      <c r="Z23" s="39">
        <f t="shared" si="23"/>
        <v>99581.307569442055</v>
      </c>
      <c r="AA23" s="39">
        <f t="shared" si="24"/>
        <v>99581.307569442055</v>
      </c>
      <c r="AB23" s="39">
        <f t="shared" si="4"/>
        <v>-5.783586897290661</v>
      </c>
      <c r="AC23" s="39">
        <f t="shared" si="5"/>
        <v>5.7835868972895188</v>
      </c>
      <c r="AD23" s="39">
        <f t="shared" si="6"/>
        <v>492.71668622808079</v>
      </c>
      <c r="AE23" s="39">
        <f t="shared" si="7"/>
        <v>99.686575664231952</v>
      </c>
      <c r="AF23" s="39"/>
      <c r="AG23" s="39">
        <f t="shared" si="8"/>
        <v>0</v>
      </c>
      <c r="AH23" s="39">
        <f t="shared" si="17"/>
        <v>492.71668622808079</v>
      </c>
      <c r="AI23" s="39">
        <f t="shared" si="18"/>
        <v>951.32241961920693</v>
      </c>
      <c r="AJ23" s="39">
        <f t="shared" si="9"/>
        <v>1444.0391058472878</v>
      </c>
      <c r="AK23" s="39">
        <f t="shared" si="19"/>
        <v>1788.0804496881547</v>
      </c>
    </row>
    <row r="24" spans="1:37" x14ac:dyDescent="0.2">
      <c r="A24" s="11">
        <f t="shared" si="20"/>
        <v>16</v>
      </c>
      <c r="B24" s="11">
        <f t="shared" si="21"/>
        <v>46</v>
      </c>
      <c r="C24" s="12" cm="1">
        <f t="array" ref="C24">IF(B24&lt;121,_xlfn.SINGLE(INDEX($D$5*Männer!C$2:C$122,B24+1,1))+(1-$D$5)*_xlfn.SINGLE(INDEX(Frauen!C$2:C$122,B24+1,1)),0)</f>
        <v>2.2356500000000001</v>
      </c>
      <c r="D24" s="20">
        <f t="shared" si="10"/>
        <v>2.2356500000000001E-3</v>
      </c>
      <c r="E24" s="20">
        <f t="shared" si="11"/>
        <v>0.99776434999999997</v>
      </c>
      <c r="F24" s="27">
        <f>IF(B24&lt;121,IF($D$1="konstant",$D$3,Zins!G18),0)</f>
        <v>7.4999999999999997E-3</v>
      </c>
      <c r="G24" s="37">
        <f t="shared" si="22"/>
        <v>1.0075000000000001</v>
      </c>
      <c r="H24" s="11">
        <v>100000</v>
      </c>
      <c r="I24" s="11"/>
      <c r="J24" s="11"/>
      <c r="K24" s="34">
        <v>1</v>
      </c>
      <c r="L24" s="29">
        <f t="shared" si="12"/>
        <v>1029.5177696663595</v>
      </c>
      <c r="M24" s="31">
        <f t="shared" si="0"/>
        <v>96036.462190545528</v>
      </c>
      <c r="N24" s="50">
        <f>N23+H25*PRODUCT($G$8:G24)^-1*PRODUCT($E$8:E23)*D24</f>
        <v>1687.5607623461822</v>
      </c>
      <c r="O24" s="50">
        <f>O23+I24*PRODUCT($E$8:E23)*PRODUCT($G$8:G23)^-1</f>
        <v>0</v>
      </c>
      <c r="P24" s="49">
        <f>P23+J24*PRODUCT($E$8:E23)*PRODUCT($G$8:G23)^-1</f>
        <v>9.6444676306317234</v>
      </c>
      <c r="Q24" s="49">
        <f>((O23+N23)*PRODUCT($G$8:G23))/PRODUCT($E$8:E23)</f>
        <v>1711.1494526784829</v>
      </c>
      <c r="R24" s="49">
        <f>((P23)*PRODUCT($G$8:G23))/PRODUCT($E$8:E23)</f>
        <v>11.047448169127321</v>
      </c>
      <c r="S24" s="11">
        <f t="shared" si="1"/>
        <v>97065.979960211887</v>
      </c>
      <c r="T24" s="31">
        <f t="shared" si="2"/>
        <v>0</v>
      </c>
      <c r="U24" s="39">
        <f t="shared" si="13"/>
        <v>3.9413669201153132</v>
      </c>
      <c r="V24" s="39">
        <f t="shared" si="3"/>
        <v>97065.979960211887</v>
      </c>
      <c r="W24" s="49">
        <f t="shared" si="14"/>
        <v>97065.979960211887</v>
      </c>
      <c r="X24" s="39">
        <f t="shared" si="15"/>
        <v>97065.979960211887</v>
      </c>
      <c r="Y24" s="39">
        <f t="shared" si="16"/>
        <v>98422.322418510419</v>
      </c>
      <c r="Z24" s="39">
        <f t="shared" si="23"/>
        <v>99859.335305540022</v>
      </c>
      <c r="AA24" s="39">
        <f t="shared" si="24"/>
        <v>99859.335305540022</v>
      </c>
      <c r="AB24" s="39">
        <f t="shared" si="4"/>
        <v>-4.9061547637247713</v>
      </c>
      <c r="AC24" s="39">
        <f t="shared" si="5"/>
        <v>4.906154763723233</v>
      </c>
      <c r="AD24" s="39">
        <f t="shared" si="6"/>
        <v>395.97783639307772</v>
      </c>
      <c r="AE24" s="39">
        <f t="shared" si="7"/>
        <v>99.804994650169192</v>
      </c>
      <c r="AF24" s="39"/>
      <c r="AG24" s="39">
        <f t="shared" si="8"/>
        <v>0</v>
      </c>
      <c r="AH24" s="39">
        <f t="shared" si="17"/>
        <v>395.97783639307772</v>
      </c>
      <c r="AI24" s="39">
        <f t="shared" si="18"/>
        <v>960.36462190545535</v>
      </c>
      <c r="AJ24" s="39">
        <f t="shared" si="9"/>
        <v>1356.3424582985331</v>
      </c>
      <c r="AK24" s="39">
        <f t="shared" si="19"/>
        <v>1437.0128870296103</v>
      </c>
    </row>
    <row r="25" spans="1:37" x14ac:dyDescent="0.2">
      <c r="A25" s="11">
        <f t="shared" si="20"/>
        <v>17</v>
      </c>
      <c r="B25" s="11">
        <f t="shared" si="21"/>
        <v>47</v>
      </c>
      <c r="C25" s="12" cm="1">
        <f t="array" ref="C25">IF(B25&lt;121,_xlfn.SINGLE(INDEX($D$5*Männer!C$2:C$122,B25+1,1))+(1-$D$5)*_xlfn.SINGLE(INDEX(Frauen!C$2:C$122,B25+1,1)),0)</f>
        <v>2.4969999999999999</v>
      </c>
      <c r="D25" s="20">
        <f t="shared" si="10"/>
        <v>2.4970000000000001E-3</v>
      </c>
      <c r="E25" s="20">
        <f t="shared" si="11"/>
        <v>0.99750300000000003</v>
      </c>
      <c r="F25" s="27">
        <f>IF(B25&lt;121,IF($D$1="konstant",$D$3,Zins!G19),0)</f>
        <v>7.4999999999999997E-3</v>
      </c>
      <c r="G25" s="37">
        <f t="shared" si="22"/>
        <v>1.0075000000000001</v>
      </c>
      <c r="H25" s="11">
        <v>100000</v>
      </c>
      <c r="I25" s="11"/>
      <c r="J25" s="11"/>
      <c r="K25" s="34">
        <v>1</v>
      </c>
      <c r="L25" s="29">
        <f t="shared" si="12"/>
        <v>815.497319521245</v>
      </c>
      <c r="M25" s="31">
        <f t="shared" si="0"/>
        <v>96973.534539467786</v>
      </c>
      <c r="N25" s="50">
        <f>N24+H26*PRODUCT($G$8:G25)^-1*PRODUCT($E$8:E24)*D25</f>
        <v>1901.8363537627852</v>
      </c>
      <c r="O25" s="50">
        <f>O24+I25*PRODUCT($E$8:E24)*PRODUCT($G$8:G24)^-1</f>
        <v>0</v>
      </c>
      <c r="P25" s="49">
        <f>P24+J25*PRODUCT($E$8:E24)*PRODUCT($G$8:G24)^-1</f>
        <v>9.6444676306317234</v>
      </c>
      <c r="Q25" s="49">
        <f>((O24+N24)*PRODUCT($G$8:G24))/PRODUCT($E$8:E24)</f>
        <v>1951.9118653353087</v>
      </c>
      <c r="R25" s="49">
        <f>((P24)*PRODUCT($G$8:G24))/PRODUCT($E$8:E24)</f>
        <v>11.155243249967569</v>
      </c>
      <c r="S25" s="11">
        <f t="shared" si="1"/>
        <v>97789.031858989038</v>
      </c>
      <c r="T25" s="31">
        <f t="shared" si="2"/>
        <v>0</v>
      </c>
      <c r="U25" s="39">
        <f t="shared" si="13"/>
        <v>2.9700672027580244</v>
      </c>
      <c r="V25" s="39">
        <f t="shared" si="3"/>
        <v>97789.031858989038</v>
      </c>
      <c r="W25" s="49">
        <f t="shared" si="14"/>
        <v>97789.031858989052</v>
      </c>
      <c r="X25" s="39">
        <f t="shared" si="15"/>
        <v>97789.031858989038</v>
      </c>
      <c r="Y25" s="39">
        <f t="shared" si="16"/>
        <v>99057.161342439693</v>
      </c>
      <c r="Z25" s="39">
        <f t="shared" si="23"/>
        <v>100140.04069171438</v>
      </c>
      <c r="AA25" s="39">
        <f t="shared" si="24"/>
        <v>100140.04069171438</v>
      </c>
      <c r="AB25" s="39">
        <f t="shared" si="4"/>
        <v>-3.6711453650787007</v>
      </c>
      <c r="AC25" s="39">
        <f t="shared" si="5"/>
        <v>3.6711453650784707</v>
      </c>
      <c r="AD25" s="39">
        <f t="shared" si="6"/>
        <v>298.39413805598036</v>
      </c>
      <c r="AE25" s="39">
        <f t="shared" si="7"/>
        <v>99.971672567486934</v>
      </c>
      <c r="AF25" s="39"/>
      <c r="AG25" s="39">
        <f t="shared" si="8"/>
        <v>0</v>
      </c>
      <c r="AH25" s="39">
        <f t="shared" si="17"/>
        <v>298.39413805598036</v>
      </c>
      <c r="AI25" s="39">
        <f t="shared" si="18"/>
        <v>969.73534539467789</v>
      </c>
      <c r="AJ25" s="39">
        <f t="shared" si="9"/>
        <v>1268.1294834506582</v>
      </c>
      <c r="AK25" s="39">
        <f t="shared" si="19"/>
        <v>1082.879349274692</v>
      </c>
    </row>
    <row r="26" spans="1:37" x14ac:dyDescent="0.2">
      <c r="A26" s="11">
        <f t="shared" si="20"/>
        <v>18</v>
      </c>
      <c r="B26" s="11">
        <f t="shared" si="21"/>
        <v>48</v>
      </c>
      <c r="C26" s="12" cm="1">
        <f t="array" ref="C26">IF(B26&lt;121,_xlfn.SINGLE(INDEX($D$5*Männer!C$2:C$122,B26+1,1))+(1-$D$5)*_xlfn.SINGLE(INDEX(Frauen!C$2:C$122,B26+1,1)),0)</f>
        <v>2.7651500000000002</v>
      </c>
      <c r="D26" s="20">
        <f t="shared" si="10"/>
        <v>2.7651500000000001E-3</v>
      </c>
      <c r="E26" s="20">
        <f t="shared" si="11"/>
        <v>0.99723485000000001</v>
      </c>
      <c r="F26" s="27">
        <f>IF(B26&lt;121,IF($D$1="konstant",$D$3,Zins!G20),0)</f>
        <v>7.4999999999999997E-3</v>
      </c>
      <c r="G26" s="37">
        <f t="shared" si="22"/>
        <v>1.0075000000000001</v>
      </c>
      <c r="H26" s="11">
        <v>100000</v>
      </c>
      <c r="I26" s="11"/>
      <c r="J26" s="11"/>
      <c r="K26" s="34">
        <v>1</v>
      </c>
      <c r="L26" s="29">
        <f t="shared" si="12"/>
        <v>573.34519236298479</v>
      </c>
      <c r="M26" s="31">
        <f t="shared" si="0"/>
        <v>97945.405726613157</v>
      </c>
      <c r="N26" s="50">
        <f>N25+H27*PRODUCT($G$8:G26)^-1*PRODUCT($E$8:E25)*D26</f>
        <v>2136.7682646072867</v>
      </c>
      <c r="O26" s="50">
        <f>O25+I26*PRODUCT($E$8:E25)*PRODUCT($G$8:G25)^-1</f>
        <v>0</v>
      </c>
      <c r="P26" s="49">
        <f>P25+J26*PRODUCT($E$8:E25)*PRODUCT($G$8:G25)^-1</f>
        <v>9.6444676306317234</v>
      </c>
      <c r="Q26" s="49">
        <f>((O25+N25)*PRODUCT($G$8:G25))/PRODUCT($E$8:E25)</f>
        <v>2221.7990365195124</v>
      </c>
      <c r="R26" s="49">
        <f>((P25)*PRODUCT($G$8:G25))/PRODUCT($E$8:E25)</f>
        <v>11.267041376659844</v>
      </c>
      <c r="S26" s="11">
        <f t="shared" si="1"/>
        <v>98518.750918976148</v>
      </c>
      <c r="T26" s="31">
        <f t="shared" si="2"/>
        <v>0</v>
      </c>
      <c r="U26" s="39">
        <f t="shared" si="13"/>
        <v>1.9898112655086848</v>
      </c>
      <c r="V26" s="39">
        <f t="shared" si="3"/>
        <v>98518.750918976148</v>
      </c>
      <c r="W26" s="49">
        <f t="shared" si="14"/>
        <v>98518.750918976133</v>
      </c>
      <c r="X26" s="39">
        <f t="shared" si="15"/>
        <v>98518.750918976148</v>
      </c>
      <c r="Y26" s="39">
        <f t="shared" si="16"/>
        <v>99698.115610221939</v>
      </c>
      <c r="Z26" s="39">
        <f t="shared" si="23"/>
        <v>100423.59600553845</v>
      </c>
      <c r="AA26" s="39">
        <f t="shared" si="24"/>
        <v>100423.59600553845</v>
      </c>
      <c r="AB26" s="39">
        <f t="shared" si="4"/>
        <v>-2.043101059665787</v>
      </c>
      <c r="AC26" s="39">
        <f t="shared" si="5"/>
        <v>2.0431010596703603</v>
      </c>
      <c r="AD26" s="39">
        <f t="shared" si="6"/>
        <v>199.91063397965715</v>
      </c>
      <c r="AE26" s="39">
        <f t="shared" si="7"/>
        <v>100.1913948096207</v>
      </c>
      <c r="AF26" s="39"/>
      <c r="AG26" s="39">
        <f t="shared" si="8"/>
        <v>0</v>
      </c>
      <c r="AH26" s="39">
        <f t="shared" si="17"/>
        <v>199.91063397965715</v>
      </c>
      <c r="AI26" s="39">
        <f t="shared" si="18"/>
        <v>979.4540572661316</v>
      </c>
      <c r="AJ26" s="39">
        <f t="shared" si="9"/>
        <v>1179.3646912457887</v>
      </c>
      <c r="AK26" s="39">
        <f t="shared" si="19"/>
        <v>725.48039531651114</v>
      </c>
    </row>
    <row r="27" spans="1:37" x14ac:dyDescent="0.2">
      <c r="A27" s="11">
        <f t="shared" si="20"/>
        <v>19</v>
      </c>
      <c r="B27" s="11">
        <f t="shared" si="21"/>
        <v>49</v>
      </c>
      <c r="C27" s="12" cm="1">
        <f t="array" ref="C27">IF(B27&lt;121,_xlfn.SINGLE(INDEX($D$5*Männer!C$2:C$122,B27+1,1))+(1-$D$5)*_xlfn.SINGLE(INDEX(Frauen!C$2:C$122,B27+1,1)),0)</f>
        <v>3.0423</v>
      </c>
      <c r="D27" s="20">
        <f t="shared" si="10"/>
        <v>3.0423E-3</v>
      </c>
      <c r="E27" s="20">
        <f t="shared" si="11"/>
        <v>0.99695769999999995</v>
      </c>
      <c r="F27" s="27">
        <f>IF(B27&lt;121,IF($D$1="konstant",$D$3,Zins!G21),0)</f>
        <v>7.4999999999999997E-3</v>
      </c>
      <c r="G27" s="37">
        <f t="shared" si="22"/>
        <v>1.0075000000000001</v>
      </c>
      <c r="H27" s="11">
        <v>100000</v>
      </c>
      <c r="I27" s="11"/>
      <c r="J27" s="11"/>
      <c r="K27" s="34">
        <v>1</v>
      </c>
      <c r="L27" s="29">
        <f t="shared" si="12"/>
        <v>301.96526054590572</v>
      </c>
      <c r="M27" s="31">
        <f t="shared" si="0"/>
        <v>98953.617866004948</v>
      </c>
      <c r="N27" s="50">
        <f>N26+H28*PRODUCT($G$8:G27)^-1*PRODUCT($E$8:E26)*D27</f>
        <v>2392.6137427921667</v>
      </c>
      <c r="O27" s="50">
        <f>O26+I27*PRODUCT($E$8:E26)*PRODUCT($G$8:G26)^-1</f>
        <v>0</v>
      </c>
      <c r="P27" s="49">
        <f>P26+J27*PRODUCT($E$8:E26)*PRODUCT($G$8:G26)^-1</f>
        <v>9.6444676306317234</v>
      </c>
      <c r="Q27" s="49">
        <f>((O26+N26)*PRODUCT($G$8:G26))/PRODUCT($E$8:E26)</f>
        <v>2521.9511023841669</v>
      </c>
      <c r="R27" s="49">
        <f>((P26)*PRODUCT($G$8:G26))/PRODUCT($E$8:E26)</f>
        <v>11.383019944584563</v>
      </c>
      <c r="S27" s="11">
        <f t="shared" si="1"/>
        <v>99255.58312655086</v>
      </c>
      <c r="T27" s="31">
        <f t="shared" si="2"/>
        <v>0</v>
      </c>
      <c r="U27" s="39">
        <f t="shared" si="13"/>
        <v>1</v>
      </c>
      <c r="V27" s="39">
        <f t="shared" si="3"/>
        <v>99255.58312655086</v>
      </c>
      <c r="W27" s="49">
        <f t="shared" si="14"/>
        <v>99255.58312655086</v>
      </c>
      <c r="X27" s="39">
        <f t="shared" si="15"/>
        <v>99255.58312655086</v>
      </c>
      <c r="Y27" s="39">
        <f t="shared" si="16"/>
        <v>100345.58643867473</v>
      </c>
      <c r="Z27" s="39">
        <f t="shared" si="23"/>
        <v>100710.18403036192</v>
      </c>
      <c r="AA27" s="39">
        <f t="shared" si="24"/>
        <v>100710.18403036192</v>
      </c>
      <c r="AB27" s="39">
        <f t="shared" si="4"/>
        <v>0</v>
      </c>
      <c r="AC27" s="39">
        <f t="shared" si="5"/>
        <v>0</v>
      </c>
      <c r="AD27" s="39">
        <f t="shared" si="6"/>
        <v>100.46713346381172</v>
      </c>
      <c r="AE27" s="39">
        <f t="shared" si="7"/>
        <v>100.46713346381172</v>
      </c>
      <c r="AF27" s="39"/>
      <c r="AG27" s="39">
        <f t="shared" si="8"/>
        <v>0</v>
      </c>
      <c r="AH27" s="39">
        <f t="shared" si="17"/>
        <v>100.46713346381172</v>
      </c>
      <c r="AI27" s="39">
        <f>M27*$T$4</f>
        <v>989.53617866004947</v>
      </c>
      <c r="AJ27" s="39">
        <f t="shared" si="9"/>
        <v>1090.0033121238612</v>
      </c>
      <c r="AK27" s="39">
        <f t="shared" si="19"/>
        <v>364.59759168719245</v>
      </c>
    </row>
    <row r="28" spans="1:37" x14ac:dyDescent="0.2">
      <c r="A28" s="11">
        <f t="shared" si="20"/>
        <v>20</v>
      </c>
      <c r="B28" s="11">
        <f t="shared" si="21"/>
        <v>50</v>
      </c>
      <c r="C28" s="12" cm="1">
        <f t="array" ref="C28">IF(B28&lt;121,_xlfn.SINGLE(INDEX($D$5*Männer!C$2:C$122,B28+1,1))+(1-$D$5)*_xlfn.SINGLE(INDEX(Frauen!C$2:C$122,B28+1,1)),0)</f>
        <v>3.3352499999999998</v>
      </c>
      <c r="D28" s="20">
        <f t="shared" si="10"/>
        <v>3.3352499999999997E-3</v>
      </c>
      <c r="E28" s="20">
        <f t="shared" si="11"/>
        <v>0.99666474999999999</v>
      </c>
      <c r="F28" s="27">
        <f>IF(B28&lt;121,IF($D$1="konstant",$D$3,Zins!G22),0)</f>
        <v>7.4999999999999997E-3</v>
      </c>
      <c r="G28" s="37">
        <f t="shared" si="22"/>
        <v>1.0075000000000001</v>
      </c>
      <c r="H28" s="11">
        <v>100000</v>
      </c>
      <c r="I28" s="11">
        <v>100000</v>
      </c>
      <c r="J28" s="11"/>
      <c r="K28" s="34"/>
      <c r="L28" s="29">
        <f t="shared" si="12"/>
        <v>0</v>
      </c>
      <c r="M28" s="31">
        <f t="shared" si="0"/>
        <v>100000</v>
      </c>
      <c r="N28" s="50">
        <f>N27+H29*PRODUCT($G$8:G28)^-1*PRODUCT($E$8:E27)*D28</f>
        <v>2392.6137427921667</v>
      </c>
      <c r="O28" s="50">
        <f>O27+I28*PRODUCT($E$8:E27)*PRODUCT($G$8:G27)^-1</f>
        <v>83840.225975938592</v>
      </c>
      <c r="P28" s="49">
        <f>P27+J28*PRODUCT($E$8:E27)*PRODUCT($G$8:G27)^-1</f>
        <v>9.6444676306317234</v>
      </c>
      <c r="Q28" s="49">
        <f>((O27+N27)*PRODUCT($G$8:G27))/PRODUCT($E$8:E27)</f>
        <v>2853.7777838037146</v>
      </c>
      <c r="R28" s="49">
        <f>((P27)*PRODUCT($G$8:G27))/PRODUCT($E$8:E27)</f>
        <v>11.503389355605506</v>
      </c>
      <c r="S28" s="11">
        <f t="shared" si="1"/>
        <v>100000</v>
      </c>
      <c r="T28" s="31">
        <f t="shared" si="2"/>
        <v>0</v>
      </c>
      <c r="U28" s="39">
        <f t="shared" si="13"/>
        <v>0</v>
      </c>
      <c r="V28" s="39">
        <f t="shared" si="3"/>
        <v>100000</v>
      </c>
      <c r="W28" s="49">
        <f t="shared" si="14"/>
        <v>99999.999999999985</v>
      </c>
      <c r="X28" s="39">
        <f t="shared" si="15"/>
        <v>100000</v>
      </c>
      <c r="Y28" s="39">
        <f t="shared" si="16"/>
        <v>101000</v>
      </c>
      <c r="Z28" s="39">
        <f t="shared" si="23"/>
        <v>101000</v>
      </c>
      <c r="AA28" s="39">
        <f t="shared" si="24"/>
        <v>101000</v>
      </c>
      <c r="AB28" s="39">
        <f t="shared" si="4"/>
        <v>0</v>
      </c>
      <c r="AC28" s="39">
        <f t="shared" si="5"/>
        <v>0</v>
      </c>
      <c r="AD28" s="39">
        <f t="shared" si="6"/>
        <v>0</v>
      </c>
      <c r="AE28" s="39">
        <f t="shared" si="7"/>
        <v>0</v>
      </c>
      <c r="AF28" s="39"/>
      <c r="AG28" s="39">
        <f t="shared" si="8"/>
        <v>0</v>
      </c>
      <c r="AH28" s="39">
        <f t="shared" si="17"/>
        <v>0</v>
      </c>
      <c r="AI28" s="39">
        <f t="shared" si="18"/>
        <v>1000</v>
      </c>
      <c r="AJ28" s="39">
        <f t="shared" si="9"/>
        <v>1000</v>
      </c>
      <c r="AK28" s="39">
        <f t="shared" si="19"/>
        <v>0</v>
      </c>
    </row>
    <row r="29" spans="1:37" x14ac:dyDescent="0.2">
      <c r="A29" s="11">
        <f t="shared" si="20"/>
        <v>21</v>
      </c>
      <c r="B29" s="11">
        <f t="shared" si="21"/>
        <v>51</v>
      </c>
      <c r="C29" s="12" cm="1">
        <f t="array" ref="C29">IF(B29&lt;121,_xlfn.SINGLE(INDEX($D$5*Männer!C$2:C$122,B29+1,1))+(1-$D$5)*_xlfn.SINGLE(INDEX(Frauen!C$2:C$122,B29+1,1)),0)</f>
        <v>3.6559499999999998</v>
      </c>
      <c r="D29" s="20">
        <f t="shared" si="10"/>
        <v>3.6559499999999998E-3</v>
      </c>
      <c r="E29" s="20">
        <f t="shared" si="11"/>
        <v>0.99634405000000004</v>
      </c>
      <c r="F29" s="27">
        <f>IF(B29&lt;121,IF($D$1="konstant",$D$3,Zins!G23),0)</f>
        <v>7.4999999999999997E-3</v>
      </c>
      <c r="G29" s="37">
        <f t="shared" si="22"/>
        <v>1.0075000000000001</v>
      </c>
      <c r="H29" s="11"/>
      <c r="I29" s="11"/>
      <c r="J29" s="11"/>
      <c r="K29" s="34"/>
      <c r="L29" s="29">
        <f t="shared" si="12"/>
        <v>0</v>
      </c>
      <c r="M29" s="31">
        <f t="shared" si="0"/>
        <v>0</v>
      </c>
      <c r="N29" s="50">
        <f>N28+H30*PRODUCT($G$8:G29)^-1*PRODUCT($E$8:E28)*D29</f>
        <v>2392.6137427921667</v>
      </c>
      <c r="O29" s="50"/>
      <c r="P29" s="49">
        <f>P28+J29*PRODUCT($E$8:E28)*PRODUCT($G$8:G28)^-1</f>
        <v>9.6444676306317234</v>
      </c>
      <c r="Q29" s="49">
        <f>((O28+N28)*PRODUCT($G$8:G28))/PRODUCT($E$8:E28)</f>
        <v>103971.95357534441</v>
      </c>
      <c r="R29" s="49">
        <f>((P28)*PRODUCT($G$8:G28))/PRODUCT($E$8:E28)</f>
        <v>11.62844855882838</v>
      </c>
      <c r="S29" s="11">
        <f t="shared" si="1"/>
        <v>0</v>
      </c>
      <c r="T29" s="31">
        <f t="shared" si="2"/>
        <v>0</v>
      </c>
      <c r="U29" s="39">
        <f t="shared" si="13"/>
        <v>0</v>
      </c>
      <c r="V29" s="39">
        <f t="shared" si="3"/>
        <v>0</v>
      </c>
      <c r="W29" s="49">
        <f t="shared" si="14"/>
        <v>0</v>
      </c>
      <c r="X29" s="39">
        <f t="shared" si="15"/>
        <v>0</v>
      </c>
      <c r="Y29" s="39">
        <f t="shared" si="16"/>
        <v>0</v>
      </c>
      <c r="Z29" s="39">
        <f t="shared" si="23"/>
        <v>0</v>
      </c>
      <c r="AA29" s="39">
        <f t="shared" si="24"/>
        <v>0</v>
      </c>
      <c r="AB29" s="39">
        <f t="shared" si="4"/>
        <v>0</v>
      </c>
      <c r="AC29" s="39">
        <f t="shared" si="5"/>
        <v>0</v>
      </c>
      <c r="AD29" s="39">
        <f t="shared" si="6"/>
        <v>0</v>
      </c>
      <c r="AE29" s="39">
        <f t="shared" si="7"/>
        <v>0</v>
      </c>
      <c r="AF29" s="39"/>
      <c r="AG29" s="39">
        <f t="shared" si="8"/>
        <v>0</v>
      </c>
      <c r="AH29" s="39">
        <f t="shared" si="17"/>
        <v>0</v>
      </c>
      <c r="AI29" s="39">
        <f t="shared" si="18"/>
        <v>0</v>
      </c>
      <c r="AJ29" s="39">
        <f t="shared" si="9"/>
        <v>0</v>
      </c>
      <c r="AK29" s="39">
        <f t="shared" si="19"/>
        <v>0</v>
      </c>
    </row>
    <row r="30" spans="1:37" x14ac:dyDescent="0.2">
      <c r="A30" s="11">
        <f t="shared" si="20"/>
        <v>22</v>
      </c>
      <c r="B30" s="11">
        <f t="shared" si="21"/>
        <v>52</v>
      </c>
      <c r="C30" s="12" cm="1">
        <f t="array" ref="C30">IF(B30&lt;121,_xlfn.SINGLE(INDEX($D$5*Männer!C$2:C$122,B30+1,1))+(1-$D$5)*_xlfn.SINGLE(INDEX(Frauen!C$2:C$122,B30+1,1)),0)</f>
        <v>4.0123500000000005</v>
      </c>
      <c r="D30" s="20">
        <f t="shared" si="10"/>
        <v>4.0123500000000005E-3</v>
      </c>
      <c r="E30" s="20">
        <f t="shared" si="11"/>
        <v>0.99598765</v>
      </c>
      <c r="F30" s="27">
        <f>IF(B30&lt;121,IF($D$1="konstant",$D$3,Zins!G24),0)</f>
        <v>7.4999999999999997E-3</v>
      </c>
      <c r="G30" s="37">
        <f t="shared" si="22"/>
        <v>1.0075000000000001</v>
      </c>
      <c r="H30" s="11"/>
      <c r="I30" s="11"/>
      <c r="J30" s="11"/>
      <c r="K30" s="34"/>
      <c r="L30" s="29">
        <f t="shared" si="12"/>
        <v>0</v>
      </c>
      <c r="M30" s="31">
        <f t="shared" si="0"/>
        <v>0</v>
      </c>
      <c r="N30" s="50">
        <f>N29+H31*PRODUCT($G$8:G30)^-1*PRODUCT($E$8:E29)*D30</f>
        <v>2392.6137427921667</v>
      </c>
      <c r="O30" s="50"/>
      <c r="P30" s="49">
        <f>P29+J30*PRODUCT($E$8:E29)*PRODUCT($G$8:G29)^-1</f>
        <v>9.6444676306317234</v>
      </c>
      <c r="Q30" s="49">
        <f>((O29+N29)*PRODUCT($G$8:G29))/PRODUCT($E$8:E29)</f>
        <v>2917.1034595453361</v>
      </c>
      <c r="R30" s="49">
        <f>((P29)*PRODUCT($G$8:G29))/PRODUCT($E$8:E29)</f>
        <v>11.758650963007803</v>
      </c>
      <c r="S30" s="11">
        <f t="shared" si="1"/>
        <v>0</v>
      </c>
      <c r="T30" s="31">
        <f t="shared" si="2"/>
        <v>0</v>
      </c>
      <c r="U30" s="39">
        <f t="shared" si="13"/>
        <v>0</v>
      </c>
      <c r="V30" s="39">
        <f t="shared" si="3"/>
        <v>0</v>
      </c>
      <c r="W30" s="49">
        <f t="shared" si="14"/>
        <v>102219.01214947496</v>
      </c>
      <c r="X30" s="39">
        <f t="shared" si="15"/>
        <v>0</v>
      </c>
      <c r="Y30" s="39">
        <f t="shared" si="16"/>
        <v>0</v>
      </c>
      <c r="Z30" s="39">
        <f t="shared" si="23"/>
        <v>0</v>
      </c>
      <c r="AA30" s="39">
        <f t="shared" si="24"/>
        <v>0</v>
      </c>
      <c r="AB30" s="39">
        <f t="shared" si="4"/>
        <v>0</v>
      </c>
      <c r="AC30" s="39">
        <f t="shared" si="5"/>
        <v>0</v>
      </c>
      <c r="AD30" s="39">
        <f t="shared" si="6"/>
        <v>0</v>
      </c>
      <c r="AE30" s="39">
        <f t="shared" si="7"/>
        <v>0</v>
      </c>
      <c r="AF30" s="39"/>
      <c r="AG30" s="39"/>
      <c r="AH30" s="39"/>
      <c r="AI30" s="39">
        <f t="shared" si="18"/>
        <v>0</v>
      </c>
      <c r="AJ30" s="39"/>
      <c r="AK30" s="39"/>
    </row>
    <row r="31" spans="1:37" x14ac:dyDescent="0.2">
      <c r="A31" s="11">
        <f t="shared" si="20"/>
        <v>23</v>
      </c>
      <c r="B31" s="11">
        <f t="shared" si="21"/>
        <v>53</v>
      </c>
      <c r="C31" s="12" cm="1">
        <f t="array" ref="C31">IF(B31&lt;121,_xlfn.SINGLE(INDEX($D$5*Männer!C$2:C$122,B31+1,1))+(1-$D$5)*_xlfn.SINGLE(INDEX(Frauen!C$2:C$122,B31+1,1)),0)</f>
        <v>4.4070999999999998</v>
      </c>
      <c r="D31" s="20">
        <f t="shared" si="10"/>
        <v>4.4070999999999997E-3</v>
      </c>
      <c r="E31" s="20">
        <f t="shared" si="11"/>
        <v>0.9955929</v>
      </c>
      <c r="F31" s="27">
        <f>IF(B31&lt;121,IF($D$1="konstant",$D$3,Zins!G25),0)</f>
        <v>7.4999999999999997E-3</v>
      </c>
      <c r="G31" s="37">
        <f t="shared" si="22"/>
        <v>1.0075000000000001</v>
      </c>
      <c r="H31" s="11"/>
      <c r="I31" s="11"/>
      <c r="J31" s="11"/>
      <c r="K31" s="34"/>
      <c r="L31" s="29">
        <f t="shared" si="12"/>
        <v>0</v>
      </c>
      <c r="M31" s="31">
        <f t="shared" si="0"/>
        <v>0</v>
      </c>
      <c r="N31" s="50">
        <f>N30+H32*PRODUCT($G$8:G31)^-1*PRODUCT($E$8:E30)*D31</f>
        <v>2392.6137427921667</v>
      </c>
      <c r="O31" s="50"/>
      <c r="P31" s="49">
        <f>P30+J31*PRODUCT($E$8:E30)*PRODUCT($G$8:G30)^-1</f>
        <v>9.6444676306317234</v>
      </c>
      <c r="Q31" s="49">
        <f>((O30+N30)*PRODUCT($G$8:G30))/PRODUCT($E$8:E30)</f>
        <v>2950.8214639929784</v>
      </c>
      <c r="R31" s="49">
        <f>((P30)*PRODUCT($G$8:G30))/PRODUCT($E$8:E30)</f>
        <v>11.894566007149145</v>
      </c>
      <c r="S31" s="11">
        <f t="shared" si="1"/>
        <v>0</v>
      </c>
      <c r="T31" s="31">
        <f t="shared" si="2"/>
        <v>0</v>
      </c>
      <c r="U31" s="39">
        <f t="shared" si="13"/>
        <v>0</v>
      </c>
      <c r="V31" s="39">
        <f t="shared" si="3"/>
        <v>0</v>
      </c>
      <c r="W31" s="49">
        <f t="shared" si="14"/>
        <v>103400.53387268005</v>
      </c>
      <c r="X31" s="39">
        <f t="shared" si="15"/>
        <v>0</v>
      </c>
      <c r="Y31" s="39">
        <f t="shared" si="16"/>
        <v>0</v>
      </c>
      <c r="Z31" s="39">
        <f t="shared" si="23"/>
        <v>0</v>
      </c>
      <c r="AA31" s="39">
        <f t="shared" si="24"/>
        <v>0</v>
      </c>
      <c r="AB31" s="39">
        <f t="shared" si="4"/>
        <v>0</v>
      </c>
      <c r="AC31" s="39">
        <f t="shared" si="5"/>
        <v>0</v>
      </c>
      <c r="AD31" s="39">
        <f t="shared" si="6"/>
        <v>0</v>
      </c>
      <c r="AE31" s="39">
        <f t="shared" si="7"/>
        <v>0</v>
      </c>
      <c r="AF31" s="39"/>
      <c r="AG31" s="39"/>
      <c r="AH31" s="39"/>
      <c r="AI31" s="39">
        <f t="shared" si="18"/>
        <v>0</v>
      </c>
      <c r="AJ31" s="39"/>
      <c r="AK31" s="39"/>
    </row>
    <row r="32" spans="1:37" x14ac:dyDescent="0.2">
      <c r="A32" s="11">
        <f t="shared" si="20"/>
        <v>24</v>
      </c>
      <c r="B32" s="11">
        <f t="shared" si="21"/>
        <v>54</v>
      </c>
      <c r="C32" s="12" cm="1">
        <f t="array" ref="C32">IF(B32&lt;121,_xlfn.SINGLE(INDEX($D$5*Männer!C$2:C$122,B32+1,1))+(1-$D$5)*_xlfn.SINGLE(INDEX(Frauen!C$2:C$122,B32+1,1)),0)</f>
        <v>4.8382000000000005</v>
      </c>
      <c r="D32" s="20">
        <f t="shared" si="10"/>
        <v>4.8382000000000008E-3</v>
      </c>
      <c r="E32" s="20">
        <f t="shared" si="11"/>
        <v>0.99516179999999999</v>
      </c>
      <c r="F32" s="27">
        <f>IF(B32&lt;121,IF($D$1="konstant",$D$3,Zins!G26),0)</f>
        <v>7.4999999999999997E-3</v>
      </c>
      <c r="G32" s="37">
        <f t="shared" si="22"/>
        <v>1.0075000000000001</v>
      </c>
      <c r="H32" s="11"/>
      <c r="I32" s="11"/>
      <c r="J32" s="11"/>
      <c r="K32" s="34"/>
      <c r="L32" s="29">
        <f t="shared" si="12"/>
        <v>0</v>
      </c>
      <c r="M32" s="31">
        <f t="shared" si="0"/>
        <v>0</v>
      </c>
      <c r="N32" s="50">
        <f>N31+H33*PRODUCT($G$8:G32)^-1*PRODUCT($E$8:E31)*D32</f>
        <v>2392.6137427921667</v>
      </c>
      <c r="O32" s="50"/>
      <c r="P32" s="49">
        <f>P31+J32*PRODUCT($E$8:E31)*PRODUCT($G$8:G31)^-1</f>
        <v>9.6444676306317234</v>
      </c>
      <c r="Q32" s="49">
        <f>((O31+N31)*PRODUCT($G$8:G31))/PRODUCT($E$8:E31)</f>
        <v>2986.1127223516019</v>
      </c>
      <c r="R32" s="49">
        <f>((P31)*PRODUCT($G$8:G31))/PRODUCT($E$8:E31)</f>
        <v>12.036822733672331</v>
      </c>
      <c r="S32" s="11">
        <f t="shared" si="1"/>
        <v>0</v>
      </c>
      <c r="T32" s="31">
        <f t="shared" si="2"/>
        <v>0</v>
      </c>
      <c r="U32" s="39">
        <f t="shared" si="13"/>
        <v>0</v>
      </c>
      <c r="V32" s="39">
        <f t="shared" si="3"/>
        <v>0</v>
      </c>
      <c r="W32" s="49">
        <f t="shared" si="14"/>
        <v>104637.18441214794</v>
      </c>
      <c r="X32" s="39">
        <f t="shared" si="15"/>
        <v>0</v>
      </c>
      <c r="Y32" s="39">
        <f t="shared" si="16"/>
        <v>0</v>
      </c>
      <c r="Z32" s="39">
        <f t="shared" si="23"/>
        <v>0</v>
      </c>
      <c r="AA32" s="39">
        <f t="shared" si="24"/>
        <v>0</v>
      </c>
      <c r="AB32" s="39">
        <f t="shared" si="4"/>
        <v>0</v>
      </c>
      <c r="AC32" s="39">
        <f t="shared" si="5"/>
        <v>0</v>
      </c>
      <c r="AD32" s="39">
        <f t="shared" si="6"/>
        <v>0</v>
      </c>
      <c r="AE32" s="39">
        <f t="shared" si="7"/>
        <v>0</v>
      </c>
      <c r="AF32" s="39"/>
      <c r="AG32" s="39"/>
      <c r="AH32" s="39"/>
      <c r="AI32" s="39">
        <f t="shared" si="18"/>
        <v>0</v>
      </c>
      <c r="AJ32" s="39"/>
      <c r="AK32" s="39"/>
    </row>
    <row r="33" spans="1:37" x14ac:dyDescent="0.2">
      <c r="A33" s="11">
        <f t="shared" si="20"/>
        <v>25</v>
      </c>
      <c r="B33" s="11">
        <f t="shared" si="21"/>
        <v>55</v>
      </c>
      <c r="C33" s="12" cm="1">
        <f t="array" ref="C33">IF(B33&lt;121,_xlfn.SINGLE(INDEX($D$5*Männer!C$2:C$122,B33+1,1))+(1-$D$5)*_xlfn.SINGLE(INDEX(Frauen!C$2:C$122,B33+1,1)),0)</f>
        <v>5.3071000000000002</v>
      </c>
      <c r="D33" s="20">
        <f t="shared" si="10"/>
        <v>5.3071000000000004E-3</v>
      </c>
      <c r="E33" s="20">
        <f t="shared" si="11"/>
        <v>0.99469289999999999</v>
      </c>
      <c r="F33" s="27">
        <f>IF(B33&lt;121,IF($D$1="konstant",$D$3,Zins!G27),0)</f>
        <v>7.4999999999999997E-3</v>
      </c>
      <c r="G33" s="37">
        <f t="shared" si="22"/>
        <v>1.0075000000000001</v>
      </c>
      <c r="H33" s="11"/>
      <c r="I33" s="11"/>
      <c r="J33" s="11"/>
      <c r="K33" s="34"/>
      <c r="L33" s="29">
        <f t="shared" si="12"/>
        <v>0</v>
      </c>
      <c r="M33" s="31">
        <f t="shared" si="0"/>
        <v>0</v>
      </c>
      <c r="N33" s="50">
        <f>N32+H34*PRODUCT($G$8:G33)^-1*PRODUCT($E$8:E32)*D33</f>
        <v>2392.6137427921667</v>
      </c>
      <c r="O33" s="50"/>
      <c r="P33" s="49">
        <f>P32+J33*PRODUCT($E$8:E32)*PRODUCT($G$8:G32)^-1</f>
        <v>9.6444676306317234</v>
      </c>
      <c r="Q33" s="49">
        <f>((O32+N32)*PRODUCT($G$8:G32))/PRODUCT($E$8:E32)</f>
        <v>3023.1351000101081</v>
      </c>
      <c r="R33" s="49">
        <f>((P32)*PRODUCT($G$8:G32))/PRODUCT($E$8:E32)</f>
        <v>12.186057487510951</v>
      </c>
      <c r="S33" s="11">
        <f t="shared" si="1"/>
        <v>0</v>
      </c>
      <c r="T33" s="31">
        <f t="shared" si="2"/>
        <v>0</v>
      </c>
      <c r="U33" s="39">
        <f t="shared" si="13"/>
        <v>0</v>
      </c>
      <c r="V33" s="39">
        <f t="shared" si="3"/>
        <v>0</v>
      </c>
      <c r="W33" s="49">
        <f t="shared" si="14"/>
        <v>105934.49557171413</v>
      </c>
      <c r="X33" s="39">
        <f t="shared" si="15"/>
        <v>0</v>
      </c>
      <c r="Y33" s="39">
        <f t="shared" si="16"/>
        <v>0</v>
      </c>
      <c r="Z33" s="39">
        <f t="shared" si="23"/>
        <v>0</v>
      </c>
      <c r="AA33" s="39">
        <f t="shared" si="24"/>
        <v>0</v>
      </c>
      <c r="AB33" s="39">
        <f t="shared" si="4"/>
        <v>0</v>
      </c>
      <c r="AC33" s="39">
        <f t="shared" si="5"/>
        <v>0</v>
      </c>
      <c r="AD33" s="39">
        <f t="shared" si="6"/>
        <v>0</v>
      </c>
      <c r="AE33" s="39">
        <f t="shared" si="7"/>
        <v>0</v>
      </c>
      <c r="AF33" s="39"/>
      <c r="AG33" s="39"/>
      <c r="AH33" s="39"/>
      <c r="AI33" s="39">
        <f t="shared" si="18"/>
        <v>0</v>
      </c>
      <c r="AJ33" s="39"/>
      <c r="AK33" s="39"/>
    </row>
    <row r="34" spans="1:37" x14ac:dyDescent="0.2">
      <c r="A34" s="11">
        <f t="shared" si="20"/>
        <v>26</v>
      </c>
      <c r="B34" s="11">
        <f t="shared" si="21"/>
        <v>56</v>
      </c>
      <c r="C34" s="12" cm="1">
        <f t="array" ref="C34">IF(B34&lt;121,_xlfn.SINGLE(INDEX($D$5*Männer!C$2:C$122,B34+1,1))+(1-$D$5)*_xlfn.SINGLE(INDEX(Frauen!C$2:C$122,B34+1,1)),0)</f>
        <v>5.8169500000000003</v>
      </c>
      <c r="D34" s="20">
        <f t="shared" si="10"/>
        <v>5.8169500000000004E-3</v>
      </c>
      <c r="E34" s="20">
        <f t="shared" si="11"/>
        <v>0.99418304999999996</v>
      </c>
      <c r="F34" s="27">
        <f>IF(B34&lt;121,IF($D$1="konstant",$D$3,Zins!G28),0)</f>
        <v>7.4999999999999997E-3</v>
      </c>
      <c r="G34" s="37">
        <f t="shared" si="22"/>
        <v>1.0075000000000001</v>
      </c>
      <c r="H34" s="11"/>
      <c r="I34" s="11"/>
      <c r="J34" s="11"/>
      <c r="K34" s="34"/>
      <c r="L34" s="29">
        <f t="shared" si="12"/>
        <v>0</v>
      </c>
      <c r="M34" s="31">
        <f t="shared" si="0"/>
        <v>0</v>
      </c>
      <c r="N34" s="50">
        <f>N33+H35*PRODUCT($G$8:G34)^-1*PRODUCT($E$8:E33)*D34</f>
        <v>2392.6137427921667</v>
      </c>
      <c r="O34" s="50"/>
      <c r="P34" s="49">
        <f>P33+J34*PRODUCT($E$8:E33)*PRODUCT($G$8:G33)^-1</f>
        <v>9.6444676306317234</v>
      </c>
      <c r="Q34" s="49">
        <f>((O33+N33)*PRODUCT($G$8:G33))/PRODUCT($E$8:E33)</f>
        <v>3062.0592680013938</v>
      </c>
      <c r="R34" s="49">
        <f>((P33)*PRODUCT($G$8:G33))/PRODUCT($E$8:E33)</f>
        <v>12.342958232301934</v>
      </c>
      <c r="S34" s="11">
        <f t="shared" si="1"/>
        <v>0</v>
      </c>
      <c r="T34" s="31">
        <f t="shared" si="2"/>
        <v>0</v>
      </c>
      <c r="U34" s="39">
        <f t="shared" si="13"/>
        <v>0</v>
      </c>
      <c r="V34" s="39">
        <f t="shared" si="3"/>
        <v>0</v>
      </c>
      <c r="W34" s="49">
        <f t="shared" si="14"/>
        <v>107298.44788125259</v>
      </c>
      <c r="X34" s="39">
        <f t="shared" si="15"/>
        <v>0</v>
      </c>
      <c r="Y34" s="39">
        <f t="shared" si="16"/>
        <v>0</v>
      </c>
      <c r="Z34" s="39">
        <f t="shared" si="23"/>
        <v>0</v>
      </c>
      <c r="AA34" s="39">
        <f t="shared" si="24"/>
        <v>0</v>
      </c>
      <c r="AB34" s="39">
        <f t="shared" si="4"/>
        <v>0</v>
      </c>
      <c r="AC34" s="39">
        <f t="shared" si="5"/>
        <v>0</v>
      </c>
      <c r="AD34" s="39">
        <f t="shared" si="6"/>
        <v>0</v>
      </c>
      <c r="AE34" s="39">
        <f t="shared" si="7"/>
        <v>0</v>
      </c>
      <c r="AF34" s="39"/>
      <c r="AG34" s="39"/>
      <c r="AH34" s="39"/>
      <c r="AI34" s="39">
        <f t="shared" si="18"/>
        <v>0</v>
      </c>
      <c r="AJ34" s="39"/>
      <c r="AK34" s="39"/>
    </row>
    <row r="35" spans="1:37" x14ac:dyDescent="0.2">
      <c r="A35" s="11">
        <f t="shared" si="20"/>
        <v>27</v>
      </c>
      <c r="B35" s="11">
        <f t="shared" si="21"/>
        <v>57</v>
      </c>
      <c r="C35" s="12" cm="1">
        <f t="array" ref="C35">IF(B35&lt;121,_xlfn.SINGLE(INDEX($D$5*Männer!C$2:C$122,B35+1,1))+(1-$D$5)*_xlfn.SINGLE(INDEX(Frauen!C$2:C$122,B35+1,1)),0)</f>
        <v>6.3703000000000003</v>
      </c>
      <c r="D35" s="20">
        <f t="shared" si="10"/>
        <v>6.3703000000000006E-3</v>
      </c>
      <c r="E35" s="20">
        <f t="shared" si="11"/>
        <v>0.99362969999999995</v>
      </c>
      <c r="F35" s="27">
        <f>IF(B35&lt;121,IF($D$1="konstant",$D$3,Zins!G29),0)</f>
        <v>7.4999999999999997E-3</v>
      </c>
      <c r="G35" s="37">
        <f t="shared" si="22"/>
        <v>1.0075000000000001</v>
      </c>
      <c r="H35" s="11"/>
      <c r="I35" s="11"/>
      <c r="J35" s="11"/>
      <c r="K35" s="34"/>
      <c r="L35" s="29">
        <f t="shared" si="12"/>
        <v>0</v>
      </c>
      <c r="M35" s="31">
        <f t="shared" si="0"/>
        <v>0</v>
      </c>
      <c r="N35" s="50">
        <f>N34+H36*PRODUCT($G$8:G35)^-1*PRODUCT($E$8:E34)*D35</f>
        <v>2392.6137427921667</v>
      </c>
      <c r="O35" s="50"/>
      <c r="P35" s="49">
        <f>P34+J35*PRODUCT($E$8:E34)*PRODUCT($G$8:G34)^-1</f>
        <v>9.6444676306317234</v>
      </c>
      <c r="Q35" s="49">
        <f>((O34+N34)*PRODUCT($G$8:G34))/PRODUCT($E$8:E34)</f>
        <v>3103.0751454788979</v>
      </c>
      <c r="R35" s="49">
        <f>((P34)*PRODUCT($G$8:G34))/PRODUCT($E$8:E34)</f>
        <v>12.508290519582081</v>
      </c>
      <c r="S35" s="11">
        <f t="shared" si="1"/>
        <v>0</v>
      </c>
      <c r="T35" s="31">
        <f t="shared" si="2"/>
        <v>0</v>
      </c>
      <c r="U35" s="39">
        <f t="shared" si="13"/>
        <v>0</v>
      </c>
      <c r="V35" s="39">
        <f t="shared" si="3"/>
        <v>0</v>
      </c>
      <c r="W35" s="49">
        <f t="shared" si="14"/>
        <v>108735.69634924071</v>
      </c>
      <c r="X35" s="39">
        <f t="shared" si="15"/>
        <v>0</v>
      </c>
      <c r="Y35" s="39">
        <f t="shared" si="16"/>
        <v>0</v>
      </c>
      <c r="Z35" s="39">
        <f t="shared" si="23"/>
        <v>0</v>
      </c>
      <c r="AA35" s="39">
        <f t="shared" si="24"/>
        <v>0</v>
      </c>
      <c r="AB35" s="39">
        <f t="shared" si="4"/>
        <v>0</v>
      </c>
      <c r="AC35" s="39">
        <f t="shared" si="5"/>
        <v>0</v>
      </c>
      <c r="AD35" s="39">
        <f t="shared" si="6"/>
        <v>0</v>
      </c>
      <c r="AE35" s="39">
        <f t="shared" si="7"/>
        <v>0</v>
      </c>
      <c r="AF35" s="39"/>
      <c r="AG35" s="39"/>
      <c r="AH35" s="39"/>
      <c r="AI35" s="39">
        <f t="shared" si="18"/>
        <v>0</v>
      </c>
      <c r="AJ35" s="39"/>
      <c r="AK35" s="39"/>
    </row>
    <row r="36" spans="1:37" x14ac:dyDescent="0.2">
      <c r="A36" s="11">
        <f t="shared" si="20"/>
        <v>28</v>
      </c>
      <c r="B36" s="11">
        <f t="shared" si="21"/>
        <v>58</v>
      </c>
      <c r="C36" s="12" cm="1">
        <f t="array" ref="C36">IF(B36&lt;121,_xlfn.SINGLE(INDEX($D$5*Männer!C$2:C$122,B36+1,1))+(1-$D$5)*_xlfn.SINGLE(INDEX(Frauen!C$2:C$122,B36+1,1)),0)</f>
        <v>6.9704999999999995</v>
      </c>
      <c r="D36" s="20">
        <f t="shared" si="10"/>
        <v>6.9704999999999993E-3</v>
      </c>
      <c r="E36" s="20">
        <f t="shared" si="11"/>
        <v>0.99302950000000001</v>
      </c>
      <c r="F36" s="27">
        <f>IF(B36&lt;121,IF($D$1="konstant",$D$3,Zins!G30),0)</f>
        <v>7.4999999999999997E-3</v>
      </c>
      <c r="G36" s="37">
        <f t="shared" si="22"/>
        <v>1.0075000000000001</v>
      </c>
      <c r="H36" s="11"/>
      <c r="I36" s="11"/>
      <c r="J36" s="11"/>
      <c r="K36" s="34"/>
      <c r="L36" s="29">
        <f t="shared" si="12"/>
        <v>0</v>
      </c>
      <c r="M36" s="31">
        <f t="shared" si="0"/>
        <v>0</v>
      </c>
      <c r="N36" s="50">
        <f>N35+H37*PRODUCT($G$8:G36)^-1*PRODUCT($E$8:E35)*D36</f>
        <v>2392.6137427921667</v>
      </c>
      <c r="O36" s="50"/>
      <c r="P36" s="49">
        <f>P35+J36*PRODUCT($E$8:E35)*PRODUCT($G$8:G35)^-1</f>
        <v>9.6444676306317234</v>
      </c>
      <c r="Q36" s="49">
        <f>((O35+N35)*PRODUCT($G$8:G35))/PRODUCT($E$8:E35)</f>
        <v>3146.3916679120903</v>
      </c>
      <c r="R36" s="49">
        <f>((P35)*PRODUCT($G$8:G35))/PRODUCT($E$8:E35)</f>
        <v>12.68289655439944</v>
      </c>
      <c r="S36" s="11">
        <f t="shared" si="1"/>
        <v>0</v>
      </c>
      <c r="T36" s="31">
        <f t="shared" si="2"/>
        <v>0</v>
      </c>
      <c r="U36" s="39">
        <f t="shared" si="13"/>
        <v>0</v>
      </c>
      <c r="V36" s="39">
        <f t="shared" si="3"/>
        <v>0</v>
      </c>
      <c r="W36" s="49">
        <f t="shared" si="14"/>
        <v>110253.56234003475</v>
      </c>
      <c r="X36" s="39">
        <f t="shared" si="15"/>
        <v>0</v>
      </c>
      <c r="Y36" s="39">
        <f t="shared" si="16"/>
        <v>0</v>
      </c>
      <c r="Z36" s="39">
        <f t="shared" si="23"/>
        <v>0</v>
      </c>
      <c r="AA36" s="39">
        <f t="shared" si="24"/>
        <v>0</v>
      </c>
      <c r="AB36" s="39">
        <f t="shared" si="4"/>
        <v>0</v>
      </c>
      <c r="AC36" s="39">
        <f t="shared" si="5"/>
        <v>0</v>
      </c>
      <c r="AD36" s="39">
        <f t="shared" si="6"/>
        <v>0</v>
      </c>
      <c r="AE36" s="39">
        <f t="shared" si="7"/>
        <v>0</v>
      </c>
      <c r="AF36" s="39"/>
      <c r="AG36" s="39"/>
      <c r="AH36" s="39"/>
      <c r="AI36" s="39">
        <f t="shared" si="18"/>
        <v>0</v>
      </c>
      <c r="AJ36" s="39"/>
      <c r="AK36" s="39"/>
    </row>
    <row r="37" spans="1:37" x14ac:dyDescent="0.2">
      <c r="A37" s="11">
        <f t="shared" si="20"/>
        <v>29</v>
      </c>
      <c r="B37" s="11">
        <f t="shared" si="21"/>
        <v>59</v>
      </c>
      <c r="C37" s="12" cm="1">
        <f t="array" ref="C37">IF(B37&lt;121,_xlfn.SINGLE(INDEX($D$5*Männer!C$2:C$122,B37+1,1))+(1-$D$5)*_xlfn.SINGLE(INDEX(Frauen!C$2:C$122,B37+1,1)),0)</f>
        <v>7.6306000000000012</v>
      </c>
      <c r="D37" s="20">
        <f t="shared" si="10"/>
        <v>7.6306000000000013E-3</v>
      </c>
      <c r="E37" s="20">
        <f t="shared" si="11"/>
        <v>0.99236939999999996</v>
      </c>
      <c r="F37" s="27">
        <f>IF(B37&lt;121,IF($D$1="konstant",$D$3,Zins!G31),0)</f>
        <v>7.4999999999999997E-3</v>
      </c>
      <c r="G37" s="37">
        <f t="shared" si="22"/>
        <v>1.0075000000000001</v>
      </c>
      <c r="H37" s="11"/>
      <c r="I37" s="11"/>
      <c r="J37" s="11"/>
      <c r="K37" s="34"/>
      <c r="L37" s="29">
        <f t="shared" si="12"/>
        <v>0</v>
      </c>
      <c r="M37" s="31">
        <f t="shared" si="0"/>
        <v>0</v>
      </c>
      <c r="N37" s="50">
        <f>N36+H38*PRODUCT($G$8:G37)^-1*PRODUCT($E$8:E36)*D37</f>
        <v>2392.6137427921667</v>
      </c>
      <c r="O37" s="50"/>
      <c r="P37" s="49">
        <f>P36+J37*PRODUCT($E$8:E36)*PRODUCT($G$8:G36)^-1</f>
        <v>9.6444676306317234</v>
      </c>
      <c r="Q37" s="49">
        <f>((O36+N36)*PRODUCT($G$8:G36))/PRODUCT($E$8:E36)</f>
        <v>3192.2411221634716</v>
      </c>
      <c r="R37" s="49">
        <f>((P36)*PRODUCT($G$8:G36))/PRODUCT($E$8:E36)</f>
        <v>12.86771266972173</v>
      </c>
      <c r="S37" s="11">
        <f t="shared" si="1"/>
        <v>0</v>
      </c>
      <c r="T37" s="31">
        <f t="shared" si="2"/>
        <v>0</v>
      </c>
      <c r="U37" s="39">
        <f t="shared" si="13"/>
        <v>0</v>
      </c>
      <c r="V37" s="39">
        <f t="shared" si="3"/>
        <v>0</v>
      </c>
      <c r="W37" s="49">
        <f t="shared" si="14"/>
        <v>111860.18548047666</v>
      </c>
      <c r="X37" s="39">
        <f t="shared" si="15"/>
        <v>0</v>
      </c>
      <c r="Y37" s="39">
        <f t="shared" si="16"/>
        <v>0</v>
      </c>
      <c r="Z37" s="39">
        <f t="shared" si="23"/>
        <v>0</v>
      </c>
      <c r="AA37" s="39">
        <f t="shared" si="24"/>
        <v>0</v>
      </c>
      <c r="AB37" s="39">
        <f t="shared" si="4"/>
        <v>0</v>
      </c>
      <c r="AC37" s="39">
        <f t="shared" si="5"/>
        <v>0</v>
      </c>
      <c r="AD37" s="39">
        <f t="shared" si="6"/>
        <v>0</v>
      </c>
      <c r="AE37" s="39">
        <f t="shared" si="7"/>
        <v>0</v>
      </c>
      <c r="AF37" s="39"/>
      <c r="AG37" s="39"/>
      <c r="AH37" s="39"/>
      <c r="AI37" s="39">
        <f t="shared" si="18"/>
        <v>0</v>
      </c>
      <c r="AJ37" s="39"/>
      <c r="AK37" s="39"/>
    </row>
    <row r="38" spans="1:37" x14ac:dyDescent="0.2">
      <c r="A38" s="11">
        <f t="shared" si="20"/>
        <v>30</v>
      </c>
      <c r="B38" s="11">
        <f t="shared" si="21"/>
        <v>60</v>
      </c>
      <c r="C38" s="12" cm="1">
        <f t="array" ref="C38">IF(B38&lt;121,_xlfn.SINGLE(INDEX($D$5*Männer!C$2:C$122,B38+1,1))+(1-$D$5)*_xlfn.SINGLE(INDEX(Frauen!C$2:C$122,B38+1,1)),0)</f>
        <v>8.370000000000001</v>
      </c>
      <c r="D38" s="20">
        <f t="shared" si="10"/>
        <v>8.3700000000000007E-3</v>
      </c>
      <c r="E38" s="20">
        <f t="shared" si="11"/>
        <v>0.99163000000000001</v>
      </c>
      <c r="F38" s="27">
        <f>IF(B38&lt;121,IF($D$1="konstant",$D$3,Zins!G32),0)</f>
        <v>7.4999999999999997E-3</v>
      </c>
      <c r="G38" s="37">
        <f t="shared" si="22"/>
        <v>1.0075000000000001</v>
      </c>
      <c r="H38" s="11"/>
      <c r="I38" s="11"/>
      <c r="J38" s="11"/>
      <c r="K38" s="11"/>
      <c r="L38" s="29">
        <f t="shared" si="12"/>
        <v>0</v>
      </c>
      <c r="M38" s="31">
        <f t="shared" si="0"/>
        <v>0</v>
      </c>
      <c r="N38" s="50">
        <f>N37+H39*PRODUCT($G$8:G38)^-1*PRODUCT($E$8:E37)*D38</f>
        <v>2392.6137427921667</v>
      </c>
      <c r="O38" s="50"/>
      <c r="P38" s="49">
        <f>P37+J38*PRODUCT($E$8:E37)*PRODUCT($G$8:G37)^-1</f>
        <v>9.6444676306317234</v>
      </c>
      <c r="Q38" s="49">
        <f>((O37+N37)*PRODUCT($G$8:G37))/PRODUCT($E$8:E37)</f>
        <v>3240.9130416352</v>
      </c>
      <c r="R38" s="49">
        <f>((P37)*PRODUCT($G$8:G37))/PRODUCT($E$8:E37)</f>
        <v>13.063905955528904</v>
      </c>
      <c r="S38" s="11">
        <f t="shared" si="1"/>
        <v>0</v>
      </c>
      <c r="T38" s="31">
        <f t="shared" si="2"/>
        <v>0</v>
      </c>
      <c r="U38" s="39">
        <f t="shared" si="13"/>
        <v>0</v>
      </c>
      <c r="V38" s="39">
        <f t="shared" si="3"/>
        <v>0</v>
      </c>
      <c r="W38" s="49">
        <f t="shared" si="14"/>
        <v>113565.71138890444</v>
      </c>
      <c r="X38" s="39">
        <f t="shared" si="15"/>
        <v>0</v>
      </c>
      <c r="Y38" s="39">
        <f t="shared" si="16"/>
        <v>0</v>
      </c>
      <c r="Z38" s="39">
        <f t="shared" si="23"/>
        <v>0</v>
      </c>
      <c r="AA38" s="39">
        <f t="shared" si="24"/>
        <v>0</v>
      </c>
      <c r="AB38" s="39">
        <f t="shared" si="4"/>
        <v>0</v>
      </c>
      <c r="AC38" s="39">
        <f t="shared" si="5"/>
        <v>0</v>
      </c>
      <c r="AD38" s="39">
        <f t="shared" si="6"/>
        <v>0</v>
      </c>
      <c r="AE38" s="39">
        <f t="shared" si="7"/>
        <v>0</v>
      </c>
      <c r="AF38" s="39"/>
      <c r="AG38" s="39"/>
      <c r="AH38" s="39"/>
      <c r="AI38" s="39">
        <f t="shared" si="18"/>
        <v>0</v>
      </c>
      <c r="AJ38" s="39"/>
      <c r="AK38" s="39"/>
    </row>
    <row r="39" spans="1:37" x14ac:dyDescent="0.2">
      <c r="A39" s="11">
        <f t="shared" si="20"/>
        <v>31</v>
      </c>
      <c r="B39" s="11">
        <f t="shared" si="21"/>
        <v>61</v>
      </c>
      <c r="C39" s="12" cm="1">
        <f t="array" ref="C39">IF(B39&lt;121,_xlfn.SINGLE(INDEX($D$5*Männer!C$2:C$122,B39+1,1))+(1-$D$5)*_xlfn.SINGLE(INDEX(Frauen!C$2:C$122,B39+1,1)),0)</f>
        <v>9.2292500000000004</v>
      </c>
      <c r="D39" s="20">
        <f t="shared" si="10"/>
        <v>9.2292499999999996E-3</v>
      </c>
      <c r="E39" s="20">
        <f t="shared" si="11"/>
        <v>0.99077075000000003</v>
      </c>
      <c r="F39" s="27">
        <f>IF(B39&lt;121,IF($D$1="konstant",$D$3,Zins!G33),0)</f>
        <v>7.4999999999999997E-3</v>
      </c>
      <c r="G39" s="37">
        <f t="shared" si="22"/>
        <v>1.0075000000000001</v>
      </c>
      <c r="H39" s="11"/>
      <c r="I39" s="11"/>
      <c r="J39" s="11"/>
      <c r="K39" s="11"/>
      <c r="L39" s="29">
        <f t="shared" si="12"/>
        <v>0</v>
      </c>
      <c r="M39" s="31">
        <f t="shared" si="0"/>
        <v>0</v>
      </c>
      <c r="N39" s="50">
        <f>N38+H40*PRODUCT($G$8:G39)^-1*PRODUCT($E$8:E38)*D39</f>
        <v>2392.6137427921667</v>
      </c>
      <c r="O39" s="50"/>
      <c r="P39" s="49">
        <f>P38+J39*PRODUCT($E$8:E38)*PRODUCT($G$8:G38)^-1</f>
        <v>9.6444676306317234</v>
      </c>
      <c r="Q39" s="49">
        <f>((O38+N38)*PRODUCT($G$8:G38))/PRODUCT($E$8:E38)</f>
        <v>3292.7804619136809</v>
      </c>
      <c r="R39" s="49">
        <f>((P38)*PRODUCT($G$8:G38))/PRODUCT($E$8:E38)</f>
        <v>13.272980093578623</v>
      </c>
      <c r="S39" s="11">
        <f t="shared" si="1"/>
        <v>0</v>
      </c>
      <c r="T39" s="31">
        <f t="shared" si="2"/>
        <v>0</v>
      </c>
      <c r="U39" s="39">
        <f t="shared" si="13"/>
        <v>0</v>
      </c>
      <c r="V39" s="39">
        <f t="shared" si="3"/>
        <v>0</v>
      </c>
      <c r="W39" s="49">
        <f t="shared" si="14"/>
        <v>115383.21170630296</v>
      </c>
      <c r="X39" s="39">
        <f t="shared" si="15"/>
        <v>0</v>
      </c>
      <c r="Y39" s="39">
        <f t="shared" si="16"/>
        <v>0</v>
      </c>
      <c r="Z39" s="39">
        <f t="shared" si="23"/>
        <v>0</v>
      </c>
      <c r="AA39" s="39">
        <f t="shared" si="24"/>
        <v>0</v>
      </c>
      <c r="AB39" s="39">
        <f t="shared" si="4"/>
        <v>0</v>
      </c>
      <c r="AC39" s="39">
        <f t="shared" si="5"/>
        <v>0</v>
      </c>
      <c r="AD39" s="39">
        <f t="shared" si="6"/>
        <v>0</v>
      </c>
      <c r="AE39" s="39">
        <f t="shared" si="7"/>
        <v>0</v>
      </c>
      <c r="AF39" s="39"/>
      <c r="AG39" s="39"/>
      <c r="AH39" s="39"/>
      <c r="AI39" s="39">
        <f t="shared" si="18"/>
        <v>0</v>
      </c>
      <c r="AJ39" s="39"/>
      <c r="AK39" s="39"/>
    </row>
    <row r="40" spans="1:37" x14ac:dyDescent="0.2">
      <c r="A40" s="11">
        <f t="shared" si="20"/>
        <v>32</v>
      </c>
      <c r="B40" s="11">
        <f t="shared" si="21"/>
        <v>62</v>
      </c>
      <c r="C40" s="12" cm="1">
        <f t="array" ref="C40">IF(B40&lt;121,_xlfn.SINGLE(INDEX($D$5*Männer!C$2:C$122,B40+1,1))+(1-$D$5)*_xlfn.SINGLE(INDEX(Frauen!C$2:C$122,B40+1,1)),0)</f>
        <v>10.256599999999999</v>
      </c>
      <c r="D40" s="20">
        <f t="shared" si="10"/>
        <v>1.0256599999999999E-2</v>
      </c>
      <c r="E40" s="20">
        <f t="shared" si="11"/>
        <v>0.98974340000000005</v>
      </c>
      <c r="F40" s="27">
        <f>IF(B40&lt;121,IF($D$1="konstant",$D$3,Zins!G34),0)</f>
        <v>7.4999999999999997E-3</v>
      </c>
      <c r="G40" s="37">
        <f t="shared" si="22"/>
        <v>1.0075000000000001</v>
      </c>
      <c r="H40" s="11"/>
      <c r="I40" s="11"/>
      <c r="J40" s="11"/>
      <c r="K40" s="11"/>
      <c r="L40" s="29">
        <f t="shared" si="12"/>
        <v>0</v>
      </c>
      <c r="M40" s="31">
        <f t="shared" si="0"/>
        <v>0</v>
      </c>
      <c r="N40" s="50">
        <f>N39+H41*PRODUCT($G$8:G40)^-1*PRODUCT($E$8:E39)*D40</f>
        <v>2392.6137427921667</v>
      </c>
      <c r="O40" s="50"/>
      <c r="P40" s="49">
        <f>P39+J40*PRODUCT($E$8:E39)*PRODUCT($G$8:G39)^-1</f>
        <v>9.6444676306317234</v>
      </c>
      <c r="Q40" s="49">
        <f>((O39+N39)*PRODUCT($G$8:G39))/PRODUCT($E$8:E39)</f>
        <v>3348.3793454520473</v>
      </c>
      <c r="R40" s="49">
        <f>((P39)*PRODUCT($G$8:G39))/PRODUCT($E$8:E39)</f>
        <v>13.497095513044226</v>
      </c>
      <c r="S40" s="11">
        <f t="shared" si="1"/>
        <v>0</v>
      </c>
      <c r="T40" s="31">
        <f t="shared" si="2"/>
        <v>0</v>
      </c>
      <c r="U40" s="39">
        <f t="shared" si="13"/>
        <v>0</v>
      </c>
      <c r="V40" s="39">
        <f t="shared" si="3"/>
        <v>0</v>
      </c>
      <c r="W40" s="49">
        <f t="shared" si="14"/>
        <v>117331.46723810754</v>
      </c>
      <c r="X40" s="39">
        <f t="shared" si="15"/>
        <v>0</v>
      </c>
      <c r="Y40" s="39">
        <f t="shared" si="16"/>
        <v>0</v>
      </c>
      <c r="Z40" s="39">
        <f t="shared" si="23"/>
        <v>0</v>
      </c>
      <c r="AA40" s="39">
        <f t="shared" si="24"/>
        <v>0</v>
      </c>
      <c r="AB40" s="39">
        <f t="shared" ref="AB40:AB71" si="25">I40+((1+F40)^-1)*V41-V40</f>
        <v>0</v>
      </c>
      <c r="AC40" s="39">
        <f t="shared" ref="AC40:AC71" si="26">((F40+1)^-1)*D40*(H41-V41)</f>
        <v>0</v>
      </c>
      <c r="AD40" s="39">
        <f t="shared" ref="AD40:AD72" si="27">$T$3*$V$1*$M$3*(U40-$U$8/$T$8*T40)</f>
        <v>0</v>
      </c>
      <c r="AE40" s="39">
        <f t="shared" ref="AE40:AE71" si="28">AH40-AH41/G40</f>
        <v>0</v>
      </c>
      <c r="AF40" s="39"/>
      <c r="AG40" s="39"/>
      <c r="AH40" s="39"/>
      <c r="AI40" s="39">
        <f t="shared" si="18"/>
        <v>0</v>
      </c>
      <c r="AJ40" s="39"/>
      <c r="AK40" s="39"/>
    </row>
    <row r="41" spans="1:37" x14ac:dyDescent="0.2">
      <c r="A41" s="11">
        <f t="shared" si="20"/>
        <v>33</v>
      </c>
      <c r="B41" s="11">
        <f t="shared" si="21"/>
        <v>63</v>
      </c>
      <c r="C41" s="12" cm="1">
        <f t="array" ref="C41">IF(B41&lt;121,_xlfn.SINGLE(INDEX($D$5*Männer!C$2:C$122,B41+1,1))+(1-$D$5)*_xlfn.SINGLE(INDEX(Frauen!C$2:C$122,B41+1,1)),0)</f>
        <v>11.5067</v>
      </c>
      <c r="D41" s="20">
        <f t="shared" si="10"/>
        <v>1.15067E-2</v>
      </c>
      <c r="E41" s="20">
        <f t="shared" si="11"/>
        <v>0.98849330000000002</v>
      </c>
      <c r="F41" s="27">
        <f>IF(B41&lt;121,IF($D$1="konstant",$D$3,Zins!G35),0)</f>
        <v>7.4999999999999997E-3</v>
      </c>
      <c r="G41" s="37">
        <f t="shared" si="22"/>
        <v>1.0075000000000001</v>
      </c>
      <c r="H41" s="11"/>
      <c r="I41" s="11"/>
      <c r="J41" s="11"/>
      <c r="K41" s="11"/>
      <c r="L41" s="29">
        <f t="shared" si="12"/>
        <v>0</v>
      </c>
      <c r="M41" s="31">
        <f t="shared" si="0"/>
        <v>0</v>
      </c>
      <c r="N41" s="50">
        <f>N40+H42*PRODUCT($G$8:G41)^-1*PRODUCT($E$8:E40)*D41</f>
        <v>2392.6137427921667</v>
      </c>
      <c r="O41" s="50"/>
      <c r="P41" s="49">
        <f>P40+J41*PRODUCT($E$8:E40)*PRODUCT($G$8:G40)^-1</f>
        <v>9.6444676306317234</v>
      </c>
      <c r="Q41" s="49">
        <f>((O40+N40)*PRODUCT($G$8:G40))/PRODUCT($E$8:E40)</f>
        <v>3408.4513122723902</v>
      </c>
      <c r="R41" s="49">
        <f>((P40)*PRODUCT($G$8:G40))/PRODUCT($E$8:E40)</f>
        <v>13.739241635147106</v>
      </c>
      <c r="S41" s="11">
        <f t="shared" si="1"/>
        <v>0</v>
      </c>
      <c r="T41" s="31">
        <f t="shared" si="2"/>
        <v>0</v>
      </c>
      <c r="U41" s="39">
        <f t="shared" si="13"/>
        <v>0</v>
      </c>
      <c r="V41" s="39">
        <f t="shared" si="3"/>
        <v>0</v>
      </c>
      <c r="W41" s="49">
        <f t="shared" si="14"/>
        <v>119436.46529231046</v>
      </c>
      <c r="X41" s="39">
        <f t="shared" si="15"/>
        <v>0</v>
      </c>
      <c r="Y41" s="39">
        <f t="shared" ref="Y41:Y72" si="29">S41+AJ41-T41*$M$3</f>
        <v>0</v>
      </c>
      <c r="Z41" s="39">
        <f t="shared" si="23"/>
        <v>0</v>
      </c>
      <c r="AA41" s="39">
        <f t="shared" si="24"/>
        <v>0</v>
      </c>
      <c r="AB41" s="39">
        <f t="shared" si="25"/>
        <v>0</v>
      </c>
      <c r="AC41" s="39">
        <f t="shared" si="26"/>
        <v>0</v>
      </c>
      <c r="AD41" s="39">
        <f t="shared" si="27"/>
        <v>0</v>
      </c>
      <c r="AE41" s="39">
        <f t="shared" si="28"/>
        <v>0</v>
      </c>
      <c r="AF41" s="39"/>
      <c r="AG41" s="39"/>
      <c r="AH41" s="39"/>
      <c r="AI41" s="39">
        <f t="shared" si="18"/>
        <v>0</v>
      </c>
      <c r="AJ41" s="39"/>
      <c r="AK41" s="39"/>
    </row>
    <row r="42" spans="1:37" x14ac:dyDescent="0.2">
      <c r="A42" s="11">
        <f t="shared" si="20"/>
        <v>34</v>
      </c>
      <c r="B42" s="11">
        <f t="shared" si="21"/>
        <v>64</v>
      </c>
      <c r="C42" s="12" cm="1">
        <f t="array" ref="C42">IF(B42&lt;121,_xlfn.SINGLE(INDEX($D$5*Männer!C$2:C$122,B42+1,1))+(1-$D$5)*_xlfn.SINGLE(INDEX(Frauen!C$2:C$122,B42+1,1)),0)</f>
        <v>13.032349999999999</v>
      </c>
      <c r="D42" s="20">
        <f t="shared" si="10"/>
        <v>1.303235E-2</v>
      </c>
      <c r="E42" s="20">
        <f t="shared" si="11"/>
        <v>0.98696764999999997</v>
      </c>
      <c r="F42" s="27">
        <f>IF(B42&lt;121,IF($D$1="konstant",$D$3,Zins!G36),0)</f>
        <v>7.4999999999999997E-3</v>
      </c>
      <c r="G42" s="37">
        <f t="shared" si="22"/>
        <v>1.0075000000000001</v>
      </c>
      <c r="H42" s="11"/>
      <c r="I42" s="11"/>
      <c r="J42" s="11"/>
      <c r="K42" s="11"/>
      <c r="L42" s="29">
        <f t="shared" si="12"/>
        <v>0</v>
      </c>
      <c r="M42" s="31">
        <f t="shared" si="0"/>
        <v>0</v>
      </c>
      <c r="N42" s="50">
        <f>N41+H43*PRODUCT($G$8:G42)^-1*PRODUCT($E$8:E41)*D42</f>
        <v>2392.6137427921667</v>
      </c>
      <c r="O42" s="50"/>
      <c r="P42" s="49">
        <f>P41+J42*PRODUCT($E$8:E41)*PRODUCT($G$8:G41)^-1</f>
        <v>9.6444676306317234</v>
      </c>
      <c r="Q42" s="49">
        <f>((O41+N41)*PRODUCT($G$8:G41))/PRODUCT($E$8:E41)</f>
        <v>3473.9888445520405</v>
      </c>
      <c r="R42" s="49">
        <f>((P41)*PRODUCT($G$8:G41))/PRODUCT($E$8:E41)</f>
        <v>14.00341908985191</v>
      </c>
      <c r="S42" s="11">
        <f t="shared" si="1"/>
        <v>0</v>
      </c>
      <c r="T42" s="31">
        <f t="shared" si="2"/>
        <v>0</v>
      </c>
      <c r="U42" s="39">
        <f t="shared" si="13"/>
        <v>0</v>
      </c>
      <c r="V42" s="39">
        <f t="shared" si="3"/>
        <v>0</v>
      </c>
      <c r="W42" s="49">
        <f t="shared" si="14"/>
        <v>121732.98370560812</v>
      </c>
      <c r="X42" s="39">
        <f t="shared" si="15"/>
        <v>0</v>
      </c>
      <c r="Y42" s="39">
        <f t="shared" si="29"/>
        <v>0</v>
      </c>
      <c r="Z42" s="39">
        <f t="shared" si="23"/>
        <v>0</v>
      </c>
      <c r="AA42" s="39">
        <f t="shared" si="24"/>
        <v>0</v>
      </c>
      <c r="AB42" s="39">
        <f t="shared" si="25"/>
        <v>0</v>
      </c>
      <c r="AC42" s="39">
        <f t="shared" si="26"/>
        <v>0</v>
      </c>
      <c r="AD42" s="39">
        <f t="shared" si="27"/>
        <v>0</v>
      </c>
      <c r="AE42" s="39">
        <f t="shared" si="28"/>
        <v>0</v>
      </c>
      <c r="AF42" s="39"/>
      <c r="AG42" s="39"/>
      <c r="AH42" s="39"/>
      <c r="AI42" s="39">
        <f t="shared" si="18"/>
        <v>0</v>
      </c>
      <c r="AJ42" s="39"/>
      <c r="AK42" s="39"/>
    </row>
    <row r="43" spans="1:37" x14ac:dyDescent="0.2">
      <c r="A43" s="11">
        <f t="shared" si="20"/>
        <v>35</v>
      </c>
      <c r="B43" s="11">
        <f t="shared" si="21"/>
        <v>65</v>
      </c>
      <c r="C43" s="12" cm="1">
        <f t="array" ref="C43">IF(B43&lt;121,_xlfn.SINGLE(INDEX($D$5*Männer!C$2:C$122,B43+1,1))+(1-$D$5)*_xlfn.SINGLE(INDEX(Frauen!C$2:C$122,B43+1,1)),0)</f>
        <v>14.868850000000002</v>
      </c>
      <c r="D43" s="20">
        <f t="shared" si="10"/>
        <v>1.4868850000000001E-2</v>
      </c>
      <c r="E43" s="20">
        <f t="shared" si="11"/>
        <v>0.98513114999999996</v>
      </c>
      <c r="F43" s="27">
        <f>IF(B43&lt;121,IF($D$1="konstant",$D$3,Zins!G37),0)</f>
        <v>7.4999999999999997E-3</v>
      </c>
      <c r="G43" s="37">
        <f t="shared" si="22"/>
        <v>1.0075000000000001</v>
      </c>
      <c r="H43" s="11"/>
      <c r="I43" s="11"/>
      <c r="J43" s="11"/>
      <c r="K43" s="11"/>
      <c r="L43" s="29">
        <f t="shared" si="12"/>
        <v>0</v>
      </c>
      <c r="M43" s="31">
        <f t="shared" si="0"/>
        <v>0</v>
      </c>
      <c r="N43" s="50">
        <f>N42+H44*PRODUCT($G$8:G43)^-1*PRODUCT($E$8:E42)*D43</f>
        <v>2392.6137427921667</v>
      </c>
      <c r="O43" s="50"/>
      <c r="P43" s="49">
        <f>P42+J43*PRODUCT($E$8:E42)*PRODUCT($G$8:G42)^-1</f>
        <v>9.6444676306317234</v>
      </c>
      <c r="Q43" s="49">
        <f>((O42+N42)*PRODUCT($G$8:G42))/PRODUCT($E$8:E42)</f>
        <v>3546.2598605802132</v>
      </c>
      <c r="R43" s="49">
        <f>((P42)*PRODUCT($G$8:G42))/PRODUCT($E$8:E42)</f>
        <v>14.29473877185924</v>
      </c>
      <c r="S43" s="11">
        <f t="shared" si="1"/>
        <v>0</v>
      </c>
      <c r="T43" s="31">
        <f t="shared" si="2"/>
        <v>0</v>
      </c>
      <c r="U43" s="39">
        <f t="shared" si="13"/>
        <v>0</v>
      </c>
      <c r="V43" s="39">
        <f t="shared" si="3"/>
        <v>0</v>
      </c>
      <c r="W43" s="49">
        <f t="shared" si="14"/>
        <v>124265.45194606953</v>
      </c>
      <c r="X43" s="39">
        <f t="shared" si="15"/>
        <v>0</v>
      </c>
      <c r="Y43" s="39">
        <f t="shared" si="29"/>
        <v>0</v>
      </c>
      <c r="Z43" s="39">
        <f t="shared" si="23"/>
        <v>0</v>
      </c>
      <c r="AA43" s="39">
        <f t="shared" si="24"/>
        <v>0</v>
      </c>
      <c r="AB43" s="39">
        <f t="shared" si="25"/>
        <v>0</v>
      </c>
      <c r="AC43" s="39">
        <f t="shared" si="26"/>
        <v>0</v>
      </c>
      <c r="AD43" s="39">
        <f t="shared" si="27"/>
        <v>0</v>
      </c>
      <c r="AE43" s="39">
        <f t="shared" si="28"/>
        <v>0</v>
      </c>
      <c r="AF43" s="39"/>
      <c r="AG43" s="39"/>
      <c r="AH43" s="39"/>
      <c r="AI43" s="39">
        <f t="shared" si="18"/>
        <v>0</v>
      </c>
      <c r="AJ43" s="39"/>
      <c r="AK43" s="39"/>
    </row>
    <row r="44" spans="1:37" x14ac:dyDescent="0.2">
      <c r="A44" s="11">
        <f t="shared" si="20"/>
        <v>36</v>
      </c>
      <c r="B44" s="11">
        <f t="shared" si="21"/>
        <v>66</v>
      </c>
      <c r="C44" s="12" cm="1">
        <f t="array" ref="C44">IF(B44&lt;121,_xlfn.SINGLE(INDEX($D$5*Männer!C$2:C$122,B44+1,1))+(1-$D$5)*_xlfn.SINGLE(INDEX(Frauen!C$2:C$122,B44+1,1)),0)</f>
        <v>17.032550000000001</v>
      </c>
      <c r="D44" s="20">
        <f t="shared" si="10"/>
        <v>1.703255E-2</v>
      </c>
      <c r="E44" s="20">
        <f t="shared" si="11"/>
        <v>0.98296744999999996</v>
      </c>
      <c r="F44" s="27">
        <f>IF(B44&lt;121,IF($D$1="konstant",$D$3,Zins!G38),0)</f>
        <v>7.4999999999999997E-3</v>
      </c>
      <c r="G44" s="37">
        <f t="shared" si="22"/>
        <v>1.0075000000000001</v>
      </c>
      <c r="H44" s="11"/>
      <c r="I44" s="11"/>
      <c r="J44" s="11"/>
      <c r="K44" s="11"/>
      <c r="L44" s="29">
        <f t="shared" si="12"/>
        <v>0</v>
      </c>
      <c r="M44" s="31">
        <f t="shared" si="0"/>
        <v>0</v>
      </c>
      <c r="N44" s="50">
        <f>N43+H45*PRODUCT($G$8:G44)^-1*PRODUCT($E$8:E43)*D44</f>
        <v>2392.6137427921667</v>
      </c>
      <c r="O44" s="50"/>
      <c r="P44" s="49">
        <f>P43+J44*PRODUCT($E$8:E43)*PRODUCT($G$8:G43)^-1</f>
        <v>9.6444676306317234</v>
      </c>
      <c r="Q44" s="49">
        <f>((O43+N43)*PRODUCT($G$8:G43))/PRODUCT($E$8:E43)</f>
        <v>3626.7829004641312</v>
      </c>
      <c r="R44" s="49">
        <f>((P43)*PRODUCT($G$8:G43))/PRODUCT($E$8:E43)</f>
        <v>14.619321815829482</v>
      </c>
      <c r="S44" s="11">
        <f t="shared" si="1"/>
        <v>0</v>
      </c>
      <c r="T44" s="31">
        <f t="shared" si="2"/>
        <v>0</v>
      </c>
      <c r="U44" s="39">
        <f t="shared" si="13"/>
        <v>0</v>
      </c>
      <c r="V44" s="39">
        <f t="shared" si="3"/>
        <v>0</v>
      </c>
      <c r="W44" s="49">
        <f t="shared" si="14"/>
        <v>127087.0815887459</v>
      </c>
      <c r="X44" s="39">
        <f t="shared" si="15"/>
        <v>0</v>
      </c>
      <c r="Y44" s="39">
        <f t="shared" si="29"/>
        <v>0</v>
      </c>
      <c r="Z44" s="39">
        <f t="shared" si="23"/>
        <v>0</v>
      </c>
      <c r="AA44" s="39">
        <f t="shared" si="24"/>
        <v>0</v>
      </c>
      <c r="AB44" s="39">
        <f t="shared" si="25"/>
        <v>0</v>
      </c>
      <c r="AC44" s="39">
        <f t="shared" si="26"/>
        <v>0</v>
      </c>
      <c r="AD44" s="39">
        <f t="shared" si="27"/>
        <v>0</v>
      </c>
      <c r="AE44" s="39">
        <f t="shared" si="28"/>
        <v>0</v>
      </c>
      <c r="AF44" s="39"/>
      <c r="AG44" s="39"/>
      <c r="AH44" s="39"/>
      <c r="AI44" s="39">
        <f t="shared" si="18"/>
        <v>0</v>
      </c>
      <c r="AJ44" s="39"/>
      <c r="AK44" s="39"/>
    </row>
    <row r="45" spans="1:37" x14ac:dyDescent="0.2">
      <c r="A45" s="11">
        <f t="shared" si="20"/>
        <v>37</v>
      </c>
      <c r="B45" s="11">
        <f t="shared" si="21"/>
        <v>67</v>
      </c>
      <c r="C45" s="12" cm="1">
        <f t="array" ref="C45">IF(B45&lt;121,_xlfn.SINGLE(INDEX($D$5*Männer!C$2:C$122,B45+1,1))+(1-$D$5)*_xlfn.SINGLE(INDEX(Frauen!C$2:C$122,B45+1,1)),0)</f>
        <v>19.51745</v>
      </c>
      <c r="D45" s="20">
        <f t="shared" si="10"/>
        <v>1.9517449999999999E-2</v>
      </c>
      <c r="E45" s="20">
        <f t="shared" si="11"/>
        <v>0.98048254999999995</v>
      </c>
      <c r="F45" s="27">
        <f>IF(B45&lt;121,IF($D$1="konstant",$D$3,Zins!G39),0)</f>
        <v>7.4999999999999997E-3</v>
      </c>
      <c r="G45" s="37">
        <f t="shared" si="22"/>
        <v>1.0075000000000001</v>
      </c>
      <c r="H45" s="11"/>
      <c r="I45" s="11"/>
      <c r="J45" s="11"/>
      <c r="K45" s="11"/>
      <c r="L45" s="29">
        <f t="shared" si="12"/>
        <v>0</v>
      </c>
      <c r="M45" s="31">
        <f t="shared" si="0"/>
        <v>0</v>
      </c>
      <c r="N45" s="50">
        <f>N44+H46*PRODUCT($G$8:G45)^-1*PRODUCT($E$8:E44)*D45</f>
        <v>2392.6137427921667</v>
      </c>
      <c r="O45" s="50"/>
      <c r="P45" s="49">
        <f>P44+J45*PRODUCT($E$8:E44)*PRODUCT($G$8:G44)^-1</f>
        <v>9.6444676306317234</v>
      </c>
      <c r="Q45" s="49">
        <f>((O44+N44)*PRODUCT($G$8:G44))/PRODUCT($E$8:E44)</f>
        <v>3717.2988507580922</v>
      </c>
      <c r="R45" s="49">
        <f>((P44)*PRODUCT($G$8:G44))/PRODUCT($E$8:E44)</f>
        <v>14.984185620234124</v>
      </c>
      <c r="S45" s="11">
        <f t="shared" si="1"/>
        <v>0</v>
      </c>
      <c r="T45" s="31">
        <f t="shared" si="2"/>
        <v>0</v>
      </c>
      <c r="U45" s="39">
        <f t="shared" si="13"/>
        <v>0</v>
      </c>
      <c r="V45" s="39">
        <f t="shared" si="3"/>
        <v>0</v>
      </c>
      <c r="W45" s="49">
        <f t="shared" si="14"/>
        <v>130258.87551074201</v>
      </c>
      <c r="X45" s="39">
        <f t="shared" si="15"/>
        <v>0</v>
      </c>
      <c r="Y45" s="39">
        <f t="shared" si="29"/>
        <v>0</v>
      </c>
      <c r="Z45" s="39">
        <f t="shared" si="23"/>
        <v>0</v>
      </c>
      <c r="AA45" s="39">
        <f t="shared" si="24"/>
        <v>0</v>
      </c>
      <c r="AB45" s="39">
        <f t="shared" si="25"/>
        <v>0</v>
      </c>
      <c r="AC45" s="39">
        <f t="shared" si="26"/>
        <v>0</v>
      </c>
      <c r="AD45" s="39">
        <f t="shared" si="27"/>
        <v>0</v>
      </c>
      <c r="AE45" s="39">
        <f t="shared" si="28"/>
        <v>0</v>
      </c>
      <c r="AF45" s="39"/>
      <c r="AG45" s="39"/>
      <c r="AH45" s="39"/>
      <c r="AI45" s="39">
        <f t="shared" si="18"/>
        <v>0</v>
      </c>
      <c r="AJ45" s="39"/>
      <c r="AK45" s="39"/>
    </row>
    <row r="46" spans="1:37" x14ac:dyDescent="0.2">
      <c r="A46" s="11">
        <f t="shared" si="20"/>
        <v>38</v>
      </c>
      <c r="B46" s="11">
        <f t="shared" si="21"/>
        <v>68</v>
      </c>
      <c r="C46" s="12" cm="1">
        <f t="array" ref="C46">IF(B46&lt;121,_xlfn.SINGLE(INDEX($D$5*Männer!C$2:C$122,B46+1,1))+(1-$D$5)*_xlfn.SINGLE(INDEX(Frauen!C$2:C$122,B46+1,1)),0)</f>
        <v>22.312899999999999</v>
      </c>
      <c r="D46" s="20">
        <f t="shared" si="10"/>
        <v>2.23129E-2</v>
      </c>
      <c r="E46" s="20">
        <f t="shared" si="11"/>
        <v>0.97768710000000003</v>
      </c>
      <c r="F46" s="27">
        <f>IF(B46&lt;121,IF($D$1="konstant",$D$3,Zins!G40),0)</f>
        <v>7.4999999999999997E-3</v>
      </c>
      <c r="G46" s="37">
        <f t="shared" si="22"/>
        <v>1.0075000000000001</v>
      </c>
      <c r="H46" s="11"/>
      <c r="I46" s="11"/>
      <c r="J46" s="11"/>
      <c r="K46" s="11"/>
      <c r="L46" s="29">
        <f t="shared" si="12"/>
        <v>0</v>
      </c>
      <c r="M46" s="31">
        <f t="shared" si="0"/>
        <v>0</v>
      </c>
      <c r="N46" s="50">
        <f>N45+H47*PRODUCT($G$8:G46)^-1*PRODUCT($E$8:E45)*D46</f>
        <v>2392.6137427921667</v>
      </c>
      <c r="O46" s="50"/>
      <c r="P46" s="49">
        <f>P45+J46*PRODUCT($E$8:E45)*PRODUCT($G$8:G45)^-1</f>
        <v>9.6444676306317234</v>
      </c>
      <c r="Q46" s="49">
        <f>((O45+N45)*PRODUCT($G$8:G45))/PRODUCT($E$8:E45)</f>
        <v>3819.7299810575705</v>
      </c>
      <c r="R46" s="49">
        <f>((P45)*PRODUCT($G$8:G45))/PRODUCT($E$8:E45)</f>
        <v>15.397078726577929</v>
      </c>
      <c r="S46" s="11">
        <f t="shared" si="1"/>
        <v>0</v>
      </c>
      <c r="T46" s="31">
        <f t="shared" si="2"/>
        <v>0</v>
      </c>
      <c r="U46" s="39">
        <f t="shared" si="13"/>
        <v>0</v>
      </c>
      <c r="V46" s="39">
        <f t="shared" si="3"/>
        <v>0</v>
      </c>
      <c r="W46" s="49">
        <f t="shared" si="14"/>
        <v>133848.19248141904</v>
      </c>
      <c r="X46" s="39">
        <f t="shared" si="15"/>
        <v>0</v>
      </c>
      <c r="Y46" s="39">
        <f t="shared" si="29"/>
        <v>0</v>
      </c>
      <c r="Z46" s="39">
        <f t="shared" si="23"/>
        <v>0</v>
      </c>
      <c r="AA46" s="39">
        <f t="shared" si="24"/>
        <v>0</v>
      </c>
      <c r="AB46" s="39">
        <f t="shared" si="25"/>
        <v>0</v>
      </c>
      <c r="AC46" s="39">
        <f t="shared" si="26"/>
        <v>0</v>
      </c>
      <c r="AD46" s="39">
        <f t="shared" si="27"/>
        <v>0</v>
      </c>
      <c r="AE46" s="39">
        <f t="shared" si="28"/>
        <v>0</v>
      </c>
      <c r="AF46" s="39"/>
      <c r="AG46" s="39"/>
      <c r="AH46" s="39"/>
      <c r="AI46" s="39">
        <f t="shared" si="18"/>
        <v>0</v>
      </c>
      <c r="AJ46" s="39"/>
      <c r="AK46" s="39"/>
    </row>
    <row r="47" spans="1:37" x14ac:dyDescent="0.2">
      <c r="A47" s="11">
        <f t="shared" si="20"/>
        <v>39</v>
      </c>
      <c r="B47" s="11">
        <f t="shared" si="21"/>
        <v>69</v>
      </c>
      <c r="C47" s="12" cm="1">
        <f t="array" ref="C47">IF(B47&lt;121,_xlfn.SINGLE(INDEX($D$5*Männer!C$2:C$122,B47+1,1))+(1-$D$5)*_xlfn.SINGLE(INDEX(Frauen!C$2:C$122,B47+1,1)),0)</f>
        <v>25.401500000000002</v>
      </c>
      <c r="D47" s="20">
        <f t="shared" si="10"/>
        <v>2.54015E-2</v>
      </c>
      <c r="E47" s="20">
        <f t="shared" si="11"/>
        <v>0.97459850000000003</v>
      </c>
      <c r="F47" s="27">
        <f>IF(B47&lt;121,IF($D$1="konstant",$D$3,Zins!G41),0)</f>
        <v>7.4999999999999997E-3</v>
      </c>
      <c r="G47" s="37">
        <f t="shared" si="22"/>
        <v>1.0075000000000001</v>
      </c>
      <c r="H47" s="11"/>
      <c r="I47" s="11"/>
      <c r="J47" s="11"/>
      <c r="K47" s="11"/>
      <c r="L47" s="29">
        <f t="shared" si="12"/>
        <v>0</v>
      </c>
      <c r="M47" s="31">
        <f t="shared" si="0"/>
        <v>0</v>
      </c>
      <c r="N47" s="50">
        <f>N46+H48*PRODUCT($G$8:G47)^-1*PRODUCT($E$8:E46)*D47</f>
        <v>2392.6137427921667</v>
      </c>
      <c r="O47" s="50"/>
      <c r="P47" s="49">
        <f>P46+J47*PRODUCT($E$8:E46)*PRODUCT($G$8:G46)^-1</f>
        <v>9.6444676306317234</v>
      </c>
      <c r="Q47" s="49">
        <f>((O46+N46)*PRODUCT($G$8:G46))/PRODUCT($E$8:E46)</f>
        <v>3936.20612966613</v>
      </c>
      <c r="R47" s="49">
        <f>((P46)*PRODUCT($G$8:G46))/PRODUCT($E$8:E46)</f>
        <v>15.866586372089047</v>
      </c>
      <c r="S47" s="11">
        <f t="shared" si="1"/>
        <v>0</v>
      </c>
      <c r="T47" s="31">
        <f t="shared" si="2"/>
        <v>0</v>
      </c>
      <c r="U47" s="39">
        <f t="shared" si="13"/>
        <v>0</v>
      </c>
      <c r="V47" s="39">
        <f t="shared" si="3"/>
        <v>0</v>
      </c>
      <c r="W47" s="49">
        <f t="shared" si="14"/>
        <v>137929.66474143893</v>
      </c>
      <c r="X47" s="39">
        <f t="shared" si="15"/>
        <v>0</v>
      </c>
      <c r="Y47" s="39">
        <f t="shared" si="29"/>
        <v>0</v>
      </c>
      <c r="Z47" s="39">
        <f t="shared" si="23"/>
        <v>0</v>
      </c>
      <c r="AA47" s="39">
        <f t="shared" si="24"/>
        <v>0</v>
      </c>
      <c r="AB47" s="39">
        <f t="shared" si="25"/>
        <v>0</v>
      </c>
      <c r="AC47" s="39">
        <f t="shared" si="26"/>
        <v>0</v>
      </c>
      <c r="AD47" s="39">
        <f t="shared" si="27"/>
        <v>0</v>
      </c>
      <c r="AE47" s="39">
        <f t="shared" si="28"/>
        <v>0</v>
      </c>
      <c r="AF47" s="39"/>
      <c r="AG47" s="39"/>
      <c r="AH47" s="39"/>
      <c r="AI47" s="39">
        <f t="shared" si="18"/>
        <v>0</v>
      </c>
      <c r="AJ47" s="39"/>
      <c r="AK47" s="39"/>
    </row>
    <row r="48" spans="1:37" x14ac:dyDescent="0.2">
      <c r="A48" s="11">
        <f t="shared" si="20"/>
        <v>40</v>
      </c>
      <c r="B48" s="11">
        <f t="shared" si="21"/>
        <v>70</v>
      </c>
      <c r="C48" s="12" cm="1">
        <f t="array" ref="C48">IF(B48&lt;121,_xlfn.SINGLE(INDEX($D$5*Männer!C$2:C$122,B48+1,1))+(1-$D$5)*_xlfn.SINGLE(INDEX(Frauen!C$2:C$122,B48+1,1)),0)</f>
        <v>28.768450000000001</v>
      </c>
      <c r="D48" s="20">
        <f t="shared" si="10"/>
        <v>2.8768450000000001E-2</v>
      </c>
      <c r="E48" s="20">
        <f t="shared" si="11"/>
        <v>0.97123154999999994</v>
      </c>
      <c r="F48" s="27">
        <f>IF(B48&lt;121,IF($D$1="konstant",$D$3,Zins!G42),0)</f>
        <v>7.4999999999999997E-3</v>
      </c>
      <c r="G48" s="37">
        <f t="shared" si="22"/>
        <v>1.0075000000000001</v>
      </c>
      <c r="H48" s="11"/>
      <c r="I48" s="11"/>
      <c r="J48" s="11"/>
      <c r="K48" s="11"/>
      <c r="L48" s="29">
        <f t="shared" si="12"/>
        <v>0</v>
      </c>
      <c r="M48" s="31">
        <f t="shared" si="0"/>
        <v>0</v>
      </c>
      <c r="N48" s="50">
        <f>N47+H49*PRODUCT($G$8:G48)^-1*PRODUCT($E$8:E47)*D48</f>
        <v>2392.6137427921667</v>
      </c>
      <c r="O48" s="50"/>
      <c r="P48" s="49">
        <f>P47+J48*PRODUCT($E$8:E47)*PRODUCT($G$8:G47)^-1</f>
        <v>9.6444676306317234</v>
      </c>
      <c r="Q48" s="49">
        <f>((O47+N47)*PRODUCT($G$8:G47))/PRODUCT($E$8:E47)</f>
        <v>4069.0886304859137</v>
      </c>
      <c r="R48" s="49">
        <f>((P47)*PRODUCT($G$8:G47))/PRODUCT($E$8:E47)</f>
        <v>16.402226937430868</v>
      </c>
      <c r="S48" s="11">
        <f t="shared" si="1"/>
        <v>0</v>
      </c>
      <c r="T48" s="31">
        <f t="shared" si="2"/>
        <v>0</v>
      </c>
      <c r="U48" s="39">
        <f t="shared" si="13"/>
        <v>0</v>
      </c>
      <c r="V48" s="39">
        <f t="shared" si="3"/>
        <v>0</v>
      </c>
      <c r="W48" s="49">
        <f t="shared" si="14"/>
        <v>142586.03643141227</v>
      </c>
      <c r="X48" s="39">
        <f t="shared" si="15"/>
        <v>0</v>
      </c>
      <c r="Y48" s="39">
        <f t="shared" si="29"/>
        <v>0</v>
      </c>
      <c r="Z48" s="39">
        <f t="shared" si="23"/>
        <v>0</v>
      </c>
      <c r="AA48" s="39">
        <f t="shared" si="24"/>
        <v>0</v>
      </c>
      <c r="AB48" s="39">
        <f t="shared" si="25"/>
        <v>0</v>
      </c>
      <c r="AC48" s="39">
        <f t="shared" si="26"/>
        <v>0</v>
      </c>
      <c r="AD48" s="39">
        <f t="shared" si="27"/>
        <v>0</v>
      </c>
      <c r="AE48" s="39">
        <f t="shared" si="28"/>
        <v>0</v>
      </c>
      <c r="AF48" s="39"/>
      <c r="AG48" s="39"/>
      <c r="AH48" s="39"/>
      <c r="AI48" s="39">
        <f t="shared" si="18"/>
        <v>0</v>
      </c>
      <c r="AJ48" s="39"/>
      <c r="AK48" s="39"/>
    </row>
    <row r="49" spans="1:37" x14ac:dyDescent="0.2">
      <c r="A49" s="11">
        <f t="shared" si="20"/>
        <v>41</v>
      </c>
      <c r="B49" s="11">
        <f t="shared" si="21"/>
        <v>71</v>
      </c>
      <c r="C49" s="12" cm="1">
        <f t="array" ref="C49">IF(B49&lt;121,_xlfn.SINGLE(INDEX($D$5*Männer!C$2:C$122,B49+1,1))+(1-$D$5)*_xlfn.SINGLE(INDEX(Frauen!C$2:C$122,B49+1,1)),0)</f>
        <v>32.399850000000001</v>
      </c>
      <c r="D49" s="20">
        <f t="shared" si="10"/>
        <v>3.2399850000000001E-2</v>
      </c>
      <c r="E49" s="20">
        <f t="shared" si="11"/>
        <v>0.96760014999999999</v>
      </c>
      <c r="F49" s="27">
        <f>IF(B49&lt;121,IF($D$1="konstant",$D$3,Zins!G43),0)</f>
        <v>7.4999999999999997E-3</v>
      </c>
      <c r="G49" s="37">
        <f t="shared" si="22"/>
        <v>1.0075000000000001</v>
      </c>
      <c r="H49" s="11"/>
      <c r="I49" s="11"/>
      <c r="J49" s="11"/>
      <c r="K49" s="11"/>
      <c r="L49" s="29">
        <f t="shared" si="12"/>
        <v>0</v>
      </c>
      <c r="M49" s="31">
        <f t="shared" si="0"/>
        <v>0</v>
      </c>
      <c r="N49" s="50">
        <f>N48+H50*PRODUCT($G$8:G49)^-1*PRODUCT($E$8:E48)*D49</f>
        <v>2392.6137427921667</v>
      </c>
      <c r="O49" s="50"/>
      <c r="P49" s="49">
        <f>P48+J49*PRODUCT($E$8:E48)*PRODUCT($G$8:G48)^-1</f>
        <v>9.6444676306317234</v>
      </c>
      <c r="Q49" s="49">
        <f>((O48+N48)*PRODUCT($G$8:G48))/PRODUCT($E$8:E48)</f>
        <v>4221.0395607664914</v>
      </c>
      <c r="R49" s="49">
        <f>((P48)*PRODUCT($G$8:G48))/PRODUCT($E$8:E48)</f>
        <v>17.014731079794103</v>
      </c>
      <c r="S49" s="11">
        <f t="shared" si="1"/>
        <v>0</v>
      </c>
      <c r="T49" s="31">
        <f t="shared" si="2"/>
        <v>0</v>
      </c>
      <c r="U49" s="39">
        <f t="shared" si="13"/>
        <v>0</v>
      </c>
      <c r="V49" s="39">
        <f t="shared" si="3"/>
        <v>0</v>
      </c>
      <c r="W49" s="49">
        <f t="shared" si="14"/>
        <v>147910.59012101477</v>
      </c>
      <c r="X49" s="39">
        <f t="shared" si="15"/>
        <v>0</v>
      </c>
      <c r="Y49" s="39">
        <f t="shared" si="29"/>
        <v>0</v>
      </c>
      <c r="Z49" s="39">
        <f t="shared" si="23"/>
        <v>0</v>
      </c>
      <c r="AA49" s="39">
        <f t="shared" si="24"/>
        <v>0</v>
      </c>
      <c r="AB49" s="39">
        <f t="shared" si="25"/>
        <v>0</v>
      </c>
      <c r="AC49" s="39">
        <f t="shared" si="26"/>
        <v>0</v>
      </c>
      <c r="AD49" s="39">
        <f t="shared" si="27"/>
        <v>0</v>
      </c>
      <c r="AE49" s="39">
        <f t="shared" si="28"/>
        <v>0</v>
      </c>
      <c r="AF49" s="39"/>
      <c r="AG49" s="39"/>
      <c r="AH49" s="39"/>
      <c r="AI49" s="39">
        <f t="shared" si="18"/>
        <v>0</v>
      </c>
      <c r="AJ49" s="39"/>
      <c r="AK49" s="39"/>
    </row>
    <row r="50" spans="1:37" x14ac:dyDescent="0.2">
      <c r="A50" s="11">
        <f t="shared" si="20"/>
        <v>42</v>
      </c>
      <c r="B50" s="11">
        <f t="shared" si="21"/>
        <v>72</v>
      </c>
      <c r="C50" s="12" cm="1">
        <f t="array" ref="C50">IF(B50&lt;121,_xlfn.SINGLE(INDEX($D$5*Männer!C$2:C$122,B50+1,1))+(1-$D$5)*_xlfn.SINGLE(INDEX(Frauen!C$2:C$122,B50+1,1)),0)</f>
        <v>36.192099999999996</v>
      </c>
      <c r="D50" s="20">
        <f t="shared" si="10"/>
        <v>3.6192099999999998E-2</v>
      </c>
      <c r="E50" s="20">
        <f t="shared" si="11"/>
        <v>0.96380790000000005</v>
      </c>
      <c r="F50" s="27">
        <f>IF(B50&lt;121,IF($D$1="konstant",$D$3,Zins!G44),0)</f>
        <v>7.4999999999999997E-3</v>
      </c>
      <c r="G50" s="37">
        <f t="shared" si="22"/>
        <v>1.0075000000000001</v>
      </c>
      <c r="H50" s="11"/>
      <c r="I50" s="11"/>
      <c r="J50" s="11"/>
      <c r="K50" s="11"/>
      <c r="L50" s="29">
        <f t="shared" si="12"/>
        <v>0</v>
      </c>
      <c r="M50" s="31">
        <f t="shared" si="0"/>
        <v>0</v>
      </c>
      <c r="N50" s="50">
        <f>N49+H51*PRODUCT($G$8:G50)^-1*PRODUCT($E$8:E49)*D50</f>
        <v>2392.6137427921667</v>
      </c>
      <c r="O50" s="50"/>
      <c r="P50" s="49">
        <f>P49+J50*PRODUCT($E$8:E49)*PRODUCT($G$8:G49)^-1</f>
        <v>9.6444676306317234</v>
      </c>
      <c r="Q50" s="49">
        <f>((O49+N49)*PRODUCT($G$8:G49))/PRODUCT($E$8:E49)</f>
        <v>4395.0978691686232</v>
      </c>
      <c r="R50" s="49">
        <f>((P49)*PRODUCT($G$8:G49))/PRODUCT($E$8:E49)</f>
        <v>17.716348600082959</v>
      </c>
      <c r="S50" s="11">
        <f t="shared" si="1"/>
        <v>0</v>
      </c>
      <c r="T50" s="31">
        <f t="shared" si="2"/>
        <v>0</v>
      </c>
      <c r="U50" s="39">
        <f t="shared" si="13"/>
        <v>0</v>
      </c>
      <c r="V50" s="39">
        <f t="shared" si="3"/>
        <v>0</v>
      </c>
      <c r="W50" s="49">
        <f t="shared" si="14"/>
        <v>154009.81443308209</v>
      </c>
      <c r="X50" s="39">
        <f t="shared" si="15"/>
        <v>0</v>
      </c>
      <c r="Y50" s="39">
        <f t="shared" si="29"/>
        <v>0</v>
      </c>
      <c r="Z50" s="39">
        <f t="shared" si="23"/>
        <v>0</v>
      </c>
      <c r="AA50" s="39">
        <f t="shared" si="24"/>
        <v>0</v>
      </c>
      <c r="AB50" s="39">
        <f t="shared" si="25"/>
        <v>0</v>
      </c>
      <c r="AC50" s="39">
        <f t="shared" si="26"/>
        <v>0</v>
      </c>
      <c r="AD50" s="39">
        <f t="shared" si="27"/>
        <v>0</v>
      </c>
      <c r="AE50" s="39">
        <f t="shared" si="28"/>
        <v>0</v>
      </c>
      <c r="AF50" s="39"/>
      <c r="AG50" s="39"/>
      <c r="AH50" s="39"/>
      <c r="AI50" s="39">
        <f t="shared" si="18"/>
        <v>0</v>
      </c>
      <c r="AJ50" s="39"/>
      <c r="AK50" s="39"/>
    </row>
    <row r="51" spans="1:37" x14ac:dyDescent="0.2">
      <c r="A51" s="11">
        <f t="shared" si="20"/>
        <v>43</v>
      </c>
      <c r="B51" s="11">
        <f t="shared" si="21"/>
        <v>73</v>
      </c>
      <c r="C51" s="12" cm="1">
        <f t="array" ref="C51">IF(B51&lt;121,_xlfn.SINGLE(INDEX($D$5*Männer!C$2:C$122,B51+1,1))+(1-$D$5)*_xlfn.SINGLE(INDEX(Frauen!C$2:C$122,B51+1,1)),0)</f>
        <v>40.315300000000001</v>
      </c>
      <c r="D51" s="20">
        <f t="shared" si="10"/>
        <v>4.0315299999999998E-2</v>
      </c>
      <c r="E51" s="20">
        <f t="shared" si="11"/>
        <v>0.95968469999999995</v>
      </c>
      <c r="F51" s="27">
        <f>IF(B51&lt;121,IF($D$1="konstant",$D$3,Zins!G45),0)</f>
        <v>7.4999999999999997E-3</v>
      </c>
      <c r="G51" s="37">
        <f t="shared" si="22"/>
        <v>1.0075000000000001</v>
      </c>
      <c r="H51" s="11"/>
      <c r="I51" s="11"/>
      <c r="J51" s="11"/>
      <c r="K51" s="11"/>
      <c r="L51" s="29">
        <f t="shared" si="12"/>
        <v>0</v>
      </c>
      <c r="M51" s="31">
        <f t="shared" si="0"/>
        <v>0</v>
      </c>
      <c r="N51" s="50">
        <f>N50+H52*PRODUCT($G$8:G51)^-1*PRODUCT($E$8:E50)*D51</f>
        <v>2392.6137427921667</v>
      </c>
      <c r="O51" s="50"/>
      <c r="P51" s="49">
        <f>P50+J51*PRODUCT($E$8:E50)*PRODUCT($G$8:G50)^-1</f>
        <v>9.6444676306317234</v>
      </c>
      <c r="Q51" s="49">
        <f>((O50+N50)*PRODUCT($G$8:G50))/PRODUCT($E$8:E50)</f>
        <v>4594.3399127433886</v>
      </c>
      <c r="R51" s="49">
        <f>((P50)*PRODUCT($G$8:G50))/PRODUCT($E$8:E50)</f>
        <v>18.519480089946949</v>
      </c>
      <c r="S51" s="11">
        <f t="shared" si="1"/>
        <v>0</v>
      </c>
      <c r="T51" s="31">
        <f t="shared" si="2"/>
        <v>0</v>
      </c>
      <c r="U51" s="39">
        <f t="shared" si="13"/>
        <v>0</v>
      </c>
      <c r="V51" s="39">
        <f t="shared" si="3"/>
        <v>0</v>
      </c>
      <c r="W51" s="49">
        <f t="shared" si="14"/>
        <v>160991.50882798346</v>
      </c>
      <c r="X51" s="39">
        <f t="shared" si="15"/>
        <v>0</v>
      </c>
      <c r="Y51" s="39">
        <f t="shared" si="29"/>
        <v>0</v>
      </c>
      <c r="Z51" s="39">
        <f t="shared" si="23"/>
        <v>0</v>
      </c>
      <c r="AA51" s="39">
        <f t="shared" si="24"/>
        <v>0</v>
      </c>
      <c r="AB51" s="39">
        <f t="shared" si="25"/>
        <v>0</v>
      </c>
      <c r="AC51" s="39">
        <f t="shared" si="26"/>
        <v>0</v>
      </c>
      <c r="AD51" s="39">
        <f t="shared" si="27"/>
        <v>0</v>
      </c>
      <c r="AE51" s="39">
        <f t="shared" si="28"/>
        <v>0</v>
      </c>
      <c r="AF51" s="39"/>
      <c r="AG51" s="39"/>
      <c r="AH51" s="39"/>
      <c r="AI51" s="39">
        <f t="shared" si="18"/>
        <v>0</v>
      </c>
      <c r="AJ51" s="39"/>
      <c r="AK51" s="39"/>
    </row>
    <row r="52" spans="1:37" x14ac:dyDescent="0.2">
      <c r="A52" s="11">
        <f t="shared" si="20"/>
        <v>44</v>
      </c>
      <c r="B52" s="11">
        <f t="shared" si="21"/>
        <v>74</v>
      </c>
      <c r="C52" s="12" cm="1">
        <f t="array" ref="C52">IF(B52&lt;121,_xlfn.SINGLE(INDEX($D$5*Männer!C$2:C$122,B52+1,1))+(1-$D$5)*_xlfn.SINGLE(INDEX(Frauen!C$2:C$122,B52+1,1)),0)</f>
        <v>44.546350000000004</v>
      </c>
      <c r="D52" s="20">
        <f t="shared" si="10"/>
        <v>4.4546350000000005E-2</v>
      </c>
      <c r="E52" s="20">
        <f t="shared" si="11"/>
        <v>0.95545365000000004</v>
      </c>
      <c r="F52" s="27">
        <f>IF(B52&lt;121,IF($D$1="konstant",$D$3,Zins!G46),0)</f>
        <v>7.4999999999999997E-3</v>
      </c>
      <c r="G52" s="37">
        <f t="shared" si="22"/>
        <v>1.0075000000000001</v>
      </c>
      <c r="H52" s="11"/>
      <c r="I52" s="11"/>
      <c r="J52" s="11"/>
      <c r="K52" s="11"/>
      <c r="L52" s="29">
        <f t="shared" si="12"/>
        <v>0</v>
      </c>
      <c r="M52" s="31">
        <f t="shared" si="0"/>
        <v>0</v>
      </c>
      <c r="N52" s="50">
        <f>N51+H53*PRODUCT($G$8:G52)^-1*PRODUCT($E$8:E51)*D52</f>
        <v>2392.6137427921667</v>
      </c>
      <c r="O52" s="50"/>
      <c r="P52" s="49">
        <f>P51+J52*PRODUCT($E$8:E51)*PRODUCT($G$8:G51)^-1</f>
        <v>9.6444676306317234</v>
      </c>
      <c r="Q52" s="49">
        <f>((O51+N51)*PRODUCT($G$8:G51))/PRODUCT($E$8:E51)</f>
        <v>4823.2481585764199</v>
      </c>
      <c r="R52" s="49">
        <f>((P51)*PRODUCT($G$8:G51))/PRODUCT($E$8:E51)</f>
        <v>19.442194077514785</v>
      </c>
      <c r="S52" s="11">
        <f t="shared" si="1"/>
        <v>0</v>
      </c>
      <c r="T52" s="31">
        <f t="shared" si="2"/>
        <v>0</v>
      </c>
      <c r="U52" s="39">
        <f t="shared" si="13"/>
        <v>0</v>
      </c>
      <c r="V52" s="39">
        <f t="shared" si="3"/>
        <v>0</v>
      </c>
      <c r="W52" s="49">
        <f t="shared" si="14"/>
        <v>169012.74464852188</v>
      </c>
      <c r="X52" s="39">
        <f t="shared" si="15"/>
        <v>0</v>
      </c>
      <c r="Y52" s="39">
        <f t="shared" si="29"/>
        <v>0</v>
      </c>
      <c r="Z52" s="39">
        <f t="shared" si="23"/>
        <v>0</v>
      </c>
      <c r="AA52" s="39">
        <f t="shared" si="24"/>
        <v>0</v>
      </c>
      <c r="AB52" s="39">
        <f t="shared" si="25"/>
        <v>0</v>
      </c>
      <c r="AC52" s="39">
        <f t="shared" si="26"/>
        <v>0</v>
      </c>
      <c r="AD52" s="39">
        <f t="shared" si="27"/>
        <v>0</v>
      </c>
      <c r="AE52" s="39">
        <f t="shared" si="28"/>
        <v>0</v>
      </c>
      <c r="AF52" s="39"/>
      <c r="AG52" s="39"/>
      <c r="AH52" s="39"/>
      <c r="AI52" s="39">
        <f t="shared" si="18"/>
        <v>0</v>
      </c>
      <c r="AJ52" s="39"/>
      <c r="AK52" s="39"/>
    </row>
    <row r="53" spans="1:37" x14ac:dyDescent="0.2">
      <c r="A53" s="11">
        <f t="shared" si="20"/>
        <v>45</v>
      </c>
      <c r="B53" s="11">
        <f t="shared" si="21"/>
        <v>75</v>
      </c>
      <c r="C53" s="12" cm="1">
        <f t="array" ref="C53">IF(B53&lt;121,_xlfn.SINGLE(INDEX($D$5*Männer!C$2:C$122,B53+1,1))+(1-$D$5)*_xlfn.SINGLE(INDEX(Frauen!C$2:C$122,B53+1,1)),0)</f>
        <v>49.241500000000002</v>
      </c>
      <c r="D53" s="20">
        <f t="shared" si="10"/>
        <v>4.9241500000000001E-2</v>
      </c>
      <c r="E53" s="20">
        <f t="shared" si="11"/>
        <v>0.95075849999999995</v>
      </c>
      <c r="F53" s="27">
        <f>IF(B53&lt;121,IF($D$1="konstant",$D$3,Zins!G47),0)</f>
        <v>7.4999999999999997E-3</v>
      </c>
      <c r="G53" s="37">
        <f t="shared" si="22"/>
        <v>1.0075000000000001</v>
      </c>
      <c r="H53" s="11"/>
      <c r="I53" s="11"/>
      <c r="J53" s="11"/>
      <c r="K53" s="11"/>
      <c r="L53" s="29">
        <f t="shared" si="12"/>
        <v>0</v>
      </c>
      <c r="M53" s="31">
        <f t="shared" si="0"/>
        <v>0</v>
      </c>
      <c r="N53" s="50">
        <f>N52+H54*PRODUCT($G$8:G53)^-1*PRODUCT($E$8:E52)*D53</f>
        <v>2392.6137427921667</v>
      </c>
      <c r="O53" s="50"/>
      <c r="P53" s="49">
        <f>P52+J53*PRODUCT($E$8:E52)*PRODUCT($G$8:G52)^-1</f>
        <v>9.6444676306317234</v>
      </c>
      <c r="Q53" s="49">
        <f>((O52+N52)*PRODUCT($G$8:G52))/PRODUCT($E$8:E52)</f>
        <v>5085.9845684463535</v>
      </c>
      <c r="R53" s="49">
        <f>((P52)*PRODUCT($G$8:G52))/PRODUCT($E$8:E52)</f>
        <v>20.501267155236828</v>
      </c>
      <c r="S53" s="11">
        <f t="shared" si="1"/>
        <v>0</v>
      </c>
      <c r="T53" s="31">
        <f t="shared" si="2"/>
        <v>0</v>
      </c>
      <c r="U53" s="39">
        <f t="shared" si="13"/>
        <v>0</v>
      </c>
      <c r="V53" s="39">
        <f t="shared" si="3"/>
        <v>0</v>
      </c>
      <c r="W53" s="49">
        <f t="shared" si="14"/>
        <v>178219.36232425907</v>
      </c>
      <c r="X53" s="39">
        <f t="shared" si="15"/>
        <v>0</v>
      </c>
      <c r="Y53" s="39">
        <f t="shared" si="29"/>
        <v>0</v>
      </c>
      <c r="Z53" s="39">
        <f t="shared" si="23"/>
        <v>0</v>
      </c>
      <c r="AA53" s="39">
        <f t="shared" si="24"/>
        <v>0</v>
      </c>
      <c r="AB53" s="39">
        <f t="shared" si="25"/>
        <v>0</v>
      </c>
      <c r="AC53" s="39">
        <f t="shared" si="26"/>
        <v>0</v>
      </c>
      <c r="AD53" s="39">
        <f t="shared" si="27"/>
        <v>0</v>
      </c>
      <c r="AE53" s="39">
        <f t="shared" si="28"/>
        <v>0</v>
      </c>
      <c r="AF53" s="39"/>
      <c r="AG53" s="39"/>
      <c r="AH53" s="39"/>
      <c r="AI53" s="39">
        <f t="shared" si="18"/>
        <v>0</v>
      </c>
      <c r="AJ53" s="39"/>
      <c r="AK53" s="39"/>
    </row>
    <row r="54" spans="1:37" x14ac:dyDescent="0.2">
      <c r="A54" s="11">
        <f t="shared" si="20"/>
        <v>46</v>
      </c>
      <c r="B54" s="11">
        <f t="shared" si="21"/>
        <v>76</v>
      </c>
      <c r="C54" s="12" cm="1">
        <f t="array" ref="C54">IF(B54&lt;121,_xlfn.SINGLE(INDEX($D$5*Männer!C$2:C$122,B54+1,1))+(1-$D$5)*_xlfn.SINGLE(INDEX(Frauen!C$2:C$122,B54+1,1)),0)</f>
        <v>54.525200000000005</v>
      </c>
      <c r="D54" s="20">
        <f t="shared" si="10"/>
        <v>5.4525200000000003E-2</v>
      </c>
      <c r="E54" s="20">
        <f t="shared" si="11"/>
        <v>0.94547479999999995</v>
      </c>
      <c r="F54" s="27">
        <f>IF(B54&lt;121,IF($D$1="konstant",$D$3,Zins!G48),0)</f>
        <v>7.4999999999999997E-3</v>
      </c>
      <c r="G54" s="37">
        <f t="shared" si="22"/>
        <v>1.0075000000000001</v>
      </c>
      <c r="H54" s="11"/>
      <c r="I54" s="11"/>
      <c r="J54" s="11"/>
      <c r="K54" s="11"/>
      <c r="L54" s="29">
        <f t="shared" si="12"/>
        <v>0</v>
      </c>
      <c r="M54" s="31">
        <f t="shared" si="0"/>
        <v>0</v>
      </c>
      <c r="N54" s="50">
        <f>N53+H55*PRODUCT($G$8:G54)^-1*PRODUCT($E$8:E53)*D54</f>
        <v>2392.6137427921667</v>
      </c>
      <c r="O54" s="50"/>
      <c r="P54" s="49">
        <f>P53+J54*PRODUCT($E$8:E53)*PRODUCT($G$8:G53)^-1</f>
        <v>9.6444676306317234</v>
      </c>
      <c r="Q54" s="49">
        <f>((O53+N53)*PRODUCT($G$8:G53))/PRODUCT($E$8:E53)</f>
        <v>5389.5173724028782</v>
      </c>
      <c r="R54" s="49">
        <f>((P53)*PRODUCT($G$8:G53))/PRODUCT($E$8:E53)</f>
        <v>21.724787797217811</v>
      </c>
      <c r="S54" s="11">
        <f t="shared" si="1"/>
        <v>0</v>
      </c>
      <c r="T54" s="31">
        <f t="shared" si="2"/>
        <v>0</v>
      </c>
      <c r="U54" s="39">
        <f t="shared" si="13"/>
        <v>0</v>
      </c>
      <c r="V54" s="39">
        <f t="shared" si="3"/>
        <v>0</v>
      </c>
      <c r="W54" s="49">
        <f t="shared" si="14"/>
        <v>188855.53749105692</v>
      </c>
      <c r="X54" s="39">
        <f t="shared" si="15"/>
        <v>0</v>
      </c>
      <c r="Y54" s="39">
        <f t="shared" si="29"/>
        <v>0</v>
      </c>
      <c r="Z54" s="39">
        <f t="shared" si="23"/>
        <v>0</v>
      </c>
      <c r="AA54" s="39">
        <f t="shared" si="24"/>
        <v>0</v>
      </c>
      <c r="AB54" s="39">
        <f t="shared" si="25"/>
        <v>0</v>
      </c>
      <c r="AC54" s="39">
        <f t="shared" si="26"/>
        <v>0</v>
      </c>
      <c r="AD54" s="39">
        <f t="shared" si="27"/>
        <v>0</v>
      </c>
      <c r="AE54" s="39">
        <f t="shared" si="28"/>
        <v>0</v>
      </c>
      <c r="AF54" s="39"/>
      <c r="AG54" s="39"/>
      <c r="AH54" s="39"/>
      <c r="AI54" s="39">
        <f t="shared" si="18"/>
        <v>0</v>
      </c>
      <c r="AJ54" s="39"/>
      <c r="AK54" s="39"/>
    </row>
    <row r="55" spans="1:37" x14ac:dyDescent="0.2">
      <c r="A55" s="11">
        <f t="shared" si="20"/>
        <v>47</v>
      </c>
      <c r="B55" s="11">
        <f t="shared" si="21"/>
        <v>77</v>
      </c>
      <c r="C55" s="12" cm="1">
        <f t="array" ref="C55">IF(B55&lt;121,_xlfn.SINGLE(INDEX($D$5*Männer!C$2:C$122,B55+1,1))+(1-$D$5)*_xlfn.SINGLE(INDEX(Frauen!C$2:C$122,B55+1,1)),0)</f>
        <v>60.316650000000003</v>
      </c>
      <c r="D55" s="20">
        <f t="shared" si="10"/>
        <v>6.0316649999999999E-2</v>
      </c>
      <c r="E55" s="20">
        <f t="shared" si="11"/>
        <v>0.93968335000000003</v>
      </c>
      <c r="F55" s="27">
        <f>IF(B55&lt;121,IF($D$1="konstant",$D$3,Zins!G49),0)</f>
        <v>7.4999999999999997E-3</v>
      </c>
      <c r="G55" s="37">
        <f t="shared" si="22"/>
        <v>1.0075000000000001</v>
      </c>
      <c r="H55" s="11"/>
      <c r="I55" s="11"/>
      <c r="J55" s="11"/>
      <c r="K55" s="11"/>
      <c r="L55" s="29">
        <f t="shared" si="12"/>
        <v>0</v>
      </c>
      <c r="M55" s="31">
        <f t="shared" si="0"/>
        <v>0</v>
      </c>
      <c r="N55" s="50">
        <f>N54+H56*PRODUCT($G$8:G55)^-1*PRODUCT($E$8:E54)*D55</f>
        <v>2392.6137427921667</v>
      </c>
      <c r="O55" s="50"/>
      <c r="P55" s="49">
        <f>P54+J55*PRODUCT($E$8:E54)*PRODUCT($G$8:G54)^-1</f>
        <v>9.6444676306317234</v>
      </c>
      <c r="Q55" s="49">
        <f>((O54+N54)*PRODUCT($G$8:G54))/PRODUCT($E$8:E54)</f>
        <v>5743.081415491878</v>
      </c>
      <c r="R55" s="49">
        <f>((P54)*PRODUCT($G$8:G54))/PRODUCT($E$8:E54)</f>
        <v>23.149981052585375</v>
      </c>
      <c r="S55" s="11">
        <f t="shared" si="1"/>
        <v>0</v>
      </c>
      <c r="T55" s="31">
        <f t="shared" si="2"/>
        <v>0</v>
      </c>
      <c r="U55" s="39">
        <f t="shared" si="13"/>
        <v>0</v>
      </c>
      <c r="V55" s="39">
        <f t="shared" si="3"/>
        <v>0</v>
      </c>
      <c r="W55" s="49">
        <f t="shared" si="14"/>
        <v>201244.87085455886</v>
      </c>
      <c r="X55" s="39">
        <f t="shared" si="15"/>
        <v>0</v>
      </c>
      <c r="Y55" s="39">
        <f t="shared" si="29"/>
        <v>0</v>
      </c>
      <c r="Z55" s="39">
        <f t="shared" si="23"/>
        <v>0</v>
      </c>
      <c r="AA55" s="39">
        <f t="shared" si="24"/>
        <v>0</v>
      </c>
      <c r="AB55" s="39">
        <f t="shared" si="25"/>
        <v>0</v>
      </c>
      <c r="AC55" s="39">
        <f t="shared" si="26"/>
        <v>0</v>
      </c>
      <c r="AD55" s="39">
        <f t="shared" si="27"/>
        <v>0</v>
      </c>
      <c r="AE55" s="39">
        <f t="shared" si="28"/>
        <v>0</v>
      </c>
      <c r="AF55" s="39"/>
      <c r="AG55" s="39"/>
      <c r="AH55" s="39"/>
      <c r="AI55" s="39">
        <f t="shared" si="18"/>
        <v>0</v>
      </c>
      <c r="AJ55" s="39"/>
      <c r="AK55" s="39"/>
    </row>
    <row r="56" spans="1:37" x14ac:dyDescent="0.2">
      <c r="A56" s="11">
        <f t="shared" si="20"/>
        <v>48</v>
      </c>
      <c r="B56" s="11">
        <f t="shared" si="21"/>
        <v>78</v>
      </c>
      <c r="C56" s="12" cm="1">
        <f t="array" ref="C56">IF(B56&lt;121,_xlfn.SINGLE(INDEX($D$5*Männer!C$2:C$122,B56+1,1))+(1-$D$5)*_xlfn.SINGLE(INDEX(Frauen!C$2:C$122,B56+1,1)),0)</f>
        <v>67.49015</v>
      </c>
      <c r="D56" s="20">
        <f t="shared" si="10"/>
        <v>6.7490149999999999E-2</v>
      </c>
      <c r="E56" s="20">
        <f t="shared" si="11"/>
        <v>0.93250984999999997</v>
      </c>
      <c r="F56" s="27">
        <f>IF(B56&lt;121,IF($D$1="konstant",$D$3,Zins!G50),0)</f>
        <v>7.4999999999999997E-3</v>
      </c>
      <c r="G56" s="37">
        <f t="shared" si="22"/>
        <v>1.0075000000000001</v>
      </c>
      <c r="H56" s="11"/>
      <c r="I56" s="11"/>
      <c r="J56" s="11"/>
      <c r="K56" s="11"/>
      <c r="L56" s="29">
        <f t="shared" si="12"/>
        <v>0</v>
      </c>
      <c r="M56" s="31">
        <f t="shared" si="0"/>
        <v>0</v>
      </c>
      <c r="N56" s="50">
        <f>N55+H57*PRODUCT($G$8:G56)^-1*PRODUCT($E$8:E55)*D56</f>
        <v>2392.6137427921667</v>
      </c>
      <c r="O56" s="50"/>
      <c r="P56" s="49">
        <f>P55+J56*PRODUCT($E$8:E55)*PRODUCT($G$8:G55)^-1</f>
        <v>9.6444676306317234</v>
      </c>
      <c r="Q56" s="49">
        <f>((O55+N55)*PRODUCT($G$8:G55))/PRODUCT($E$8:E55)</f>
        <v>6157.5577838088411</v>
      </c>
      <c r="R56" s="49">
        <f>((P55)*PRODUCT($G$8:G55))/PRODUCT($E$8:E55)</f>
        <v>24.820707859173801</v>
      </c>
      <c r="S56" s="11">
        <f t="shared" si="1"/>
        <v>0</v>
      </c>
      <c r="T56" s="31">
        <f t="shared" si="2"/>
        <v>0</v>
      </c>
      <c r="U56" s="39">
        <f t="shared" si="13"/>
        <v>0</v>
      </c>
      <c r="V56" s="39">
        <f t="shared" si="3"/>
        <v>0</v>
      </c>
      <c r="W56" s="49">
        <f t="shared" si="14"/>
        <v>215768.64949875727</v>
      </c>
      <c r="X56" s="39">
        <f t="shared" si="15"/>
        <v>0</v>
      </c>
      <c r="Y56" s="39">
        <f t="shared" si="29"/>
        <v>0</v>
      </c>
      <c r="Z56" s="39">
        <f t="shared" si="23"/>
        <v>0</v>
      </c>
      <c r="AA56" s="39">
        <f t="shared" si="24"/>
        <v>0</v>
      </c>
      <c r="AB56" s="39">
        <f t="shared" si="25"/>
        <v>0</v>
      </c>
      <c r="AC56" s="39">
        <f t="shared" si="26"/>
        <v>0</v>
      </c>
      <c r="AD56" s="39">
        <f t="shared" si="27"/>
        <v>0</v>
      </c>
      <c r="AE56" s="39">
        <f t="shared" si="28"/>
        <v>0</v>
      </c>
      <c r="AF56" s="39"/>
      <c r="AG56" s="39"/>
      <c r="AH56" s="39"/>
      <c r="AI56" s="39">
        <f t="shared" si="18"/>
        <v>0</v>
      </c>
      <c r="AJ56" s="39"/>
      <c r="AK56" s="39"/>
    </row>
    <row r="57" spans="1:37" x14ac:dyDescent="0.2">
      <c r="A57" s="11">
        <f t="shared" si="20"/>
        <v>49</v>
      </c>
      <c r="B57" s="11">
        <f t="shared" si="21"/>
        <v>79</v>
      </c>
      <c r="C57" s="12" cm="1">
        <f t="array" ref="C57">IF(B57&lt;121,_xlfn.SINGLE(INDEX($D$5*Männer!C$2:C$122,B57+1,1))+(1-$D$5)*_xlfn.SINGLE(INDEX(Frauen!C$2:C$122,B57+1,1)),0)</f>
        <v>75.423699999999997</v>
      </c>
      <c r="D57" s="20">
        <f t="shared" si="10"/>
        <v>7.5423699999999996E-2</v>
      </c>
      <c r="E57" s="20">
        <f t="shared" si="11"/>
        <v>0.92457630000000002</v>
      </c>
      <c r="F57" s="27">
        <f>IF(B57&lt;121,IF($D$1="konstant",$D$3,Zins!G51),0)</f>
        <v>7.4999999999999997E-3</v>
      </c>
      <c r="G57" s="37">
        <f t="shared" si="22"/>
        <v>1.0075000000000001</v>
      </c>
      <c r="H57" s="11"/>
      <c r="I57" s="11"/>
      <c r="J57" s="11"/>
      <c r="K57" s="11"/>
      <c r="L57" s="29">
        <f t="shared" si="12"/>
        <v>0</v>
      </c>
      <c r="M57" s="31">
        <f t="shared" si="0"/>
        <v>0</v>
      </c>
      <c r="N57" s="50">
        <f>N56+H58*PRODUCT($G$8:G57)^-1*PRODUCT($E$8:E56)*D57</f>
        <v>2392.6137427921667</v>
      </c>
      <c r="O57" s="50"/>
      <c r="P57" s="49">
        <f>P56+J57*PRODUCT($E$8:E56)*PRODUCT($G$8:G56)^-1</f>
        <v>9.6444676306317234</v>
      </c>
      <c r="Q57" s="49">
        <f>((O56+N56)*PRODUCT($G$8:G56))/PRODUCT($E$8:E56)</f>
        <v>6652.7334453222211</v>
      </c>
      <c r="R57" s="49">
        <f>((P56)*PRODUCT($G$8:G56))/PRODUCT($E$8:E56)</f>
        <v>26.816728175168986</v>
      </c>
      <c r="S57" s="11">
        <f t="shared" si="1"/>
        <v>0</v>
      </c>
      <c r="T57" s="31">
        <f t="shared" si="2"/>
        <v>0</v>
      </c>
      <c r="U57" s="39">
        <f t="shared" si="13"/>
        <v>0</v>
      </c>
      <c r="V57" s="39">
        <f t="shared" si="3"/>
        <v>0</v>
      </c>
      <c r="W57" s="49">
        <f t="shared" si="14"/>
        <v>233120.23392567699</v>
      </c>
      <c r="X57" s="39">
        <f t="shared" si="15"/>
        <v>0</v>
      </c>
      <c r="Y57" s="39">
        <f t="shared" si="29"/>
        <v>0</v>
      </c>
      <c r="Z57" s="39">
        <f t="shared" si="23"/>
        <v>0</v>
      </c>
      <c r="AA57" s="39">
        <f t="shared" si="24"/>
        <v>0</v>
      </c>
      <c r="AB57" s="39">
        <f t="shared" si="25"/>
        <v>0</v>
      </c>
      <c r="AC57" s="39">
        <f t="shared" si="26"/>
        <v>0</v>
      </c>
      <c r="AD57" s="39">
        <f t="shared" si="27"/>
        <v>0</v>
      </c>
      <c r="AE57" s="39">
        <f t="shared" si="28"/>
        <v>0</v>
      </c>
      <c r="AF57" s="39"/>
      <c r="AG57" s="39"/>
      <c r="AH57" s="39"/>
      <c r="AI57" s="39">
        <f t="shared" si="18"/>
        <v>0</v>
      </c>
      <c r="AJ57" s="39"/>
      <c r="AK57" s="39"/>
    </row>
    <row r="58" spans="1:37" x14ac:dyDescent="0.2">
      <c r="A58" s="11">
        <f t="shared" si="20"/>
        <v>50</v>
      </c>
      <c r="B58" s="11">
        <f t="shared" si="21"/>
        <v>80</v>
      </c>
      <c r="C58" s="12" cm="1">
        <f t="array" ref="C58">IF(B58&lt;121,_xlfn.SINGLE(INDEX($D$5*Männer!C$2:C$122,B58+1,1))+(1-$D$5)*_xlfn.SINGLE(INDEX(Frauen!C$2:C$122,B58+1,1)),0)</f>
        <v>84.444400000000002</v>
      </c>
      <c r="D58" s="20">
        <f t="shared" si="10"/>
        <v>8.4444400000000003E-2</v>
      </c>
      <c r="E58" s="20">
        <f t="shared" si="11"/>
        <v>0.91555560000000002</v>
      </c>
      <c r="F58" s="27">
        <f>IF(B58&lt;121,IF($D$1="konstant",$D$3,Zins!G52),0)</f>
        <v>7.4999999999999997E-3</v>
      </c>
      <c r="G58" s="37">
        <f t="shared" si="22"/>
        <v>1.0075000000000001</v>
      </c>
      <c r="H58" s="11"/>
      <c r="I58" s="11"/>
      <c r="J58" s="11"/>
      <c r="K58" s="11"/>
      <c r="L58" s="29">
        <f t="shared" si="12"/>
        <v>0</v>
      </c>
      <c r="M58" s="31">
        <f t="shared" si="0"/>
        <v>0</v>
      </c>
      <c r="N58" s="50">
        <f>N57+H59*PRODUCT($G$8:G58)^-1*PRODUCT($E$8:E57)*D58</f>
        <v>2392.6137427921667</v>
      </c>
      <c r="O58" s="50"/>
      <c r="P58" s="49">
        <f>P57+J58*PRODUCT($E$8:E57)*PRODUCT($G$8:G57)^-1</f>
        <v>9.6444676306317234</v>
      </c>
      <c r="Q58" s="49">
        <f>((O57+N57)*PRODUCT($G$8:G57))/PRODUCT($E$8:E57)</f>
        <v>7249.4059669949766</v>
      </c>
      <c r="R58" s="49">
        <f>((P57)*PRODUCT($G$8:G57))/PRODUCT($E$8:E57)</f>
        <v>29.221875616412358</v>
      </c>
      <c r="S58" s="11">
        <f t="shared" si="1"/>
        <v>0</v>
      </c>
      <c r="T58" s="31">
        <f t="shared" si="2"/>
        <v>0</v>
      </c>
      <c r="U58" s="39">
        <f t="shared" si="13"/>
        <v>0</v>
      </c>
      <c r="V58" s="39">
        <f t="shared" si="3"/>
        <v>0</v>
      </c>
      <c r="W58" s="49">
        <f t="shared" si="14"/>
        <v>254028.39731033516</v>
      </c>
      <c r="X58" s="39">
        <f t="shared" si="15"/>
        <v>0</v>
      </c>
      <c r="Y58" s="39">
        <f t="shared" si="29"/>
        <v>0</v>
      </c>
      <c r="Z58" s="39">
        <f t="shared" si="23"/>
        <v>0</v>
      </c>
      <c r="AA58" s="39">
        <f t="shared" si="24"/>
        <v>0</v>
      </c>
      <c r="AB58" s="39">
        <f t="shared" si="25"/>
        <v>0</v>
      </c>
      <c r="AC58" s="39">
        <f t="shared" si="26"/>
        <v>0</v>
      </c>
      <c r="AD58" s="39">
        <f t="shared" si="27"/>
        <v>0</v>
      </c>
      <c r="AE58" s="39">
        <f t="shared" si="28"/>
        <v>0</v>
      </c>
      <c r="AF58" s="39"/>
      <c r="AG58" s="39"/>
      <c r="AH58" s="39"/>
      <c r="AI58" s="39">
        <f t="shared" si="18"/>
        <v>0</v>
      </c>
      <c r="AJ58" s="39"/>
      <c r="AK58" s="39"/>
    </row>
    <row r="59" spans="1:37" x14ac:dyDescent="0.2">
      <c r="A59" s="11">
        <f t="shared" si="20"/>
        <v>51</v>
      </c>
      <c r="B59" s="11">
        <f t="shared" si="21"/>
        <v>81</v>
      </c>
      <c r="C59" s="12" cm="1">
        <f t="array" ref="C59">IF(B59&lt;121,_xlfn.SINGLE(INDEX($D$5*Männer!C$2:C$122,B59+1,1))+(1-$D$5)*_xlfn.SINGLE(INDEX(Frauen!C$2:C$122,B59+1,1)),0)</f>
        <v>94.58574999999999</v>
      </c>
      <c r="D59" s="20">
        <f t="shared" si="10"/>
        <v>9.4585749999999996E-2</v>
      </c>
      <c r="E59" s="20">
        <f t="shared" si="11"/>
        <v>0.90541424999999998</v>
      </c>
      <c r="F59" s="27">
        <f>IF(B59&lt;121,IF($D$1="konstant",$D$3,Zins!G53),0)</f>
        <v>7.4999999999999997E-3</v>
      </c>
      <c r="G59" s="37">
        <f t="shared" si="22"/>
        <v>1.0075000000000001</v>
      </c>
      <c r="H59" s="11"/>
      <c r="I59" s="11"/>
      <c r="J59" s="11"/>
      <c r="K59" s="11"/>
      <c r="L59" s="29">
        <f t="shared" si="12"/>
        <v>0</v>
      </c>
      <c r="M59" s="31">
        <f t="shared" si="0"/>
        <v>0</v>
      </c>
      <c r="N59" s="50">
        <f>N58+H60*PRODUCT($G$8:G59)^-1*PRODUCT($E$8:E58)*D59</f>
        <v>2392.6137427921667</v>
      </c>
      <c r="O59" s="50"/>
      <c r="P59" s="49">
        <f>P58+J59*PRODUCT($E$8:E58)*PRODUCT($G$8:G58)^-1</f>
        <v>9.6444676306317234</v>
      </c>
      <c r="Q59" s="49">
        <f>((O58+N58)*PRODUCT($G$8:G58))/PRODUCT($E$8:E58)</f>
        <v>7977.4254144122315</v>
      </c>
      <c r="R59" s="49">
        <f>((P58)*PRODUCT($G$8:G58))/PRODUCT($E$8:E58)</f>
        <v>32.156473821508435</v>
      </c>
      <c r="S59" s="11">
        <f t="shared" si="1"/>
        <v>0</v>
      </c>
      <c r="T59" s="31">
        <f t="shared" si="2"/>
        <v>0</v>
      </c>
      <c r="U59" s="39">
        <f t="shared" si="13"/>
        <v>0</v>
      </c>
      <c r="V59" s="39">
        <f t="shared" si="3"/>
        <v>0</v>
      </c>
      <c r="W59" s="49">
        <f t="shared" si="14"/>
        <v>279539.12388298713</v>
      </c>
      <c r="X59" s="39">
        <f t="shared" si="15"/>
        <v>0</v>
      </c>
      <c r="Y59" s="39">
        <f t="shared" si="29"/>
        <v>0</v>
      </c>
      <c r="Z59" s="39">
        <f t="shared" si="23"/>
        <v>0</v>
      </c>
      <c r="AA59" s="39">
        <f t="shared" si="24"/>
        <v>0</v>
      </c>
      <c r="AB59" s="39">
        <f t="shared" si="25"/>
        <v>0</v>
      </c>
      <c r="AC59" s="39">
        <f t="shared" si="26"/>
        <v>0</v>
      </c>
      <c r="AD59" s="39">
        <f t="shared" si="27"/>
        <v>0</v>
      </c>
      <c r="AE59" s="39">
        <f t="shared" si="28"/>
        <v>0</v>
      </c>
      <c r="AF59" s="39"/>
      <c r="AG59" s="39"/>
      <c r="AH59" s="39"/>
      <c r="AI59" s="39">
        <f t="shared" si="18"/>
        <v>0</v>
      </c>
      <c r="AJ59" s="39"/>
      <c r="AK59" s="39"/>
    </row>
    <row r="60" spans="1:37" x14ac:dyDescent="0.2">
      <c r="A60" s="11">
        <f t="shared" si="20"/>
        <v>52</v>
      </c>
      <c r="B60" s="11">
        <f t="shared" si="21"/>
        <v>82</v>
      </c>
      <c r="C60" s="12" cm="1">
        <f t="array" ref="C60">IF(B60&lt;121,_xlfn.SINGLE(INDEX($D$5*Männer!C$2:C$122,B60+1,1))+(1-$D$5)*_xlfn.SINGLE(INDEX(Frauen!C$2:C$122,B60+1,1)),0)</f>
        <v>105.87115</v>
      </c>
      <c r="D60" s="20">
        <f t="shared" si="10"/>
        <v>0.10587115</v>
      </c>
      <c r="E60" s="20">
        <f t="shared" si="11"/>
        <v>0.89412884999999998</v>
      </c>
      <c r="F60" s="27">
        <f>IF(B60&lt;121,IF($D$1="konstant",$D$3,Zins!G54),0)</f>
        <v>7.4999999999999997E-3</v>
      </c>
      <c r="G60" s="37">
        <f t="shared" si="22"/>
        <v>1.0075000000000001</v>
      </c>
      <c r="H60" s="11"/>
      <c r="I60" s="11"/>
      <c r="J60" s="11"/>
      <c r="K60" s="11"/>
      <c r="L60" s="29">
        <f t="shared" si="12"/>
        <v>0</v>
      </c>
      <c r="M60" s="31">
        <f t="shared" si="0"/>
        <v>0</v>
      </c>
      <c r="N60" s="50">
        <f>N59+H61*PRODUCT($G$8:G60)^-1*PRODUCT($E$8:E59)*D60</f>
        <v>2392.6137427921667</v>
      </c>
      <c r="O60" s="50"/>
      <c r="P60" s="49">
        <f>P59+J60*PRODUCT($E$8:E59)*PRODUCT($G$8:G59)^-1</f>
        <v>9.6444676306317234</v>
      </c>
      <c r="Q60" s="49">
        <f>((O59+N59)*PRODUCT($G$8:G59))/PRODUCT($E$8:E59)</f>
        <v>8876.8827142054852</v>
      </c>
      <c r="R60" s="49">
        <f>((P59)*PRODUCT($G$8:G59))/PRODUCT($E$8:E59)</f>
        <v>35.782126662099429</v>
      </c>
      <c r="S60" s="11">
        <f t="shared" si="1"/>
        <v>0</v>
      </c>
      <c r="T60" s="31">
        <f t="shared" si="2"/>
        <v>0</v>
      </c>
      <c r="U60" s="39">
        <f t="shared" si="13"/>
        <v>0</v>
      </c>
      <c r="V60" s="39">
        <f t="shared" si="3"/>
        <v>0</v>
      </c>
      <c r="W60" s="49">
        <f t="shared" si="14"/>
        <v>311057.2506585904</v>
      </c>
      <c r="X60" s="39">
        <f t="shared" si="15"/>
        <v>0</v>
      </c>
      <c r="Y60" s="39">
        <f t="shared" si="29"/>
        <v>0</v>
      </c>
      <c r="Z60" s="39">
        <f t="shared" si="23"/>
        <v>0</v>
      </c>
      <c r="AA60" s="39">
        <f t="shared" si="24"/>
        <v>0</v>
      </c>
      <c r="AB60" s="39">
        <f t="shared" si="25"/>
        <v>0</v>
      </c>
      <c r="AC60" s="39">
        <f t="shared" si="26"/>
        <v>0</v>
      </c>
      <c r="AD60" s="39">
        <f t="shared" si="27"/>
        <v>0</v>
      </c>
      <c r="AE60" s="39">
        <f t="shared" si="28"/>
        <v>0</v>
      </c>
      <c r="AF60" s="39"/>
      <c r="AG60" s="39"/>
      <c r="AH60" s="39"/>
      <c r="AI60" s="39">
        <f t="shared" si="18"/>
        <v>0</v>
      </c>
      <c r="AJ60" s="39"/>
      <c r="AK60" s="39"/>
    </row>
    <row r="61" spans="1:37" x14ac:dyDescent="0.2">
      <c r="A61" s="11">
        <f t="shared" si="20"/>
        <v>53</v>
      </c>
      <c r="B61" s="11">
        <f t="shared" si="21"/>
        <v>83</v>
      </c>
      <c r="C61" s="12" cm="1">
        <f t="array" ref="C61">IF(B61&lt;121,_xlfn.SINGLE(INDEX($D$5*Männer!C$2:C$122,B61+1,1))+(1-$D$5)*_xlfn.SINGLE(INDEX(Frauen!C$2:C$122,B61+1,1)),0)</f>
        <v>118.31664999999998</v>
      </c>
      <c r="D61" s="20">
        <f t="shared" si="10"/>
        <v>0.11831664999999998</v>
      </c>
      <c r="E61" s="20">
        <f t="shared" si="11"/>
        <v>0.88168334999999998</v>
      </c>
      <c r="F61" s="27">
        <f>IF(B61&lt;121,IF($D$1="konstant",$D$3,Zins!G55),0)</f>
        <v>7.4999999999999997E-3</v>
      </c>
      <c r="G61" s="37">
        <f t="shared" si="22"/>
        <v>1.0075000000000001</v>
      </c>
      <c r="H61" s="11"/>
      <c r="I61" s="11"/>
      <c r="J61" s="11"/>
      <c r="K61" s="11"/>
      <c r="L61" s="29">
        <f t="shared" si="12"/>
        <v>0</v>
      </c>
      <c r="M61" s="31">
        <f t="shared" si="0"/>
        <v>0</v>
      </c>
      <c r="N61" s="50">
        <f>N60+H62*PRODUCT($G$8:G61)^-1*PRODUCT($E$8:E60)*D61</f>
        <v>2392.6137427921667</v>
      </c>
      <c r="O61" s="50"/>
      <c r="P61" s="49">
        <f>P60+J61*PRODUCT($E$8:E60)*PRODUCT($G$8:G60)^-1</f>
        <v>9.6444676306317234</v>
      </c>
      <c r="Q61" s="49">
        <f>((O60+N60)*PRODUCT($G$8:G60))/PRODUCT($E$8:E60)</f>
        <v>10002.427876655616</v>
      </c>
      <c r="R61" s="49">
        <f>((P60)*PRODUCT($G$8:G60))/PRODUCT($E$8:E60)</f>
        <v>40.319124712355695</v>
      </c>
      <c r="S61" s="11">
        <f t="shared" si="1"/>
        <v>0</v>
      </c>
      <c r="T61" s="31">
        <f t="shared" si="2"/>
        <v>0</v>
      </c>
      <c r="U61" s="39">
        <f t="shared" si="13"/>
        <v>0</v>
      </c>
      <c r="V61" s="39">
        <f t="shared" si="3"/>
        <v>0</v>
      </c>
      <c r="W61" s="49">
        <f t="shared" si="14"/>
        <v>350497.78344422043</v>
      </c>
      <c r="X61" s="39">
        <f t="shared" si="15"/>
        <v>0</v>
      </c>
      <c r="Y61" s="39">
        <f t="shared" si="29"/>
        <v>0</v>
      </c>
      <c r="Z61" s="39">
        <f t="shared" si="23"/>
        <v>0</v>
      </c>
      <c r="AA61" s="39">
        <f t="shared" si="24"/>
        <v>0</v>
      </c>
      <c r="AB61" s="39">
        <f t="shared" si="25"/>
        <v>0</v>
      </c>
      <c r="AC61" s="39">
        <f t="shared" si="26"/>
        <v>0</v>
      </c>
      <c r="AD61" s="39">
        <f t="shared" si="27"/>
        <v>0</v>
      </c>
      <c r="AE61" s="39">
        <f t="shared" si="28"/>
        <v>0</v>
      </c>
      <c r="AF61" s="39"/>
      <c r="AG61" s="39"/>
      <c r="AH61" s="39"/>
      <c r="AI61" s="39">
        <f t="shared" si="18"/>
        <v>0</v>
      </c>
      <c r="AJ61" s="39"/>
      <c r="AK61" s="39"/>
    </row>
    <row r="62" spans="1:37" x14ac:dyDescent="0.2">
      <c r="A62" s="11">
        <f t="shared" si="20"/>
        <v>54</v>
      </c>
      <c r="B62" s="11">
        <f t="shared" si="21"/>
        <v>84</v>
      </c>
      <c r="C62" s="12" cm="1">
        <f t="array" ref="C62">IF(B62&lt;121,_xlfn.SINGLE(INDEX($D$5*Männer!C$2:C$122,B62+1,1))+(1-$D$5)*_xlfn.SINGLE(INDEX(Frauen!C$2:C$122,B62+1,1)),0)</f>
        <v>132.05045000000001</v>
      </c>
      <c r="D62" s="20">
        <f t="shared" si="10"/>
        <v>0.13205045000000001</v>
      </c>
      <c r="E62" s="20">
        <f t="shared" si="11"/>
        <v>0.86794954999999996</v>
      </c>
      <c r="F62" s="27">
        <f>IF(B62&lt;121,IF($D$1="konstant",$D$3,Zins!G56),0)</f>
        <v>7.4999999999999997E-3</v>
      </c>
      <c r="G62" s="37">
        <f t="shared" si="22"/>
        <v>1.0075000000000001</v>
      </c>
      <c r="H62" s="11"/>
      <c r="I62" s="11"/>
      <c r="J62" s="11"/>
      <c r="K62" s="11"/>
      <c r="L62" s="29">
        <f t="shared" si="12"/>
        <v>0</v>
      </c>
      <c r="M62" s="31">
        <f t="shared" si="0"/>
        <v>0</v>
      </c>
      <c r="N62" s="50">
        <f>N61+H63*PRODUCT($G$8:G62)^-1*PRODUCT($E$8:E61)*D62</f>
        <v>2392.6137427921667</v>
      </c>
      <c r="O62" s="50"/>
      <c r="P62" s="49">
        <f>P61+J62*PRODUCT($E$8:E61)*PRODUCT($G$8:G61)^-1</f>
        <v>9.6444676306317234</v>
      </c>
      <c r="Q62" s="49">
        <f>((O61+N61)*PRODUCT($G$8:G61))/PRODUCT($E$8:E61)</f>
        <v>11429.779280430481</v>
      </c>
      <c r="R62" s="49">
        <f>((P61)*PRODUCT($G$8:G61))/PRODUCT($E$8:E61)</f>
        <v>46.072683744904978</v>
      </c>
      <c r="S62" s="11">
        <f t="shared" si="1"/>
        <v>0</v>
      </c>
      <c r="T62" s="31">
        <f t="shared" si="2"/>
        <v>0</v>
      </c>
      <c r="U62" s="39">
        <f t="shared" si="13"/>
        <v>0</v>
      </c>
      <c r="V62" s="39">
        <f t="shared" si="3"/>
        <v>0</v>
      </c>
      <c r="W62" s="49">
        <f t="shared" si="14"/>
        <v>400513.99044799036</v>
      </c>
      <c r="X62" s="39">
        <f t="shared" si="15"/>
        <v>0</v>
      </c>
      <c r="Y62" s="39">
        <f t="shared" si="29"/>
        <v>0</v>
      </c>
      <c r="Z62" s="39">
        <f t="shared" si="23"/>
        <v>0</v>
      </c>
      <c r="AA62" s="39">
        <f t="shared" si="24"/>
        <v>0</v>
      </c>
      <c r="AB62" s="39">
        <f t="shared" si="25"/>
        <v>0</v>
      </c>
      <c r="AC62" s="39">
        <f t="shared" si="26"/>
        <v>0</v>
      </c>
      <c r="AD62" s="39">
        <f t="shared" si="27"/>
        <v>0</v>
      </c>
      <c r="AE62" s="39">
        <f t="shared" si="28"/>
        <v>0</v>
      </c>
      <c r="AF62" s="39"/>
      <c r="AG62" s="39"/>
      <c r="AH62" s="39"/>
      <c r="AI62" s="39">
        <f t="shared" si="18"/>
        <v>0</v>
      </c>
      <c r="AJ62" s="39"/>
      <c r="AK62" s="39"/>
    </row>
    <row r="63" spans="1:37" x14ac:dyDescent="0.2">
      <c r="A63" s="11">
        <f t="shared" si="20"/>
        <v>55</v>
      </c>
      <c r="B63" s="11">
        <f t="shared" si="21"/>
        <v>85</v>
      </c>
      <c r="C63" s="12" cm="1">
        <f t="array" ref="C63">IF(B63&lt;121,_xlfn.SINGLE(INDEX($D$5*Männer!C$2:C$122,B63+1,1))+(1-$D$5)*_xlfn.SINGLE(INDEX(Frauen!C$2:C$122,B63+1,1)),0)</f>
        <v>147.19995</v>
      </c>
      <c r="D63" s="20">
        <f t="shared" si="10"/>
        <v>0.14719995</v>
      </c>
      <c r="E63" s="20">
        <f t="shared" si="11"/>
        <v>0.85280005000000003</v>
      </c>
      <c r="F63" s="27">
        <f>IF(B63&lt;121,IF($D$1="konstant",$D$3,Zins!G57),0)</f>
        <v>7.4999999999999997E-3</v>
      </c>
      <c r="G63" s="37">
        <f t="shared" si="22"/>
        <v>1.0075000000000001</v>
      </c>
      <c r="H63" s="11"/>
      <c r="I63" s="11"/>
      <c r="J63" s="11"/>
      <c r="K63" s="11"/>
      <c r="L63" s="29">
        <f t="shared" si="12"/>
        <v>0</v>
      </c>
      <c r="M63" s="31">
        <f t="shared" si="0"/>
        <v>0</v>
      </c>
      <c r="N63" s="50">
        <f>N62+H64*PRODUCT($G$8:G63)^-1*PRODUCT($E$8:E62)*D63</f>
        <v>2392.6137427921667</v>
      </c>
      <c r="O63" s="50"/>
      <c r="P63" s="49">
        <f>P62+J63*PRODUCT($E$8:E62)*PRODUCT($G$8:G62)^-1</f>
        <v>9.6444676306317234</v>
      </c>
      <c r="Q63" s="49">
        <f>((O62+N62)*PRODUCT($G$8:G62))/PRODUCT($E$8:E62)</f>
        <v>13267.479227374115</v>
      </c>
      <c r="R63" s="49">
        <f>((P62)*PRODUCT($G$8:G62))/PRODUCT($E$8:E62)</f>
        <v>53.480330594090141</v>
      </c>
      <c r="S63" s="11">
        <f t="shared" si="1"/>
        <v>0</v>
      </c>
      <c r="T63" s="31">
        <f t="shared" si="2"/>
        <v>0</v>
      </c>
      <c r="U63" s="39">
        <f t="shared" si="13"/>
        <v>0</v>
      </c>
      <c r="V63" s="39">
        <f t="shared" si="3"/>
        <v>0</v>
      </c>
      <c r="W63" s="49">
        <f t="shared" si="14"/>
        <v>464909.331857307</v>
      </c>
      <c r="X63" s="39">
        <f t="shared" si="15"/>
        <v>0</v>
      </c>
      <c r="Y63" s="39">
        <f t="shared" si="29"/>
        <v>0</v>
      </c>
      <c r="Z63" s="39">
        <f t="shared" si="23"/>
        <v>0</v>
      </c>
      <c r="AA63" s="39">
        <f t="shared" si="24"/>
        <v>0</v>
      </c>
      <c r="AB63" s="39">
        <f t="shared" si="25"/>
        <v>0</v>
      </c>
      <c r="AC63" s="39">
        <f t="shared" si="26"/>
        <v>0</v>
      </c>
      <c r="AD63" s="39">
        <f t="shared" si="27"/>
        <v>0</v>
      </c>
      <c r="AE63" s="39">
        <f t="shared" si="28"/>
        <v>0</v>
      </c>
      <c r="AF63" s="39"/>
      <c r="AG63" s="39"/>
      <c r="AH63" s="39"/>
      <c r="AI63" s="39">
        <f t="shared" si="18"/>
        <v>0</v>
      </c>
      <c r="AJ63" s="39"/>
      <c r="AK63" s="39"/>
    </row>
    <row r="64" spans="1:37" x14ac:dyDescent="0.2">
      <c r="A64" s="11">
        <f t="shared" si="20"/>
        <v>56</v>
      </c>
      <c r="B64" s="11">
        <f t="shared" si="21"/>
        <v>86</v>
      </c>
      <c r="C64" s="12" cm="1">
        <f t="array" ref="C64">IF(B64&lt;121,_xlfn.SINGLE(INDEX($D$5*Männer!C$2:C$122,B64+1,1))+(1-$D$5)*_xlfn.SINGLE(INDEX(Frauen!C$2:C$122,B64+1,1)),0)</f>
        <v>163.84909999999999</v>
      </c>
      <c r="D64" s="20">
        <f t="shared" si="10"/>
        <v>0.1638491</v>
      </c>
      <c r="E64" s="20">
        <f t="shared" si="11"/>
        <v>0.83615090000000003</v>
      </c>
      <c r="F64" s="27">
        <f>IF(B64&lt;121,IF($D$1="konstant",$D$3,Zins!G58),0)</f>
        <v>7.4999999999999997E-3</v>
      </c>
      <c r="G64" s="37">
        <f t="shared" si="22"/>
        <v>1.0075000000000001</v>
      </c>
      <c r="H64" s="11"/>
      <c r="I64" s="11"/>
      <c r="J64" s="11"/>
      <c r="K64" s="11"/>
      <c r="L64" s="29">
        <f t="shared" si="12"/>
        <v>0</v>
      </c>
      <c r="M64" s="31">
        <f t="shared" si="0"/>
        <v>0</v>
      </c>
      <c r="N64" s="50">
        <f>N63+H65*PRODUCT($G$8:G64)^-1*PRODUCT($E$8:E63)*D64</f>
        <v>2392.6137427921667</v>
      </c>
      <c r="O64" s="50"/>
      <c r="P64" s="49">
        <f>P63+J64*PRODUCT($E$8:E63)*PRODUCT($G$8:G63)^-1</f>
        <v>9.6444676306317234</v>
      </c>
      <c r="Q64" s="49">
        <f>((O63+N63)*PRODUCT($G$8:G63))/PRODUCT($E$8:E63)</f>
        <v>15674.231399938848</v>
      </c>
      <c r="R64" s="49">
        <f>((P63)*PRODUCT($G$8:G63))/PRODUCT($E$8:E63)</f>
        <v>63.181789299315611</v>
      </c>
      <c r="S64" s="11">
        <f t="shared" si="1"/>
        <v>0</v>
      </c>
      <c r="T64" s="31">
        <f t="shared" si="2"/>
        <v>0</v>
      </c>
      <c r="U64" s="39">
        <f t="shared" si="13"/>
        <v>0</v>
      </c>
      <c r="V64" s="39">
        <f t="shared" si="3"/>
        <v>0</v>
      </c>
      <c r="W64" s="49">
        <f t="shared" si="14"/>
        <v>549244.9863789723</v>
      </c>
      <c r="X64" s="39">
        <f t="shared" si="15"/>
        <v>0</v>
      </c>
      <c r="Y64" s="39">
        <f t="shared" si="29"/>
        <v>0</v>
      </c>
      <c r="Z64" s="39">
        <f t="shared" si="23"/>
        <v>0</v>
      </c>
      <c r="AA64" s="39">
        <f t="shared" si="24"/>
        <v>0</v>
      </c>
      <c r="AB64" s="39">
        <f t="shared" si="25"/>
        <v>0</v>
      </c>
      <c r="AC64" s="39">
        <f t="shared" si="26"/>
        <v>0</v>
      </c>
      <c r="AD64" s="39">
        <f t="shared" si="27"/>
        <v>0</v>
      </c>
      <c r="AE64" s="39">
        <f t="shared" si="28"/>
        <v>0</v>
      </c>
      <c r="AF64" s="39"/>
      <c r="AG64" s="39"/>
      <c r="AH64" s="39"/>
      <c r="AI64" s="39">
        <f t="shared" si="18"/>
        <v>0</v>
      </c>
      <c r="AJ64" s="39"/>
      <c r="AK64" s="39"/>
    </row>
    <row r="65" spans="1:37" x14ac:dyDescent="0.2">
      <c r="A65" s="11">
        <f t="shared" si="20"/>
        <v>57</v>
      </c>
      <c r="B65" s="11">
        <f t="shared" si="21"/>
        <v>87</v>
      </c>
      <c r="C65" s="12" cm="1">
        <f t="array" ref="C65">IF(B65&lt;121,_xlfn.SINGLE(INDEX($D$5*Männer!C$2:C$122,B65+1,1))+(1-$D$5)*_xlfn.SINGLE(INDEX(Frauen!C$2:C$122,B65+1,1)),0)</f>
        <v>181.94330000000002</v>
      </c>
      <c r="D65" s="20">
        <f t="shared" si="10"/>
        <v>0.18194330000000003</v>
      </c>
      <c r="E65" s="20">
        <f t="shared" si="11"/>
        <v>0.81805669999999997</v>
      </c>
      <c r="F65" s="27">
        <f>IF(B65&lt;121,IF($D$1="konstant",$D$3,Zins!G59),0)</f>
        <v>7.4999999999999997E-3</v>
      </c>
      <c r="G65" s="37">
        <f t="shared" si="22"/>
        <v>1.0075000000000001</v>
      </c>
      <c r="H65" s="11"/>
      <c r="I65" s="11"/>
      <c r="J65" s="11"/>
      <c r="K65" s="11"/>
      <c r="L65" s="29">
        <f t="shared" si="12"/>
        <v>0</v>
      </c>
      <c r="M65" s="31">
        <f t="shared" si="0"/>
        <v>0</v>
      </c>
      <c r="N65" s="50">
        <f>N64+H66*PRODUCT($G$8:G65)^-1*PRODUCT($E$8:E64)*D65</f>
        <v>2392.6137427921667</v>
      </c>
      <c r="O65" s="50"/>
      <c r="P65" s="49">
        <f>P64+J65*PRODUCT($E$8:E64)*PRODUCT($G$8:G64)^-1</f>
        <v>9.6444676306317234</v>
      </c>
      <c r="Q65" s="49">
        <f>((O64+N64)*PRODUCT($G$8:G64))/PRODUCT($E$8:E64)</f>
        <v>18886.289706126478</v>
      </c>
      <c r="R65" s="49">
        <f>((P64)*PRODUCT($G$8:G64))/PRODUCT($E$8:E64)</f>
        <v>76.129383726143786</v>
      </c>
      <c r="S65" s="11">
        <f t="shared" si="1"/>
        <v>0</v>
      </c>
      <c r="T65" s="31">
        <f t="shared" si="2"/>
        <v>0</v>
      </c>
      <c r="U65" s="39">
        <f t="shared" si="13"/>
        <v>0</v>
      </c>
      <c r="V65" s="39">
        <f t="shared" si="3"/>
        <v>0</v>
      </c>
      <c r="W65" s="49">
        <f t="shared" si="14"/>
        <v>661799.5911704629</v>
      </c>
      <c r="X65" s="39">
        <f t="shared" si="15"/>
        <v>0</v>
      </c>
      <c r="Y65" s="39">
        <f t="shared" si="29"/>
        <v>0</v>
      </c>
      <c r="Z65" s="39">
        <f t="shared" si="23"/>
        <v>0</v>
      </c>
      <c r="AA65" s="39">
        <f t="shared" si="24"/>
        <v>0</v>
      </c>
      <c r="AB65" s="39">
        <f t="shared" si="25"/>
        <v>0</v>
      </c>
      <c r="AC65" s="39">
        <f t="shared" si="26"/>
        <v>0</v>
      </c>
      <c r="AD65" s="39">
        <f t="shared" si="27"/>
        <v>0</v>
      </c>
      <c r="AE65" s="39">
        <f t="shared" si="28"/>
        <v>0</v>
      </c>
      <c r="AF65" s="39"/>
      <c r="AG65" s="39"/>
      <c r="AH65" s="39"/>
      <c r="AI65" s="39">
        <f t="shared" si="18"/>
        <v>0</v>
      </c>
      <c r="AJ65" s="39"/>
      <c r="AK65" s="39"/>
    </row>
    <row r="66" spans="1:37" x14ac:dyDescent="0.2">
      <c r="A66" s="11">
        <f t="shared" si="20"/>
        <v>58</v>
      </c>
      <c r="B66" s="11">
        <f t="shared" si="21"/>
        <v>88</v>
      </c>
      <c r="C66" s="12" cm="1">
        <f t="array" ref="C66">IF(B66&lt;121,_xlfn.SINGLE(INDEX($D$5*Männer!C$2:C$122,B66+1,1))+(1-$D$5)*_xlfn.SINGLE(INDEX(Frauen!C$2:C$122,B66+1,1)),0)</f>
        <v>201.33945</v>
      </c>
      <c r="D66" s="20">
        <f t="shared" si="10"/>
        <v>0.20133945</v>
      </c>
      <c r="E66" s="20">
        <f t="shared" si="11"/>
        <v>0.79866055000000002</v>
      </c>
      <c r="F66" s="27">
        <f>IF(B66&lt;121,IF($D$1="konstant",$D$3,Zins!G60),0)</f>
        <v>7.4999999999999997E-3</v>
      </c>
      <c r="G66" s="37">
        <f t="shared" si="22"/>
        <v>1.0075000000000001</v>
      </c>
      <c r="H66" s="11"/>
      <c r="I66" s="11"/>
      <c r="J66" s="11"/>
      <c r="K66" s="11"/>
      <c r="L66" s="29">
        <f t="shared" si="12"/>
        <v>0</v>
      </c>
      <c r="M66" s="31">
        <f t="shared" si="0"/>
        <v>0</v>
      </c>
      <c r="N66" s="50">
        <f>N65+H67*PRODUCT($G$8:G66)^-1*PRODUCT($E$8:E65)*D66</f>
        <v>2392.6137427921667</v>
      </c>
      <c r="O66" s="50"/>
      <c r="P66" s="49">
        <f>P65+J66*PRODUCT($E$8:E65)*PRODUCT($G$8:G65)^-1</f>
        <v>9.6444676306317234</v>
      </c>
      <c r="Q66" s="49">
        <f>((O65+N65)*PRODUCT($G$8:G65))/PRODUCT($E$8:E65)</f>
        <v>23259.924255766662</v>
      </c>
      <c r="R66" s="49">
        <f>((P65)*PRODUCT($G$8:G65))/PRODUCT($E$8:E65)</f>
        <v>93.75921510585988</v>
      </c>
      <c r="S66" s="11">
        <f t="shared" si="1"/>
        <v>0</v>
      </c>
      <c r="T66" s="31">
        <f t="shared" si="2"/>
        <v>0</v>
      </c>
      <c r="U66" s="39">
        <f t="shared" si="13"/>
        <v>0</v>
      </c>
      <c r="V66" s="39">
        <f t="shared" si="3"/>
        <v>0</v>
      </c>
      <c r="W66" s="49">
        <f t="shared" si="14"/>
        <v>815057.3036126243</v>
      </c>
      <c r="X66" s="39">
        <f t="shared" si="15"/>
        <v>0</v>
      </c>
      <c r="Y66" s="39">
        <f t="shared" si="29"/>
        <v>0</v>
      </c>
      <c r="Z66" s="39">
        <f t="shared" si="23"/>
        <v>0</v>
      </c>
      <c r="AA66" s="39">
        <f t="shared" si="24"/>
        <v>0</v>
      </c>
      <c r="AB66" s="39">
        <f t="shared" si="25"/>
        <v>0</v>
      </c>
      <c r="AC66" s="39">
        <f t="shared" si="26"/>
        <v>0</v>
      </c>
      <c r="AD66" s="39">
        <f t="shared" si="27"/>
        <v>0</v>
      </c>
      <c r="AE66" s="39">
        <f t="shared" si="28"/>
        <v>0</v>
      </c>
      <c r="AF66" s="39"/>
      <c r="AG66" s="39"/>
      <c r="AH66" s="39"/>
      <c r="AI66" s="39">
        <f t="shared" si="18"/>
        <v>0</v>
      </c>
      <c r="AJ66" s="39"/>
      <c r="AK66" s="39"/>
    </row>
    <row r="67" spans="1:37" x14ac:dyDescent="0.2">
      <c r="A67" s="11">
        <f t="shared" si="20"/>
        <v>59</v>
      </c>
      <c r="B67" s="11">
        <f t="shared" si="21"/>
        <v>89</v>
      </c>
      <c r="C67" s="12" cm="1">
        <f t="array" ref="C67">IF(B67&lt;121,_xlfn.SINGLE(INDEX($D$5*Männer!C$2:C$122,B67+1,1))+(1-$D$5)*_xlfn.SINGLE(INDEX(Frauen!C$2:C$122,B67+1,1)),0)</f>
        <v>221.89120000000003</v>
      </c>
      <c r="D67" s="20">
        <f t="shared" si="10"/>
        <v>0.22189120000000004</v>
      </c>
      <c r="E67" s="20">
        <f t="shared" si="11"/>
        <v>0.77810879999999993</v>
      </c>
      <c r="F67" s="27">
        <f>IF(B67&lt;121,IF($D$1="konstant",$D$3,Zins!G61),0)</f>
        <v>7.4999999999999997E-3</v>
      </c>
      <c r="G67" s="37">
        <f t="shared" si="22"/>
        <v>1.0075000000000001</v>
      </c>
      <c r="H67" s="11"/>
      <c r="I67" s="11"/>
      <c r="J67" s="11"/>
      <c r="K67" s="11"/>
      <c r="L67" s="29">
        <f t="shared" si="12"/>
        <v>0</v>
      </c>
      <c r="M67" s="31">
        <f t="shared" si="0"/>
        <v>0</v>
      </c>
      <c r="N67" s="50">
        <f>N66+H68*PRODUCT($G$8:G67)^-1*PRODUCT($E$8:E66)*D67</f>
        <v>2392.6137427921667</v>
      </c>
      <c r="O67" s="50"/>
      <c r="P67" s="49">
        <f>P66+J67*PRODUCT($E$8:E66)*PRODUCT($G$8:G66)^-1</f>
        <v>9.6444676306317234</v>
      </c>
      <c r="Q67" s="49">
        <f>((O66+N66)*PRODUCT($G$8:G66))/PRODUCT($E$8:E66)</f>
        <v>29342.094945950335</v>
      </c>
      <c r="R67" s="49">
        <f>((P66)*PRODUCT($G$8:G66))/PRODUCT($E$8:E66)</f>
        <v>118.27604258048534</v>
      </c>
      <c r="S67" s="11">
        <f t="shared" si="1"/>
        <v>0</v>
      </c>
      <c r="T67" s="31">
        <f t="shared" si="2"/>
        <v>0</v>
      </c>
      <c r="U67" s="39">
        <f t="shared" si="13"/>
        <v>0</v>
      </c>
      <c r="V67" s="39">
        <f t="shared" si="3"/>
        <v>0</v>
      </c>
      <c r="W67" s="49">
        <f t="shared" si="14"/>
        <v>1028184.2935521469</v>
      </c>
      <c r="X67" s="39">
        <f t="shared" si="15"/>
        <v>0</v>
      </c>
      <c r="Y67" s="39">
        <f t="shared" si="29"/>
        <v>0</v>
      </c>
      <c r="Z67" s="39">
        <f t="shared" si="23"/>
        <v>0</v>
      </c>
      <c r="AA67" s="39">
        <f t="shared" si="24"/>
        <v>0</v>
      </c>
      <c r="AB67" s="39">
        <f t="shared" si="25"/>
        <v>0</v>
      </c>
      <c r="AC67" s="39">
        <f t="shared" si="26"/>
        <v>0</v>
      </c>
      <c r="AD67" s="39">
        <f t="shared" si="27"/>
        <v>0</v>
      </c>
      <c r="AE67" s="39">
        <f t="shared" si="28"/>
        <v>0</v>
      </c>
      <c r="AF67" s="39"/>
      <c r="AG67" s="39"/>
      <c r="AH67" s="39"/>
      <c r="AI67" s="39">
        <f t="shared" si="18"/>
        <v>0</v>
      </c>
      <c r="AJ67" s="39"/>
      <c r="AK67" s="39"/>
    </row>
    <row r="68" spans="1:37" x14ac:dyDescent="0.2">
      <c r="A68" s="11">
        <f t="shared" si="20"/>
        <v>60</v>
      </c>
      <c r="B68" s="11">
        <f t="shared" si="21"/>
        <v>90</v>
      </c>
      <c r="C68" s="12" cm="1">
        <f t="array" ref="C68">IF(B68&lt;121,_xlfn.SINGLE(INDEX($D$5*Männer!C$2:C$122,B68+1,1))+(1-$D$5)*_xlfn.SINGLE(INDEX(Frauen!C$2:C$122,B68+1,1)),0)</f>
        <v>243.43259999999998</v>
      </c>
      <c r="D68" s="20">
        <f t="shared" si="10"/>
        <v>0.24343259999999997</v>
      </c>
      <c r="E68" s="20">
        <f t="shared" si="11"/>
        <v>0.7565674</v>
      </c>
      <c r="F68" s="27">
        <f>IF(B68&lt;121,IF($D$1="konstant",$D$3,Zins!G62),0)</f>
        <v>7.4999999999999997E-3</v>
      </c>
      <c r="G68" s="37">
        <f t="shared" si="22"/>
        <v>1.0075000000000001</v>
      </c>
      <c r="H68" s="11"/>
      <c r="I68" s="11"/>
      <c r="J68" s="11"/>
      <c r="K68" s="11"/>
      <c r="L68" s="29">
        <f t="shared" si="12"/>
        <v>0</v>
      </c>
      <c r="M68" s="31">
        <f t="shared" si="0"/>
        <v>0</v>
      </c>
      <c r="N68" s="50">
        <f>N67+H69*PRODUCT($G$8:G68)^-1*PRODUCT($E$8:E67)*D68</f>
        <v>2392.6137427921667</v>
      </c>
      <c r="O68" s="50"/>
      <c r="P68" s="49">
        <f>P67+J68*PRODUCT($E$8:E67)*PRODUCT($G$8:G67)^-1</f>
        <v>9.6444676306317234</v>
      </c>
      <c r="Q68" s="49">
        <f>((O67+N67)*PRODUCT($G$8:G67))/PRODUCT($E$8:E67)</f>
        <v>37992.322742070217</v>
      </c>
      <c r="R68" s="49">
        <f>((P67)*PRODUCT($G$8:G67))/PRODUCT($E$8:E67)</f>
        <v>153.14453827001955</v>
      </c>
      <c r="S68" s="11">
        <f t="shared" si="1"/>
        <v>0</v>
      </c>
      <c r="T68" s="31">
        <f t="shared" si="2"/>
        <v>0</v>
      </c>
      <c r="U68" s="39">
        <f t="shared" si="13"/>
        <v>0</v>
      </c>
      <c r="V68" s="39">
        <f t="shared" si="3"/>
        <v>0</v>
      </c>
      <c r="W68" s="49">
        <f t="shared" si="14"/>
        <v>1331299.2678578985</v>
      </c>
      <c r="X68" s="39">
        <f t="shared" si="15"/>
        <v>0</v>
      </c>
      <c r="Y68" s="39">
        <f t="shared" si="29"/>
        <v>0</v>
      </c>
      <c r="Z68" s="39">
        <f t="shared" si="23"/>
        <v>0</v>
      </c>
      <c r="AA68" s="39">
        <f t="shared" si="24"/>
        <v>0</v>
      </c>
      <c r="AB68" s="39">
        <f t="shared" si="25"/>
        <v>0</v>
      </c>
      <c r="AC68" s="39">
        <f t="shared" si="26"/>
        <v>0</v>
      </c>
      <c r="AD68" s="39">
        <f t="shared" si="27"/>
        <v>0</v>
      </c>
      <c r="AE68" s="39">
        <f t="shared" si="28"/>
        <v>0</v>
      </c>
      <c r="AF68" s="39"/>
      <c r="AG68" s="39"/>
      <c r="AH68" s="39"/>
      <c r="AI68" s="39">
        <f t="shared" si="18"/>
        <v>0</v>
      </c>
      <c r="AJ68" s="39"/>
      <c r="AK68" s="39"/>
    </row>
    <row r="69" spans="1:37" x14ac:dyDescent="0.2">
      <c r="A69" s="11">
        <f t="shared" si="20"/>
        <v>61</v>
      </c>
      <c r="B69" s="11">
        <f t="shared" si="21"/>
        <v>91</v>
      </c>
      <c r="C69" s="12" cm="1">
        <f t="array" ref="C69">IF(B69&lt;121,_xlfn.SINGLE(INDEX($D$5*Männer!C$2:C$122,B69+1,1))+(1-$D$5)*_xlfn.SINGLE(INDEX(Frauen!C$2:C$122,B69+1,1)),0)</f>
        <v>265.78494999999998</v>
      </c>
      <c r="D69" s="20">
        <f t="shared" si="10"/>
        <v>0.26578494999999996</v>
      </c>
      <c r="E69" s="20">
        <f t="shared" si="11"/>
        <v>0.73421504999999998</v>
      </c>
      <c r="F69" s="27">
        <f>IF(B69&lt;121,IF($D$1="konstant",$D$3,Zins!G63),0)</f>
        <v>7.4999999999999997E-3</v>
      </c>
      <c r="G69" s="37">
        <f t="shared" si="22"/>
        <v>1.0075000000000001</v>
      </c>
      <c r="H69" s="11"/>
      <c r="I69" s="11"/>
      <c r="J69" s="11"/>
      <c r="K69" s="11"/>
      <c r="L69" s="29">
        <f t="shared" si="12"/>
        <v>0</v>
      </c>
      <c r="M69" s="31">
        <f t="shared" si="0"/>
        <v>0</v>
      </c>
      <c r="N69" s="50">
        <f>N68+H70*PRODUCT($G$8:G69)^-1*PRODUCT($E$8:E68)*D69</f>
        <v>2392.6137427921667</v>
      </c>
      <c r="O69" s="50"/>
      <c r="P69" s="49">
        <f>P68+J69*PRODUCT($E$8:E68)*PRODUCT($G$8:G68)^-1</f>
        <v>9.6444676306317234</v>
      </c>
      <c r="Q69" s="49">
        <f>((O68+N68)*PRODUCT($G$8:G68))/PRODUCT($E$8:E68)</f>
        <v>50593.331357702889</v>
      </c>
      <c r="R69" s="49">
        <f>((P68)*PRODUCT($G$8:G68))/PRODUCT($E$8:E68)</f>
        <v>203.93836994171926</v>
      </c>
      <c r="S69" s="11">
        <f t="shared" si="1"/>
        <v>0</v>
      </c>
      <c r="T69" s="31">
        <f t="shared" si="2"/>
        <v>0</v>
      </c>
      <c r="U69" s="39">
        <f t="shared" si="13"/>
        <v>0</v>
      </c>
      <c r="V69" s="39">
        <f t="shared" si="3"/>
        <v>0</v>
      </c>
      <c r="W69" s="49">
        <f t="shared" si="14"/>
        <v>1772854.6225581921</v>
      </c>
      <c r="X69" s="39">
        <f t="shared" si="15"/>
        <v>0</v>
      </c>
      <c r="Y69" s="39">
        <f t="shared" si="29"/>
        <v>0</v>
      </c>
      <c r="Z69" s="39">
        <f t="shared" si="23"/>
        <v>0</v>
      </c>
      <c r="AA69" s="39">
        <f t="shared" si="24"/>
        <v>0</v>
      </c>
      <c r="AB69" s="39">
        <f t="shared" si="25"/>
        <v>0</v>
      </c>
      <c r="AC69" s="39">
        <f t="shared" si="26"/>
        <v>0</v>
      </c>
      <c r="AD69" s="39">
        <f t="shared" si="27"/>
        <v>0</v>
      </c>
      <c r="AE69" s="39">
        <f t="shared" si="28"/>
        <v>0</v>
      </c>
      <c r="AF69" s="39"/>
      <c r="AG69" s="39"/>
      <c r="AH69" s="39"/>
      <c r="AI69" s="39">
        <f t="shared" si="18"/>
        <v>0</v>
      </c>
      <c r="AJ69" s="39"/>
      <c r="AK69" s="39"/>
    </row>
    <row r="70" spans="1:37" x14ac:dyDescent="0.2">
      <c r="A70" s="11">
        <f t="shared" si="20"/>
        <v>62</v>
      </c>
      <c r="B70" s="11">
        <f t="shared" si="21"/>
        <v>92</v>
      </c>
      <c r="C70" s="12" cm="1">
        <f t="array" ref="C70">IF(B70&lt;121,_xlfn.SINGLE(INDEX($D$5*Männer!C$2:C$122,B70+1,1))+(1-$D$5)*_xlfn.SINGLE(INDEX(Frauen!C$2:C$122,B70+1,1)),0)</f>
        <v>288.7312</v>
      </c>
      <c r="D70" s="20">
        <f t="shared" si="10"/>
        <v>0.28873120000000002</v>
      </c>
      <c r="E70" s="20">
        <f t="shared" si="11"/>
        <v>0.71126880000000003</v>
      </c>
      <c r="F70" s="27">
        <f>IF(B70&lt;121,IF($D$1="konstant",$D$3,Zins!G64),0)</f>
        <v>7.4999999999999997E-3</v>
      </c>
      <c r="G70" s="37">
        <f t="shared" si="22"/>
        <v>1.0075000000000001</v>
      </c>
      <c r="H70" s="11"/>
      <c r="I70" s="11"/>
      <c r="J70" s="11"/>
      <c r="K70" s="11"/>
      <c r="L70" s="29">
        <f t="shared" si="12"/>
        <v>0</v>
      </c>
      <c r="M70" s="31">
        <f t="shared" si="0"/>
        <v>0</v>
      </c>
      <c r="N70" s="50">
        <f>N69+H71*PRODUCT($G$8:G70)^-1*PRODUCT($E$8:E69)*D70</f>
        <v>2392.6137427921667</v>
      </c>
      <c r="O70" s="50"/>
      <c r="P70" s="49">
        <f>P69+J70*PRODUCT($E$8:E69)*PRODUCT($G$8:G69)^-1</f>
        <v>9.6444676306317234</v>
      </c>
      <c r="Q70" s="49">
        <f>((O69+N69)*PRODUCT($G$8:G69))/PRODUCT($E$8:E69)</f>
        <v>69424.865838538273</v>
      </c>
      <c r="R70" s="49">
        <f>((P69)*PRODUCT($G$8:G69))/PRODUCT($E$8:E69)</f>
        <v>279.84703897895065</v>
      </c>
      <c r="S70" s="11">
        <f t="shared" si="1"/>
        <v>0</v>
      </c>
      <c r="T70" s="31">
        <f t="shared" si="2"/>
        <v>0</v>
      </c>
      <c r="U70" s="39">
        <f t="shared" si="13"/>
        <v>0</v>
      </c>
      <c r="V70" s="39">
        <f t="shared" si="3"/>
        <v>0</v>
      </c>
      <c r="W70" s="49">
        <f t="shared" si="14"/>
        <v>2432735.5210539186</v>
      </c>
      <c r="X70" s="39">
        <f t="shared" si="15"/>
        <v>0</v>
      </c>
      <c r="Y70" s="39">
        <f t="shared" si="29"/>
        <v>0</v>
      </c>
      <c r="Z70" s="39">
        <f t="shared" si="23"/>
        <v>0</v>
      </c>
      <c r="AA70" s="39">
        <f t="shared" si="24"/>
        <v>0</v>
      </c>
      <c r="AB70" s="39">
        <f t="shared" si="25"/>
        <v>0</v>
      </c>
      <c r="AC70" s="39">
        <f t="shared" si="26"/>
        <v>0</v>
      </c>
      <c r="AD70" s="39">
        <f t="shared" si="27"/>
        <v>0</v>
      </c>
      <c r="AE70" s="39">
        <f t="shared" si="28"/>
        <v>0</v>
      </c>
      <c r="AF70" s="39"/>
      <c r="AG70" s="39"/>
      <c r="AH70" s="39"/>
      <c r="AI70" s="39">
        <f t="shared" si="18"/>
        <v>0</v>
      </c>
      <c r="AJ70" s="39"/>
      <c r="AK70" s="39"/>
    </row>
    <row r="71" spans="1:37" x14ac:dyDescent="0.2">
      <c r="A71" s="11">
        <f t="shared" si="20"/>
        <v>63</v>
      </c>
      <c r="B71" s="11">
        <f t="shared" si="21"/>
        <v>93</v>
      </c>
      <c r="C71" s="12" cm="1">
        <f t="array" ref="C71">IF(B71&lt;121,_xlfn.SINGLE(INDEX($D$5*Männer!C$2:C$122,B71+1,1))+(1-$D$5)*_xlfn.SINGLE(INDEX(Frauen!C$2:C$122,B71+1,1)),0)</f>
        <v>311.69240000000002</v>
      </c>
      <c r="D71" s="20">
        <f t="shared" si="10"/>
        <v>0.31169240000000004</v>
      </c>
      <c r="E71" s="20">
        <f t="shared" si="11"/>
        <v>0.68830759999999991</v>
      </c>
      <c r="F71" s="27">
        <f>IF(B71&lt;121,IF($D$1="konstant",$D$3,Zins!G65),0)</f>
        <v>7.4999999999999997E-3</v>
      </c>
      <c r="G71" s="37">
        <f t="shared" si="22"/>
        <v>1.0075000000000001</v>
      </c>
      <c r="H71" s="11"/>
      <c r="I71" s="11"/>
      <c r="J71" s="11"/>
      <c r="K71" s="11"/>
      <c r="L71" s="29">
        <f t="shared" si="12"/>
        <v>0</v>
      </c>
      <c r="M71" s="31">
        <f t="shared" si="0"/>
        <v>0</v>
      </c>
      <c r="N71" s="50">
        <f>N70+H72*PRODUCT($G$8:G71)^-1*PRODUCT($E$8:E70)*D71</f>
        <v>2392.6137427921667</v>
      </c>
      <c r="O71" s="50"/>
      <c r="P71" s="49">
        <f>P70+J71*PRODUCT($E$8:E70)*PRODUCT($G$8:G70)^-1</f>
        <v>9.6444676306317234</v>
      </c>
      <c r="Q71" s="49">
        <f>((O70+N70)*PRODUCT($G$8:G70))/PRODUCT($E$8:E70)</f>
        <v>98339.126266085776</v>
      </c>
      <c r="R71" s="49">
        <f>((P70)*PRODUCT($G$8:G70))/PRODUCT($E$8:E70)</f>
        <v>396.39850893402433</v>
      </c>
      <c r="S71" s="11">
        <f t="shared" si="1"/>
        <v>0</v>
      </c>
      <c r="T71" s="31">
        <f t="shared" si="2"/>
        <v>0</v>
      </c>
      <c r="U71" s="39">
        <f t="shared" si="13"/>
        <v>0</v>
      </c>
      <c r="V71" s="39">
        <f t="shared" si="3"/>
        <v>0</v>
      </c>
      <c r="W71" s="49">
        <f t="shared" si="14"/>
        <v>3445927.9494079072</v>
      </c>
      <c r="X71" s="39">
        <f t="shared" si="15"/>
        <v>0</v>
      </c>
      <c r="Y71" s="39">
        <f t="shared" si="29"/>
        <v>0</v>
      </c>
      <c r="Z71" s="39">
        <f t="shared" si="23"/>
        <v>0</v>
      </c>
      <c r="AA71" s="39">
        <f t="shared" si="24"/>
        <v>0</v>
      </c>
      <c r="AB71" s="39">
        <f t="shared" si="25"/>
        <v>0</v>
      </c>
      <c r="AC71" s="39">
        <f t="shared" si="26"/>
        <v>0</v>
      </c>
      <c r="AD71" s="39">
        <f t="shared" si="27"/>
        <v>0</v>
      </c>
      <c r="AE71" s="39">
        <f t="shared" si="28"/>
        <v>0</v>
      </c>
      <c r="AF71" s="39"/>
      <c r="AG71" s="39"/>
      <c r="AH71" s="39"/>
      <c r="AI71" s="39">
        <f t="shared" si="18"/>
        <v>0</v>
      </c>
      <c r="AJ71" s="39"/>
      <c r="AK71" s="39"/>
    </row>
    <row r="72" spans="1:37" x14ac:dyDescent="0.2">
      <c r="A72" s="11">
        <f t="shared" si="20"/>
        <v>64</v>
      </c>
      <c r="B72" s="11">
        <f t="shared" si="21"/>
        <v>94</v>
      </c>
      <c r="C72" s="12" cm="1">
        <f t="array" ref="C72">IF(B72&lt;121,_xlfn.SINGLE(INDEX($D$5*Männer!C$2:C$122,B72+1,1))+(1-$D$5)*_xlfn.SINGLE(INDEX(Frauen!C$2:C$122,B72+1,1)),0)</f>
        <v>334.50075000000004</v>
      </c>
      <c r="D72" s="20">
        <f t="shared" si="10"/>
        <v>0.33450075000000001</v>
      </c>
      <c r="E72" s="20">
        <f t="shared" si="11"/>
        <v>0.66549924999999999</v>
      </c>
      <c r="F72" s="27">
        <f>IF(B72&lt;121,IF($D$1="konstant",$D$3,Zins!G66),0)</f>
        <v>7.4999999999999997E-3</v>
      </c>
      <c r="G72" s="37">
        <f t="shared" si="22"/>
        <v>1.0075000000000001</v>
      </c>
      <c r="H72" s="11"/>
      <c r="I72" s="11"/>
      <c r="J72" s="11"/>
      <c r="K72" s="11"/>
      <c r="L72" s="29">
        <f t="shared" si="12"/>
        <v>0</v>
      </c>
      <c r="M72" s="31">
        <f t="shared" ref="M72:M127" si="30">M73/(1+F72)*E72+I72</f>
        <v>0</v>
      </c>
      <c r="N72" s="50">
        <f>N71+H73*PRODUCT($G$8:G72)^-1*PRODUCT($E$8:E71)*D72</f>
        <v>2392.6137427921667</v>
      </c>
      <c r="O72" s="50"/>
      <c r="P72" s="49">
        <f>P71+J72*PRODUCT($E$8:E71)*PRODUCT($G$8:G71)^-1</f>
        <v>9.6444676306317234</v>
      </c>
      <c r="Q72" s="49">
        <f>((O71+N71)*PRODUCT($G$8:G71))/PRODUCT($E$8:E71)</f>
        <v>143942.43171669386</v>
      </c>
      <c r="R72" s="49">
        <f>((P71)*PRODUCT($G$8:G71))/PRODUCT($E$8:E71)</f>
        <v>580.22241473293275</v>
      </c>
      <c r="S72" s="11">
        <f t="shared" ref="S72:S129" si="31">L72+M72</f>
        <v>0</v>
      </c>
      <c r="T72" s="31">
        <f t="shared" ref="T72:T127" si="32">T73/(1+F72)*E72+J72</f>
        <v>0</v>
      </c>
      <c r="U72" s="39">
        <f t="shared" si="13"/>
        <v>0</v>
      </c>
      <c r="V72" s="39">
        <f t="shared" ref="V72:V129" si="33">S72-$L$3*T72</f>
        <v>0</v>
      </c>
      <c r="W72" s="49">
        <f t="shared" si="14"/>
        <v>5043925.7230756534</v>
      </c>
      <c r="X72" s="39">
        <f t="shared" si="15"/>
        <v>0</v>
      </c>
      <c r="Y72" s="39">
        <f t="shared" si="29"/>
        <v>0</v>
      </c>
      <c r="Z72" s="39">
        <f t="shared" si="23"/>
        <v>0</v>
      </c>
      <c r="AA72" s="39">
        <f t="shared" si="24"/>
        <v>0</v>
      </c>
      <c r="AB72" s="39">
        <f t="shared" ref="AB72:AB103" si="34">I72+((1+F72)^-1)*V73-V72</f>
        <v>0</v>
      </c>
      <c r="AC72" s="39">
        <f t="shared" ref="AC72:AC103" si="35">((F72+1)^-1)*D72*(H73-V73)</f>
        <v>0</v>
      </c>
      <c r="AD72" s="39">
        <f t="shared" si="27"/>
        <v>0</v>
      </c>
      <c r="AE72" s="39">
        <f t="shared" ref="AE72:AE103" si="36">AH72-AH73/G72</f>
        <v>0</v>
      </c>
      <c r="AF72" s="39"/>
      <c r="AG72" s="39"/>
      <c r="AH72" s="39"/>
      <c r="AI72" s="39">
        <f t="shared" si="18"/>
        <v>0</v>
      </c>
      <c r="AJ72" s="39"/>
      <c r="AK72" s="39"/>
    </row>
    <row r="73" spans="1:37" x14ac:dyDescent="0.2">
      <c r="A73" s="11">
        <f t="shared" si="20"/>
        <v>65</v>
      </c>
      <c r="B73" s="11">
        <f t="shared" si="21"/>
        <v>95</v>
      </c>
      <c r="C73" s="12" cm="1">
        <f t="array" ref="C73">IF(B73&lt;121,_xlfn.SINGLE(INDEX($D$5*Männer!C$2:C$122,B73+1,1))+(1-$D$5)*_xlfn.SINGLE(INDEX(Frauen!C$2:C$122,B73+1,1)),0)</f>
        <v>357.52649999999994</v>
      </c>
      <c r="D73" s="20">
        <f t="shared" ref="D73:D129" si="37">IF(B73&lt;121,C73/1000,0)</f>
        <v>0.35752649999999997</v>
      </c>
      <c r="E73" s="20">
        <f t="shared" ref="E73:E129" si="38">IF(B73&lt;121,1-D73,0)</f>
        <v>0.64247350000000003</v>
      </c>
      <c r="F73" s="27">
        <f>IF(B73&lt;121,IF($D$1="konstant",$D$3,Zins!G67),0)</f>
        <v>7.4999999999999997E-3</v>
      </c>
      <c r="G73" s="37">
        <f t="shared" si="22"/>
        <v>1.0075000000000001</v>
      </c>
      <c r="H73" s="11"/>
      <c r="I73" s="11"/>
      <c r="J73" s="11"/>
      <c r="K73" s="11"/>
      <c r="L73" s="29">
        <f t="shared" ref="L73:L127" si="39">(L74*E73+H74*D73)/(1+F73)</f>
        <v>0</v>
      </c>
      <c r="M73" s="31">
        <f t="shared" si="30"/>
        <v>0</v>
      </c>
      <c r="N73" s="50">
        <f>N72+H74*PRODUCT($G$8:G73)^-1*PRODUCT($E$8:E72)*D73</f>
        <v>2392.6137427921667</v>
      </c>
      <c r="O73" s="50"/>
      <c r="P73" s="49">
        <f>P72+J73*PRODUCT($E$8:E72)*PRODUCT($G$8:G72)^-1</f>
        <v>9.6444676306317234</v>
      </c>
      <c r="Q73" s="49">
        <f>((O72+N72)*PRODUCT($G$8:G72))/PRODUCT($E$8:E72)</f>
        <v>217914.59562812294</v>
      </c>
      <c r="R73" s="49">
        <f>((P72)*PRODUCT($G$8:G72))/PRODUCT($E$8:E72)</f>
        <v>878.39931125907333</v>
      </c>
      <c r="S73" s="11">
        <f t="shared" si="31"/>
        <v>0</v>
      </c>
      <c r="T73" s="31">
        <f t="shared" si="32"/>
        <v>0</v>
      </c>
      <c r="U73" s="39">
        <f t="shared" ref="U73:U129" si="40">U74/(1+F73)*E73+K73</f>
        <v>0</v>
      </c>
      <c r="V73" s="39">
        <f t="shared" si="33"/>
        <v>0</v>
      </c>
      <c r="W73" s="49">
        <f t="shared" ref="W73:W129" si="41">R73*$L$3-Q73</f>
        <v>7636004.3471104158</v>
      </c>
      <c r="X73" s="39">
        <f t="shared" ref="X73:X129" si="42">V73-($V$2*$V$1*$M$3/$T$8*T73*J73)</f>
        <v>0</v>
      </c>
      <c r="Y73" s="39">
        <f t="shared" ref="Y73:Y104" si="43">S73+AJ73-T73*$M$3</f>
        <v>0</v>
      </c>
      <c r="Z73" s="39">
        <f t="shared" si="23"/>
        <v>0</v>
      </c>
      <c r="AA73" s="39">
        <f t="shared" si="24"/>
        <v>0</v>
      </c>
      <c r="AB73" s="39">
        <f t="shared" si="34"/>
        <v>0</v>
      </c>
      <c r="AC73" s="39">
        <f t="shared" si="35"/>
        <v>0</v>
      </c>
      <c r="AD73" s="39">
        <f t="shared" ref="AD73:AD129" si="44">$T$3*$V$1*$M$3*(U73-$U$8/$T$8*T73)</f>
        <v>0</v>
      </c>
      <c r="AE73" s="39">
        <f t="shared" si="36"/>
        <v>0</v>
      </c>
      <c r="AF73" s="39"/>
      <c r="AG73" s="39"/>
      <c r="AH73" s="39"/>
      <c r="AI73" s="39">
        <f t="shared" ref="AI73:AI129" si="45">M73*$T$4</f>
        <v>0</v>
      </c>
      <c r="AJ73" s="39"/>
      <c r="AK73" s="39"/>
    </row>
    <row r="74" spans="1:37" x14ac:dyDescent="0.2">
      <c r="A74" s="11">
        <f t="shared" ref="A74:A129" si="46">IF(A73&lt;121,A73+1,"")</f>
        <v>66</v>
      </c>
      <c r="B74" s="11">
        <f t="shared" ref="B74:B129" si="47">IF(B73&lt;121,B73+1,"")</f>
        <v>96</v>
      </c>
      <c r="C74" s="12" cm="1">
        <f t="array" ref="C74">IF(B74&lt;121,_xlfn.SINGLE(INDEX($D$5*Männer!C$2:C$122,B74+1,1))+(1-$D$5)*_xlfn.SINGLE(INDEX(Frauen!C$2:C$122,B74+1,1)),0)</f>
        <v>380.73585000000003</v>
      </c>
      <c r="D74" s="20">
        <f t="shared" si="37"/>
        <v>0.38073585000000004</v>
      </c>
      <c r="E74" s="20">
        <f t="shared" si="38"/>
        <v>0.61926415000000001</v>
      </c>
      <c r="F74" s="27">
        <f>IF(B74&lt;121,IF($D$1="konstant",$D$3,Zins!G68),0)</f>
        <v>7.4999999999999997E-3</v>
      </c>
      <c r="G74" s="37">
        <f t="shared" ref="G74:G129" si="48">1+F74</f>
        <v>1.0075000000000001</v>
      </c>
      <c r="H74" s="11"/>
      <c r="I74" s="11"/>
      <c r="J74" s="11"/>
      <c r="K74" s="11"/>
      <c r="L74" s="29">
        <f t="shared" si="39"/>
        <v>0</v>
      </c>
      <c r="M74" s="31">
        <f t="shared" si="30"/>
        <v>0</v>
      </c>
      <c r="N74" s="50">
        <f>N73+H75*PRODUCT($G$8:G74)^-1*PRODUCT($E$8:E73)*D74</f>
        <v>2392.6137427921667</v>
      </c>
      <c r="O74" s="50"/>
      <c r="P74" s="49">
        <f>P73+J74*PRODUCT($E$8:E73)*PRODUCT($G$8:G73)^-1</f>
        <v>9.6444676306317234</v>
      </c>
      <c r="Q74" s="49">
        <f>((O73+N73)*PRODUCT($G$8:G73))/PRODUCT($E$8:E73)</f>
        <v>341724.53042084049</v>
      </c>
      <c r="R74" s="49">
        <f>((P73)*PRODUCT($G$8:G73))/PRODUCT($E$8:E73)</f>
        <v>1377.468963456884</v>
      </c>
      <c r="S74" s="11">
        <f t="shared" si="31"/>
        <v>0</v>
      </c>
      <c r="T74" s="31">
        <f t="shared" si="32"/>
        <v>0</v>
      </c>
      <c r="U74" s="39">
        <f t="shared" si="40"/>
        <v>0</v>
      </c>
      <c r="V74" s="39">
        <f t="shared" si="33"/>
        <v>0</v>
      </c>
      <c r="W74" s="49">
        <f t="shared" si="41"/>
        <v>11974461.794476727</v>
      </c>
      <c r="X74" s="39">
        <f t="shared" si="42"/>
        <v>0</v>
      </c>
      <c r="Y74" s="39">
        <f t="shared" si="43"/>
        <v>0</v>
      </c>
      <c r="Z74" s="39">
        <f t="shared" ref="Z74:Z129" si="49">S74+AK74+AJ74-T74*$M$3</f>
        <v>0</v>
      </c>
      <c r="AA74" s="39">
        <f t="shared" ref="AA74:AA129" si="50">IF((S74+AK74+AJ74-T74*$M$3)&lt;=0,0,S74+AK74+AJ74-T74*$M$3)</f>
        <v>0</v>
      </c>
      <c r="AB74" s="39">
        <f t="shared" si="34"/>
        <v>0</v>
      </c>
      <c r="AC74" s="39">
        <f t="shared" si="35"/>
        <v>0</v>
      </c>
      <c r="AD74" s="39">
        <f t="shared" si="44"/>
        <v>0</v>
      </c>
      <c r="AE74" s="39">
        <f t="shared" si="36"/>
        <v>0</v>
      </c>
      <c r="AF74" s="39"/>
      <c r="AG74" s="39"/>
      <c r="AH74" s="39"/>
      <c r="AI74" s="39">
        <f t="shared" si="45"/>
        <v>0</v>
      </c>
      <c r="AJ74" s="39"/>
      <c r="AK74" s="39"/>
    </row>
    <row r="75" spans="1:37" x14ac:dyDescent="0.2">
      <c r="A75" s="11">
        <f t="shared" si="46"/>
        <v>67</v>
      </c>
      <c r="B75" s="11">
        <f t="shared" si="47"/>
        <v>97</v>
      </c>
      <c r="C75" s="12" cm="1">
        <f t="array" ref="C75">IF(B75&lt;121,_xlfn.SINGLE(INDEX($D$5*Männer!C$2:C$122,B75+1,1))+(1-$D$5)*_xlfn.SINGLE(INDEX(Frauen!C$2:C$122,B75+1,1)),0)</f>
        <v>404.28774999999996</v>
      </c>
      <c r="D75" s="20">
        <f t="shared" si="37"/>
        <v>0.40428774999999995</v>
      </c>
      <c r="E75" s="20">
        <f t="shared" si="38"/>
        <v>0.59571225000000005</v>
      </c>
      <c r="F75" s="27">
        <f>IF(B75&lt;121,IF($D$1="konstant",$D$3,Zins!G69),0)</f>
        <v>7.4999999999999997E-3</v>
      </c>
      <c r="G75" s="37">
        <f t="shared" si="48"/>
        <v>1.0075000000000001</v>
      </c>
      <c r="H75" s="11"/>
      <c r="I75" s="11"/>
      <c r="J75" s="11"/>
      <c r="K75" s="11"/>
      <c r="L75" s="29">
        <f t="shared" si="39"/>
        <v>0</v>
      </c>
      <c r="M75" s="31">
        <f t="shared" si="30"/>
        <v>0</v>
      </c>
      <c r="N75" s="50">
        <f>N74+H76*PRODUCT($G$8:G75)^-1*PRODUCT($E$8:E74)*D75</f>
        <v>2392.6137427921667</v>
      </c>
      <c r="O75" s="50"/>
      <c r="P75" s="49">
        <f>P74+J75*PRODUCT($E$8:E74)*PRODUCT($G$8:G74)^-1</f>
        <v>9.6444676306317234</v>
      </c>
      <c r="Q75" s="49">
        <f>((O74+N74)*PRODUCT($G$8:G74))/PRODUCT($E$8:E74)</f>
        <v>555962.20837101061</v>
      </c>
      <c r="R75" s="49">
        <f>((P74)*PRODUCT($G$8:G74))/PRODUCT($E$8:E74)</f>
        <v>2241.0468629304805</v>
      </c>
      <c r="S75" s="11">
        <f t="shared" si="31"/>
        <v>0</v>
      </c>
      <c r="T75" s="31">
        <f t="shared" si="32"/>
        <v>0</v>
      </c>
      <c r="U75" s="39">
        <f t="shared" si="40"/>
        <v>0</v>
      </c>
      <c r="V75" s="39">
        <f t="shared" si="33"/>
        <v>0</v>
      </c>
      <c r="W75" s="49">
        <f t="shared" si="41"/>
        <v>19481622.273686118</v>
      </c>
      <c r="X75" s="39">
        <f t="shared" si="42"/>
        <v>0</v>
      </c>
      <c r="Y75" s="39">
        <f t="shared" si="43"/>
        <v>0</v>
      </c>
      <c r="Z75" s="39">
        <f t="shared" si="49"/>
        <v>0</v>
      </c>
      <c r="AA75" s="39">
        <f t="shared" si="50"/>
        <v>0</v>
      </c>
      <c r="AB75" s="39">
        <f t="shared" si="34"/>
        <v>0</v>
      </c>
      <c r="AC75" s="39">
        <f t="shared" si="35"/>
        <v>0</v>
      </c>
      <c r="AD75" s="39">
        <f t="shared" si="44"/>
        <v>0</v>
      </c>
      <c r="AE75" s="39">
        <f t="shared" si="36"/>
        <v>0</v>
      </c>
      <c r="AF75" s="39"/>
      <c r="AG75" s="39"/>
      <c r="AH75" s="39"/>
      <c r="AI75" s="39">
        <f t="shared" si="45"/>
        <v>0</v>
      </c>
      <c r="AJ75" s="39"/>
      <c r="AK75" s="39"/>
    </row>
    <row r="76" spans="1:37" x14ac:dyDescent="0.2">
      <c r="A76" s="11">
        <f t="shared" si="46"/>
        <v>68</v>
      </c>
      <c r="B76" s="11">
        <f t="shared" si="47"/>
        <v>98</v>
      </c>
      <c r="C76" s="12" cm="1">
        <f t="array" ref="C76">IF(B76&lt;121,_xlfn.SINGLE(INDEX($D$5*Männer!C$2:C$122,B76+1,1))+(1-$D$5)*_xlfn.SINGLE(INDEX(Frauen!C$2:C$122,B76+1,1)),0)</f>
        <v>428.37914999999998</v>
      </c>
      <c r="D76" s="20">
        <f t="shared" si="37"/>
        <v>0.42837914999999999</v>
      </c>
      <c r="E76" s="20">
        <f t="shared" si="38"/>
        <v>0.57162084999999996</v>
      </c>
      <c r="F76" s="27">
        <f>IF(B76&lt;121,IF($D$1="konstant",$D$3,Zins!G70),0)</f>
        <v>7.4999999999999997E-3</v>
      </c>
      <c r="G76" s="37">
        <f t="shared" si="48"/>
        <v>1.0075000000000001</v>
      </c>
      <c r="H76" s="11"/>
      <c r="I76" s="11"/>
      <c r="J76" s="11"/>
      <c r="K76" s="11"/>
      <c r="L76" s="29">
        <f t="shared" si="39"/>
        <v>0</v>
      </c>
      <c r="M76" s="31">
        <f t="shared" si="30"/>
        <v>0</v>
      </c>
      <c r="N76" s="50">
        <f>N75+H77*PRODUCT($G$8:G76)^-1*PRODUCT($E$8:E75)*D76</f>
        <v>2392.6137427921667</v>
      </c>
      <c r="O76" s="50"/>
      <c r="P76" s="49">
        <f>P75+J76*PRODUCT($E$8:E75)*PRODUCT($G$8:G75)^-1</f>
        <v>9.6444676306317234</v>
      </c>
      <c r="Q76" s="49">
        <f>((O75+N75)*PRODUCT($G$8:G75))/PRODUCT($E$8:E75)</f>
        <v>940272.63151595951</v>
      </c>
      <c r="R76" s="49">
        <f>((P75)*PRODUCT($G$8:G75))/PRODUCT($E$8:E75)</f>
        <v>3790.1767412076197</v>
      </c>
      <c r="S76" s="11">
        <f t="shared" si="31"/>
        <v>0</v>
      </c>
      <c r="T76" s="31">
        <f t="shared" si="32"/>
        <v>0</v>
      </c>
      <c r="U76" s="39">
        <f t="shared" si="40"/>
        <v>0</v>
      </c>
      <c r="V76" s="39">
        <f t="shared" si="33"/>
        <v>0</v>
      </c>
      <c r="W76" s="49">
        <f t="shared" si="41"/>
        <v>32948347.86549842</v>
      </c>
      <c r="X76" s="39">
        <f t="shared" si="42"/>
        <v>0</v>
      </c>
      <c r="Y76" s="39">
        <f t="shared" si="43"/>
        <v>0</v>
      </c>
      <c r="Z76" s="39">
        <f t="shared" si="49"/>
        <v>0</v>
      </c>
      <c r="AA76" s="39">
        <f t="shared" si="50"/>
        <v>0</v>
      </c>
      <c r="AB76" s="39">
        <f t="shared" si="34"/>
        <v>0</v>
      </c>
      <c r="AC76" s="39">
        <f t="shared" si="35"/>
        <v>0</v>
      </c>
      <c r="AD76" s="39">
        <f t="shared" si="44"/>
        <v>0</v>
      </c>
      <c r="AE76" s="39">
        <f t="shared" si="36"/>
        <v>0</v>
      </c>
      <c r="AF76" s="39"/>
      <c r="AG76" s="39"/>
      <c r="AH76" s="39"/>
      <c r="AI76" s="39">
        <f t="shared" si="45"/>
        <v>0</v>
      </c>
      <c r="AJ76" s="39"/>
      <c r="AK76" s="39"/>
    </row>
    <row r="77" spans="1:37" x14ac:dyDescent="0.2">
      <c r="A77" s="11">
        <f t="shared" si="46"/>
        <v>69</v>
      </c>
      <c r="B77" s="11">
        <f t="shared" si="47"/>
        <v>99</v>
      </c>
      <c r="C77" s="12" cm="1">
        <f t="array" ref="C77">IF(B77&lt;121,_xlfn.SINGLE(INDEX($D$5*Männer!C$2:C$122,B77+1,1))+(1-$D$5)*_xlfn.SINGLE(INDEX(Frauen!C$2:C$122,B77+1,1)),0)</f>
        <v>452.82775000000004</v>
      </c>
      <c r="D77" s="20">
        <f t="shared" si="37"/>
        <v>0.45282775000000003</v>
      </c>
      <c r="E77" s="20">
        <f t="shared" si="38"/>
        <v>0.54717225000000003</v>
      </c>
      <c r="F77" s="27">
        <f>IF(B77&lt;121,IF($D$1="konstant",$D$3,Zins!G71),0)</f>
        <v>7.4999999999999997E-3</v>
      </c>
      <c r="G77" s="37">
        <f t="shared" si="48"/>
        <v>1.0075000000000001</v>
      </c>
      <c r="H77" s="11"/>
      <c r="I77" s="11"/>
      <c r="J77" s="11"/>
      <c r="K77" s="11"/>
      <c r="L77" s="29">
        <f t="shared" si="39"/>
        <v>0</v>
      </c>
      <c r="M77" s="31">
        <f t="shared" si="30"/>
        <v>0</v>
      </c>
      <c r="N77" s="50">
        <f>N76+H78*PRODUCT($G$8:G77)^-1*PRODUCT($E$8:E76)*D77</f>
        <v>2392.6137427921667</v>
      </c>
      <c r="O77" s="50"/>
      <c r="P77" s="49">
        <f>P76+J77*PRODUCT($E$8:E76)*PRODUCT($G$8:G76)^-1</f>
        <v>9.6444676306317234</v>
      </c>
      <c r="Q77" s="49">
        <f>((O76+N76)*PRODUCT($G$8:G76))/PRODUCT($E$8:E76)</f>
        <v>1657260.5359869732</v>
      </c>
      <c r="R77" s="49">
        <f>((P76)*PRODUCT($G$8:G76))/PRODUCT($E$8:E76)</f>
        <v>6680.3075268627408</v>
      </c>
      <c r="S77" s="11">
        <f t="shared" si="31"/>
        <v>0</v>
      </c>
      <c r="T77" s="31">
        <f t="shared" si="32"/>
        <v>0</v>
      </c>
      <c r="U77" s="39">
        <f t="shared" si="40"/>
        <v>0</v>
      </c>
      <c r="V77" s="39">
        <f t="shared" si="33"/>
        <v>0</v>
      </c>
      <c r="W77" s="49">
        <f t="shared" si="41"/>
        <v>58072515.154913723</v>
      </c>
      <c r="X77" s="39">
        <f t="shared" si="42"/>
        <v>0</v>
      </c>
      <c r="Y77" s="39">
        <f t="shared" si="43"/>
        <v>0</v>
      </c>
      <c r="Z77" s="39">
        <f t="shared" si="49"/>
        <v>0</v>
      </c>
      <c r="AA77" s="39">
        <f t="shared" si="50"/>
        <v>0</v>
      </c>
      <c r="AB77" s="39">
        <f t="shared" si="34"/>
        <v>0</v>
      </c>
      <c r="AC77" s="39">
        <f t="shared" si="35"/>
        <v>0</v>
      </c>
      <c r="AD77" s="39">
        <f t="shared" si="44"/>
        <v>0</v>
      </c>
      <c r="AE77" s="39">
        <f t="shared" si="36"/>
        <v>0</v>
      </c>
      <c r="AF77" s="39"/>
      <c r="AG77" s="39"/>
      <c r="AH77" s="39"/>
      <c r="AI77" s="39">
        <f t="shared" si="45"/>
        <v>0</v>
      </c>
      <c r="AJ77" s="39"/>
      <c r="AK77" s="39"/>
    </row>
    <row r="78" spans="1:37" x14ac:dyDescent="0.2">
      <c r="A78" s="11">
        <f t="shared" si="46"/>
        <v>70</v>
      </c>
      <c r="B78" s="11">
        <f t="shared" si="47"/>
        <v>100</v>
      </c>
      <c r="C78" s="12" cm="1">
        <f t="array" ref="C78">IF(B78&lt;121,_xlfn.SINGLE(INDEX($D$5*Männer!C$2:C$122,B78+1,1))+(1-$D$5)*_xlfn.SINGLE(INDEX(Frauen!C$2:C$122,B78+1,1)),0)</f>
        <v>477.63329999999996</v>
      </c>
      <c r="D78" s="20">
        <f t="shared" si="37"/>
        <v>0.47763329999999998</v>
      </c>
      <c r="E78" s="20">
        <f t="shared" si="38"/>
        <v>0.52236670000000007</v>
      </c>
      <c r="F78" s="27">
        <f>IF(B78&lt;121,IF($D$1="konstant",$D$3,Zins!G72),0)</f>
        <v>7.4999999999999997E-3</v>
      </c>
      <c r="G78" s="37">
        <f t="shared" si="48"/>
        <v>1.0075000000000001</v>
      </c>
      <c r="H78" s="11"/>
      <c r="I78" s="11"/>
      <c r="J78" s="11"/>
      <c r="K78" s="11"/>
      <c r="L78" s="29">
        <f t="shared" si="39"/>
        <v>0</v>
      </c>
      <c r="M78" s="31">
        <f t="shared" si="30"/>
        <v>0</v>
      </c>
      <c r="N78" s="50">
        <f>N77+H79*PRODUCT($G$8:G78)^-1*PRODUCT($E$8:E77)*D78</f>
        <v>2392.6137427921667</v>
      </c>
      <c r="O78" s="50"/>
      <c r="P78" s="49">
        <f>P77+J78*PRODUCT($E$8:E77)*PRODUCT($G$8:G77)^-1</f>
        <v>9.6444676306317234</v>
      </c>
      <c r="Q78" s="49">
        <f>((O77+N77)*PRODUCT($G$8:G77))/PRODUCT($E$8:E77)</f>
        <v>3051488.7953599175</v>
      </c>
      <c r="R78" s="49">
        <f>((P77)*PRODUCT($G$8:G77))/PRODUCT($E$8:E77)</f>
        <v>12300.349356741339</v>
      </c>
      <c r="S78" s="11">
        <f t="shared" si="31"/>
        <v>0</v>
      </c>
      <c r="T78" s="31">
        <f t="shared" si="32"/>
        <v>0</v>
      </c>
      <c r="U78" s="39">
        <f t="shared" si="40"/>
        <v>0</v>
      </c>
      <c r="V78" s="39">
        <f t="shared" si="33"/>
        <v>0</v>
      </c>
      <c r="W78" s="49">
        <f t="shared" si="41"/>
        <v>106928045.08740269</v>
      </c>
      <c r="X78" s="39">
        <f t="shared" si="42"/>
        <v>0</v>
      </c>
      <c r="Y78" s="39">
        <f t="shared" si="43"/>
        <v>0</v>
      </c>
      <c r="Z78" s="39">
        <f t="shared" si="49"/>
        <v>0</v>
      </c>
      <c r="AA78" s="39">
        <f t="shared" si="50"/>
        <v>0</v>
      </c>
      <c r="AB78" s="39">
        <f t="shared" si="34"/>
        <v>0</v>
      </c>
      <c r="AC78" s="39">
        <f t="shared" si="35"/>
        <v>0</v>
      </c>
      <c r="AD78" s="39">
        <f t="shared" si="44"/>
        <v>0</v>
      </c>
      <c r="AE78" s="39">
        <f t="shared" si="36"/>
        <v>0</v>
      </c>
      <c r="AF78" s="39"/>
      <c r="AG78" s="39"/>
      <c r="AH78" s="39"/>
      <c r="AI78" s="39">
        <f t="shared" si="45"/>
        <v>0</v>
      </c>
      <c r="AJ78" s="39"/>
      <c r="AK78" s="39"/>
    </row>
    <row r="79" spans="1:37" x14ac:dyDescent="0.2">
      <c r="A79" s="11">
        <f t="shared" si="46"/>
        <v>71</v>
      </c>
      <c r="B79" s="11">
        <f t="shared" si="47"/>
        <v>101</v>
      </c>
      <c r="C79" s="12" cm="1">
        <f t="array" ref="C79">IF(B79&lt;121,_xlfn.SINGLE(INDEX($D$5*Männer!C$2:C$122,B79+1,1))+(1-$D$5)*_xlfn.SINGLE(INDEX(Frauen!C$2:C$122,B79+1,1)),0)</f>
        <v>502.79195000000004</v>
      </c>
      <c r="D79" s="20">
        <f t="shared" si="37"/>
        <v>0.50279194999999999</v>
      </c>
      <c r="E79" s="20">
        <f t="shared" si="38"/>
        <v>0.49720805000000001</v>
      </c>
      <c r="F79" s="27">
        <f>IF(B79&lt;121,IF($D$1="konstant",$D$3,Zins!G73),0)</f>
        <v>7.4999999999999997E-3</v>
      </c>
      <c r="G79" s="37">
        <f t="shared" si="48"/>
        <v>1.0075000000000001</v>
      </c>
      <c r="H79" s="11"/>
      <c r="I79" s="11"/>
      <c r="J79" s="11"/>
      <c r="K79" s="11"/>
      <c r="L79" s="29">
        <f t="shared" si="39"/>
        <v>0</v>
      </c>
      <c r="M79" s="31">
        <f t="shared" si="30"/>
        <v>0</v>
      </c>
      <c r="N79" s="50">
        <f>N78+H80*PRODUCT($G$8:G79)^-1*PRODUCT($E$8:E78)*D79</f>
        <v>2392.6137427921667</v>
      </c>
      <c r="O79" s="50"/>
      <c r="P79" s="49">
        <f>P78+J79*PRODUCT($E$8:E78)*PRODUCT($G$8:G78)^-1</f>
        <v>9.6444676306317234</v>
      </c>
      <c r="Q79" s="49">
        <f>((O78+N78)*PRODUCT($G$8:G78))/PRODUCT($E$8:E78)</f>
        <v>5885472.7173939617</v>
      </c>
      <c r="R79" s="49">
        <f>((P78)*PRODUCT($G$8:G78))/PRODUCT($E$8:E78)</f>
        <v>23723.950965704546</v>
      </c>
      <c r="S79" s="11">
        <f t="shared" si="31"/>
        <v>0</v>
      </c>
      <c r="T79" s="31">
        <f t="shared" si="32"/>
        <v>0</v>
      </c>
      <c r="U79" s="39">
        <f t="shared" si="40"/>
        <v>0</v>
      </c>
      <c r="V79" s="39">
        <f t="shared" si="33"/>
        <v>0</v>
      </c>
      <c r="W79" s="49">
        <f t="shared" si="41"/>
        <v>206234443.01782289</v>
      </c>
      <c r="X79" s="39">
        <f t="shared" si="42"/>
        <v>0</v>
      </c>
      <c r="Y79" s="39">
        <f t="shared" si="43"/>
        <v>0</v>
      </c>
      <c r="Z79" s="39">
        <f t="shared" si="49"/>
        <v>0</v>
      </c>
      <c r="AA79" s="39">
        <f t="shared" si="50"/>
        <v>0</v>
      </c>
      <c r="AB79" s="39">
        <f t="shared" si="34"/>
        <v>0</v>
      </c>
      <c r="AC79" s="39">
        <f t="shared" si="35"/>
        <v>0</v>
      </c>
      <c r="AD79" s="39">
        <f t="shared" si="44"/>
        <v>0</v>
      </c>
      <c r="AE79" s="39">
        <f t="shared" si="36"/>
        <v>0</v>
      </c>
      <c r="AF79" s="39"/>
      <c r="AG79" s="39"/>
      <c r="AH79" s="39"/>
      <c r="AI79" s="39">
        <f t="shared" si="45"/>
        <v>0</v>
      </c>
      <c r="AJ79" s="39"/>
      <c r="AK79" s="39"/>
    </row>
    <row r="80" spans="1:37" x14ac:dyDescent="0.2">
      <c r="A80" s="11">
        <f t="shared" si="46"/>
        <v>72</v>
      </c>
      <c r="B80" s="11">
        <f t="shared" si="47"/>
        <v>102</v>
      </c>
      <c r="C80" s="12" cm="1">
        <f t="array" ref="C80">IF(B80&lt;121,_xlfn.SINGLE(INDEX($D$5*Männer!C$2:C$122,B80+1,1))+(1-$D$5)*_xlfn.SINGLE(INDEX(Frauen!C$2:C$122,B80+1,1)),0)</f>
        <v>528.30015000000003</v>
      </c>
      <c r="D80" s="20">
        <f t="shared" si="37"/>
        <v>0.52830015000000008</v>
      </c>
      <c r="E80" s="20">
        <f t="shared" si="38"/>
        <v>0.47169984999999992</v>
      </c>
      <c r="F80" s="27">
        <f>IF(B80&lt;121,IF($D$1="konstant",$D$3,Zins!G74),0)</f>
        <v>7.4999999999999997E-3</v>
      </c>
      <c r="G80" s="37">
        <f t="shared" si="48"/>
        <v>1.0075000000000001</v>
      </c>
      <c r="H80" s="11"/>
      <c r="I80" s="11"/>
      <c r="J80" s="11"/>
      <c r="K80" s="11"/>
      <c r="L80" s="29">
        <f t="shared" si="39"/>
        <v>0</v>
      </c>
      <c r="M80" s="31">
        <f t="shared" si="30"/>
        <v>0</v>
      </c>
      <c r="N80" s="50">
        <f>N79+H81*PRODUCT($G$8:G80)^-1*PRODUCT($E$8:E79)*D80</f>
        <v>2392.6137427921667</v>
      </c>
      <c r="O80" s="50"/>
      <c r="P80" s="49">
        <f>P79+J80*PRODUCT($E$8:E79)*PRODUCT($G$8:G79)^-1</f>
        <v>9.6444676306317234</v>
      </c>
      <c r="Q80" s="49">
        <f>((O79+N79)*PRODUCT($G$8:G79))/PRODUCT($E$8:E79)</f>
        <v>11925820.112474883</v>
      </c>
      <c r="R80" s="49">
        <f>((P79)*PRODUCT($G$8:G79))/PRODUCT($E$8:E79)</f>
        <v>48072.191506045274</v>
      </c>
      <c r="S80" s="11">
        <f t="shared" si="31"/>
        <v>0</v>
      </c>
      <c r="T80" s="31">
        <f t="shared" si="32"/>
        <v>0</v>
      </c>
      <c r="U80" s="39">
        <f t="shared" si="40"/>
        <v>0</v>
      </c>
      <c r="V80" s="39">
        <f t="shared" si="33"/>
        <v>0</v>
      </c>
      <c r="W80" s="49">
        <f t="shared" si="41"/>
        <v>417895891.54973781</v>
      </c>
      <c r="X80" s="39">
        <f t="shared" si="42"/>
        <v>0</v>
      </c>
      <c r="Y80" s="39">
        <f t="shared" si="43"/>
        <v>0</v>
      </c>
      <c r="Z80" s="39">
        <f t="shared" si="49"/>
        <v>0</v>
      </c>
      <c r="AA80" s="39">
        <f t="shared" si="50"/>
        <v>0</v>
      </c>
      <c r="AB80" s="39">
        <f t="shared" si="34"/>
        <v>0</v>
      </c>
      <c r="AC80" s="39">
        <f t="shared" si="35"/>
        <v>0</v>
      </c>
      <c r="AD80" s="39">
        <f t="shared" si="44"/>
        <v>0</v>
      </c>
      <c r="AE80" s="39">
        <f t="shared" si="36"/>
        <v>0</v>
      </c>
      <c r="AF80" s="39"/>
      <c r="AG80" s="39"/>
      <c r="AH80" s="39"/>
      <c r="AI80" s="39">
        <f t="shared" si="45"/>
        <v>0</v>
      </c>
      <c r="AJ80" s="39"/>
      <c r="AK80" s="39"/>
    </row>
    <row r="81" spans="1:37" x14ac:dyDescent="0.2">
      <c r="A81" s="11">
        <f t="shared" si="46"/>
        <v>73</v>
      </c>
      <c r="B81" s="11">
        <f t="shared" si="47"/>
        <v>103</v>
      </c>
      <c r="C81" s="12" cm="1">
        <f t="array" ref="C81">IF(B81&lt;121,_xlfn.SINGLE(INDEX($D$5*Männer!C$2:C$122,B81+1,1))+(1-$D$5)*_xlfn.SINGLE(INDEX(Frauen!C$2:C$122,B81+1,1)),0)</f>
        <v>554.15515000000005</v>
      </c>
      <c r="D81" s="20">
        <f t="shared" si="37"/>
        <v>0.55415515000000004</v>
      </c>
      <c r="E81" s="20">
        <f t="shared" si="38"/>
        <v>0.44584484999999996</v>
      </c>
      <c r="F81" s="27">
        <f>IF(B81&lt;121,IF($D$1="konstant",$D$3,Zins!G75),0)</f>
        <v>7.4999999999999997E-3</v>
      </c>
      <c r="G81" s="37">
        <f t="shared" si="48"/>
        <v>1.0075000000000001</v>
      </c>
      <c r="H81" s="11"/>
      <c r="I81" s="11"/>
      <c r="J81" s="11"/>
      <c r="K81" s="11"/>
      <c r="L81" s="29">
        <f t="shared" si="39"/>
        <v>0</v>
      </c>
      <c r="M81" s="31">
        <f t="shared" si="30"/>
        <v>0</v>
      </c>
      <c r="N81" s="50">
        <f>N80+H82*PRODUCT($G$8:G81)^-1*PRODUCT($E$8:E80)*D81</f>
        <v>2392.6137427921667</v>
      </c>
      <c r="O81" s="50"/>
      <c r="P81" s="49">
        <f>P80+J81*PRODUCT($E$8:E80)*PRODUCT($G$8:G80)^-1</f>
        <v>9.6444676306317234</v>
      </c>
      <c r="Q81" s="49">
        <f>((O80+N80)*PRODUCT($G$8:G80))/PRODUCT($E$8:E80)</f>
        <v>25472265.389353942</v>
      </c>
      <c r="R81" s="49">
        <f>((P80)*PRODUCT($G$8:G80))/PRODUCT($E$8:E80)</f>
        <v>102677.01578099001</v>
      </c>
      <c r="S81" s="11">
        <f t="shared" si="31"/>
        <v>0</v>
      </c>
      <c r="T81" s="31">
        <f t="shared" si="32"/>
        <v>0</v>
      </c>
      <c r="U81" s="39">
        <f t="shared" si="40"/>
        <v>0</v>
      </c>
      <c r="V81" s="39">
        <f t="shared" si="33"/>
        <v>0</v>
      </c>
      <c r="W81" s="49">
        <f t="shared" si="41"/>
        <v>892580548.27950633</v>
      </c>
      <c r="X81" s="39">
        <f t="shared" si="42"/>
        <v>0</v>
      </c>
      <c r="Y81" s="39">
        <f t="shared" si="43"/>
        <v>0</v>
      </c>
      <c r="Z81" s="39">
        <f t="shared" si="49"/>
        <v>0</v>
      </c>
      <c r="AA81" s="39">
        <f t="shared" si="50"/>
        <v>0</v>
      </c>
      <c r="AB81" s="39">
        <f t="shared" si="34"/>
        <v>0</v>
      </c>
      <c r="AC81" s="39">
        <f t="shared" si="35"/>
        <v>0</v>
      </c>
      <c r="AD81" s="39">
        <f t="shared" si="44"/>
        <v>0</v>
      </c>
      <c r="AE81" s="39">
        <f t="shared" si="36"/>
        <v>0</v>
      </c>
      <c r="AF81" s="39"/>
      <c r="AG81" s="39"/>
      <c r="AH81" s="39"/>
      <c r="AI81" s="39">
        <f t="shared" si="45"/>
        <v>0</v>
      </c>
      <c r="AJ81" s="39"/>
      <c r="AK81" s="39"/>
    </row>
    <row r="82" spans="1:37" x14ac:dyDescent="0.2">
      <c r="A82" s="11">
        <f t="shared" si="46"/>
        <v>74</v>
      </c>
      <c r="B82" s="11">
        <f t="shared" si="47"/>
        <v>104</v>
      </c>
      <c r="C82" s="12" cm="1">
        <f t="array" ref="C82">IF(B82&lt;121,_xlfn.SINGLE(INDEX($D$5*Männer!C$2:C$122,B82+1,1))+(1-$D$5)*_xlfn.SINGLE(INDEX(Frauen!C$2:C$122,B82+1,1)),0)</f>
        <v>580.34705000000008</v>
      </c>
      <c r="D82" s="20">
        <f t="shared" si="37"/>
        <v>0.58034705000000009</v>
      </c>
      <c r="E82" s="20">
        <f t="shared" si="38"/>
        <v>0.41965294999999991</v>
      </c>
      <c r="F82" s="27">
        <f>IF(B82&lt;121,IF($D$1="konstant",$D$3,Zins!G76),0)</f>
        <v>7.4999999999999997E-3</v>
      </c>
      <c r="G82" s="37">
        <f t="shared" si="48"/>
        <v>1.0075000000000001</v>
      </c>
      <c r="H82" s="11"/>
      <c r="I82" s="11"/>
      <c r="J82" s="11"/>
      <c r="K82" s="11"/>
      <c r="L82" s="29">
        <f t="shared" si="39"/>
        <v>0</v>
      </c>
      <c r="M82" s="31">
        <f t="shared" si="30"/>
        <v>0</v>
      </c>
      <c r="N82" s="50">
        <f>N81+H83*PRODUCT($G$8:G82)^-1*PRODUCT($E$8:E81)*D82</f>
        <v>2392.6137427921667</v>
      </c>
      <c r="O82" s="50"/>
      <c r="P82" s="49">
        <f>P81+J82*PRODUCT($E$8:E81)*PRODUCT($G$8:G81)^-1</f>
        <v>9.6444676306317234</v>
      </c>
      <c r="Q82" s="49">
        <f>((O81+N81)*PRODUCT($G$8:G81))/PRODUCT($E$8:E81)</f>
        <v>57561071.704145737</v>
      </c>
      <c r="R82" s="49">
        <f>((P81)*PRODUCT($G$8:G81))/PRODUCT($E$8:E81)</f>
        <v>232024.87008506982</v>
      </c>
      <c r="S82" s="11">
        <f t="shared" si="31"/>
        <v>0</v>
      </c>
      <c r="T82" s="31">
        <f t="shared" si="32"/>
        <v>0</v>
      </c>
      <c r="U82" s="39">
        <f t="shared" si="40"/>
        <v>0</v>
      </c>
      <c r="V82" s="39">
        <f t="shared" si="33"/>
        <v>0</v>
      </c>
      <c r="W82" s="49">
        <f t="shared" si="41"/>
        <v>2017013098.596076</v>
      </c>
      <c r="X82" s="39">
        <f t="shared" si="42"/>
        <v>0</v>
      </c>
      <c r="Y82" s="39">
        <f t="shared" si="43"/>
        <v>0</v>
      </c>
      <c r="Z82" s="39">
        <f t="shared" si="49"/>
        <v>0</v>
      </c>
      <c r="AA82" s="39">
        <f t="shared" si="50"/>
        <v>0</v>
      </c>
      <c r="AB82" s="39">
        <f t="shared" si="34"/>
        <v>0</v>
      </c>
      <c r="AC82" s="39">
        <f t="shared" si="35"/>
        <v>0</v>
      </c>
      <c r="AD82" s="39">
        <f t="shared" si="44"/>
        <v>0</v>
      </c>
      <c r="AE82" s="39">
        <f t="shared" si="36"/>
        <v>0</v>
      </c>
      <c r="AF82" s="39"/>
      <c r="AG82" s="39"/>
      <c r="AH82" s="39"/>
      <c r="AI82" s="39">
        <f t="shared" si="45"/>
        <v>0</v>
      </c>
      <c r="AJ82" s="39"/>
      <c r="AK82" s="39"/>
    </row>
    <row r="83" spans="1:37" x14ac:dyDescent="0.2">
      <c r="A83" s="11">
        <f t="shared" si="46"/>
        <v>75</v>
      </c>
      <c r="B83" s="11">
        <f t="shared" si="47"/>
        <v>105</v>
      </c>
      <c r="C83" s="12" cm="1">
        <f t="array" ref="C83">IF(B83&lt;121,_xlfn.SINGLE(INDEX($D$5*Männer!C$2:C$122,B83+1,1))+(1-$D$5)*_xlfn.SINGLE(INDEX(Frauen!C$2:C$122,B83+1,1)),0)</f>
        <v>606.86979999999994</v>
      </c>
      <c r="D83" s="20">
        <f t="shared" si="37"/>
        <v>0.6068697999999999</v>
      </c>
      <c r="E83" s="20">
        <f t="shared" si="38"/>
        <v>0.3931302000000001</v>
      </c>
      <c r="F83" s="27">
        <f>IF(B83&lt;121,IF($D$1="konstant",$D$3,Zins!G77),0)</f>
        <v>7.4999999999999997E-3</v>
      </c>
      <c r="G83" s="37">
        <f t="shared" si="48"/>
        <v>1.0075000000000001</v>
      </c>
      <c r="H83" s="11"/>
      <c r="I83" s="11"/>
      <c r="J83" s="11"/>
      <c r="K83" s="11"/>
      <c r="L83" s="29">
        <f t="shared" si="39"/>
        <v>0</v>
      </c>
      <c r="M83" s="31">
        <f t="shared" si="30"/>
        <v>0</v>
      </c>
      <c r="N83" s="50">
        <f>N82+H84*PRODUCT($G$8:G83)^-1*PRODUCT($E$8:E82)*D83</f>
        <v>2392.6137427921667</v>
      </c>
      <c r="O83" s="50"/>
      <c r="P83" s="49">
        <f>P82+J83*PRODUCT($E$8:E82)*PRODUCT($G$8:G82)^-1</f>
        <v>9.6444676306317234</v>
      </c>
      <c r="Q83" s="49">
        <f>((O82+N82)*PRODUCT($G$8:G82))/PRODUCT($E$8:E82)</f>
        <v>138192236.56577858</v>
      </c>
      <c r="R83" s="49">
        <f>((P82)*PRODUCT($G$8:G82))/PRODUCT($E$8:E82)</f>
        <v>557043.75868371211</v>
      </c>
      <c r="S83" s="11">
        <f t="shared" si="31"/>
        <v>0</v>
      </c>
      <c r="T83" s="31">
        <f t="shared" si="32"/>
        <v>0</v>
      </c>
      <c r="U83" s="39">
        <f t="shared" si="40"/>
        <v>0</v>
      </c>
      <c r="V83" s="39">
        <f t="shared" si="33"/>
        <v>0</v>
      </c>
      <c r="W83" s="49">
        <f t="shared" si="41"/>
        <v>4842431577.8920345</v>
      </c>
      <c r="X83" s="39">
        <f t="shared" si="42"/>
        <v>0</v>
      </c>
      <c r="Y83" s="39">
        <f t="shared" si="43"/>
        <v>0</v>
      </c>
      <c r="Z83" s="39">
        <f t="shared" si="49"/>
        <v>0</v>
      </c>
      <c r="AA83" s="39">
        <f t="shared" si="50"/>
        <v>0</v>
      </c>
      <c r="AB83" s="39">
        <f t="shared" si="34"/>
        <v>0</v>
      </c>
      <c r="AC83" s="39">
        <f t="shared" si="35"/>
        <v>0</v>
      </c>
      <c r="AD83" s="39">
        <f t="shared" si="44"/>
        <v>0</v>
      </c>
      <c r="AE83" s="39">
        <f t="shared" si="36"/>
        <v>0</v>
      </c>
      <c r="AF83" s="39"/>
      <c r="AG83" s="39"/>
      <c r="AH83" s="39"/>
      <c r="AI83" s="39">
        <f t="shared" si="45"/>
        <v>0</v>
      </c>
      <c r="AJ83" s="39"/>
      <c r="AK83" s="39"/>
    </row>
    <row r="84" spans="1:37" x14ac:dyDescent="0.2">
      <c r="A84" s="11">
        <f t="shared" si="46"/>
        <v>76</v>
      </c>
      <c r="B84" s="11">
        <f t="shared" si="47"/>
        <v>106</v>
      </c>
      <c r="C84" s="12" cm="1">
        <f t="array" ref="C84">IF(B84&lt;121,_xlfn.SINGLE(INDEX($D$5*Männer!C$2:C$122,B84+1,1))+(1-$D$5)*_xlfn.SINGLE(INDEX(Frauen!C$2:C$122,B84+1,1)),0)</f>
        <v>633.7097</v>
      </c>
      <c r="D84" s="20">
        <f t="shared" si="37"/>
        <v>0.63370970000000004</v>
      </c>
      <c r="E84" s="20">
        <f t="shared" si="38"/>
        <v>0.36629029999999996</v>
      </c>
      <c r="F84" s="27">
        <f>IF(B84&lt;121,IF($D$1="konstant",$D$3,Zins!G78),0)</f>
        <v>7.4999999999999997E-3</v>
      </c>
      <c r="G84" s="37">
        <f t="shared" si="48"/>
        <v>1.0075000000000001</v>
      </c>
      <c r="H84" s="11"/>
      <c r="I84" s="11"/>
      <c r="J84" s="11"/>
      <c r="K84" s="11"/>
      <c r="L84" s="29">
        <f t="shared" si="39"/>
        <v>0</v>
      </c>
      <c r="M84" s="31">
        <f t="shared" si="30"/>
        <v>0</v>
      </c>
      <c r="N84" s="50">
        <f>N83+H85*PRODUCT($G$8:G84)^-1*PRODUCT($E$8:E83)*D84</f>
        <v>2392.6137427921667</v>
      </c>
      <c r="O84" s="50"/>
      <c r="P84" s="49">
        <f>P83+J84*PRODUCT($E$8:E83)*PRODUCT($G$8:G83)^-1</f>
        <v>9.6444676306317234</v>
      </c>
      <c r="Q84" s="49">
        <f>((O83+N83)*PRODUCT($G$8:G83))/PRODUCT($E$8:E83)</f>
        <v>354154115.71032161</v>
      </c>
      <c r="R84" s="49">
        <f>((P83)*PRODUCT($G$8:G83))/PRODUCT($E$8:E83)</f>
        <v>1427571.7990473383</v>
      </c>
      <c r="S84" s="11">
        <f t="shared" si="31"/>
        <v>0</v>
      </c>
      <c r="T84" s="31">
        <f t="shared" si="32"/>
        <v>0</v>
      </c>
      <c r="U84" s="39">
        <f t="shared" si="40"/>
        <v>0</v>
      </c>
      <c r="V84" s="39">
        <f t="shared" si="33"/>
        <v>0</v>
      </c>
      <c r="W84" s="49">
        <f t="shared" si="41"/>
        <v>12410010257.991436</v>
      </c>
      <c r="X84" s="39">
        <f t="shared" si="42"/>
        <v>0</v>
      </c>
      <c r="Y84" s="39">
        <f t="shared" si="43"/>
        <v>0</v>
      </c>
      <c r="Z84" s="39">
        <f t="shared" si="49"/>
        <v>0</v>
      </c>
      <c r="AA84" s="39">
        <f t="shared" si="50"/>
        <v>0</v>
      </c>
      <c r="AB84" s="39">
        <f t="shared" si="34"/>
        <v>0</v>
      </c>
      <c r="AC84" s="39">
        <f t="shared" si="35"/>
        <v>0</v>
      </c>
      <c r="AD84" s="39">
        <f t="shared" si="44"/>
        <v>0</v>
      </c>
      <c r="AE84" s="39">
        <f t="shared" si="36"/>
        <v>0</v>
      </c>
      <c r="AF84" s="39"/>
      <c r="AG84" s="39"/>
      <c r="AH84" s="39"/>
      <c r="AI84" s="39">
        <f t="shared" si="45"/>
        <v>0</v>
      </c>
      <c r="AJ84" s="39"/>
      <c r="AK84" s="39"/>
    </row>
    <row r="85" spans="1:37" x14ac:dyDescent="0.2">
      <c r="A85" s="11">
        <f t="shared" si="46"/>
        <v>77</v>
      </c>
      <c r="B85" s="11">
        <f t="shared" si="47"/>
        <v>107</v>
      </c>
      <c r="C85" s="12" cm="1">
        <f t="array" ref="C85">IF(B85&lt;121,_xlfn.SINGLE(INDEX($D$5*Männer!C$2:C$122,B85+1,1))+(1-$D$5)*_xlfn.SINGLE(INDEX(Frauen!C$2:C$122,B85+1,1)),0)</f>
        <v>660.85550000000001</v>
      </c>
      <c r="D85" s="20">
        <f t="shared" si="37"/>
        <v>0.66085550000000004</v>
      </c>
      <c r="E85" s="20">
        <f t="shared" si="38"/>
        <v>0.33914449999999996</v>
      </c>
      <c r="F85" s="27">
        <f>IF(B85&lt;121,IF($D$1="konstant",$D$3,Zins!G79),0)</f>
        <v>7.4999999999999997E-3</v>
      </c>
      <c r="G85" s="37">
        <f t="shared" si="48"/>
        <v>1.0075000000000001</v>
      </c>
      <c r="H85" s="11"/>
      <c r="I85" s="11"/>
      <c r="J85" s="11"/>
      <c r="K85" s="11"/>
      <c r="L85" s="29">
        <f t="shared" si="39"/>
        <v>0</v>
      </c>
      <c r="M85" s="31">
        <f t="shared" si="30"/>
        <v>0</v>
      </c>
      <c r="N85" s="50">
        <f>N84+H86*PRODUCT($G$8:G85)^-1*PRODUCT($E$8:E84)*D85</f>
        <v>2392.6137427921667</v>
      </c>
      <c r="O85" s="50"/>
      <c r="P85" s="49">
        <f>P84+J85*PRODUCT($E$8:E84)*PRODUCT($G$8:G84)^-1</f>
        <v>9.6444676306317234</v>
      </c>
      <c r="Q85" s="49">
        <f>((O84+N84)*PRODUCT($G$8:G84))/PRODUCT($E$8:E84)</f>
        <v>974118811.1673969</v>
      </c>
      <c r="R85" s="49">
        <f>((P84)*PRODUCT($G$8:G84))/PRODUCT($E$8:E84)</f>
        <v>3926608.4511115737</v>
      </c>
      <c r="S85" s="11">
        <f t="shared" si="31"/>
        <v>0</v>
      </c>
      <c r="T85" s="31">
        <f t="shared" si="32"/>
        <v>0</v>
      </c>
      <c r="U85" s="39">
        <f t="shared" si="40"/>
        <v>0</v>
      </c>
      <c r="V85" s="39">
        <f t="shared" si="33"/>
        <v>0</v>
      </c>
      <c r="W85" s="49">
        <f t="shared" si="41"/>
        <v>34134361010.723938</v>
      </c>
      <c r="X85" s="39">
        <f t="shared" si="42"/>
        <v>0</v>
      </c>
      <c r="Y85" s="39">
        <f t="shared" si="43"/>
        <v>0</v>
      </c>
      <c r="Z85" s="39">
        <f t="shared" si="49"/>
        <v>0</v>
      </c>
      <c r="AA85" s="39">
        <f t="shared" si="50"/>
        <v>0</v>
      </c>
      <c r="AB85" s="39">
        <f t="shared" si="34"/>
        <v>0</v>
      </c>
      <c r="AC85" s="39">
        <f t="shared" si="35"/>
        <v>0</v>
      </c>
      <c r="AD85" s="39">
        <f t="shared" si="44"/>
        <v>0</v>
      </c>
      <c r="AE85" s="39">
        <f t="shared" si="36"/>
        <v>0</v>
      </c>
      <c r="AF85" s="39"/>
      <c r="AG85" s="39"/>
      <c r="AH85" s="39"/>
      <c r="AI85" s="39">
        <f t="shared" si="45"/>
        <v>0</v>
      </c>
      <c r="AJ85" s="39"/>
      <c r="AK85" s="39"/>
    </row>
    <row r="86" spans="1:37" x14ac:dyDescent="0.2">
      <c r="A86" s="11">
        <f t="shared" si="46"/>
        <v>78</v>
      </c>
      <c r="B86" s="11">
        <f t="shared" si="47"/>
        <v>108</v>
      </c>
      <c r="C86" s="12" cm="1">
        <f t="array" ref="C86">IF(B86&lt;121,_xlfn.SINGLE(INDEX($D$5*Männer!C$2:C$122,B86+1,1))+(1-$D$5)*_xlfn.SINGLE(INDEX(Frauen!C$2:C$122,B86+1,1)),0)</f>
        <v>688.29150000000004</v>
      </c>
      <c r="D86" s="20">
        <f t="shared" si="37"/>
        <v>0.68829150000000006</v>
      </c>
      <c r="E86" s="20">
        <f t="shared" si="38"/>
        <v>0.31170849999999994</v>
      </c>
      <c r="F86" s="27">
        <f>IF(B86&lt;121,IF($D$1="konstant",$D$3,Zins!G80),0)</f>
        <v>7.4999999999999997E-3</v>
      </c>
      <c r="G86" s="37">
        <f t="shared" si="48"/>
        <v>1.0075000000000001</v>
      </c>
      <c r="H86" s="11"/>
      <c r="I86" s="11"/>
      <c r="J86" s="11"/>
      <c r="K86" s="11"/>
      <c r="L86" s="29">
        <f t="shared" si="39"/>
        <v>0</v>
      </c>
      <c r="M86" s="31">
        <f t="shared" si="30"/>
        <v>0</v>
      </c>
      <c r="N86" s="50">
        <f>N85+H87*PRODUCT($G$8:G86)^-1*PRODUCT($E$8:E85)*D86</f>
        <v>2392.6137427921667</v>
      </c>
      <c r="O86" s="50"/>
      <c r="P86" s="49">
        <f>P85+J86*PRODUCT($E$8:E85)*PRODUCT($G$8:G85)^-1</f>
        <v>9.6444676306317234</v>
      </c>
      <c r="Q86" s="49">
        <f>((O85+N85)*PRODUCT($G$8:G85))/PRODUCT($E$8:E85)</f>
        <v>2893824615.322237</v>
      </c>
      <c r="R86" s="49">
        <f>((P85)*PRODUCT($G$8:G85))/PRODUCT($E$8:E85)</f>
        <v>11664815.482765933</v>
      </c>
      <c r="S86" s="11">
        <f t="shared" si="31"/>
        <v>0</v>
      </c>
      <c r="T86" s="31">
        <f t="shared" si="32"/>
        <v>0</v>
      </c>
      <c r="U86" s="39">
        <f t="shared" si="40"/>
        <v>0</v>
      </c>
      <c r="V86" s="39">
        <f t="shared" si="33"/>
        <v>0</v>
      </c>
      <c r="W86" s="49">
        <f t="shared" si="41"/>
        <v>101403291866.16434</v>
      </c>
      <c r="X86" s="39">
        <f t="shared" si="42"/>
        <v>0</v>
      </c>
      <c r="Y86" s="39">
        <f t="shared" si="43"/>
        <v>0</v>
      </c>
      <c r="Z86" s="39">
        <f t="shared" si="49"/>
        <v>0</v>
      </c>
      <c r="AA86" s="39">
        <f t="shared" si="50"/>
        <v>0</v>
      </c>
      <c r="AB86" s="39">
        <f t="shared" si="34"/>
        <v>0</v>
      </c>
      <c r="AC86" s="39">
        <f t="shared" si="35"/>
        <v>0</v>
      </c>
      <c r="AD86" s="39">
        <f t="shared" si="44"/>
        <v>0</v>
      </c>
      <c r="AE86" s="39">
        <f t="shared" si="36"/>
        <v>0</v>
      </c>
      <c r="AF86" s="39"/>
      <c r="AG86" s="39"/>
      <c r="AH86" s="39"/>
      <c r="AI86" s="39">
        <f t="shared" si="45"/>
        <v>0</v>
      </c>
      <c r="AJ86" s="39"/>
      <c r="AK86" s="39"/>
    </row>
    <row r="87" spans="1:37" x14ac:dyDescent="0.2">
      <c r="A87" s="11">
        <f t="shared" si="46"/>
        <v>79</v>
      </c>
      <c r="B87" s="11">
        <f t="shared" si="47"/>
        <v>109</v>
      </c>
      <c r="C87" s="12" cm="1">
        <f t="array" ref="C87">IF(B87&lt;121,_xlfn.SINGLE(INDEX($D$5*Männer!C$2:C$122,B87+1,1))+(1-$D$5)*_xlfn.SINGLE(INDEX(Frauen!C$2:C$122,B87+1,1)),0)</f>
        <v>715.99755000000005</v>
      </c>
      <c r="D87" s="20">
        <f t="shared" si="37"/>
        <v>0.71599755000000009</v>
      </c>
      <c r="E87" s="20">
        <f t="shared" si="38"/>
        <v>0.28400244999999991</v>
      </c>
      <c r="F87" s="27">
        <f>IF(B87&lt;121,IF($D$1="konstant",$D$3,Zins!G81),0)</f>
        <v>7.4999999999999997E-3</v>
      </c>
      <c r="G87" s="37">
        <f t="shared" si="48"/>
        <v>1.0075000000000001</v>
      </c>
      <c r="H87" s="11"/>
      <c r="I87" s="11"/>
      <c r="J87" s="11"/>
      <c r="K87" s="11"/>
      <c r="L87" s="29">
        <f t="shared" si="39"/>
        <v>0</v>
      </c>
      <c r="M87" s="31">
        <f t="shared" si="30"/>
        <v>0</v>
      </c>
      <c r="N87" s="50">
        <f>N86+H88*PRODUCT($G$8:G87)^-1*PRODUCT($E$8:E86)*D87</f>
        <v>2392.6137427921667</v>
      </c>
      <c r="O87" s="50"/>
      <c r="P87" s="49">
        <f>P86+J87*PRODUCT($E$8:E86)*PRODUCT($G$8:G86)^-1</f>
        <v>9.6444676306317234</v>
      </c>
      <c r="Q87" s="49">
        <f>((O86+N86)*PRODUCT($G$8:G86))/PRODUCT($E$8:E86)</f>
        <v>9353380802.6959629</v>
      </c>
      <c r="R87" s="49">
        <f>((P86)*PRODUCT($G$8:G86))/PRODUCT($E$8:E86)</f>
        <v>37702858.917503633</v>
      </c>
      <c r="S87" s="11">
        <f t="shared" si="31"/>
        <v>0</v>
      </c>
      <c r="T87" s="31">
        <f t="shared" si="32"/>
        <v>0</v>
      </c>
      <c r="U87" s="39">
        <f t="shared" si="40"/>
        <v>0</v>
      </c>
      <c r="V87" s="39">
        <f t="shared" si="33"/>
        <v>0</v>
      </c>
      <c r="W87" s="49">
        <f t="shared" si="41"/>
        <v>327754349192.14777</v>
      </c>
      <c r="X87" s="39">
        <f t="shared" si="42"/>
        <v>0</v>
      </c>
      <c r="Y87" s="39">
        <f t="shared" si="43"/>
        <v>0</v>
      </c>
      <c r="Z87" s="39">
        <f t="shared" si="49"/>
        <v>0</v>
      </c>
      <c r="AA87" s="39">
        <f t="shared" si="50"/>
        <v>0</v>
      </c>
      <c r="AB87" s="39">
        <f t="shared" si="34"/>
        <v>0</v>
      </c>
      <c r="AC87" s="39">
        <f t="shared" si="35"/>
        <v>0</v>
      </c>
      <c r="AD87" s="39">
        <f t="shared" si="44"/>
        <v>0</v>
      </c>
      <c r="AE87" s="39">
        <f t="shared" si="36"/>
        <v>0</v>
      </c>
      <c r="AF87" s="39"/>
      <c r="AG87" s="39"/>
      <c r="AH87" s="39"/>
      <c r="AI87" s="39">
        <f t="shared" si="45"/>
        <v>0</v>
      </c>
      <c r="AJ87" s="39"/>
      <c r="AK87" s="39"/>
    </row>
    <row r="88" spans="1:37" x14ac:dyDescent="0.2">
      <c r="A88" s="11">
        <f t="shared" si="46"/>
        <v>80</v>
      </c>
      <c r="B88" s="11">
        <f t="shared" si="47"/>
        <v>110</v>
      </c>
      <c r="C88" s="12" cm="1">
        <f t="array" ref="C88">IF(B88&lt;121,_xlfn.SINGLE(INDEX($D$5*Männer!C$2:C$122,B88+1,1))+(1-$D$5)*_xlfn.SINGLE(INDEX(Frauen!C$2:C$122,B88+1,1)),0)</f>
        <v>743.95164999999997</v>
      </c>
      <c r="D88" s="20">
        <f t="shared" si="37"/>
        <v>0.74395164999999996</v>
      </c>
      <c r="E88" s="20">
        <f t="shared" si="38"/>
        <v>0.25604835000000004</v>
      </c>
      <c r="F88" s="27">
        <f>IF(B88&lt;121,IF($D$1="konstant",$D$3,Zins!G82),0)</f>
        <v>7.4999999999999997E-3</v>
      </c>
      <c r="G88" s="37">
        <f t="shared" si="48"/>
        <v>1.0075000000000001</v>
      </c>
      <c r="H88" s="11"/>
      <c r="I88" s="11"/>
      <c r="J88" s="11"/>
      <c r="K88" s="11"/>
      <c r="L88" s="29">
        <f t="shared" si="39"/>
        <v>0</v>
      </c>
      <c r="M88" s="31">
        <f t="shared" si="30"/>
        <v>0</v>
      </c>
      <c r="N88" s="50">
        <f>N87+H89*PRODUCT($G$8:G88)^-1*PRODUCT($E$8:E87)*D88</f>
        <v>2392.6137427921667</v>
      </c>
      <c r="O88" s="50"/>
      <c r="P88" s="49">
        <f>P87+J88*PRODUCT($E$8:E87)*PRODUCT($G$8:G87)^-1</f>
        <v>9.6444676306317234</v>
      </c>
      <c r="Q88" s="49">
        <f>((O87+N87)*PRODUCT($G$8:G87))/PRODUCT($E$8:E87)</f>
        <v>33181161496.022964</v>
      </c>
      <c r="R88" s="49">
        <f>((P87)*PRODUCT($G$8:G87))/PRODUCT($E$8:E87)</f>
        <v>133751065.73687983</v>
      </c>
      <c r="S88" s="11">
        <f t="shared" si="31"/>
        <v>0</v>
      </c>
      <c r="T88" s="31">
        <f t="shared" si="32"/>
        <v>0</v>
      </c>
      <c r="U88" s="39">
        <f t="shared" si="40"/>
        <v>0</v>
      </c>
      <c r="V88" s="39">
        <f t="shared" si="33"/>
        <v>0</v>
      </c>
      <c r="W88" s="49">
        <f t="shared" si="41"/>
        <v>1162710063983.9165</v>
      </c>
      <c r="X88" s="39">
        <f t="shared" si="42"/>
        <v>0</v>
      </c>
      <c r="Y88" s="39">
        <f t="shared" si="43"/>
        <v>0</v>
      </c>
      <c r="Z88" s="39">
        <f t="shared" si="49"/>
        <v>0</v>
      </c>
      <c r="AA88" s="39">
        <f t="shared" si="50"/>
        <v>0</v>
      </c>
      <c r="AB88" s="39">
        <f t="shared" si="34"/>
        <v>0</v>
      </c>
      <c r="AC88" s="39">
        <f t="shared" si="35"/>
        <v>0</v>
      </c>
      <c r="AD88" s="39">
        <f t="shared" si="44"/>
        <v>0</v>
      </c>
      <c r="AE88" s="39">
        <f t="shared" si="36"/>
        <v>0</v>
      </c>
      <c r="AF88" s="39"/>
      <c r="AG88" s="39"/>
      <c r="AH88" s="39"/>
      <c r="AI88" s="39">
        <f t="shared" si="45"/>
        <v>0</v>
      </c>
      <c r="AJ88" s="39"/>
      <c r="AK88" s="39"/>
    </row>
    <row r="89" spans="1:37" x14ac:dyDescent="0.2">
      <c r="A89" s="11">
        <f t="shared" si="46"/>
        <v>81</v>
      </c>
      <c r="B89" s="11">
        <f t="shared" si="47"/>
        <v>111</v>
      </c>
      <c r="C89" s="12" cm="1">
        <f t="array" ref="C89">IF(B89&lt;121,_xlfn.SINGLE(INDEX($D$5*Männer!C$2:C$122,B89+1,1))+(1-$D$5)*_xlfn.SINGLE(INDEX(Frauen!C$2:C$122,B89+1,1)),0)</f>
        <v>772.12744999999995</v>
      </c>
      <c r="D89" s="20">
        <f t="shared" si="37"/>
        <v>0.77212744999999994</v>
      </c>
      <c r="E89" s="20">
        <f t="shared" si="38"/>
        <v>0.22787255000000006</v>
      </c>
      <c r="F89" s="27">
        <f>IF(B89&lt;121,IF($D$1="konstant",$D$3,Zins!G83),0)</f>
        <v>7.4999999999999997E-3</v>
      </c>
      <c r="G89" s="37">
        <f t="shared" si="48"/>
        <v>1.0075000000000001</v>
      </c>
      <c r="H89" s="11"/>
      <c r="I89" s="11"/>
      <c r="J89" s="11"/>
      <c r="K89" s="11"/>
      <c r="L89" s="29">
        <f t="shared" si="39"/>
        <v>0</v>
      </c>
      <c r="M89" s="31">
        <f t="shared" si="30"/>
        <v>0</v>
      </c>
      <c r="N89" s="50">
        <f>N88+H90*PRODUCT($G$8:G89)^-1*PRODUCT($E$8:E88)*D89</f>
        <v>2392.6137427921667</v>
      </c>
      <c r="O89" s="50"/>
      <c r="P89" s="49">
        <f>P88+J89*PRODUCT($E$8:E88)*PRODUCT($G$8:G88)^-1</f>
        <v>9.6444676306317234</v>
      </c>
      <c r="Q89" s="49">
        <f>((O88+N88)*PRODUCT($G$8:G88))/PRODUCT($E$8:E88)</f>
        <v>130561357678.12267</v>
      </c>
      <c r="R89" s="49">
        <f>((P88)*PRODUCT($G$8:G88))/PRODUCT($E$8:E88)</f>
        <v>526284190.9737221</v>
      </c>
      <c r="S89" s="11">
        <f t="shared" si="31"/>
        <v>0</v>
      </c>
      <c r="T89" s="31">
        <f t="shared" si="32"/>
        <v>0</v>
      </c>
      <c r="U89" s="39">
        <f t="shared" si="40"/>
        <v>0</v>
      </c>
      <c r="V89" s="39">
        <f t="shared" si="33"/>
        <v>0</v>
      </c>
      <c r="W89" s="49">
        <f t="shared" si="41"/>
        <v>4575035884682.7012</v>
      </c>
      <c r="X89" s="39">
        <f t="shared" si="42"/>
        <v>0</v>
      </c>
      <c r="Y89" s="39">
        <f t="shared" si="43"/>
        <v>0</v>
      </c>
      <c r="Z89" s="39">
        <f t="shared" si="49"/>
        <v>0</v>
      </c>
      <c r="AA89" s="39">
        <f t="shared" si="50"/>
        <v>0</v>
      </c>
      <c r="AB89" s="39">
        <f t="shared" si="34"/>
        <v>0</v>
      </c>
      <c r="AC89" s="39">
        <f t="shared" si="35"/>
        <v>0</v>
      </c>
      <c r="AD89" s="39">
        <f t="shared" si="44"/>
        <v>0</v>
      </c>
      <c r="AE89" s="39">
        <f t="shared" si="36"/>
        <v>0</v>
      </c>
      <c r="AF89" s="39"/>
      <c r="AG89" s="39"/>
      <c r="AH89" s="39"/>
      <c r="AI89" s="39">
        <f t="shared" si="45"/>
        <v>0</v>
      </c>
      <c r="AJ89" s="39"/>
      <c r="AK89" s="39"/>
    </row>
    <row r="90" spans="1:37" x14ac:dyDescent="0.2">
      <c r="A90" s="11">
        <f t="shared" si="46"/>
        <v>82</v>
      </c>
      <c r="B90" s="11">
        <f t="shared" si="47"/>
        <v>112</v>
      </c>
      <c r="C90" s="12" cm="1">
        <f t="array" ref="C90">IF(B90&lt;121,_xlfn.SINGLE(INDEX($D$5*Männer!C$2:C$122,B90+1,1))+(1-$D$5)*_xlfn.SINGLE(INDEX(Frauen!C$2:C$122,B90+1,1)),0)</f>
        <v>800.49414999999999</v>
      </c>
      <c r="D90" s="20">
        <f t="shared" si="37"/>
        <v>0.80049415000000002</v>
      </c>
      <c r="E90" s="20">
        <f t="shared" si="38"/>
        <v>0.19950584999999998</v>
      </c>
      <c r="F90" s="27">
        <f>IF(B90&lt;121,IF($D$1="konstant",$D$3,Zins!G84),0)</f>
        <v>7.4999999999999997E-3</v>
      </c>
      <c r="G90" s="37">
        <f t="shared" si="48"/>
        <v>1.0075000000000001</v>
      </c>
      <c r="H90" s="11"/>
      <c r="I90" s="11"/>
      <c r="J90" s="11"/>
      <c r="K90" s="11"/>
      <c r="L90" s="29">
        <f t="shared" si="39"/>
        <v>0</v>
      </c>
      <c r="M90" s="31">
        <f t="shared" si="30"/>
        <v>0</v>
      </c>
      <c r="N90" s="50">
        <f>N89+H91*PRODUCT($G$8:G90)^-1*PRODUCT($E$8:E89)*D90</f>
        <v>2392.6137427921667</v>
      </c>
      <c r="O90" s="50"/>
      <c r="P90" s="49">
        <f>P89+J90*PRODUCT($E$8:E89)*PRODUCT($G$8:G89)^-1</f>
        <v>9.6444676306317234</v>
      </c>
      <c r="Q90" s="49">
        <f>((O89+N89)*PRODUCT($G$8:G89))/PRODUCT($E$8:E89)</f>
        <v>577254995657.47839</v>
      </c>
      <c r="R90" s="49">
        <f>((P89)*PRODUCT($G$8:G89))/PRODUCT($E$8:E89)</f>
        <v>2326876679.1174488</v>
      </c>
      <c r="S90" s="11">
        <f t="shared" si="31"/>
        <v>0</v>
      </c>
      <c r="T90" s="31">
        <f t="shared" si="32"/>
        <v>0</v>
      </c>
      <c r="U90" s="39">
        <f t="shared" si="40"/>
        <v>0</v>
      </c>
      <c r="V90" s="39">
        <f t="shared" si="33"/>
        <v>0</v>
      </c>
      <c r="W90" s="49">
        <f t="shared" si="41"/>
        <v>20227748598143.219</v>
      </c>
      <c r="X90" s="39">
        <f t="shared" si="42"/>
        <v>0</v>
      </c>
      <c r="Y90" s="39">
        <f t="shared" si="43"/>
        <v>0</v>
      </c>
      <c r="Z90" s="39">
        <f t="shared" si="49"/>
        <v>0</v>
      </c>
      <c r="AA90" s="39">
        <f t="shared" si="50"/>
        <v>0</v>
      </c>
      <c r="AB90" s="39">
        <f t="shared" si="34"/>
        <v>0</v>
      </c>
      <c r="AC90" s="39">
        <f t="shared" si="35"/>
        <v>0</v>
      </c>
      <c r="AD90" s="39">
        <f t="shared" si="44"/>
        <v>0</v>
      </c>
      <c r="AE90" s="39">
        <f t="shared" si="36"/>
        <v>0</v>
      </c>
      <c r="AF90" s="39"/>
      <c r="AG90" s="39"/>
      <c r="AH90" s="39"/>
      <c r="AI90" s="39">
        <f t="shared" si="45"/>
        <v>0</v>
      </c>
      <c r="AJ90" s="39"/>
      <c r="AK90" s="39"/>
    </row>
    <row r="91" spans="1:37" x14ac:dyDescent="0.2">
      <c r="A91" s="11">
        <f t="shared" si="46"/>
        <v>83</v>
      </c>
      <c r="B91" s="11">
        <f t="shared" si="47"/>
        <v>113</v>
      </c>
      <c r="C91" s="12" cm="1">
        <f t="array" ref="C91">IF(B91&lt;121,_xlfn.SINGLE(INDEX($D$5*Männer!C$2:C$122,B91+1,1))+(1-$D$5)*_xlfn.SINGLE(INDEX(Frauen!C$2:C$122,B91+1,1)),0)</f>
        <v>829.01589999999999</v>
      </c>
      <c r="D91" s="20">
        <f t="shared" si="37"/>
        <v>0.82901590000000003</v>
      </c>
      <c r="E91" s="20">
        <f t="shared" si="38"/>
        <v>0.17098409999999997</v>
      </c>
      <c r="F91" s="27">
        <f>IF(B91&lt;121,IF($D$1="konstant",$D$3,Zins!G85),0)</f>
        <v>7.4999999999999997E-3</v>
      </c>
      <c r="G91" s="37">
        <f t="shared" si="48"/>
        <v>1.0075000000000001</v>
      </c>
      <c r="H91" s="11"/>
      <c r="I91" s="11"/>
      <c r="J91" s="11"/>
      <c r="K91" s="11"/>
      <c r="L91" s="29">
        <f t="shared" si="39"/>
        <v>0</v>
      </c>
      <c r="M91" s="31">
        <f t="shared" si="30"/>
        <v>0</v>
      </c>
      <c r="N91" s="50">
        <f>N90+H92*PRODUCT($G$8:G91)^-1*PRODUCT($E$8:E90)*D91</f>
        <v>2392.6137427921667</v>
      </c>
      <c r="O91" s="50"/>
      <c r="P91" s="49">
        <f>P90+J91*PRODUCT($E$8:E90)*PRODUCT($G$8:G90)^-1</f>
        <v>9.6444676306317234</v>
      </c>
      <c r="Q91" s="49">
        <f>((O90+N90)*PRODUCT($G$8:G90))/PRODUCT($E$8:E90)</f>
        <v>2915124584692.1763</v>
      </c>
      <c r="R91" s="49">
        <f>((P90)*PRODUCT($G$8:G90))/PRODUCT($E$8:E90)</f>
        <v>11750674249.455996</v>
      </c>
      <c r="S91" s="11">
        <f t="shared" si="31"/>
        <v>0</v>
      </c>
      <c r="T91" s="31">
        <f t="shared" si="32"/>
        <v>0</v>
      </c>
      <c r="U91" s="39">
        <f t="shared" si="40"/>
        <v>0</v>
      </c>
      <c r="V91" s="39">
        <f t="shared" si="33"/>
        <v>0</v>
      </c>
      <c r="W91" s="49">
        <f t="shared" si="41"/>
        <v>102149669859952.97</v>
      </c>
      <c r="X91" s="39">
        <f t="shared" si="42"/>
        <v>0</v>
      </c>
      <c r="Y91" s="39">
        <f t="shared" si="43"/>
        <v>0</v>
      </c>
      <c r="Z91" s="39">
        <f t="shared" si="49"/>
        <v>0</v>
      </c>
      <c r="AA91" s="39">
        <f t="shared" si="50"/>
        <v>0</v>
      </c>
      <c r="AB91" s="39">
        <f t="shared" si="34"/>
        <v>0</v>
      </c>
      <c r="AC91" s="39">
        <f t="shared" si="35"/>
        <v>0</v>
      </c>
      <c r="AD91" s="39">
        <f t="shared" si="44"/>
        <v>0</v>
      </c>
      <c r="AE91" s="39">
        <f t="shared" si="36"/>
        <v>0</v>
      </c>
      <c r="AF91" s="39"/>
      <c r="AG91" s="39"/>
      <c r="AH91" s="39"/>
      <c r="AI91" s="39">
        <f t="shared" si="45"/>
        <v>0</v>
      </c>
      <c r="AJ91" s="39"/>
      <c r="AK91" s="39"/>
    </row>
    <row r="92" spans="1:37" x14ac:dyDescent="0.2">
      <c r="A92" s="11">
        <f t="shared" si="46"/>
        <v>84</v>
      </c>
      <c r="B92" s="11">
        <f t="shared" si="47"/>
        <v>114</v>
      </c>
      <c r="C92" s="12" cm="1">
        <f t="array" ref="C92">IF(B92&lt;121,_xlfn.SINGLE(INDEX($D$5*Männer!C$2:C$122,B92+1,1))+(1-$D$5)*_xlfn.SINGLE(INDEX(Frauen!C$2:C$122,B92+1,1)),0)</f>
        <v>857.65114999999992</v>
      </c>
      <c r="D92" s="20">
        <f t="shared" si="37"/>
        <v>0.85765114999999992</v>
      </c>
      <c r="E92" s="20">
        <f t="shared" si="38"/>
        <v>0.14234885000000008</v>
      </c>
      <c r="F92" s="27">
        <f>IF(B92&lt;121,IF($D$1="konstant",$D$3,Zins!G86),0)</f>
        <v>7.4999999999999997E-3</v>
      </c>
      <c r="G92" s="37">
        <f t="shared" si="48"/>
        <v>1.0075000000000001</v>
      </c>
      <c r="H92" s="11"/>
      <c r="I92" s="11"/>
      <c r="J92" s="11"/>
      <c r="K92" s="11"/>
      <c r="L92" s="29">
        <f t="shared" si="39"/>
        <v>0</v>
      </c>
      <c r="M92" s="31">
        <f t="shared" si="30"/>
        <v>0</v>
      </c>
      <c r="N92" s="50">
        <f>N91+H93*PRODUCT($G$8:G92)^-1*PRODUCT($E$8:E91)*D92</f>
        <v>2392.6137427921667</v>
      </c>
      <c r="O92" s="50"/>
      <c r="P92" s="49">
        <f>P91+J92*PRODUCT($E$8:E91)*PRODUCT($G$8:G91)^-1</f>
        <v>9.6444676306317234</v>
      </c>
      <c r="Q92" s="49">
        <f>((O91+N91)*PRODUCT($G$8:G91))/PRODUCT($E$8:E91)</f>
        <v>17176965689075</v>
      </c>
      <c r="R92" s="49">
        <f>((P91)*PRODUCT($G$8:G91))/PRODUCT($E$8:E91)</f>
        <v>69239211753.180069</v>
      </c>
      <c r="S92" s="11">
        <f t="shared" si="31"/>
        <v>0</v>
      </c>
      <c r="T92" s="31">
        <f t="shared" si="32"/>
        <v>0</v>
      </c>
      <c r="U92" s="39">
        <f t="shared" si="40"/>
        <v>0</v>
      </c>
      <c r="V92" s="39">
        <f t="shared" si="33"/>
        <v>0</v>
      </c>
      <c r="W92" s="49">
        <f t="shared" si="41"/>
        <v>601902705479062.75</v>
      </c>
      <c r="X92" s="39">
        <f t="shared" si="42"/>
        <v>0</v>
      </c>
      <c r="Y92" s="39">
        <f t="shared" si="43"/>
        <v>0</v>
      </c>
      <c r="Z92" s="39">
        <f t="shared" si="49"/>
        <v>0</v>
      </c>
      <c r="AA92" s="39">
        <f t="shared" si="50"/>
        <v>0</v>
      </c>
      <c r="AB92" s="39">
        <f t="shared" si="34"/>
        <v>0</v>
      </c>
      <c r="AC92" s="39">
        <f t="shared" si="35"/>
        <v>0</v>
      </c>
      <c r="AD92" s="39">
        <f t="shared" si="44"/>
        <v>0</v>
      </c>
      <c r="AE92" s="39">
        <f t="shared" si="36"/>
        <v>0</v>
      </c>
      <c r="AF92" s="39"/>
      <c r="AG92" s="39"/>
      <c r="AH92" s="39"/>
      <c r="AI92" s="39">
        <f t="shared" si="45"/>
        <v>0</v>
      </c>
      <c r="AJ92" s="39"/>
      <c r="AK92" s="39"/>
    </row>
    <row r="93" spans="1:37" x14ac:dyDescent="0.2">
      <c r="A93" s="11">
        <f t="shared" si="46"/>
        <v>85</v>
      </c>
      <c r="B93" s="11">
        <f t="shared" si="47"/>
        <v>115</v>
      </c>
      <c r="C93" s="12" cm="1">
        <f t="array" ref="C93">IF(B93&lt;121,_xlfn.SINGLE(INDEX($D$5*Männer!C$2:C$122,B93+1,1))+(1-$D$5)*_xlfn.SINGLE(INDEX(Frauen!C$2:C$122,B93+1,1)),0)</f>
        <v>886.35350000000005</v>
      </c>
      <c r="D93" s="20">
        <f t="shared" si="37"/>
        <v>0.88635350000000002</v>
      </c>
      <c r="E93" s="20">
        <f t="shared" si="38"/>
        <v>0.11364649999999998</v>
      </c>
      <c r="F93" s="27">
        <f>IF(B93&lt;121,IF($D$1="konstant",$D$3,Zins!G87),0)</f>
        <v>7.4999999999999997E-3</v>
      </c>
      <c r="G93" s="37">
        <f t="shared" si="48"/>
        <v>1.0075000000000001</v>
      </c>
      <c r="H93" s="11"/>
      <c r="I93" s="11"/>
      <c r="J93" s="11"/>
      <c r="K93" s="11"/>
      <c r="L93" s="29">
        <f t="shared" si="39"/>
        <v>0</v>
      </c>
      <c r="M93" s="31">
        <f t="shared" si="30"/>
        <v>0</v>
      </c>
      <c r="N93" s="50">
        <f>N92+H94*PRODUCT($G$8:G93)^-1*PRODUCT($E$8:E92)*D93</f>
        <v>2392.6137427921667</v>
      </c>
      <c r="O93" s="50"/>
      <c r="P93" s="49">
        <f>P92+J93*PRODUCT($E$8:E92)*PRODUCT($G$8:G92)^-1</f>
        <v>9.6444676306317234</v>
      </c>
      <c r="Q93" s="49">
        <f>((O92+N92)*PRODUCT($G$8:G92))/PRODUCT($E$8:E92)</f>
        <v>121573113739542.36</v>
      </c>
      <c r="R93" s="49">
        <f>((P92)*PRODUCT($G$8:G92))/PRODUCT($E$8:E92)</f>
        <v>490053174587.14203</v>
      </c>
      <c r="S93" s="11">
        <f t="shared" si="31"/>
        <v>0</v>
      </c>
      <c r="T93" s="31">
        <f t="shared" si="32"/>
        <v>0</v>
      </c>
      <c r="U93" s="39">
        <f t="shared" si="40"/>
        <v>0</v>
      </c>
      <c r="V93" s="39">
        <f t="shared" si="33"/>
        <v>0</v>
      </c>
      <c r="W93" s="49">
        <f t="shared" si="41"/>
        <v>4260076395209062</v>
      </c>
      <c r="X93" s="39">
        <f t="shared" si="42"/>
        <v>0</v>
      </c>
      <c r="Y93" s="39">
        <f t="shared" si="43"/>
        <v>0</v>
      </c>
      <c r="Z93" s="39">
        <f t="shared" si="49"/>
        <v>0</v>
      </c>
      <c r="AA93" s="39">
        <f t="shared" si="50"/>
        <v>0</v>
      </c>
      <c r="AB93" s="39">
        <f t="shared" si="34"/>
        <v>0</v>
      </c>
      <c r="AC93" s="39">
        <f t="shared" si="35"/>
        <v>0</v>
      </c>
      <c r="AD93" s="39">
        <f t="shared" si="44"/>
        <v>0</v>
      </c>
      <c r="AE93" s="39">
        <f t="shared" si="36"/>
        <v>0</v>
      </c>
      <c r="AF93" s="39"/>
      <c r="AG93" s="39"/>
      <c r="AH93" s="39"/>
      <c r="AI93" s="39">
        <f t="shared" si="45"/>
        <v>0</v>
      </c>
      <c r="AJ93" s="39"/>
      <c r="AK93" s="39"/>
    </row>
    <row r="94" spans="1:37" x14ac:dyDescent="0.2">
      <c r="A94" s="11">
        <f t="shared" si="46"/>
        <v>86</v>
      </c>
      <c r="B94" s="11">
        <f t="shared" si="47"/>
        <v>116</v>
      </c>
      <c r="C94" s="12" cm="1">
        <f t="array" ref="C94">IF(B94&lt;121,_xlfn.SINGLE(INDEX($D$5*Männer!C$2:C$122,B94+1,1))+(1-$D$5)*_xlfn.SINGLE(INDEX(Frauen!C$2:C$122,B94+1,1)),0)</f>
        <v>915.06734999999992</v>
      </c>
      <c r="D94" s="20">
        <f t="shared" si="37"/>
        <v>0.91506734999999995</v>
      </c>
      <c r="E94" s="20">
        <f t="shared" si="38"/>
        <v>8.4932650000000054E-2</v>
      </c>
      <c r="F94" s="27">
        <f>IF(B94&lt;121,IF($D$1="konstant",$D$3,Zins!G88),0)</f>
        <v>7.4999999999999997E-3</v>
      </c>
      <c r="G94" s="37">
        <f t="shared" si="48"/>
        <v>1.0075000000000001</v>
      </c>
      <c r="H94" s="11"/>
      <c r="I94" s="11"/>
      <c r="J94" s="11"/>
      <c r="K94" s="11"/>
      <c r="L94" s="29">
        <f t="shared" si="39"/>
        <v>0</v>
      </c>
      <c r="M94" s="31">
        <f t="shared" si="30"/>
        <v>0</v>
      </c>
      <c r="N94" s="50">
        <f>N93+H95*PRODUCT($G$8:G94)^-1*PRODUCT($E$8:E93)*D94</f>
        <v>2392.6137427921667</v>
      </c>
      <c r="O94" s="50"/>
      <c r="P94" s="49">
        <f>P93+J94*PRODUCT($E$8:E93)*PRODUCT($G$8:G93)^-1</f>
        <v>9.6444676306317234</v>
      </c>
      <c r="Q94" s="49">
        <f>((O93+N93)*PRODUCT($G$8:G93))/PRODUCT($E$8:E93)</f>
        <v>1077771089233623.1</v>
      </c>
      <c r="R94" s="49">
        <f>((P93)*PRODUCT($G$8:G93))/PRODUCT($E$8:E93)</f>
        <v>4344423923275.6465</v>
      </c>
      <c r="S94" s="11">
        <f t="shared" si="31"/>
        <v>0</v>
      </c>
      <c r="T94" s="31">
        <f t="shared" si="32"/>
        <v>0</v>
      </c>
      <c r="U94" s="39">
        <f t="shared" si="40"/>
        <v>0</v>
      </c>
      <c r="V94" s="39">
        <f t="shared" si="33"/>
        <v>0</v>
      </c>
      <c r="W94" s="49">
        <f t="shared" si="41"/>
        <v>3.7766468550928816E+16</v>
      </c>
      <c r="X94" s="39">
        <f t="shared" si="42"/>
        <v>0</v>
      </c>
      <c r="Y94" s="39">
        <f t="shared" si="43"/>
        <v>0</v>
      </c>
      <c r="Z94" s="39">
        <f t="shared" si="49"/>
        <v>0</v>
      </c>
      <c r="AA94" s="39">
        <f t="shared" si="50"/>
        <v>0</v>
      </c>
      <c r="AB94" s="39">
        <f t="shared" si="34"/>
        <v>0</v>
      </c>
      <c r="AC94" s="39">
        <f t="shared" si="35"/>
        <v>0</v>
      </c>
      <c r="AD94" s="39">
        <f t="shared" si="44"/>
        <v>0</v>
      </c>
      <c r="AE94" s="39">
        <f t="shared" si="36"/>
        <v>0</v>
      </c>
      <c r="AF94" s="39"/>
      <c r="AG94" s="39"/>
      <c r="AH94" s="39"/>
      <c r="AI94" s="39">
        <f t="shared" si="45"/>
        <v>0</v>
      </c>
      <c r="AJ94" s="39"/>
      <c r="AK94" s="39"/>
    </row>
    <row r="95" spans="1:37" x14ac:dyDescent="0.2">
      <c r="A95" s="11">
        <f t="shared" si="46"/>
        <v>87</v>
      </c>
      <c r="B95" s="11">
        <f t="shared" si="47"/>
        <v>117</v>
      </c>
      <c r="C95" s="12" cm="1">
        <f t="array" ref="C95">IF(B95&lt;121,_xlfn.SINGLE(INDEX($D$5*Männer!C$2:C$122,B95+1,1))+(1-$D$5)*_xlfn.SINGLE(INDEX(Frauen!C$2:C$122,B95+1,1)),0)</f>
        <v>943.73164999999995</v>
      </c>
      <c r="D95" s="20">
        <f t="shared" si="37"/>
        <v>0.94373164999999992</v>
      </c>
      <c r="E95" s="20">
        <f t="shared" si="38"/>
        <v>5.6268350000000078E-2</v>
      </c>
      <c r="F95" s="27">
        <f>IF(B95&lt;121,IF($D$1="konstant",$D$3,Zins!G89),0)</f>
        <v>7.4999999999999997E-3</v>
      </c>
      <c r="G95" s="37">
        <f t="shared" si="48"/>
        <v>1.0075000000000001</v>
      </c>
      <c r="H95" s="11"/>
      <c r="I95" s="11"/>
      <c r="J95" s="11"/>
      <c r="K95" s="11"/>
      <c r="L95" s="29">
        <f t="shared" si="39"/>
        <v>0</v>
      </c>
      <c r="M95" s="31">
        <f t="shared" si="30"/>
        <v>0</v>
      </c>
      <c r="N95" s="50">
        <f>N94+H96*PRODUCT($G$8:G95)^-1*PRODUCT($E$8:E94)*D95</f>
        <v>2392.6137427921667</v>
      </c>
      <c r="O95" s="50"/>
      <c r="P95" s="49">
        <f>P94+J95*PRODUCT($E$8:E94)*PRODUCT($G$8:G94)^-1</f>
        <v>9.6444676306317234</v>
      </c>
      <c r="Q95" s="49">
        <f>((O94+N94)*PRODUCT($G$8:G94))/PRODUCT($E$8:E94)</f>
        <v>1.2784887465572718E+16</v>
      </c>
      <c r="R95" s="49">
        <f>((P94)*PRODUCT($G$8:G94))/PRODUCT($E$8:E94)</f>
        <v>51535035144908.477</v>
      </c>
      <c r="S95" s="11">
        <f t="shared" si="31"/>
        <v>0</v>
      </c>
      <c r="T95" s="31">
        <f t="shared" si="32"/>
        <v>0</v>
      </c>
      <c r="U95" s="39">
        <f t="shared" si="40"/>
        <v>0</v>
      </c>
      <c r="V95" s="39">
        <f t="shared" si="33"/>
        <v>0</v>
      </c>
      <c r="W95" s="49">
        <f t="shared" si="41"/>
        <v>4.4799870326736243E+17</v>
      </c>
      <c r="X95" s="39">
        <f t="shared" si="42"/>
        <v>0</v>
      </c>
      <c r="Y95" s="39">
        <f t="shared" si="43"/>
        <v>0</v>
      </c>
      <c r="Z95" s="39">
        <f t="shared" si="49"/>
        <v>0</v>
      </c>
      <c r="AA95" s="39">
        <f t="shared" si="50"/>
        <v>0</v>
      </c>
      <c r="AB95" s="39">
        <f t="shared" si="34"/>
        <v>0</v>
      </c>
      <c r="AC95" s="39">
        <f t="shared" si="35"/>
        <v>0</v>
      </c>
      <c r="AD95" s="39">
        <f t="shared" si="44"/>
        <v>0</v>
      </c>
      <c r="AE95" s="39">
        <f t="shared" si="36"/>
        <v>0</v>
      </c>
      <c r="AF95" s="39"/>
      <c r="AG95" s="39"/>
      <c r="AH95" s="39"/>
      <c r="AI95" s="39">
        <f t="shared" si="45"/>
        <v>0</v>
      </c>
      <c r="AJ95" s="39"/>
      <c r="AK95" s="39"/>
    </row>
    <row r="96" spans="1:37" x14ac:dyDescent="0.2">
      <c r="A96" s="11">
        <f t="shared" si="46"/>
        <v>88</v>
      </c>
      <c r="B96" s="11">
        <f t="shared" si="47"/>
        <v>118</v>
      </c>
      <c r="C96" s="12" cm="1">
        <f t="array" ref="C96">IF(B96&lt;121,_xlfn.SINGLE(INDEX($D$5*Männer!C$2:C$122,B96+1,1))+(1-$D$5)*_xlfn.SINGLE(INDEX(Frauen!C$2:C$122,B96+1,1)),0)</f>
        <v>972.27420000000006</v>
      </c>
      <c r="D96" s="20">
        <f t="shared" si="37"/>
        <v>0.97227420000000009</v>
      </c>
      <c r="E96" s="20">
        <f t="shared" si="38"/>
        <v>2.7725799999999912E-2</v>
      </c>
      <c r="F96" s="27">
        <f>IF(B96&lt;121,IF($D$1="konstant",$D$3,Zins!G90),0)</f>
        <v>7.4999999999999997E-3</v>
      </c>
      <c r="G96" s="37">
        <f t="shared" si="48"/>
        <v>1.0075000000000001</v>
      </c>
      <c r="H96" s="11"/>
      <c r="I96" s="11"/>
      <c r="J96" s="11"/>
      <c r="K96" s="11"/>
      <c r="L96" s="29">
        <f t="shared" si="39"/>
        <v>0</v>
      </c>
      <c r="M96" s="31">
        <f t="shared" si="30"/>
        <v>0</v>
      </c>
      <c r="N96" s="50">
        <f>N95+H97*PRODUCT($G$8:G96)^-1*PRODUCT($E$8:E95)*D96</f>
        <v>2392.6137427921667</v>
      </c>
      <c r="O96" s="50"/>
      <c r="P96" s="49">
        <f>P95+J96*PRODUCT($E$8:E95)*PRODUCT($G$8:G95)^-1</f>
        <v>9.6444676306317234</v>
      </c>
      <c r="Q96" s="49">
        <f>((O95+N95)*PRODUCT($G$8:G95))/PRODUCT($E$8:E95)</f>
        <v>2.2891686217144266E+17</v>
      </c>
      <c r="R96" s="49">
        <f>((P95)*PRODUCT($G$8:G95))/PRODUCT($E$8:E95)</f>
        <v>922748719457656.25</v>
      </c>
      <c r="S96" s="11">
        <f t="shared" si="31"/>
        <v>0</v>
      </c>
      <c r="T96" s="31">
        <f t="shared" si="32"/>
        <v>0</v>
      </c>
      <c r="U96" s="39">
        <f t="shared" si="40"/>
        <v>0</v>
      </c>
      <c r="V96" s="39">
        <f t="shared" si="33"/>
        <v>0</v>
      </c>
      <c r="W96" s="49">
        <f t="shared" si="41"/>
        <v>8.0215377479856271E+18</v>
      </c>
      <c r="X96" s="39">
        <f t="shared" si="42"/>
        <v>0</v>
      </c>
      <c r="Y96" s="39">
        <f t="shared" si="43"/>
        <v>0</v>
      </c>
      <c r="Z96" s="39">
        <f t="shared" si="49"/>
        <v>0</v>
      </c>
      <c r="AA96" s="39">
        <f t="shared" si="50"/>
        <v>0</v>
      </c>
      <c r="AB96" s="39">
        <f t="shared" si="34"/>
        <v>0</v>
      </c>
      <c r="AC96" s="39">
        <f t="shared" si="35"/>
        <v>0</v>
      </c>
      <c r="AD96" s="39">
        <f t="shared" si="44"/>
        <v>0</v>
      </c>
      <c r="AE96" s="39">
        <f t="shared" si="36"/>
        <v>0</v>
      </c>
      <c r="AF96" s="39"/>
      <c r="AG96" s="39"/>
      <c r="AH96" s="39"/>
      <c r="AI96" s="39">
        <f t="shared" si="45"/>
        <v>0</v>
      </c>
      <c r="AJ96" s="39"/>
      <c r="AK96" s="39"/>
    </row>
    <row r="97" spans="1:37" x14ac:dyDescent="0.2">
      <c r="A97" s="11">
        <f t="shared" si="46"/>
        <v>89</v>
      </c>
      <c r="B97" s="11">
        <f t="shared" si="47"/>
        <v>119</v>
      </c>
      <c r="C97" s="12" cm="1">
        <f t="array" ref="C97">IF(B97&lt;121,_xlfn.SINGLE(INDEX($D$5*Männer!C$2:C$122,B97+1,1))+(1-$D$5)*_xlfn.SINGLE(INDEX(Frauen!C$2:C$122,B97+1,1)),0)</f>
        <v>994.40379999999993</v>
      </c>
      <c r="D97" s="20">
        <f t="shared" si="37"/>
        <v>0.99440379999999995</v>
      </c>
      <c r="E97" s="20">
        <f t="shared" si="38"/>
        <v>5.5962000000000511E-3</v>
      </c>
      <c r="F97" s="27">
        <f>IF(B97&lt;121,IF($D$1="konstant",$D$3,Zins!G91),0)</f>
        <v>7.4999999999999997E-3</v>
      </c>
      <c r="G97" s="37">
        <f t="shared" si="48"/>
        <v>1.0075000000000001</v>
      </c>
      <c r="H97" s="11"/>
      <c r="I97" s="11"/>
      <c r="J97" s="11"/>
      <c r="K97" s="11"/>
      <c r="L97" s="29">
        <f t="shared" si="39"/>
        <v>0</v>
      </c>
      <c r="M97" s="31">
        <f t="shared" si="30"/>
        <v>0</v>
      </c>
      <c r="N97" s="50">
        <f>N96+H98*PRODUCT($G$8:G97)^-1*PRODUCT($E$8:E96)*D97</f>
        <v>2392.6137427921667</v>
      </c>
      <c r="O97" s="50"/>
      <c r="P97" s="49">
        <f>P96+J97*PRODUCT($E$8:E96)*PRODUCT($G$8:G96)^-1</f>
        <v>9.6444676306317234</v>
      </c>
      <c r="Q97" s="49">
        <f>((O96+N96)*PRODUCT($G$8:G96))/PRODUCT($E$8:E96)</f>
        <v>8.3183799435085445E+18</v>
      </c>
      <c r="R97" s="49">
        <f>((P96)*PRODUCT($G$8:G96))/PRODUCT($E$8:E96)</f>
        <v>3.3530838960592364E+16</v>
      </c>
      <c r="S97" s="11">
        <f t="shared" si="31"/>
        <v>0</v>
      </c>
      <c r="T97" s="31">
        <f t="shared" si="32"/>
        <v>0</v>
      </c>
      <c r="U97" s="39">
        <f t="shared" si="40"/>
        <v>0</v>
      </c>
      <c r="V97" s="39">
        <f t="shared" si="33"/>
        <v>0</v>
      </c>
      <c r="W97" s="49">
        <f t="shared" si="41"/>
        <v>2.9148660385256856E+20</v>
      </c>
      <c r="X97" s="39">
        <f t="shared" si="42"/>
        <v>0</v>
      </c>
      <c r="Y97" s="39">
        <f t="shared" si="43"/>
        <v>0</v>
      </c>
      <c r="Z97" s="39">
        <f t="shared" si="49"/>
        <v>0</v>
      </c>
      <c r="AA97" s="39">
        <f t="shared" si="50"/>
        <v>0</v>
      </c>
      <c r="AB97" s="39">
        <f t="shared" si="34"/>
        <v>0</v>
      </c>
      <c r="AC97" s="39">
        <f t="shared" si="35"/>
        <v>0</v>
      </c>
      <c r="AD97" s="39">
        <f t="shared" si="44"/>
        <v>0</v>
      </c>
      <c r="AE97" s="39">
        <f t="shared" si="36"/>
        <v>0</v>
      </c>
      <c r="AF97" s="39"/>
      <c r="AG97" s="39"/>
      <c r="AH97" s="39"/>
      <c r="AI97" s="39">
        <f t="shared" si="45"/>
        <v>0</v>
      </c>
      <c r="AJ97" s="39"/>
      <c r="AK97" s="39"/>
    </row>
    <row r="98" spans="1:37" x14ac:dyDescent="0.2">
      <c r="A98" s="11">
        <f t="shared" si="46"/>
        <v>90</v>
      </c>
      <c r="B98" s="11">
        <f t="shared" si="47"/>
        <v>120</v>
      </c>
      <c r="C98" s="12" cm="1">
        <f t="array" ref="C98">IF(B98&lt;121,_xlfn.SINGLE(INDEX($D$5*Männer!C$2:C$122,B98+1,1))+(1-$D$5)*_xlfn.SINGLE(INDEX(Frauen!C$2:C$122,B98+1,1)),0)</f>
        <v>1000</v>
      </c>
      <c r="D98" s="20">
        <f t="shared" si="37"/>
        <v>1</v>
      </c>
      <c r="E98" s="20">
        <f t="shared" si="38"/>
        <v>0</v>
      </c>
      <c r="F98" s="27">
        <f>IF(B98&lt;121,IF($D$1="konstant",$D$3,Zins!G92),0)</f>
        <v>7.4999999999999997E-3</v>
      </c>
      <c r="G98" s="37">
        <f t="shared" si="48"/>
        <v>1.0075000000000001</v>
      </c>
      <c r="H98" s="11"/>
      <c r="I98" s="11"/>
      <c r="J98" s="11"/>
      <c r="K98" s="11"/>
      <c r="L98" s="29">
        <f t="shared" si="39"/>
        <v>0</v>
      </c>
      <c r="M98" s="31">
        <f t="shared" si="30"/>
        <v>0</v>
      </c>
      <c r="N98" s="50">
        <f>N97+H99*PRODUCT($G$8:G98)^-1*PRODUCT($E$8:E97)*D98</f>
        <v>2392.6137427921667</v>
      </c>
      <c r="O98" s="50"/>
      <c r="P98" s="49">
        <f>P97+J98*PRODUCT($E$8:E97)*PRODUCT($G$8:G97)^-1</f>
        <v>9.6444676306317234</v>
      </c>
      <c r="Q98" s="49">
        <f>((O97+N97)*PRODUCT($G$8:G97))/PRODUCT($E$8:E97)</f>
        <v>1.4975818936215255E+21</v>
      </c>
      <c r="R98" s="49">
        <f>((P97)*PRODUCT($G$8:G97))/PRODUCT($E$8:E97)</f>
        <v>6.0366534885809121E+18</v>
      </c>
      <c r="S98" s="11">
        <f t="shared" si="31"/>
        <v>0</v>
      </c>
      <c r="T98" s="31">
        <f t="shared" si="32"/>
        <v>0</v>
      </c>
      <c r="U98" s="39">
        <f t="shared" si="40"/>
        <v>0</v>
      </c>
      <c r="V98" s="39">
        <f t="shared" si="33"/>
        <v>0</v>
      </c>
      <c r="W98" s="49">
        <f t="shared" si="41"/>
        <v>5.2477172613820122E+22</v>
      </c>
      <c r="X98" s="39">
        <f t="shared" si="42"/>
        <v>0</v>
      </c>
      <c r="Y98" s="39">
        <f t="shared" si="43"/>
        <v>0</v>
      </c>
      <c r="Z98" s="39">
        <f t="shared" si="49"/>
        <v>0</v>
      </c>
      <c r="AA98" s="39">
        <f t="shared" si="50"/>
        <v>0</v>
      </c>
      <c r="AB98" s="39">
        <f t="shared" si="34"/>
        <v>0</v>
      </c>
      <c r="AC98" s="39">
        <f t="shared" si="35"/>
        <v>0</v>
      </c>
      <c r="AD98" s="39">
        <f t="shared" si="44"/>
        <v>0</v>
      </c>
      <c r="AE98" s="39">
        <f t="shared" si="36"/>
        <v>0</v>
      </c>
      <c r="AF98" s="39"/>
      <c r="AG98" s="39"/>
      <c r="AH98" s="39"/>
      <c r="AI98" s="39">
        <f t="shared" si="45"/>
        <v>0</v>
      </c>
      <c r="AJ98" s="39"/>
      <c r="AK98" s="39"/>
    </row>
    <row r="99" spans="1:37" x14ac:dyDescent="0.2">
      <c r="A99" s="11">
        <f t="shared" si="46"/>
        <v>91</v>
      </c>
      <c r="B99" s="11">
        <f t="shared" si="47"/>
        <v>121</v>
      </c>
      <c r="C99" s="12" cm="1">
        <f t="array" ref="C99">IF(B99&lt;121,_xlfn.SINGLE(INDEX($D$5*Männer!C$2:C$122,B99+1,1))+(1-$D$5)*_xlfn.SINGLE(INDEX(Frauen!C$2:C$122,B99+1,1)),0)</f>
        <v>0</v>
      </c>
      <c r="D99" s="20">
        <f t="shared" si="37"/>
        <v>0</v>
      </c>
      <c r="E99" s="20">
        <f t="shared" si="38"/>
        <v>0</v>
      </c>
      <c r="F99" s="27">
        <f>IF(B99&lt;121,IF($D$1="konstant",$D$3,Zins!G93),0)</f>
        <v>0</v>
      </c>
      <c r="G99" s="37">
        <f t="shared" si="48"/>
        <v>1</v>
      </c>
      <c r="H99" s="11"/>
      <c r="I99" s="11"/>
      <c r="J99" s="11"/>
      <c r="K99" s="11"/>
      <c r="L99" s="29">
        <f t="shared" si="39"/>
        <v>0</v>
      </c>
      <c r="M99" s="31">
        <f t="shared" si="30"/>
        <v>0</v>
      </c>
      <c r="N99" s="50">
        <f>N98+H100*PRODUCT($G$8:G99)^-1*PRODUCT($E$8:E98)*D99</f>
        <v>2392.6137427921667</v>
      </c>
      <c r="O99" s="50"/>
      <c r="P99" s="49">
        <f>P98+J99*PRODUCT($E$8:E98)*PRODUCT($G$8:G98)^-1</f>
        <v>9.6444676306317234</v>
      </c>
      <c r="Q99" s="49" t="e">
        <f>((O98+N98)*PRODUCT($G$8:G98))/PRODUCT($E$8:E98)</f>
        <v>#DIV/0!</v>
      </c>
      <c r="R99" s="49" t="e">
        <f>((P98)*PRODUCT($G$8:G98))/PRODUCT($E$8:E98)</f>
        <v>#DIV/0!</v>
      </c>
      <c r="S99" s="11">
        <f t="shared" si="31"/>
        <v>0</v>
      </c>
      <c r="T99" s="31">
        <f t="shared" si="32"/>
        <v>0</v>
      </c>
      <c r="U99" s="39">
        <f t="shared" si="40"/>
        <v>0</v>
      </c>
      <c r="V99" s="39">
        <f t="shared" si="33"/>
        <v>0</v>
      </c>
      <c r="W99" s="49" t="e">
        <f t="shared" si="41"/>
        <v>#DIV/0!</v>
      </c>
      <c r="X99" s="39">
        <f t="shared" si="42"/>
        <v>0</v>
      </c>
      <c r="Y99" s="39">
        <f t="shared" si="43"/>
        <v>0</v>
      </c>
      <c r="Z99" s="39">
        <f t="shared" si="49"/>
        <v>0</v>
      </c>
      <c r="AA99" s="39">
        <f t="shared" si="50"/>
        <v>0</v>
      </c>
      <c r="AB99" s="39">
        <f t="shared" si="34"/>
        <v>0</v>
      </c>
      <c r="AC99" s="39">
        <f t="shared" si="35"/>
        <v>0</v>
      </c>
      <c r="AD99" s="39">
        <f t="shared" si="44"/>
        <v>0</v>
      </c>
      <c r="AE99" s="39">
        <f t="shared" si="36"/>
        <v>0</v>
      </c>
      <c r="AF99" s="39"/>
      <c r="AG99" s="39"/>
      <c r="AH99" s="39"/>
      <c r="AI99" s="39">
        <f t="shared" si="45"/>
        <v>0</v>
      </c>
      <c r="AJ99" s="39"/>
      <c r="AK99" s="39"/>
    </row>
    <row r="100" spans="1:37" x14ac:dyDescent="0.2">
      <c r="A100" s="11">
        <f t="shared" si="46"/>
        <v>92</v>
      </c>
      <c r="B100" s="11" t="str">
        <f t="shared" si="47"/>
        <v/>
      </c>
      <c r="C100" s="12" cm="1">
        <f t="array" ref="C100">IF(B100&lt;121,_xlfn.SINGLE(INDEX($D$5*Männer!C$2:C$122,B100+1,1))+(1-$D$5)*_xlfn.SINGLE(INDEX(Frauen!C$2:C$122,B100+1,1)),0)</f>
        <v>0</v>
      </c>
      <c r="D100" s="20">
        <f t="shared" si="37"/>
        <v>0</v>
      </c>
      <c r="E100" s="20">
        <f t="shared" si="38"/>
        <v>0</v>
      </c>
      <c r="F100" s="27">
        <f>IF(B100&lt;121,IF($D$1="konstant",$D$3,Zins!G94),0)</f>
        <v>0</v>
      </c>
      <c r="G100" s="37">
        <f t="shared" si="48"/>
        <v>1</v>
      </c>
      <c r="H100" s="11"/>
      <c r="I100" s="11"/>
      <c r="J100" s="11"/>
      <c r="K100" s="11"/>
      <c r="L100" s="29">
        <f t="shared" si="39"/>
        <v>0</v>
      </c>
      <c r="M100" s="31">
        <f t="shared" si="30"/>
        <v>0</v>
      </c>
      <c r="N100" s="50">
        <f>N99+H101*PRODUCT($G$8:G100)^-1*PRODUCT($E$8:E99)*D100</f>
        <v>2392.6137427921667</v>
      </c>
      <c r="O100" s="50"/>
      <c r="P100" s="49">
        <f>P99+J100*PRODUCT($E$8:E99)*PRODUCT($G$8:G99)^-1</f>
        <v>9.6444676306317234</v>
      </c>
      <c r="Q100" s="49" t="e">
        <f>((O99+N99)*PRODUCT($G$8:G99))/PRODUCT($E$8:E99)</f>
        <v>#DIV/0!</v>
      </c>
      <c r="R100" s="49" t="e">
        <f>((P99)*PRODUCT($G$8:G99))/PRODUCT($E$8:E99)</f>
        <v>#DIV/0!</v>
      </c>
      <c r="S100" s="11">
        <f t="shared" si="31"/>
        <v>0</v>
      </c>
      <c r="T100" s="31">
        <f t="shared" si="32"/>
        <v>0</v>
      </c>
      <c r="U100" s="39">
        <f t="shared" si="40"/>
        <v>0</v>
      </c>
      <c r="V100" s="39">
        <f t="shared" si="33"/>
        <v>0</v>
      </c>
      <c r="W100" s="49" t="e">
        <f t="shared" si="41"/>
        <v>#DIV/0!</v>
      </c>
      <c r="X100" s="39">
        <f t="shared" si="42"/>
        <v>0</v>
      </c>
      <c r="Y100" s="39">
        <f t="shared" si="43"/>
        <v>0</v>
      </c>
      <c r="Z100" s="39">
        <f t="shared" si="49"/>
        <v>0</v>
      </c>
      <c r="AA100" s="39">
        <f t="shared" si="50"/>
        <v>0</v>
      </c>
      <c r="AB100" s="39">
        <f t="shared" si="34"/>
        <v>0</v>
      </c>
      <c r="AC100" s="39">
        <f t="shared" si="35"/>
        <v>0</v>
      </c>
      <c r="AD100" s="39">
        <f t="shared" si="44"/>
        <v>0</v>
      </c>
      <c r="AE100" s="39">
        <f t="shared" si="36"/>
        <v>0</v>
      </c>
      <c r="AF100" s="39"/>
      <c r="AG100" s="39"/>
      <c r="AH100" s="39"/>
      <c r="AI100" s="39">
        <f t="shared" si="45"/>
        <v>0</v>
      </c>
      <c r="AJ100" s="39"/>
      <c r="AK100" s="39"/>
    </row>
    <row r="101" spans="1:37" x14ac:dyDescent="0.2">
      <c r="A101" s="11">
        <f t="shared" si="46"/>
        <v>93</v>
      </c>
      <c r="B101" s="11" t="str">
        <f t="shared" si="47"/>
        <v/>
      </c>
      <c r="C101" s="12" cm="1">
        <f t="array" ref="C101">IF(B101&lt;121,_xlfn.SINGLE(INDEX($D$5*Männer!C$2:C$122,B101+1,1))+(1-$D$5)*_xlfn.SINGLE(INDEX(Frauen!C$2:C$122,B101+1,1)),0)</f>
        <v>0</v>
      </c>
      <c r="D101" s="20">
        <f t="shared" si="37"/>
        <v>0</v>
      </c>
      <c r="E101" s="20">
        <f t="shared" si="38"/>
        <v>0</v>
      </c>
      <c r="F101" s="27">
        <f>IF(B101&lt;121,IF($D$1="konstant",$D$3,Zins!G95),0)</f>
        <v>0</v>
      </c>
      <c r="G101" s="37">
        <f t="shared" si="48"/>
        <v>1</v>
      </c>
      <c r="H101" s="11"/>
      <c r="I101" s="11"/>
      <c r="J101" s="11"/>
      <c r="K101" s="11"/>
      <c r="L101" s="29">
        <f t="shared" si="39"/>
        <v>0</v>
      </c>
      <c r="M101" s="31">
        <f t="shared" si="30"/>
        <v>0</v>
      </c>
      <c r="N101" s="50">
        <f>N100+H102*PRODUCT($G$8:G101)^-1*PRODUCT($E$8:E100)*D101</f>
        <v>2392.6137427921667</v>
      </c>
      <c r="O101" s="50"/>
      <c r="P101" s="49">
        <f>P100+J101*PRODUCT($E$8:E100)*PRODUCT($G$8:G100)^-1</f>
        <v>9.6444676306317234</v>
      </c>
      <c r="Q101" s="49" t="e">
        <f>((O100+N100)*PRODUCT($G$8:G100))/PRODUCT($E$8:E100)</f>
        <v>#DIV/0!</v>
      </c>
      <c r="R101" s="49" t="e">
        <f>((P100)*PRODUCT($G$8:G100))/PRODUCT($E$8:E100)</f>
        <v>#DIV/0!</v>
      </c>
      <c r="S101" s="11">
        <f t="shared" si="31"/>
        <v>0</v>
      </c>
      <c r="T101" s="31">
        <f t="shared" si="32"/>
        <v>0</v>
      </c>
      <c r="U101" s="39">
        <f t="shared" si="40"/>
        <v>0</v>
      </c>
      <c r="V101" s="39">
        <f t="shared" si="33"/>
        <v>0</v>
      </c>
      <c r="W101" s="49" t="e">
        <f t="shared" si="41"/>
        <v>#DIV/0!</v>
      </c>
      <c r="X101" s="39">
        <f t="shared" si="42"/>
        <v>0</v>
      </c>
      <c r="Y101" s="39">
        <f t="shared" si="43"/>
        <v>0</v>
      </c>
      <c r="Z101" s="39">
        <f t="shared" si="49"/>
        <v>0</v>
      </c>
      <c r="AA101" s="39">
        <f t="shared" si="50"/>
        <v>0</v>
      </c>
      <c r="AB101" s="39">
        <f t="shared" si="34"/>
        <v>0</v>
      </c>
      <c r="AC101" s="39">
        <f t="shared" si="35"/>
        <v>0</v>
      </c>
      <c r="AD101" s="39">
        <f t="shared" si="44"/>
        <v>0</v>
      </c>
      <c r="AE101" s="39">
        <f t="shared" si="36"/>
        <v>0</v>
      </c>
      <c r="AF101" s="39"/>
      <c r="AG101" s="39"/>
      <c r="AH101" s="39"/>
      <c r="AI101" s="39">
        <f t="shared" si="45"/>
        <v>0</v>
      </c>
      <c r="AJ101" s="39"/>
      <c r="AK101" s="39"/>
    </row>
    <row r="102" spans="1:37" x14ac:dyDescent="0.2">
      <c r="A102" s="11">
        <f t="shared" si="46"/>
        <v>94</v>
      </c>
      <c r="B102" s="11" t="str">
        <f t="shared" si="47"/>
        <v/>
      </c>
      <c r="C102" s="12" cm="1">
        <f t="array" ref="C102">IF(B102&lt;121,_xlfn.SINGLE(INDEX($D$5*Männer!C$2:C$122,B102+1,1))+(1-$D$5)*_xlfn.SINGLE(INDEX(Frauen!C$2:C$122,B102+1,1)),0)</f>
        <v>0</v>
      </c>
      <c r="D102" s="20">
        <f t="shared" si="37"/>
        <v>0</v>
      </c>
      <c r="E102" s="20">
        <f t="shared" si="38"/>
        <v>0</v>
      </c>
      <c r="F102" s="27">
        <f>IF(B102&lt;121,IF($D$1="konstant",$D$3,Zins!G96),0)</f>
        <v>0</v>
      </c>
      <c r="G102" s="37">
        <f t="shared" si="48"/>
        <v>1</v>
      </c>
      <c r="H102" s="11"/>
      <c r="I102" s="11"/>
      <c r="J102" s="11"/>
      <c r="K102" s="11"/>
      <c r="L102" s="29">
        <f t="shared" si="39"/>
        <v>0</v>
      </c>
      <c r="M102" s="31">
        <f t="shared" si="30"/>
        <v>0</v>
      </c>
      <c r="N102" s="50">
        <f>N101+H103*PRODUCT($G$8:G102)^-1*PRODUCT($E$8:E101)*D102</f>
        <v>2392.6137427921667</v>
      </c>
      <c r="O102" s="50"/>
      <c r="P102" s="49">
        <f>P101+J102*PRODUCT($E$8:E101)*PRODUCT($G$8:G101)^-1</f>
        <v>9.6444676306317234</v>
      </c>
      <c r="Q102" s="49" t="e">
        <f>((O101+N101)*PRODUCT($G$8:G101))/PRODUCT($E$8:E101)</f>
        <v>#DIV/0!</v>
      </c>
      <c r="R102" s="49" t="e">
        <f>((P101)*PRODUCT($G$8:G101))/PRODUCT($E$8:E101)</f>
        <v>#DIV/0!</v>
      </c>
      <c r="S102" s="11">
        <f t="shared" si="31"/>
        <v>0</v>
      </c>
      <c r="T102" s="31">
        <f t="shared" si="32"/>
        <v>0</v>
      </c>
      <c r="U102" s="39">
        <f t="shared" si="40"/>
        <v>0</v>
      </c>
      <c r="V102" s="39">
        <f t="shared" si="33"/>
        <v>0</v>
      </c>
      <c r="W102" s="49" t="e">
        <f t="shared" si="41"/>
        <v>#DIV/0!</v>
      </c>
      <c r="X102" s="39">
        <f t="shared" si="42"/>
        <v>0</v>
      </c>
      <c r="Y102" s="39">
        <f t="shared" si="43"/>
        <v>0</v>
      </c>
      <c r="Z102" s="39">
        <f t="shared" si="49"/>
        <v>0</v>
      </c>
      <c r="AA102" s="39">
        <f t="shared" si="50"/>
        <v>0</v>
      </c>
      <c r="AB102" s="39">
        <f t="shared" si="34"/>
        <v>0</v>
      </c>
      <c r="AC102" s="39">
        <f t="shared" si="35"/>
        <v>0</v>
      </c>
      <c r="AD102" s="39">
        <f t="shared" si="44"/>
        <v>0</v>
      </c>
      <c r="AE102" s="39">
        <f t="shared" si="36"/>
        <v>0</v>
      </c>
      <c r="AF102" s="39"/>
      <c r="AG102" s="39"/>
      <c r="AH102" s="39"/>
      <c r="AI102" s="39">
        <f t="shared" si="45"/>
        <v>0</v>
      </c>
      <c r="AJ102" s="39"/>
      <c r="AK102" s="39"/>
    </row>
    <row r="103" spans="1:37" x14ac:dyDescent="0.2">
      <c r="A103" s="11">
        <f t="shared" si="46"/>
        <v>95</v>
      </c>
      <c r="B103" s="11" t="str">
        <f t="shared" si="47"/>
        <v/>
      </c>
      <c r="C103" s="12" cm="1">
        <f t="array" ref="C103">IF(B103&lt;121,_xlfn.SINGLE(INDEX($D$5*Männer!C$2:C$122,B103+1,1))+(1-$D$5)*_xlfn.SINGLE(INDEX(Frauen!C$2:C$122,B103+1,1)),0)</f>
        <v>0</v>
      </c>
      <c r="D103" s="20">
        <f t="shared" si="37"/>
        <v>0</v>
      </c>
      <c r="E103" s="20">
        <f t="shared" si="38"/>
        <v>0</v>
      </c>
      <c r="F103" s="27">
        <f>IF(B103&lt;121,IF($D$1="konstant",$D$3,Zins!G97),0)</f>
        <v>0</v>
      </c>
      <c r="G103" s="37">
        <f t="shared" si="48"/>
        <v>1</v>
      </c>
      <c r="H103" s="11"/>
      <c r="I103" s="11"/>
      <c r="J103" s="11"/>
      <c r="K103" s="11"/>
      <c r="L103" s="29">
        <f t="shared" si="39"/>
        <v>0</v>
      </c>
      <c r="M103" s="31">
        <f t="shared" si="30"/>
        <v>0</v>
      </c>
      <c r="N103" s="50">
        <f>N102+H104*PRODUCT($G$8:G103)^-1*PRODUCT($E$8:E102)*D103</f>
        <v>2392.6137427921667</v>
      </c>
      <c r="O103" s="50"/>
      <c r="P103" s="49">
        <f>P102+J103*PRODUCT($E$8:E102)*PRODUCT($G$8:G102)^-1</f>
        <v>9.6444676306317234</v>
      </c>
      <c r="Q103" s="49" t="e">
        <f>((O102+N102)*PRODUCT($G$8:G102))/PRODUCT($E$8:E102)</f>
        <v>#DIV/0!</v>
      </c>
      <c r="R103" s="49" t="e">
        <f>((P102)*PRODUCT($G$8:G102))/PRODUCT($E$8:E102)</f>
        <v>#DIV/0!</v>
      </c>
      <c r="S103" s="11">
        <f t="shared" si="31"/>
        <v>0</v>
      </c>
      <c r="T103" s="31">
        <f t="shared" si="32"/>
        <v>0</v>
      </c>
      <c r="U103" s="39">
        <f t="shared" si="40"/>
        <v>0</v>
      </c>
      <c r="V103" s="39">
        <f t="shared" si="33"/>
        <v>0</v>
      </c>
      <c r="W103" s="49" t="e">
        <f t="shared" si="41"/>
        <v>#DIV/0!</v>
      </c>
      <c r="X103" s="39">
        <f t="shared" si="42"/>
        <v>0</v>
      </c>
      <c r="Y103" s="39">
        <f t="shared" si="43"/>
        <v>0</v>
      </c>
      <c r="Z103" s="39">
        <f t="shared" si="49"/>
        <v>0</v>
      </c>
      <c r="AA103" s="39">
        <f t="shared" si="50"/>
        <v>0</v>
      </c>
      <c r="AB103" s="39">
        <f t="shared" si="34"/>
        <v>0</v>
      </c>
      <c r="AC103" s="39">
        <f t="shared" si="35"/>
        <v>0</v>
      </c>
      <c r="AD103" s="39">
        <f t="shared" si="44"/>
        <v>0</v>
      </c>
      <c r="AE103" s="39">
        <f t="shared" si="36"/>
        <v>0</v>
      </c>
      <c r="AF103" s="39"/>
      <c r="AG103" s="39"/>
      <c r="AH103" s="39"/>
      <c r="AI103" s="39">
        <f t="shared" si="45"/>
        <v>0</v>
      </c>
      <c r="AJ103" s="39"/>
      <c r="AK103" s="39"/>
    </row>
    <row r="104" spans="1:37" x14ac:dyDescent="0.2">
      <c r="A104" s="11">
        <f t="shared" si="46"/>
        <v>96</v>
      </c>
      <c r="B104" s="11" t="str">
        <f t="shared" si="47"/>
        <v/>
      </c>
      <c r="C104" s="12" cm="1">
        <f t="array" ref="C104">IF(B104&lt;121,_xlfn.SINGLE(INDEX($D$5*Männer!C$2:C$122,B104+1,1))+(1-$D$5)*_xlfn.SINGLE(INDEX(Frauen!C$2:C$122,B104+1,1)),0)</f>
        <v>0</v>
      </c>
      <c r="D104" s="20">
        <f t="shared" si="37"/>
        <v>0</v>
      </c>
      <c r="E104" s="20">
        <f t="shared" si="38"/>
        <v>0</v>
      </c>
      <c r="F104" s="27">
        <f>IF(B104&lt;121,IF($D$1="konstant",$D$3,Zins!G98),0)</f>
        <v>0</v>
      </c>
      <c r="G104" s="37">
        <f t="shared" si="48"/>
        <v>1</v>
      </c>
      <c r="H104" s="11"/>
      <c r="I104" s="11"/>
      <c r="J104" s="11"/>
      <c r="K104" s="11"/>
      <c r="L104" s="29">
        <f t="shared" si="39"/>
        <v>0</v>
      </c>
      <c r="M104" s="31">
        <f t="shared" si="30"/>
        <v>0</v>
      </c>
      <c r="N104" s="50">
        <f>N103+H105*PRODUCT($G$8:G104)^-1*PRODUCT($E$8:E103)*D104</f>
        <v>2392.6137427921667</v>
      </c>
      <c r="O104" s="50"/>
      <c r="P104" s="49">
        <f>P103+J104*PRODUCT($E$8:E103)*PRODUCT($G$8:G103)^-1</f>
        <v>9.6444676306317234</v>
      </c>
      <c r="Q104" s="49" t="e">
        <f>((O103+N103)*PRODUCT($G$8:G103))/PRODUCT($E$8:E103)</f>
        <v>#DIV/0!</v>
      </c>
      <c r="R104" s="49" t="e">
        <f>((P103)*PRODUCT($G$8:G103))/PRODUCT($E$8:E103)</f>
        <v>#DIV/0!</v>
      </c>
      <c r="S104" s="11">
        <f t="shared" si="31"/>
        <v>0</v>
      </c>
      <c r="T104" s="31">
        <f t="shared" si="32"/>
        <v>0</v>
      </c>
      <c r="U104" s="39">
        <f t="shared" si="40"/>
        <v>0</v>
      </c>
      <c r="V104" s="39">
        <f t="shared" si="33"/>
        <v>0</v>
      </c>
      <c r="W104" s="49" t="e">
        <f t="shared" si="41"/>
        <v>#DIV/0!</v>
      </c>
      <c r="X104" s="39">
        <f t="shared" si="42"/>
        <v>0</v>
      </c>
      <c r="Y104" s="39">
        <f t="shared" si="43"/>
        <v>0</v>
      </c>
      <c r="Z104" s="39">
        <f t="shared" si="49"/>
        <v>0</v>
      </c>
      <c r="AA104" s="39">
        <f t="shared" si="50"/>
        <v>0</v>
      </c>
      <c r="AB104" s="39">
        <f t="shared" ref="AB104:AB129" si="51">I104+((1+F104)^-1)*V105-V104</f>
        <v>0</v>
      </c>
      <c r="AC104" s="39">
        <f t="shared" ref="AC104:AC129" si="52">((F104+1)^-1)*D104*(H105-V105)</f>
        <v>0</v>
      </c>
      <c r="AD104" s="39">
        <f t="shared" si="44"/>
        <v>0</v>
      </c>
      <c r="AE104" s="39">
        <f t="shared" ref="AE104:AE129" si="53">AH104-AH105/G104</f>
        <v>0</v>
      </c>
      <c r="AF104" s="39"/>
      <c r="AG104" s="39"/>
      <c r="AH104" s="39"/>
      <c r="AI104" s="39">
        <f t="shared" si="45"/>
        <v>0</v>
      </c>
      <c r="AJ104" s="39"/>
      <c r="AK104" s="39"/>
    </row>
    <row r="105" spans="1:37" x14ac:dyDescent="0.2">
      <c r="A105" s="11">
        <f t="shared" si="46"/>
        <v>97</v>
      </c>
      <c r="B105" s="11" t="str">
        <f t="shared" si="47"/>
        <v/>
      </c>
      <c r="C105" s="12" cm="1">
        <f t="array" ref="C105">IF(B105&lt;121,_xlfn.SINGLE(INDEX($D$5*Männer!C$2:C$122,B105+1,1))+(1-$D$5)*_xlfn.SINGLE(INDEX(Frauen!C$2:C$122,B105+1,1)),0)</f>
        <v>0</v>
      </c>
      <c r="D105" s="20">
        <f t="shared" si="37"/>
        <v>0</v>
      </c>
      <c r="E105" s="20">
        <f t="shared" si="38"/>
        <v>0</v>
      </c>
      <c r="F105" s="27">
        <f>IF(B105&lt;121,IF($D$1="konstant",$D$3,Zins!G99),0)</f>
        <v>0</v>
      </c>
      <c r="G105" s="37">
        <f t="shared" si="48"/>
        <v>1</v>
      </c>
      <c r="H105" s="11"/>
      <c r="I105" s="11"/>
      <c r="J105" s="11"/>
      <c r="K105" s="11"/>
      <c r="L105" s="29">
        <f t="shared" si="39"/>
        <v>0</v>
      </c>
      <c r="M105" s="31">
        <f t="shared" si="30"/>
        <v>0</v>
      </c>
      <c r="N105" s="50">
        <f>N104+H106*PRODUCT($G$8:G105)^-1*PRODUCT($E$8:E104)*D105</f>
        <v>2392.6137427921667</v>
      </c>
      <c r="O105" s="50"/>
      <c r="P105" s="49">
        <f>P104+J105*PRODUCT($E$8:E104)*PRODUCT($G$8:G104)^-1</f>
        <v>9.6444676306317234</v>
      </c>
      <c r="Q105" s="49" t="e">
        <f>((O104+N104)*PRODUCT($G$8:G104))/PRODUCT($E$8:E104)</f>
        <v>#DIV/0!</v>
      </c>
      <c r="R105" s="49" t="e">
        <f>((P104)*PRODUCT($G$8:G104))/PRODUCT($E$8:E104)</f>
        <v>#DIV/0!</v>
      </c>
      <c r="S105" s="11">
        <f t="shared" si="31"/>
        <v>0</v>
      </c>
      <c r="T105" s="31">
        <f t="shared" si="32"/>
        <v>0</v>
      </c>
      <c r="U105" s="39">
        <f t="shared" si="40"/>
        <v>0</v>
      </c>
      <c r="V105" s="39">
        <f t="shared" si="33"/>
        <v>0</v>
      </c>
      <c r="W105" s="49" t="e">
        <f t="shared" si="41"/>
        <v>#DIV/0!</v>
      </c>
      <c r="X105" s="39">
        <f t="shared" si="42"/>
        <v>0</v>
      </c>
      <c r="Y105" s="39">
        <f t="shared" ref="Y105:Y129" si="54">S105+AJ105-T105*$M$3</f>
        <v>0</v>
      </c>
      <c r="Z105" s="39">
        <f t="shared" si="49"/>
        <v>0</v>
      </c>
      <c r="AA105" s="39">
        <f t="shared" si="50"/>
        <v>0</v>
      </c>
      <c r="AB105" s="39">
        <f t="shared" si="51"/>
        <v>0</v>
      </c>
      <c r="AC105" s="39">
        <f t="shared" si="52"/>
        <v>0</v>
      </c>
      <c r="AD105" s="39">
        <f t="shared" si="44"/>
        <v>0</v>
      </c>
      <c r="AE105" s="39">
        <f t="shared" si="53"/>
        <v>0</v>
      </c>
      <c r="AF105" s="39"/>
      <c r="AG105" s="39"/>
      <c r="AH105" s="39"/>
      <c r="AI105" s="39">
        <f t="shared" si="45"/>
        <v>0</v>
      </c>
      <c r="AJ105" s="39"/>
      <c r="AK105" s="39"/>
    </row>
    <row r="106" spans="1:37" x14ac:dyDescent="0.2">
      <c r="A106" s="11">
        <f t="shared" si="46"/>
        <v>98</v>
      </c>
      <c r="B106" s="11" t="str">
        <f t="shared" si="47"/>
        <v/>
      </c>
      <c r="C106" s="12" cm="1">
        <f t="array" ref="C106">IF(B106&lt;121,_xlfn.SINGLE(INDEX($D$5*Männer!C$2:C$122,B106+1,1))+(1-$D$5)*_xlfn.SINGLE(INDEX(Frauen!C$2:C$122,B106+1,1)),0)</f>
        <v>0</v>
      </c>
      <c r="D106" s="20">
        <f t="shared" si="37"/>
        <v>0</v>
      </c>
      <c r="E106" s="20">
        <f t="shared" si="38"/>
        <v>0</v>
      </c>
      <c r="F106" s="27">
        <f>IF(B106&lt;121,IF($D$1="konstant",$D$3,Zins!G100),0)</f>
        <v>0</v>
      </c>
      <c r="G106" s="37">
        <f t="shared" si="48"/>
        <v>1</v>
      </c>
      <c r="H106" s="11"/>
      <c r="I106" s="11"/>
      <c r="J106" s="11"/>
      <c r="K106" s="11"/>
      <c r="L106" s="29">
        <f t="shared" si="39"/>
        <v>0</v>
      </c>
      <c r="M106" s="31">
        <f t="shared" si="30"/>
        <v>0</v>
      </c>
      <c r="N106" s="50">
        <f>N105+H107*PRODUCT($G$8:G106)^-1*PRODUCT($E$8:E105)*D106</f>
        <v>2392.6137427921667</v>
      </c>
      <c r="O106" s="50"/>
      <c r="P106" s="49">
        <f>P105+J106*PRODUCT($E$8:E105)*PRODUCT($G$8:G105)^-1</f>
        <v>9.6444676306317234</v>
      </c>
      <c r="Q106" s="49" t="e">
        <f>((O105+N105)*PRODUCT($G$8:G105))/PRODUCT($E$8:E105)</f>
        <v>#DIV/0!</v>
      </c>
      <c r="R106" s="49" t="e">
        <f>((P105)*PRODUCT($G$8:G105))/PRODUCT($E$8:E105)</f>
        <v>#DIV/0!</v>
      </c>
      <c r="S106" s="11">
        <f t="shared" si="31"/>
        <v>0</v>
      </c>
      <c r="T106" s="31">
        <f t="shared" si="32"/>
        <v>0</v>
      </c>
      <c r="U106" s="39">
        <f t="shared" si="40"/>
        <v>0</v>
      </c>
      <c r="V106" s="39">
        <f t="shared" si="33"/>
        <v>0</v>
      </c>
      <c r="W106" s="49" t="e">
        <f t="shared" si="41"/>
        <v>#DIV/0!</v>
      </c>
      <c r="X106" s="39">
        <f t="shared" si="42"/>
        <v>0</v>
      </c>
      <c r="Y106" s="39">
        <f t="shared" si="54"/>
        <v>0</v>
      </c>
      <c r="Z106" s="39">
        <f t="shared" si="49"/>
        <v>0</v>
      </c>
      <c r="AA106" s="39">
        <f t="shared" si="50"/>
        <v>0</v>
      </c>
      <c r="AB106" s="39">
        <f t="shared" si="51"/>
        <v>0</v>
      </c>
      <c r="AC106" s="39">
        <f t="shared" si="52"/>
        <v>0</v>
      </c>
      <c r="AD106" s="39">
        <f t="shared" si="44"/>
        <v>0</v>
      </c>
      <c r="AE106" s="39">
        <f t="shared" si="53"/>
        <v>0</v>
      </c>
      <c r="AF106" s="39"/>
      <c r="AG106" s="39"/>
      <c r="AH106" s="39"/>
      <c r="AI106" s="39">
        <f t="shared" si="45"/>
        <v>0</v>
      </c>
      <c r="AJ106" s="39"/>
      <c r="AK106" s="39"/>
    </row>
    <row r="107" spans="1:37" x14ac:dyDescent="0.2">
      <c r="A107" s="11">
        <f t="shared" si="46"/>
        <v>99</v>
      </c>
      <c r="B107" s="11" t="str">
        <f t="shared" si="47"/>
        <v/>
      </c>
      <c r="C107" s="12" cm="1">
        <f t="array" ref="C107">IF(B107&lt;121,_xlfn.SINGLE(INDEX($D$5*Männer!C$2:C$122,B107+1,1))+(1-$D$5)*_xlfn.SINGLE(INDEX(Frauen!C$2:C$122,B107+1,1)),0)</f>
        <v>0</v>
      </c>
      <c r="D107" s="20">
        <f t="shared" si="37"/>
        <v>0</v>
      </c>
      <c r="E107" s="20">
        <f t="shared" si="38"/>
        <v>0</v>
      </c>
      <c r="F107" s="27">
        <f>IF(B107&lt;121,IF($D$1="konstant",$D$3,Zins!G101),0)</f>
        <v>0</v>
      </c>
      <c r="G107" s="37">
        <f t="shared" si="48"/>
        <v>1</v>
      </c>
      <c r="H107" s="11"/>
      <c r="I107" s="11"/>
      <c r="J107" s="11"/>
      <c r="K107" s="11"/>
      <c r="L107" s="29">
        <f t="shared" si="39"/>
        <v>0</v>
      </c>
      <c r="M107" s="31">
        <f t="shared" si="30"/>
        <v>0</v>
      </c>
      <c r="N107" s="50">
        <f>N106+H108*PRODUCT($G$8:G107)^-1*PRODUCT($E$8:E106)*D107</f>
        <v>2392.6137427921667</v>
      </c>
      <c r="O107" s="50"/>
      <c r="P107" s="49">
        <f>P106+J107*PRODUCT($E$8:E106)*PRODUCT($G$8:G106)^-1</f>
        <v>9.6444676306317234</v>
      </c>
      <c r="Q107" s="49" t="e">
        <f>((O106+N106)*PRODUCT($G$8:G106))/PRODUCT($E$8:E106)</f>
        <v>#DIV/0!</v>
      </c>
      <c r="R107" s="49" t="e">
        <f>((P106)*PRODUCT($G$8:G106))/PRODUCT($E$8:E106)</f>
        <v>#DIV/0!</v>
      </c>
      <c r="S107" s="11">
        <f t="shared" si="31"/>
        <v>0</v>
      </c>
      <c r="T107" s="31">
        <f t="shared" si="32"/>
        <v>0</v>
      </c>
      <c r="U107" s="39">
        <f t="shared" si="40"/>
        <v>0</v>
      </c>
      <c r="V107" s="39">
        <f t="shared" si="33"/>
        <v>0</v>
      </c>
      <c r="W107" s="49" t="e">
        <f t="shared" si="41"/>
        <v>#DIV/0!</v>
      </c>
      <c r="X107" s="39">
        <f t="shared" si="42"/>
        <v>0</v>
      </c>
      <c r="Y107" s="39">
        <f t="shared" si="54"/>
        <v>0</v>
      </c>
      <c r="Z107" s="39">
        <f t="shared" si="49"/>
        <v>0</v>
      </c>
      <c r="AA107" s="39">
        <f t="shared" si="50"/>
        <v>0</v>
      </c>
      <c r="AB107" s="39">
        <f t="shared" si="51"/>
        <v>0</v>
      </c>
      <c r="AC107" s="39">
        <f t="shared" si="52"/>
        <v>0</v>
      </c>
      <c r="AD107" s="39">
        <f t="shared" si="44"/>
        <v>0</v>
      </c>
      <c r="AE107" s="39">
        <f t="shared" si="53"/>
        <v>0</v>
      </c>
      <c r="AF107" s="39"/>
      <c r="AG107" s="39"/>
      <c r="AH107" s="39"/>
      <c r="AI107" s="39">
        <f t="shared" si="45"/>
        <v>0</v>
      </c>
      <c r="AJ107" s="39"/>
      <c r="AK107" s="39"/>
    </row>
    <row r="108" spans="1:37" x14ac:dyDescent="0.2">
      <c r="A108" s="11">
        <f t="shared" si="46"/>
        <v>100</v>
      </c>
      <c r="B108" s="11" t="str">
        <f t="shared" si="47"/>
        <v/>
      </c>
      <c r="C108" s="12" cm="1">
        <f t="array" ref="C108">IF(B108&lt;121,_xlfn.SINGLE(INDEX($D$5*Männer!C$2:C$122,B108+1,1))+(1-$D$5)*_xlfn.SINGLE(INDEX(Frauen!C$2:C$122,B108+1,1)),0)</f>
        <v>0</v>
      </c>
      <c r="D108" s="20">
        <f t="shared" si="37"/>
        <v>0</v>
      </c>
      <c r="E108" s="20">
        <f t="shared" si="38"/>
        <v>0</v>
      </c>
      <c r="F108" s="27">
        <f>IF(B108&lt;121,IF($D$1="konstant",$D$3,Zins!G102),0)</f>
        <v>0</v>
      </c>
      <c r="G108" s="37">
        <f t="shared" si="48"/>
        <v>1</v>
      </c>
      <c r="H108" s="11"/>
      <c r="I108" s="11"/>
      <c r="J108" s="11"/>
      <c r="K108" s="11"/>
      <c r="L108" s="29">
        <f t="shared" si="39"/>
        <v>0</v>
      </c>
      <c r="M108" s="31">
        <f t="shared" si="30"/>
        <v>0</v>
      </c>
      <c r="N108" s="50">
        <f>N107+H109*PRODUCT($G$8:G108)^-1*PRODUCT($E$8:E107)*D108</f>
        <v>2392.6137427921667</v>
      </c>
      <c r="O108" s="50"/>
      <c r="P108" s="49">
        <f>P107+J108*PRODUCT($E$8:E107)*PRODUCT($G$8:G107)^-1</f>
        <v>9.6444676306317234</v>
      </c>
      <c r="Q108" s="49" t="e">
        <f>((O107+N107)*PRODUCT($G$8:G107))/PRODUCT($E$8:E107)</f>
        <v>#DIV/0!</v>
      </c>
      <c r="R108" s="49" t="e">
        <f>((P107)*PRODUCT($G$8:G107))/PRODUCT($E$8:E107)</f>
        <v>#DIV/0!</v>
      </c>
      <c r="S108" s="11">
        <f t="shared" si="31"/>
        <v>0</v>
      </c>
      <c r="T108" s="31">
        <f t="shared" si="32"/>
        <v>0</v>
      </c>
      <c r="U108" s="39">
        <f t="shared" si="40"/>
        <v>0</v>
      </c>
      <c r="V108" s="39">
        <f t="shared" si="33"/>
        <v>0</v>
      </c>
      <c r="W108" s="49" t="e">
        <f t="shared" si="41"/>
        <v>#DIV/0!</v>
      </c>
      <c r="X108" s="39">
        <f t="shared" si="42"/>
        <v>0</v>
      </c>
      <c r="Y108" s="39">
        <f t="shared" si="54"/>
        <v>0</v>
      </c>
      <c r="Z108" s="39">
        <f t="shared" si="49"/>
        <v>0</v>
      </c>
      <c r="AA108" s="39">
        <f t="shared" si="50"/>
        <v>0</v>
      </c>
      <c r="AB108" s="39">
        <f t="shared" si="51"/>
        <v>0</v>
      </c>
      <c r="AC108" s="39">
        <f t="shared" si="52"/>
        <v>0</v>
      </c>
      <c r="AD108" s="39">
        <f t="shared" si="44"/>
        <v>0</v>
      </c>
      <c r="AE108" s="39">
        <f t="shared" si="53"/>
        <v>0</v>
      </c>
      <c r="AF108" s="39"/>
      <c r="AG108" s="39"/>
      <c r="AH108" s="39"/>
      <c r="AI108" s="39">
        <f t="shared" si="45"/>
        <v>0</v>
      </c>
      <c r="AJ108" s="39"/>
      <c r="AK108" s="39"/>
    </row>
    <row r="109" spans="1:37" x14ac:dyDescent="0.2">
      <c r="A109" s="11">
        <f t="shared" si="46"/>
        <v>101</v>
      </c>
      <c r="B109" s="11" t="str">
        <f t="shared" si="47"/>
        <v/>
      </c>
      <c r="C109" s="12" cm="1">
        <f t="array" ref="C109">IF(B109&lt;121,_xlfn.SINGLE(INDEX($D$5*Männer!C$2:C$122,B109+1,1))+(1-$D$5)*_xlfn.SINGLE(INDEX(Frauen!C$2:C$122,B109+1,1)),0)</f>
        <v>0</v>
      </c>
      <c r="D109" s="20">
        <f t="shared" si="37"/>
        <v>0</v>
      </c>
      <c r="E109" s="20">
        <f t="shared" si="38"/>
        <v>0</v>
      </c>
      <c r="F109" s="27">
        <f>IF(B109&lt;121,IF($D$1="konstant",$D$3,Zins!G103),0)</f>
        <v>0</v>
      </c>
      <c r="G109" s="37">
        <f t="shared" si="48"/>
        <v>1</v>
      </c>
      <c r="H109" s="11"/>
      <c r="I109" s="11"/>
      <c r="J109" s="11"/>
      <c r="K109" s="11"/>
      <c r="L109" s="29">
        <f t="shared" si="39"/>
        <v>0</v>
      </c>
      <c r="M109" s="31">
        <f t="shared" si="30"/>
        <v>0</v>
      </c>
      <c r="N109" s="50">
        <f>N108+H110*PRODUCT($G$8:G109)^-1*PRODUCT($E$8:E108)*D109</f>
        <v>2392.6137427921667</v>
      </c>
      <c r="O109" s="50"/>
      <c r="P109" s="49">
        <f>P108+J109*PRODUCT($E$8:E108)*PRODUCT($G$8:G108)^-1</f>
        <v>9.6444676306317234</v>
      </c>
      <c r="Q109" s="49" t="e">
        <f>((O108+N108)*PRODUCT($G$8:G108))/PRODUCT($E$8:E108)</f>
        <v>#DIV/0!</v>
      </c>
      <c r="R109" s="49" t="e">
        <f>((P108)*PRODUCT($G$8:G108))/PRODUCT($E$8:E108)</f>
        <v>#DIV/0!</v>
      </c>
      <c r="S109" s="11">
        <f t="shared" si="31"/>
        <v>0</v>
      </c>
      <c r="T109" s="31">
        <f t="shared" si="32"/>
        <v>0</v>
      </c>
      <c r="U109" s="39">
        <f t="shared" si="40"/>
        <v>0</v>
      </c>
      <c r="V109" s="39">
        <f t="shared" si="33"/>
        <v>0</v>
      </c>
      <c r="W109" s="49" t="e">
        <f t="shared" si="41"/>
        <v>#DIV/0!</v>
      </c>
      <c r="X109" s="39">
        <f t="shared" si="42"/>
        <v>0</v>
      </c>
      <c r="Y109" s="39">
        <f t="shared" si="54"/>
        <v>0</v>
      </c>
      <c r="Z109" s="39">
        <f t="shared" si="49"/>
        <v>0</v>
      </c>
      <c r="AA109" s="39">
        <f t="shared" si="50"/>
        <v>0</v>
      </c>
      <c r="AB109" s="39">
        <f t="shared" si="51"/>
        <v>0</v>
      </c>
      <c r="AC109" s="39">
        <f t="shared" si="52"/>
        <v>0</v>
      </c>
      <c r="AD109" s="39">
        <f t="shared" si="44"/>
        <v>0</v>
      </c>
      <c r="AE109" s="39">
        <f t="shared" si="53"/>
        <v>0</v>
      </c>
      <c r="AF109" s="39"/>
      <c r="AG109" s="39"/>
      <c r="AH109" s="39"/>
      <c r="AI109" s="39">
        <f t="shared" si="45"/>
        <v>0</v>
      </c>
      <c r="AJ109" s="39"/>
      <c r="AK109" s="39"/>
    </row>
    <row r="110" spans="1:37" x14ac:dyDescent="0.2">
      <c r="A110" s="11">
        <f t="shared" si="46"/>
        <v>102</v>
      </c>
      <c r="B110" s="11" t="str">
        <f t="shared" si="47"/>
        <v/>
      </c>
      <c r="C110" s="12" cm="1">
        <f t="array" ref="C110">IF(B110&lt;121,_xlfn.SINGLE(INDEX($D$5*Männer!C$2:C$122,B110+1,1))+(1-$D$5)*_xlfn.SINGLE(INDEX(Frauen!C$2:C$122,B110+1,1)),0)</f>
        <v>0</v>
      </c>
      <c r="D110" s="20">
        <f t="shared" si="37"/>
        <v>0</v>
      </c>
      <c r="E110" s="20">
        <f t="shared" si="38"/>
        <v>0</v>
      </c>
      <c r="F110" s="27">
        <f>IF(B110&lt;121,IF($D$1="konstant",$D$3,Zins!G104),0)</f>
        <v>0</v>
      </c>
      <c r="G110" s="37">
        <f t="shared" si="48"/>
        <v>1</v>
      </c>
      <c r="H110" s="11"/>
      <c r="I110" s="11"/>
      <c r="J110" s="11"/>
      <c r="K110" s="11"/>
      <c r="L110" s="29">
        <f t="shared" si="39"/>
        <v>0</v>
      </c>
      <c r="M110" s="31">
        <f t="shared" si="30"/>
        <v>0</v>
      </c>
      <c r="N110" s="50">
        <f>N109+H111*PRODUCT($G$8:G110)^-1*PRODUCT($E$8:E109)*D110</f>
        <v>2392.6137427921667</v>
      </c>
      <c r="O110" s="50"/>
      <c r="P110" s="49">
        <f>P109+J110*PRODUCT($E$8:E109)*PRODUCT($G$8:G109)^-1</f>
        <v>9.6444676306317234</v>
      </c>
      <c r="Q110" s="49" t="e">
        <f>((O109+N109)*PRODUCT($G$8:G109))/PRODUCT($E$8:E109)</f>
        <v>#DIV/0!</v>
      </c>
      <c r="R110" s="49" t="e">
        <f>((P109)*PRODUCT($G$8:G109))/PRODUCT($E$8:E109)</f>
        <v>#DIV/0!</v>
      </c>
      <c r="S110" s="11">
        <f t="shared" si="31"/>
        <v>0</v>
      </c>
      <c r="T110" s="31">
        <f t="shared" si="32"/>
        <v>0</v>
      </c>
      <c r="U110" s="39">
        <f t="shared" si="40"/>
        <v>0</v>
      </c>
      <c r="V110" s="39">
        <f t="shared" si="33"/>
        <v>0</v>
      </c>
      <c r="W110" s="49" t="e">
        <f t="shared" si="41"/>
        <v>#DIV/0!</v>
      </c>
      <c r="X110" s="39">
        <f t="shared" si="42"/>
        <v>0</v>
      </c>
      <c r="Y110" s="39">
        <f t="shared" si="54"/>
        <v>0</v>
      </c>
      <c r="Z110" s="39">
        <f t="shared" si="49"/>
        <v>0</v>
      </c>
      <c r="AA110" s="39">
        <f t="shared" si="50"/>
        <v>0</v>
      </c>
      <c r="AB110" s="39">
        <f t="shared" si="51"/>
        <v>0</v>
      </c>
      <c r="AC110" s="39">
        <f t="shared" si="52"/>
        <v>0</v>
      </c>
      <c r="AD110" s="39">
        <f t="shared" si="44"/>
        <v>0</v>
      </c>
      <c r="AE110" s="39">
        <f t="shared" si="53"/>
        <v>0</v>
      </c>
      <c r="AF110" s="39"/>
      <c r="AG110" s="39"/>
      <c r="AH110" s="39"/>
      <c r="AI110" s="39">
        <f t="shared" si="45"/>
        <v>0</v>
      </c>
      <c r="AJ110" s="39"/>
      <c r="AK110" s="39"/>
    </row>
    <row r="111" spans="1:37" x14ac:dyDescent="0.2">
      <c r="A111" s="11">
        <f t="shared" si="46"/>
        <v>103</v>
      </c>
      <c r="B111" s="11" t="str">
        <f t="shared" si="47"/>
        <v/>
      </c>
      <c r="C111" s="12" cm="1">
        <f t="array" ref="C111">IF(B111&lt;121,_xlfn.SINGLE(INDEX($D$5*Männer!C$2:C$122,B111+1,1))+(1-$D$5)*_xlfn.SINGLE(INDEX(Frauen!C$2:C$122,B111+1,1)),0)</f>
        <v>0</v>
      </c>
      <c r="D111" s="20">
        <f t="shared" si="37"/>
        <v>0</v>
      </c>
      <c r="E111" s="20">
        <f t="shared" si="38"/>
        <v>0</v>
      </c>
      <c r="F111" s="27">
        <f>IF(B111&lt;121,IF($D$1="konstant",$D$3,Zins!G105),0)</f>
        <v>0</v>
      </c>
      <c r="G111" s="37">
        <f t="shared" si="48"/>
        <v>1</v>
      </c>
      <c r="H111" s="11"/>
      <c r="I111" s="11"/>
      <c r="J111" s="11"/>
      <c r="K111" s="11"/>
      <c r="L111" s="29">
        <f t="shared" si="39"/>
        <v>0</v>
      </c>
      <c r="M111" s="31">
        <f t="shared" si="30"/>
        <v>0</v>
      </c>
      <c r="N111" s="50">
        <f>N110+H112*PRODUCT($G$8:G111)^-1*PRODUCT($E$8:E110)*D111</f>
        <v>2392.6137427921667</v>
      </c>
      <c r="O111" s="50"/>
      <c r="P111" s="49">
        <f>P110+J111*PRODUCT($E$8:E110)*PRODUCT($G$8:G110)^-1</f>
        <v>9.6444676306317234</v>
      </c>
      <c r="Q111" s="49" t="e">
        <f>((O110+N110)*PRODUCT($G$8:G110))/PRODUCT($E$8:E110)</f>
        <v>#DIV/0!</v>
      </c>
      <c r="R111" s="49" t="e">
        <f>((P110)*PRODUCT($G$8:G110))/PRODUCT($E$8:E110)</f>
        <v>#DIV/0!</v>
      </c>
      <c r="S111" s="11">
        <f t="shared" si="31"/>
        <v>0</v>
      </c>
      <c r="T111" s="31">
        <f t="shared" si="32"/>
        <v>0</v>
      </c>
      <c r="U111" s="39">
        <f t="shared" si="40"/>
        <v>0</v>
      </c>
      <c r="V111" s="39">
        <f t="shared" si="33"/>
        <v>0</v>
      </c>
      <c r="W111" s="49" t="e">
        <f t="shared" si="41"/>
        <v>#DIV/0!</v>
      </c>
      <c r="X111" s="39">
        <f t="shared" si="42"/>
        <v>0</v>
      </c>
      <c r="Y111" s="39">
        <f t="shared" si="54"/>
        <v>0</v>
      </c>
      <c r="Z111" s="39">
        <f t="shared" si="49"/>
        <v>0</v>
      </c>
      <c r="AA111" s="39">
        <f t="shared" si="50"/>
        <v>0</v>
      </c>
      <c r="AB111" s="39">
        <f t="shared" si="51"/>
        <v>0</v>
      </c>
      <c r="AC111" s="39">
        <f t="shared" si="52"/>
        <v>0</v>
      </c>
      <c r="AD111" s="39">
        <f t="shared" si="44"/>
        <v>0</v>
      </c>
      <c r="AE111" s="39">
        <f t="shared" si="53"/>
        <v>0</v>
      </c>
      <c r="AF111" s="39"/>
      <c r="AG111" s="39"/>
      <c r="AH111" s="39"/>
      <c r="AI111" s="39">
        <f t="shared" si="45"/>
        <v>0</v>
      </c>
      <c r="AJ111" s="39"/>
      <c r="AK111" s="39"/>
    </row>
    <row r="112" spans="1:37" x14ac:dyDescent="0.2">
      <c r="A112" s="11">
        <f t="shared" si="46"/>
        <v>104</v>
      </c>
      <c r="B112" s="11" t="str">
        <f t="shared" si="47"/>
        <v/>
      </c>
      <c r="C112" s="12" cm="1">
        <f t="array" ref="C112">IF(B112&lt;121,_xlfn.SINGLE(INDEX($D$5*Männer!C$2:C$122,B112+1,1))+(1-$D$5)*_xlfn.SINGLE(INDEX(Frauen!C$2:C$122,B112+1,1)),0)</f>
        <v>0</v>
      </c>
      <c r="D112" s="20">
        <f t="shared" si="37"/>
        <v>0</v>
      </c>
      <c r="E112" s="20">
        <f t="shared" si="38"/>
        <v>0</v>
      </c>
      <c r="F112" s="27">
        <f>IF(B112&lt;121,IF($D$1="konstant",$D$3,Zins!G106),0)</f>
        <v>0</v>
      </c>
      <c r="G112" s="37">
        <f t="shared" si="48"/>
        <v>1</v>
      </c>
      <c r="H112" s="11"/>
      <c r="I112" s="11"/>
      <c r="J112" s="11"/>
      <c r="K112" s="11"/>
      <c r="L112" s="29">
        <f t="shared" si="39"/>
        <v>0</v>
      </c>
      <c r="M112" s="31">
        <f t="shared" si="30"/>
        <v>0</v>
      </c>
      <c r="N112" s="50">
        <f>N111+H113*PRODUCT($G$8:G112)^-1*PRODUCT($E$8:E111)*D112</f>
        <v>2392.6137427921667</v>
      </c>
      <c r="O112" s="50"/>
      <c r="P112" s="49">
        <f>P111+J112*PRODUCT($E$8:E111)*PRODUCT($G$8:G111)^-1</f>
        <v>9.6444676306317234</v>
      </c>
      <c r="Q112" s="49" t="e">
        <f>((O111+N111)*PRODUCT($G$8:G111))/PRODUCT($E$8:E111)</f>
        <v>#DIV/0!</v>
      </c>
      <c r="R112" s="49" t="e">
        <f>((P111)*PRODUCT($G$8:G111))/PRODUCT($E$8:E111)</f>
        <v>#DIV/0!</v>
      </c>
      <c r="S112" s="11">
        <f t="shared" si="31"/>
        <v>0</v>
      </c>
      <c r="T112" s="31">
        <f t="shared" si="32"/>
        <v>0</v>
      </c>
      <c r="U112" s="39">
        <f t="shared" si="40"/>
        <v>0</v>
      </c>
      <c r="V112" s="39">
        <f t="shared" si="33"/>
        <v>0</v>
      </c>
      <c r="W112" s="49" t="e">
        <f t="shared" si="41"/>
        <v>#DIV/0!</v>
      </c>
      <c r="X112" s="39">
        <f t="shared" si="42"/>
        <v>0</v>
      </c>
      <c r="Y112" s="39">
        <f t="shared" si="54"/>
        <v>0</v>
      </c>
      <c r="Z112" s="39">
        <f t="shared" si="49"/>
        <v>0</v>
      </c>
      <c r="AA112" s="39">
        <f t="shared" si="50"/>
        <v>0</v>
      </c>
      <c r="AB112" s="39">
        <f t="shared" si="51"/>
        <v>0</v>
      </c>
      <c r="AC112" s="39">
        <f t="shared" si="52"/>
        <v>0</v>
      </c>
      <c r="AD112" s="39">
        <f t="shared" si="44"/>
        <v>0</v>
      </c>
      <c r="AE112" s="39">
        <f t="shared" si="53"/>
        <v>0</v>
      </c>
      <c r="AF112" s="39"/>
      <c r="AG112" s="39"/>
      <c r="AH112" s="39"/>
      <c r="AI112" s="39">
        <f t="shared" si="45"/>
        <v>0</v>
      </c>
      <c r="AJ112" s="39"/>
      <c r="AK112" s="39"/>
    </row>
    <row r="113" spans="1:37" x14ac:dyDescent="0.2">
      <c r="A113" s="11">
        <f t="shared" si="46"/>
        <v>105</v>
      </c>
      <c r="B113" s="11" t="str">
        <f t="shared" si="47"/>
        <v/>
      </c>
      <c r="C113" s="12" cm="1">
        <f t="array" ref="C113">IF(B113&lt;121,_xlfn.SINGLE(INDEX($D$5*Männer!C$2:C$122,B113+1,1))+(1-$D$5)*_xlfn.SINGLE(INDEX(Frauen!C$2:C$122,B113+1,1)),0)</f>
        <v>0</v>
      </c>
      <c r="D113" s="20">
        <f t="shared" si="37"/>
        <v>0</v>
      </c>
      <c r="E113" s="20">
        <f t="shared" si="38"/>
        <v>0</v>
      </c>
      <c r="F113" s="27">
        <f>IF(B113&lt;121,IF($D$1="konstant",$D$3,Zins!G107),0)</f>
        <v>0</v>
      </c>
      <c r="G113" s="37">
        <f t="shared" si="48"/>
        <v>1</v>
      </c>
      <c r="H113" s="11"/>
      <c r="I113" s="11"/>
      <c r="J113" s="11"/>
      <c r="K113" s="11"/>
      <c r="L113" s="29">
        <f t="shared" si="39"/>
        <v>0</v>
      </c>
      <c r="M113" s="31">
        <f t="shared" si="30"/>
        <v>0</v>
      </c>
      <c r="N113" s="50">
        <f>N112+H114*PRODUCT($G$8:G113)^-1*PRODUCT($E$8:E112)*D113</f>
        <v>2392.6137427921667</v>
      </c>
      <c r="O113" s="50"/>
      <c r="P113" s="49">
        <f>P112+J113*PRODUCT($E$8:E112)*PRODUCT($G$8:G112)^-1</f>
        <v>9.6444676306317234</v>
      </c>
      <c r="Q113" s="49" t="e">
        <f>((O112+N112)*PRODUCT($G$8:G112))/PRODUCT($E$8:E112)</f>
        <v>#DIV/0!</v>
      </c>
      <c r="R113" s="49" t="e">
        <f>((P112)*PRODUCT($G$8:G112))/PRODUCT($E$8:E112)</f>
        <v>#DIV/0!</v>
      </c>
      <c r="S113" s="11">
        <f t="shared" si="31"/>
        <v>0</v>
      </c>
      <c r="T113" s="31">
        <f t="shared" si="32"/>
        <v>0</v>
      </c>
      <c r="U113" s="39">
        <f t="shared" si="40"/>
        <v>0</v>
      </c>
      <c r="V113" s="39">
        <f t="shared" si="33"/>
        <v>0</v>
      </c>
      <c r="W113" s="49" t="e">
        <f t="shared" si="41"/>
        <v>#DIV/0!</v>
      </c>
      <c r="X113" s="39">
        <f t="shared" si="42"/>
        <v>0</v>
      </c>
      <c r="Y113" s="39">
        <f t="shared" si="54"/>
        <v>0</v>
      </c>
      <c r="Z113" s="39">
        <f t="shared" si="49"/>
        <v>0</v>
      </c>
      <c r="AA113" s="39">
        <f t="shared" si="50"/>
        <v>0</v>
      </c>
      <c r="AB113" s="39">
        <f t="shared" si="51"/>
        <v>0</v>
      </c>
      <c r="AC113" s="39">
        <f t="shared" si="52"/>
        <v>0</v>
      </c>
      <c r="AD113" s="39">
        <f t="shared" si="44"/>
        <v>0</v>
      </c>
      <c r="AE113" s="39">
        <f t="shared" si="53"/>
        <v>0</v>
      </c>
      <c r="AF113" s="39"/>
      <c r="AG113" s="39"/>
      <c r="AH113" s="39"/>
      <c r="AI113" s="39">
        <f t="shared" si="45"/>
        <v>0</v>
      </c>
      <c r="AJ113" s="39"/>
      <c r="AK113" s="39"/>
    </row>
    <row r="114" spans="1:37" x14ac:dyDescent="0.2">
      <c r="A114" s="11">
        <f t="shared" si="46"/>
        <v>106</v>
      </c>
      <c r="B114" s="11" t="str">
        <f t="shared" si="47"/>
        <v/>
      </c>
      <c r="C114" s="12" cm="1">
        <f t="array" ref="C114">IF(B114&lt;121,_xlfn.SINGLE(INDEX($D$5*Männer!C$2:C$122,B114+1,1))+(1-$D$5)*_xlfn.SINGLE(INDEX(Frauen!C$2:C$122,B114+1,1)),0)</f>
        <v>0</v>
      </c>
      <c r="D114" s="20">
        <f t="shared" si="37"/>
        <v>0</v>
      </c>
      <c r="E114" s="20">
        <f t="shared" si="38"/>
        <v>0</v>
      </c>
      <c r="F114" s="27">
        <f>IF(B114&lt;121,IF($D$1="konstant",$D$3,Zins!G108),0)</f>
        <v>0</v>
      </c>
      <c r="G114" s="37">
        <f t="shared" si="48"/>
        <v>1</v>
      </c>
      <c r="H114" s="11"/>
      <c r="I114" s="11"/>
      <c r="J114" s="11"/>
      <c r="K114" s="11"/>
      <c r="L114" s="29">
        <f t="shared" si="39"/>
        <v>0</v>
      </c>
      <c r="M114" s="31">
        <f t="shared" si="30"/>
        <v>0</v>
      </c>
      <c r="N114" s="50">
        <f>N113+H115*PRODUCT($G$8:G114)^-1*PRODUCT($E$8:E113)*D114</f>
        <v>2392.6137427921667</v>
      </c>
      <c r="O114" s="50"/>
      <c r="P114" s="49">
        <f>P113+J114*PRODUCT($E$8:E113)*PRODUCT($G$8:G113)^-1</f>
        <v>9.6444676306317234</v>
      </c>
      <c r="Q114" s="49" t="e">
        <f>((O113+N113)*PRODUCT($G$8:G113))/PRODUCT($E$8:E113)</f>
        <v>#DIV/0!</v>
      </c>
      <c r="R114" s="49" t="e">
        <f>((P113)*PRODUCT($G$8:G113))/PRODUCT($E$8:E113)</f>
        <v>#DIV/0!</v>
      </c>
      <c r="S114" s="11">
        <f t="shared" si="31"/>
        <v>0</v>
      </c>
      <c r="T114" s="31">
        <f t="shared" si="32"/>
        <v>0</v>
      </c>
      <c r="U114" s="39">
        <f t="shared" si="40"/>
        <v>0</v>
      </c>
      <c r="V114" s="39">
        <f t="shared" si="33"/>
        <v>0</v>
      </c>
      <c r="W114" s="49" t="e">
        <f t="shared" si="41"/>
        <v>#DIV/0!</v>
      </c>
      <c r="X114" s="39">
        <f t="shared" si="42"/>
        <v>0</v>
      </c>
      <c r="Y114" s="39">
        <f t="shared" si="54"/>
        <v>0</v>
      </c>
      <c r="Z114" s="39">
        <f t="shared" si="49"/>
        <v>0</v>
      </c>
      <c r="AA114" s="39">
        <f t="shared" si="50"/>
        <v>0</v>
      </c>
      <c r="AB114" s="39">
        <f t="shared" si="51"/>
        <v>0</v>
      </c>
      <c r="AC114" s="39">
        <f t="shared" si="52"/>
        <v>0</v>
      </c>
      <c r="AD114" s="39">
        <f t="shared" si="44"/>
        <v>0</v>
      </c>
      <c r="AE114" s="39">
        <f t="shared" si="53"/>
        <v>0</v>
      </c>
      <c r="AF114" s="39"/>
      <c r="AG114" s="39"/>
      <c r="AH114" s="39"/>
      <c r="AI114" s="39">
        <f t="shared" si="45"/>
        <v>0</v>
      </c>
      <c r="AJ114" s="39"/>
      <c r="AK114" s="39"/>
    </row>
    <row r="115" spans="1:37" x14ac:dyDescent="0.2">
      <c r="A115" s="11">
        <f t="shared" si="46"/>
        <v>107</v>
      </c>
      <c r="B115" s="11" t="str">
        <f t="shared" si="47"/>
        <v/>
      </c>
      <c r="C115" s="12" cm="1">
        <f t="array" ref="C115">IF(B115&lt;121,_xlfn.SINGLE(INDEX($D$5*Männer!C$2:C$122,B115+1,1))+(1-$D$5)*_xlfn.SINGLE(INDEX(Frauen!C$2:C$122,B115+1,1)),0)</f>
        <v>0</v>
      </c>
      <c r="D115" s="20">
        <f t="shared" si="37"/>
        <v>0</v>
      </c>
      <c r="E115" s="20">
        <f t="shared" si="38"/>
        <v>0</v>
      </c>
      <c r="F115" s="27">
        <f>IF(B115&lt;121,IF($D$1="konstant",$D$3,Zins!G109),0)</f>
        <v>0</v>
      </c>
      <c r="G115" s="37">
        <f t="shared" si="48"/>
        <v>1</v>
      </c>
      <c r="H115" s="11"/>
      <c r="I115" s="11"/>
      <c r="J115" s="11"/>
      <c r="K115" s="11"/>
      <c r="L115" s="29">
        <f t="shared" si="39"/>
        <v>0</v>
      </c>
      <c r="M115" s="31">
        <f t="shared" si="30"/>
        <v>0</v>
      </c>
      <c r="N115" s="50">
        <f>N114+H116*PRODUCT($G$8:G115)^-1*PRODUCT($E$8:E114)*D115</f>
        <v>2392.6137427921667</v>
      </c>
      <c r="O115" s="50"/>
      <c r="P115" s="49">
        <f>P114+J115*PRODUCT($E$8:E114)*PRODUCT($G$8:G114)^-1</f>
        <v>9.6444676306317234</v>
      </c>
      <c r="Q115" s="49" t="e">
        <f>((O114+N114)*PRODUCT($G$8:G114))/PRODUCT($E$8:E114)</f>
        <v>#DIV/0!</v>
      </c>
      <c r="R115" s="49" t="e">
        <f>((P114)*PRODUCT($G$8:G114))/PRODUCT($E$8:E114)</f>
        <v>#DIV/0!</v>
      </c>
      <c r="S115" s="11">
        <f t="shared" si="31"/>
        <v>0</v>
      </c>
      <c r="T115" s="31">
        <f t="shared" si="32"/>
        <v>0</v>
      </c>
      <c r="U115" s="39">
        <f t="shared" si="40"/>
        <v>0</v>
      </c>
      <c r="V115" s="39">
        <f t="shared" si="33"/>
        <v>0</v>
      </c>
      <c r="W115" s="49" t="e">
        <f t="shared" si="41"/>
        <v>#DIV/0!</v>
      </c>
      <c r="X115" s="39">
        <f t="shared" si="42"/>
        <v>0</v>
      </c>
      <c r="Y115" s="39">
        <f t="shared" si="54"/>
        <v>0</v>
      </c>
      <c r="Z115" s="39">
        <f t="shared" si="49"/>
        <v>0</v>
      </c>
      <c r="AA115" s="39">
        <f t="shared" si="50"/>
        <v>0</v>
      </c>
      <c r="AB115" s="39">
        <f t="shared" si="51"/>
        <v>0</v>
      </c>
      <c r="AC115" s="39">
        <f t="shared" si="52"/>
        <v>0</v>
      </c>
      <c r="AD115" s="39">
        <f t="shared" si="44"/>
        <v>0</v>
      </c>
      <c r="AE115" s="39">
        <f t="shared" si="53"/>
        <v>0</v>
      </c>
      <c r="AF115" s="39"/>
      <c r="AG115" s="39"/>
      <c r="AH115" s="39"/>
      <c r="AI115" s="39">
        <f t="shared" si="45"/>
        <v>0</v>
      </c>
      <c r="AJ115" s="39"/>
      <c r="AK115" s="39"/>
    </row>
    <row r="116" spans="1:37" x14ac:dyDescent="0.2">
      <c r="A116" s="11">
        <f t="shared" si="46"/>
        <v>108</v>
      </c>
      <c r="B116" s="11" t="str">
        <f t="shared" si="47"/>
        <v/>
      </c>
      <c r="C116" s="12" cm="1">
        <f t="array" ref="C116">IF(B116&lt;121,_xlfn.SINGLE(INDEX($D$5*Männer!C$2:C$122,B116+1,1))+(1-$D$5)*_xlfn.SINGLE(INDEX(Frauen!C$2:C$122,B116+1,1)),0)</f>
        <v>0</v>
      </c>
      <c r="D116" s="20">
        <f t="shared" si="37"/>
        <v>0</v>
      </c>
      <c r="E116" s="20">
        <f t="shared" si="38"/>
        <v>0</v>
      </c>
      <c r="F116" s="27">
        <f>IF(B116&lt;121,IF($D$1="konstant",$D$3,Zins!G110),0)</f>
        <v>0</v>
      </c>
      <c r="G116" s="37">
        <f t="shared" si="48"/>
        <v>1</v>
      </c>
      <c r="H116" s="11"/>
      <c r="I116" s="11"/>
      <c r="J116" s="11"/>
      <c r="K116" s="11"/>
      <c r="L116" s="29">
        <f t="shared" si="39"/>
        <v>0</v>
      </c>
      <c r="M116" s="31">
        <f t="shared" si="30"/>
        <v>0</v>
      </c>
      <c r="N116" s="50">
        <f>N115+H117*PRODUCT($G$8:G116)^-1*PRODUCT($E$8:E115)*D116</f>
        <v>2392.6137427921667</v>
      </c>
      <c r="O116" s="50"/>
      <c r="P116" s="49">
        <f>P115+J116*PRODUCT($E$8:E115)*PRODUCT($G$8:G115)^-1</f>
        <v>9.6444676306317234</v>
      </c>
      <c r="Q116" s="49" t="e">
        <f>((O115+N115)*PRODUCT($G$8:G115))/PRODUCT($E$8:E115)</f>
        <v>#DIV/0!</v>
      </c>
      <c r="R116" s="49" t="e">
        <f>((P115)*PRODUCT($G$8:G115))/PRODUCT($E$8:E115)</f>
        <v>#DIV/0!</v>
      </c>
      <c r="S116" s="11">
        <f t="shared" si="31"/>
        <v>0</v>
      </c>
      <c r="T116" s="31">
        <f t="shared" si="32"/>
        <v>0</v>
      </c>
      <c r="U116" s="39">
        <f t="shared" si="40"/>
        <v>0</v>
      </c>
      <c r="V116" s="39">
        <f t="shared" si="33"/>
        <v>0</v>
      </c>
      <c r="W116" s="49" t="e">
        <f t="shared" si="41"/>
        <v>#DIV/0!</v>
      </c>
      <c r="X116" s="39">
        <f t="shared" si="42"/>
        <v>0</v>
      </c>
      <c r="Y116" s="39">
        <f t="shared" si="54"/>
        <v>0</v>
      </c>
      <c r="Z116" s="39">
        <f t="shared" si="49"/>
        <v>0</v>
      </c>
      <c r="AA116" s="39">
        <f t="shared" si="50"/>
        <v>0</v>
      </c>
      <c r="AB116" s="39">
        <f t="shared" si="51"/>
        <v>0</v>
      </c>
      <c r="AC116" s="39">
        <f t="shared" si="52"/>
        <v>0</v>
      </c>
      <c r="AD116" s="39">
        <f t="shared" si="44"/>
        <v>0</v>
      </c>
      <c r="AE116" s="39">
        <f t="shared" si="53"/>
        <v>0</v>
      </c>
      <c r="AF116" s="39"/>
      <c r="AG116" s="39"/>
      <c r="AH116" s="39"/>
      <c r="AI116" s="39">
        <f t="shared" si="45"/>
        <v>0</v>
      </c>
      <c r="AJ116" s="39"/>
      <c r="AK116" s="39"/>
    </row>
    <row r="117" spans="1:37" x14ac:dyDescent="0.2">
      <c r="A117" s="11">
        <f t="shared" si="46"/>
        <v>109</v>
      </c>
      <c r="B117" s="11" t="str">
        <f t="shared" si="47"/>
        <v/>
      </c>
      <c r="C117" s="12" cm="1">
        <f t="array" ref="C117">IF(B117&lt;121,_xlfn.SINGLE(INDEX($D$5*Männer!C$2:C$122,B117+1,1))+(1-$D$5)*_xlfn.SINGLE(INDEX(Frauen!C$2:C$122,B117+1,1)),0)</f>
        <v>0</v>
      </c>
      <c r="D117" s="20">
        <f t="shared" si="37"/>
        <v>0</v>
      </c>
      <c r="E117" s="20">
        <f t="shared" si="38"/>
        <v>0</v>
      </c>
      <c r="F117" s="27">
        <f>IF(B117&lt;121,IF($D$1="konstant",$D$3,Zins!G111),0)</f>
        <v>0</v>
      </c>
      <c r="G117" s="37">
        <f t="shared" si="48"/>
        <v>1</v>
      </c>
      <c r="H117" s="11"/>
      <c r="I117" s="11"/>
      <c r="J117" s="11"/>
      <c r="K117" s="11"/>
      <c r="L117" s="29">
        <f t="shared" si="39"/>
        <v>0</v>
      </c>
      <c r="M117" s="31">
        <f t="shared" si="30"/>
        <v>0</v>
      </c>
      <c r="N117" s="50">
        <f>N116+H118*PRODUCT($G$8:G117)^-1*PRODUCT($E$8:E116)*D117</f>
        <v>2392.6137427921667</v>
      </c>
      <c r="O117" s="50"/>
      <c r="P117" s="49">
        <f>P116+J117*PRODUCT($E$8:E116)*PRODUCT($G$8:G116)^-1</f>
        <v>9.6444676306317234</v>
      </c>
      <c r="Q117" s="49" t="e">
        <f>((O116+N116)*PRODUCT($G$8:G116))/PRODUCT($E$8:E116)</f>
        <v>#DIV/0!</v>
      </c>
      <c r="R117" s="49" t="e">
        <f>((P116)*PRODUCT($G$8:G116))/PRODUCT($E$8:E116)</f>
        <v>#DIV/0!</v>
      </c>
      <c r="S117" s="11">
        <f t="shared" si="31"/>
        <v>0</v>
      </c>
      <c r="T117" s="31">
        <f t="shared" si="32"/>
        <v>0</v>
      </c>
      <c r="U117" s="39">
        <f t="shared" si="40"/>
        <v>0</v>
      </c>
      <c r="V117" s="39">
        <f t="shared" si="33"/>
        <v>0</v>
      </c>
      <c r="W117" s="49" t="e">
        <f t="shared" si="41"/>
        <v>#DIV/0!</v>
      </c>
      <c r="X117" s="39">
        <f t="shared" si="42"/>
        <v>0</v>
      </c>
      <c r="Y117" s="39">
        <f t="shared" si="54"/>
        <v>0</v>
      </c>
      <c r="Z117" s="39">
        <f t="shared" si="49"/>
        <v>0</v>
      </c>
      <c r="AA117" s="39">
        <f t="shared" si="50"/>
        <v>0</v>
      </c>
      <c r="AB117" s="39">
        <f t="shared" si="51"/>
        <v>0</v>
      </c>
      <c r="AC117" s="39">
        <f t="shared" si="52"/>
        <v>0</v>
      </c>
      <c r="AD117" s="39">
        <f t="shared" si="44"/>
        <v>0</v>
      </c>
      <c r="AE117" s="39">
        <f t="shared" si="53"/>
        <v>0</v>
      </c>
      <c r="AF117" s="39"/>
      <c r="AG117" s="39"/>
      <c r="AH117" s="39"/>
      <c r="AI117" s="39">
        <f t="shared" si="45"/>
        <v>0</v>
      </c>
      <c r="AJ117" s="39"/>
      <c r="AK117" s="39"/>
    </row>
    <row r="118" spans="1:37" x14ac:dyDescent="0.2">
      <c r="A118" s="11">
        <f t="shared" si="46"/>
        <v>110</v>
      </c>
      <c r="B118" s="11" t="str">
        <f t="shared" si="47"/>
        <v/>
      </c>
      <c r="C118" s="12" cm="1">
        <f t="array" ref="C118">IF(B118&lt;121,_xlfn.SINGLE(INDEX($D$5*Männer!C$2:C$122,B118+1,1))+(1-$D$5)*_xlfn.SINGLE(INDEX(Frauen!C$2:C$122,B118+1,1)),0)</f>
        <v>0</v>
      </c>
      <c r="D118" s="20">
        <f t="shared" si="37"/>
        <v>0</v>
      </c>
      <c r="E118" s="20">
        <f t="shared" si="38"/>
        <v>0</v>
      </c>
      <c r="F118" s="27">
        <f>IF(B118&lt;121,IF($D$1="konstant",$D$3,Zins!G112),0)</f>
        <v>0</v>
      </c>
      <c r="G118" s="37">
        <f t="shared" si="48"/>
        <v>1</v>
      </c>
      <c r="H118" s="11"/>
      <c r="I118" s="11"/>
      <c r="J118" s="11"/>
      <c r="K118" s="11"/>
      <c r="L118" s="29">
        <f t="shared" si="39"/>
        <v>0</v>
      </c>
      <c r="M118" s="31">
        <f t="shared" si="30"/>
        <v>0</v>
      </c>
      <c r="N118" s="50">
        <f>N117+H119*PRODUCT($G$8:G118)^-1*PRODUCT($E$8:E117)*D118</f>
        <v>2392.6137427921667</v>
      </c>
      <c r="O118" s="50"/>
      <c r="P118" s="49">
        <f>P117+J118*PRODUCT($E$8:E117)*PRODUCT($G$8:G117)^-1</f>
        <v>9.6444676306317234</v>
      </c>
      <c r="Q118" s="49" t="e">
        <f>((O117+N117)*PRODUCT($G$8:G117))/PRODUCT($E$8:E117)</f>
        <v>#DIV/0!</v>
      </c>
      <c r="R118" s="49" t="e">
        <f>((P117)*PRODUCT($G$8:G117))/PRODUCT($E$8:E117)</f>
        <v>#DIV/0!</v>
      </c>
      <c r="S118" s="11">
        <f t="shared" si="31"/>
        <v>0</v>
      </c>
      <c r="T118" s="31">
        <f t="shared" si="32"/>
        <v>0</v>
      </c>
      <c r="U118" s="39">
        <f t="shared" si="40"/>
        <v>0</v>
      </c>
      <c r="V118" s="39">
        <f t="shared" si="33"/>
        <v>0</v>
      </c>
      <c r="W118" s="49" t="e">
        <f t="shared" si="41"/>
        <v>#DIV/0!</v>
      </c>
      <c r="X118" s="39">
        <f t="shared" si="42"/>
        <v>0</v>
      </c>
      <c r="Y118" s="39">
        <f t="shared" si="54"/>
        <v>0</v>
      </c>
      <c r="Z118" s="39">
        <f t="shared" si="49"/>
        <v>0</v>
      </c>
      <c r="AA118" s="39">
        <f t="shared" si="50"/>
        <v>0</v>
      </c>
      <c r="AB118" s="39">
        <f t="shared" si="51"/>
        <v>0</v>
      </c>
      <c r="AC118" s="39">
        <f t="shared" si="52"/>
        <v>0</v>
      </c>
      <c r="AD118" s="39">
        <f t="shared" si="44"/>
        <v>0</v>
      </c>
      <c r="AE118" s="39">
        <f t="shared" si="53"/>
        <v>0</v>
      </c>
      <c r="AF118" s="39"/>
      <c r="AG118" s="39"/>
      <c r="AH118" s="39"/>
      <c r="AI118" s="39">
        <f t="shared" si="45"/>
        <v>0</v>
      </c>
      <c r="AJ118" s="39"/>
      <c r="AK118" s="39"/>
    </row>
    <row r="119" spans="1:37" x14ac:dyDescent="0.2">
      <c r="A119" s="11">
        <f t="shared" si="46"/>
        <v>111</v>
      </c>
      <c r="B119" s="11" t="str">
        <f t="shared" si="47"/>
        <v/>
      </c>
      <c r="C119" s="12" cm="1">
        <f t="array" ref="C119">IF(B119&lt;121,_xlfn.SINGLE(INDEX($D$5*Männer!C$2:C$122,B119+1,1))+(1-$D$5)*_xlfn.SINGLE(INDEX(Frauen!C$2:C$122,B119+1,1)),0)</f>
        <v>0</v>
      </c>
      <c r="D119" s="20">
        <f t="shared" si="37"/>
        <v>0</v>
      </c>
      <c r="E119" s="20">
        <f t="shared" si="38"/>
        <v>0</v>
      </c>
      <c r="F119" s="27">
        <f>IF(B119&lt;121,IF($D$1="konstant",$D$3,Zins!G113),0)</f>
        <v>0</v>
      </c>
      <c r="G119" s="37">
        <f t="shared" si="48"/>
        <v>1</v>
      </c>
      <c r="H119" s="11"/>
      <c r="I119" s="11"/>
      <c r="J119" s="11"/>
      <c r="K119" s="11"/>
      <c r="L119" s="29">
        <f t="shared" si="39"/>
        <v>0</v>
      </c>
      <c r="M119" s="31">
        <f t="shared" si="30"/>
        <v>0</v>
      </c>
      <c r="N119" s="50">
        <f>N118+H120*PRODUCT($G$8:G119)^-1*PRODUCT($E$8:E118)*D119</f>
        <v>2392.6137427921667</v>
      </c>
      <c r="O119" s="50"/>
      <c r="P119" s="49">
        <f>P118+J119*PRODUCT($E$8:E118)*PRODUCT($G$8:G118)^-1</f>
        <v>9.6444676306317234</v>
      </c>
      <c r="Q119" s="49" t="e">
        <f>((O118+N118)*PRODUCT($G$8:G118))/PRODUCT($E$8:E118)</f>
        <v>#DIV/0!</v>
      </c>
      <c r="R119" s="49" t="e">
        <f>((P118)*PRODUCT($G$8:G118))/PRODUCT($E$8:E118)</f>
        <v>#DIV/0!</v>
      </c>
      <c r="S119" s="11">
        <f t="shared" si="31"/>
        <v>0</v>
      </c>
      <c r="T119" s="31">
        <f t="shared" si="32"/>
        <v>0</v>
      </c>
      <c r="U119" s="39">
        <f t="shared" si="40"/>
        <v>0</v>
      </c>
      <c r="V119" s="39">
        <f t="shared" si="33"/>
        <v>0</v>
      </c>
      <c r="W119" s="49" t="e">
        <f t="shared" si="41"/>
        <v>#DIV/0!</v>
      </c>
      <c r="X119" s="39">
        <f t="shared" si="42"/>
        <v>0</v>
      </c>
      <c r="Y119" s="39">
        <f t="shared" si="54"/>
        <v>0</v>
      </c>
      <c r="Z119" s="39">
        <f t="shared" si="49"/>
        <v>0</v>
      </c>
      <c r="AA119" s="39">
        <f t="shared" si="50"/>
        <v>0</v>
      </c>
      <c r="AB119" s="39">
        <f t="shared" si="51"/>
        <v>0</v>
      </c>
      <c r="AC119" s="39">
        <f t="shared" si="52"/>
        <v>0</v>
      </c>
      <c r="AD119" s="39">
        <f t="shared" si="44"/>
        <v>0</v>
      </c>
      <c r="AE119" s="39">
        <f t="shared" si="53"/>
        <v>0</v>
      </c>
      <c r="AF119" s="39"/>
      <c r="AG119" s="39"/>
      <c r="AH119" s="39"/>
      <c r="AI119" s="39">
        <f t="shared" si="45"/>
        <v>0</v>
      </c>
      <c r="AJ119" s="39"/>
      <c r="AK119" s="39"/>
    </row>
    <row r="120" spans="1:37" x14ac:dyDescent="0.2">
      <c r="A120" s="11">
        <f t="shared" si="46"/>
        <v>112</v>
      </c>
      <c r="B120" s="11" t="str">
        <f t="shared" si="47"/>
        <v/>
      </c>
      <c r="C120" s="12" cm="1">
        <f t="array" ref="C120">IF(B120&lt;121,_xlfn.SINGLE(INDEX($D$5*Männer!C$2:C$122,B120+1,1))+(1-$D$5)*_xlfn.SINGLE(INDEX(Frauen!C$2:C$122,B120+1,1)),0)</f>
        <v>0</v>
      </c>
      <c r="D120" s="20">
        <f t="shared" si="37"/>
        <v>0</v>
      </c>
      <c r="E120" s="20">
        <f t="shared" si="38"/>
        <v>0</v>
      </c>
      <c r="F120" s="27">
        <f>IF(B120&lt;121,IF($D$1="konstant",$D$3,Zins!G114),0)</f>
        <v>0</v>
      </c>
      <c r="G120" s="37">
        <f t="shared" si="48"/>
        <v>1</v>
      </c>
      <c r="H120" s="11"/>
      <c r="I120" s="11"/>
      <c r="J120" s="11"/>
      <c r="K120" s="11"/>
      <c r="L120" s="29">
        <f t="shared" si="39"/>
        <v>0</v>
      </c>
      <c r="M120" s="31">
        <f t="shared" si="30"/>
        <v>0</v>
      </c>
      <c r="N120" s="50">
        <f>N119+H121*PRODUCT($G$8:G120)^-1*PRODUCT($E$8:E119)*D120</f>
        <v>2392.6137427921667</v>
      </c>
      <c r="O120" s="50"/>
      <c r="P120" s="49">
        <f>P119+J120*PRODUCT($E$8:E119)*PRODUCT($G$8:G119)^-1</f>
        <v>9.6444676306317234</v>
      </c>
      <c r="Q120" s="49" t="e">
        <f>((O119+N119)*PRODUCT($G$8:G119))/PRODUCT($E$8:E119)</f>
        <v>#DIV/0!</v>
      </c>
      <c r="R120" s="49" t="e">
        <f>((P119)*PRODUCT($G$8:G119))/PRODUCT($E$8:E119)</f>
        <v>#DIV/0!</v>
      </c>
      <c r="S120" s="11">
        <f t="shared" si="31"/>
        <v>0</v>
      </c>
      <c r="T120" s="31">
        <f t="shared" si="32"/>
        <v>0</v>
      </c>
      <c r="U120" s="39">
        <f t="shared" si="40"/>
        <v>0</v>
      </c>
      <c r="V120" s="39">
        <f t="shared" si="33"/>
        <v>0</v>
      </c>
      <c r="W120" s="49" t="e">
        <f t="shared" si="41"/>
        <v>#DIV/0!</v>
      </c>
      <c r="X120" s="39">
        <f t="shared" si="42"/>
        <v>0</v>
      </c>
      <c r="Y120" s="39">
        <f t="shared" si="54"/>
        <v>0</v>
      </c>
      <c r="Z120" s="39">
        <f t="shared" si="49"/>
        <v>0</v>
      </c>
      <c r="AA120" s="39">
        <f t="shared" si="50"/>
        <v>0</v>
      </c>
      <c r="AB120" s="39">
        <f t="shared" si="51"/>
        <v>0</v>
      </c>
      <c r="AC120" s="39">
        <f t="shared" si="52"/>
        <v>0</v>
      </c>
      <c r="AD120" s="39">
        <f t="shared" si="44"/>
        <v>0</v>
      </c>
      <c r="AE120" s="39">
        <f t="shared" si="53"/>
        <v>0</v>
      </c>
      <c r="AF120" s="39"/>
      <c r="AG120" s="39"/>
      <c r="AH120" s="39"/>
      <c r="AI120" s="39">
        <f t="shared" si="45"/>
        <v>0</v>
      </c>
      <c r="AJ120" s="39"/>
      <c r="AK120" s="39"/>
    </row>
    <row r="121" spans="1:37" x14ac:dyDescent="0.2">
      <c r="A121" s="11">
        <f t="shared" si="46"/>
        <v>113</v>
      </c>
      <c r="B121" s="11" t="str">
        <f t="shared" si="47"/>
        <v/>
      </c>
      <c r="C121" s="12" cm="1">
        <f t="array" ref="C121">IF(B121&lt;121,_xlfn.SINGLE(INDEX($D$5*Männer!C$2:C$122,B121+1,1))+(1-$D$5)*_xlfn.SINGLE(INDEX(Frauen!C$2:C$122,B121+1,1)),0)</f>
        <v>0</v>
      </c>
      <c r="D121" s="20">
        <f t="shared" si="37"/>
        <v>0</v>
      </c>
      <c r="E121" s="20">
        <f t="shared" si="38"/>
        <v>0</v>
      </c>
      <c r="F121" s="27">
        <f>IF(B121&lt;121,IF($D$1="konstant",$D$3,Zins!G115),0)</f>
        <v>0</v>
      </c>
      <c r="G121" s="37">
        <f t="shared" si="48"/>
        <v>1</v>
      </c>
      <c r="H121" s="11"/>
      <c r="I121" s="11"/>
      <c r="J121" s="11"/>
      <c r="K121" s="11"/>
      <c r="L121" s="29">
        <f t="shared" si="39"/>
        <v>0</v>
      </c>
      <c r="M121" s="31">
        <f t="shared" si="30"/>
        <v>0</v>
      </c>
      <c r="N121" s="50">
        <f>N120+H122*PRODUCT($G$8:G121)^-1*PRODUCT($E$8:E120)*D121</f>
        <v>2392.6137427921667</v>
      </c>
      <c r="O121" s="50"/>
      <c r="P121" s="49">
        <f>P120+J121*PRODUCT($E$8:E120)*PRODUCT($G$8:G120)^-1</f>
        <v>9.6444676306317234</v>
      </c>
      <c r="Q121" s="49" t="e">
        <f>((O120+N120)*PRODUCT($G$8:G120))/PRODUCT($E$8:E120)</f>
        <v>#DIV/0!</v>
      </c>
      <c r="R121" s="49" t="e">
        <f>((P120)*PRODUCT($G$8:G120))/PRODUCT($E$8:E120)</f>
        <v>#DIV/0!</v>
      </c>
      <c r="S121" s="11">
        <f t="shared" si="31"/>
        <v>0</v>
      </c>
      <c r="T121" s="31">
        <f t="shared" si="32"/>
        <v>0</v>
      </c>
      <c r="U121" s="39">
        <f t="shared" si="40"/>
        <v>0</v>
      </c>
      <c r="V121" s="39">
        <f t="shared" si="33"/>
        <v>0</v>
      </c>
      <c r="W121" s="49" t="e">
        <f t="shared" si="41"/>
        <v>#DIV/0!</v>
      </c>
      <c r="X121" s="39">
        <f t="shared" si="42"/>
        <v>0</v>
      </c>
      <c r="Y121" s="39">
        <f t="shared" si="54"/>
        <v>0</v>
      </c>
      <c r="Z121" s="39">
        <f t="shared" si="49"/>
        <v>0</v>
      </c>
      <c r="AA121" s="39">
        <f t="shared" si="50"/>
        <v>0</v>
      </c>
      <c r="AB121" s="39">
        <f t="shared" si="51"/>
        <v>0</v>
      </c>
      <c r="AC121" s="39">
        <f t="shared" si="52"/>
        <v>0</v>
      </c>
      <c r="AD121" s="39">
        <f t="shared" si="44"/>
        <v>0</v>
      </c>
      <c r="AE121" s="39">
        <f t="shared" si="53"/>
        <v>0</v>
      </c>
      <c r="AF121" s="39"/>
      <c r="AG121" s="39"/>
      <c r="AH121" s="39"/>
      <c r="AI121" s="39">
        <f t="shared" si="45"/>
        <v>0</v>
      </c>
      <c r="AJ121" s="39"/>
      <c r="AK121" s="39"/>
    </row>
    <row r="122" spans="1:37" x14ac:dyDescent="0.2">
      <c r="A122" s="11">
        <f t="shared" si="46"/>
        <v>114</v>
      </c>
      <c r="B122" s="11" t="str">
        <f t="shared" si="47"/>
        <v/>
      </c>
      <c r="C122" s="12" cm="1">
        <f t="array" ref="C122">IF(B122&lt;121,_xlfn.SINGLE(INDEX($D$5*Männer!C$2:C$122,B122+1,1))+(1-$D$5)*_xlfn.SINGLE(INDEX(Frauen!C$2:C$122,B122+1,1)),0)</f>
        <v>0</v>
      </c>
      <c r="D122" s="20">
        <f t="shared" si="37"/>
        <v>0</v>
      </c>
      <c r="E122" s="20">
        <f t="shared" si="38"/>
        <v>0</v>
      </c>
      <c r="F122" s="27">
        <f>IF(B122&lt;121,IF($D$1="konstant",$D$3,Zins!G116),0)</f>
        <v>0</v>
      </c>
      <c r="G122" s="37">
        <f t="shared" si="48"/>
        <v>1</v>
      </c>
      <c r="H122" s="11"/>
      <c r="I122" s="11"/>
      <c r="J122" s="11"/>
      <c r="K122" s="11"/>
      <c r="L122" s="29">
        <f t="shared" si="39"/>
        <v>0</v>
      </c>
      <c r="M122" s="31">
        <f t="shared" si="30"/>
        <v>0</v>
      </c>
      <c r="N122" s="50">
        <f>N121+H123*PRODUCT($G$8:G122)^-1*PRODUCT($E$8:E121)*D122</f>
        <v>2392.6137427921667</v>
      </c>
      <c r="O122" s="50"/>
      <c r="P122" s="49">
        <f>P121+J122*PRODUCT($E$8:E121)*PRODUCT($G$8:G121)^-1</f>
        <v>9.6444676306317234</v>
      </c>
      <c r="Q122" s="49" t="e">
        <f>((O121+N121)*PRODUCT($G$8:G121))/PRODUCT($E$8:E121)</f>
        <v>#DIV/0!</v>
      </c>
      <c r="R122" s="49" t="e">
        <f>((P121)*PRODUCT($G$8:G121))/PRODUCT($E$8:E121)</f>
        <v>#DIV/0!</v>
      </c>
      <c r="S122" s="11">
        <f t="shared" si="31"/>
        <v>0</v>
      </c>
      <c r="T122" s="31">
        <f t="shared" si="32"/>
        <v>0</v>
      </c>
      <c r="U122" s="39">
        <f t="shared" si="40"/>
        <v>0</v>
      </c>
      <c r="V122" s="39">
        <f t="shared" si="33"/>
        <v>0</v>
      </c>
      <c r="W122" s="49" t="e">
        <f t="shared" si="41"/>
        <v>#DIV/0!</v>
      </c>
      <c r="X122" s="39">
        <f t="shared" si="42"/>
        <v>0</v>
      </c>
      <c r="Y122" s="39">
        <f t="shared" si="54"/>
        <v>0</v>
      </c>
      <c r="Z122" s="39">
        <f t="shared" si="49"/>
        <v>0</v>
      </c>
      <c r="AA122" s="39">
        <f t="shared" si="50"/>
        <v>0</v>
      </c>
      <c r="AB122" s="39">
        <f t="shared" si="51"/>
        <v>0</v>
      </c>
      <c r="AC122" s="39">
        <f t="shared" si="52"/>
        <v>0</v>
      </c>
      <c r="AD122" s="39">
        <f t="shared" si="44"/>
        <v>0</v>
      </c>
      <c r="AE122" s="39">
        <f t="shared" si="53"/>
        <v>0</v>
      </c>
      <c r="AF122" s="39"/>
      <c r="AG122" s="39"/>
      <c r="AH122" s="39"/>
      <c r="AI122" s="39">
        <f t="shared" si="45"/>
        <v>0</v>
      </c>
      <c r="AJ122" s="39"/>
      <c r="AK122" s="39"/>
    </row>
    <row r="123" spans="1:37" x14ac:dyDescent="0.2">
      <c r="A123" s="11">
        <f t="shared" si="46"/>
        <v>115</v>
      </c>
      <c r="B123" s="11" t="str">
        <f t="shared" si="47"/>
        <v/>
      </c>
      <c r="C123" s="12" cm="1">
        <f t="array" ref="C123">IF(B123&lt;121,_xlfn.SINGLE(INDEX($D$5*Männer!C$2:C$122,B123+1,1))+(1-$D$5)*_xlfn.SINGLE(INDEX(Frauen!C$2:C$122,B123+1,1)),0)</f>
        <v>0</v>
      </c>
      <c r="D123" s="20">
        <f t="shared" si="37"/>
        <v>0</v>
      </c>
      <c r="E123" s="20">
        <f t="shared" si="38"/>
        <v>0</v>
      </c>
      <c r="F123" s="27">
        <f>IF(B123&lt;121,IF($D$1="konstant",$D$3,Zins!G117),0)</f>
        <v>0</v>
      </c>
      <c r="G123" s="37">
        <f t="shared" si="48"/>
        <v>1</v>
      </c>
      <c r="H123" s="11"/>
      <c r="I123" s="11"/>
      <c r="J123" s="11"/>
      <c r="K123" s="11"/>
      <c r="L123" s="29">
        <f t="shared" si="39"/>
        <v>0</v>
      </c>
      <c r="M123" s="31">
        <f t="shared" si="30"/>
        <v>0</v>
      </c>
      <c r="N123" s="50">
        <f>N122+H124*PRODUCT($G$8:G123)^-1*PRODUCT($E$8:E122)*D123</f>
        <v>2392.6137427921667</v>
      </c>
      <c r="O123" s="50"/>
      <c r="P123" s="49">
        <f>P122+J123*PRODUCT($E$8:E122)*PRODUCT($G$8:G122)^-1</f>
        <v>9.6444676306317234</v>
      </c>
      <c r="Q123" s="49" t="e">
        <f>((O122+N122)*PRODUCT($G$8:G122))/PRODUCT($E$8:E122)</f>
        <v>#DIV/0!</v>
      </c>
      <c r="R123" s="49" t="e">
        <f>((P122)*PRODUCT($G$8:G122))/PRODUCT($E$8:E122)</f>
        <v>#DIV/0!</v>
      </c>
      <c r="S123" s="11">
        <f t="shared" si="31"/>
        <v>0</v>
      </c>
      <c r="T123" s="31">
        <f t="shared" si="32"/>
        <v>0</v>
      </c>
      <c r="U123" s="39">
        <f t="shared" si="40"/>
        <v>0</v>
      </c>
      <c r="V123" s="39">
        <f t="shared" si="33"/>
        <v>0</v>
      </c>
      <c r="W123" s="49" t="e">
        <f t="shared" si="41"/>
        <v>#DIV/0!</v>
      </c>
      <c r="X123" s="39">
        <f t="shared" si="42"/>
        <v>0</v>
      </c>
      <c r="Y123" s="39">
        <f t="shared" si="54"/>
        <v>0</v>
      </c>
      <c r="Z123" s="39">
        <f t="shared" si="49"/>
        <v>0</v>
      </c>
      <c r="AA123" s="39">
        <f t="shared" si="50"/>
        <v>0</v>
      </c>
      <c r="AB123" s="39">
        <f t="shared" si="51"/>
        <v>0</v>
      </c>
      <c r="AC123" s="39">
        <f t="shared" si="52"/>
        <v>0</v>
      </c>
      <c r="AD123" s="39">
        <f t="shared" si="44"/>
        <v>0</v>
      </c>
      <c r="AE123" s="39">
        <f t="shared" si="53"/>
        <v>0</v>
      </c>
      <c r="AF123" s="39"/>
      <c r="AG123" s="39"/>
      <c r="AH123" s="39"/>
      <c r="AI123" s="39">
        <f t="shared" si="45"/>
        <v>0</v>
      </c>
      <c r="AJ123" s="39"/>
      <c r="AK123" s="39"/>
    </row>
    <row r="124" spans="1:37" x14ac:dyDescent="0.2">
      <c r="A124" s="11">
        <f t="shared" si="46"/>
        <v>116</v>
      </c>
      <c r="B124" s="11" t="str">
        <f t="shared" si="47"/>
        <v/>
      </c>
      <c r="C124" s="12" cm="1">
        <f t="array" ref="C124">IF(B124&lt;121,_xlfn.SINGLE(INDEX($D$5*Männer!C$2:C$122,B124+1,1))+(1-$D$5)*_xlfn.SINGLE(INDEX(Frauen!C$2:C$122,B124+1,1)),0)</f>
        <v>0</v>
      </c>
      <c r="D124" s="20">
        <f t="shared" si="37"/>
        <v>0</v>
      </c>
      <c r="E124" s="20">
        <f t="shared" si="38"/>
        <v>0</v>
      </c>
      <c r="F124" s="27">
        <f>IF(B124&lt;121,IF($D$1="konstant",$D$3,Zins!G118),0)</f>
        <v>0</v>
      </c>
      <c r="G124" s="37">
        <f t="shared" si="48"/>
        <v>1</v>
      </c>
      <c r="H124" s="11"/>
      <c r="I124" s="11"/>
      <c r="J124" s="11"/>
      <c r="K124" s="11"/>
      <c r="L124" s="29">
        <f t="shared" si="39"/>
        <v>0</v>
      </c>
      <c r="M124" s="31">
        <f t="shared" si="30"/>
        <v>0</v>
      </c>
      <c r="N124" s="50">
        <f>N123+H125*PRODUCT($G$8:G124)^-1*PRODUCT($E$8:E123)*D124</f>
        <v>2392.6137427921667</v>
      </c>
      <c r="O124" s="50"/>
      <c r="P124" s="49">
        <f>P123+J124*PRODUCT($E$8:E123)*PRODUCT($G$8:G123)^-1</f>
        <v>9.6444676306317234</v>
      </c>
      <c r="Q124" s="49" t="e">
        <f>((O123+N123)*PRODUCT($G$8:G123))/PRODUCT($E$8:E123)</f>
        <v>#DIV/0!</v>
      </c>
      <c r="R124" s="49" t="e">
        <f>((P123)*PRODUCT($G$8:G123))/PRODUCT($E$8:E123)</f>
        <v>#DIV/0!</v>
      </c>
      <c r="S124" s="11">
        <f t="shared" si="31"/>
        <v>0</v>
      </c>
      <c r="T124" s="31">
        <f t="shared" si="32"/>
        <v>0</v>
      </c>
      <c r="U124" s="39">
        <f t="shared" si="40"/>
        <v>0</v>
      </c>
      <c r="V124" s="39">
        <f t="shared" si="33"/>
        <v>0</v>
      </c>
      <c r="W124" s="49" t="e">
        <f t="shared" si="41"/>
        <v>#DIV/0!</v>
      </c>
      <c r="X124" s="39">
        <f t="shared" si="42"/>
        <v>0</v>
      </c>
      <c r="Y124" s="39">
        <f t="shared" si="54"/>
        <v>0</v>
      </c>
      <c r="Z124" s="39">
        <f t="shared" si="49"/>
        <v>0</v>
      </c>
      <c r="AA124" s="39">
        <f t="shared" si="50"/>
        <v>0</v>
      </c>
      <c r="AB124" s="39">
        <f t="shared" si="51"/>
        <v>0</v>
      </c>
      <c r="AC124" s="39">
        <f t="shared" si="52"/>
        <v>0</v>
      </c>
      <c r="AD124" s="39">
        <f t="shared" si="44"/>
        <v>0</v>
      </c>
      <c r="AE124" s="39">
        <f t="shared" si="53"/>
        <v>0</v>
      </c>
      <c r="AF124" s="39"/>
      <c r="AG124" s="39"/>
      <c r="AH124" s="39"/>
      <c r="AI124" s="39">
        <f t="shared" si="45"/>
        <v>0</v>
      </c>
      <c r="AJ124" s="39"/>
      <c r="AK124" s="39"/>
    </row>
    <row r="125" spans="1:37" x14ac:dyDescent="0.2">
      <c r="A125" s="11">
        <f t="shared" si="46"/>
        <v>117</v>
      </c>
      <c r="B125" s="11" t="str">
        <f t="shared" si="47"/>
        <v/>
      </c>
      <c r="C125" s="12" cm="1">
        <f t="array" ref="C125">IF(B125&lt;121,_xlfn.SINGLE(INDEX($D$5*Männer!C$2:C$122,B125+1,1))+(1-$D$5)*_xlfn.SINGLE(INDEX(Frauen!C$2:C$122,B125+1,1)),0)</f>
        <v>0</v>
      </c>
      <c r="D125" s="20">
        <f t="shared" si="37"/>
        <v>0</v>
      </c>
      <c r="E125" s="20">
        <f t="shared" si="38"/>
        <v>0</v>
      </c>
      <c r="F125" s="27">
        <f>IF(B125&lt;121,IF($D$1="konstant",$D$3,Zins!G119),0)</f>
        <v>0</v>
      </c>
      <c r="G125" s="37">
        <f t="shared" si="48"/>
        <v>1</v>
      </c>
      <c r="H125" s="11"/>
      <c r="I125" s="11"/>
      <c r="J125" s="11"/>
      <c r="K125" s="11"/>
      <c r="L125" s="29">
        <f t="shared" si="39"/>
        <v>0</v>
      </c>
      <c r="M125" s="31">
        <f t="shared" si="30"/>
        <v>0</v>
      </c>
      <c r="N125" s="50">
        <f>N124+H126*PRODUCT($G$8:G125)^-1*PRODUCT($E$8:E124)*D125</f>
        <v>2392.6137427921667</v>
      </c>
      <c r="O125" s="50"/>
      <c r="P125" s="49">
        <f>P124+J125*PRODUCT($E$8:E124)*PRODUCT($G$8:G124)^-1</f>
        <v>9.6444676306317234</v>
      </c>
      <c r="Q125" s="49" t="e">
        <f>((O124+N124)*PRODUCT($G$8:G124))/PRODUCT($E$8:E124)</f>
        <v>#DIV/0!</v>
      </c>
      <c r="R125" s="49" t="e">
        <f>((P124)*PRODUCT($G$8:G124))/PRODUCT($E$8:E124)</f>
        <v>#DIV/0!</v>
      </c>
      <c r="S125" s="11">
        <f t="shared" si="31"/>
        <v>0</v>
      </c>
      <c r="T125" s="31">
        <f t="shared" si="32"/>
        <v>0</v>
      </c>
      <c r="U125" s="39">
        <f t="shared" si="40"/>
        <v>0</v>
      </c>
      <c r="V125" s="39">
        <f t="shared" si="33"/>
        <v>0</v>
      </c>
      <c r="W125" s="49" t="e">
        <f t="shared" si="41"/>
        <v>#DIV/0!</v>
      </c>
      <c r="X125" s="39">
        <f t="shared" si="42"/>
        <v>0</v>
      </c>
      <c r="Y125" s="39">
        <f t="shared" si="54"/>
        <v>0</v>
      </c>
      <c r="Z125" s="39">
        <f t="shared" si="49"/>
        <v>0</v>
      </c>
      <c r="AA125" s="39">
        <f t="shared" si="50"/>
        <v>0</v>
      </c>
      <c r="AB125" s="39">
        <f t="shared" si="51"/>
        <v>0</v>
      </c>
      <c r="AC125" s="39">
        <f t="shared" si="52"/>
        <v>0</v>
      </c>
      <c r="AD125" s="39">
        <f t="shared" si="44"/>
        <v>0</v>
      </c>
      <c r="AE125" s="39">
        <f t="shared" si="53"/>
        <v>0</v>
      </c>
      <c r="AF125" s="39"/>
      <c r="AG125" s="39"/>
      <c r="AH125" s="39"/>
      <c r="AI125" s="39">
        <f t="shared" si="45"/>
        <v>0</v>
      </c>
      <c r="AJ125" s="39"/>
      <c r="AK125" s="39"/>
    </row>
    <row r="126" spans="1:37" x14ac:dyDescent="0.2">
      <c r="A126" s="11">
        <f t="shared" si="46"/>
        <v>118</v>
      </c>
      <c r="B126" s="11" t="str">
        <f t="shared" si="47"/>
        <v/>
      </c>
      <c r="C126" s="12" cm="1">
        <f t="array" ref="C126">IF(B126&lt;121,_xlfn.SINGLE(INDEX($D$5*Männer!C$2:C$122,B126+1,1))+(1-$D$5)*_xlfn.SINGLE(INDEX(Frauen!C$2:C$122,B126+1,1)),0)</f>
        <v>0</v>
      </c>
      <c r="D126" s="20">
        <f t="shared" si="37"/>
        <v>0</v>
      </c>
      <c r="E126" s="20">
        <f t="shared" si="38"/>
        <v>0</v>
      </c>
      <c r="F126" s="27">
        <f>IF(B126&lt;121,IF($D$1="konstant",$D$3,Zins!G120),0)</f>
        <v>0</v>
      </c>
      <c r="G126" s="37">
        <f t="shared" si="48"/>
        <v>1</v>
      </c>
      <c r="H126" s="11"/>
      <c r="I126" s="11"/>
      <c r="J126" s="11"/>
      <c r="K126" s="11"/>
      <c r="L126" s="29">
        <f t="shared" si="39"/>
        <v>0</v>
      </c>
      <c r="M126" s="31">
        <f t="shared" si="30"/>
        <v>0</v>
      </c>
      <c r="N126" s="50">
        <f>N125+H127*PRODUCT($G$8:G126)^-1*PRODUCT($E$8:E125)*D126</f>
        <v>2392.6137427921667</v>
      </c>
      <c r="O126" s="50"/>
      <c r="P126" s="49">
        <f>P125+J126*PRODUCT($E$8:E125)*PRODUCT($G$8:G125)^-1</f>
        <v>9.6444676306317234</v>
      </c>
      <c r="Q126" s="49" t="e">
        <f>((O125+N125)*PRODUCT($G$8:G125))/PRODUCT($E$8:E125)</f>
        <v>#DIV/0!</v>
      </c>
      <c r="R126" s="49" t="e">
        <f>((P125)*PRODUCT($G$8:G125))/PRODUCT($E$8:E125)</f>
        <v>#DIV/0!</v>
      </c>
      <c r="S126" s="11">
        <f t="shared" si="31"/>
        <v>0</v>
      </c>
      <c r="T126" s="31">
        <f t="shared" si="32"/>
        <v>0</v>
      </c>
      <c r="U126" s="39">
        <f t="shared" si="40"/>
        <v>0</v>
      </c>
      <c r="V126" s="39">
        <f t="shared" si="33"/>
        <v>0</v>
      </c>
      <c r="W126" s="49" t="e">
        <f t="shared" si="41"/>
        <v>#DIV/0!</v>
      </c>
      <c r="X126" s="39">
        <f t="shared" si="42"/>
        <v>0</v>
      </c>
      <c r="Y126" s="39">
        <f t="shared" si="54"/>
        <v>0</v>
      </c>
      <c r="Z126" s="39">
        <f t="shared" si="49"/>
        <v>0</v>
      </c>
      <c r="AA126" s="39">
        <f t="shared" si="50"/>
        <v>0</v>
      </c>
      <c r="AB126" s="39">
        <f t="shared" si="51"/>
        <v>0</v>
      </c>
      <c r="AC126" s="39">
        <f t="shared" si="52"/>
        <v>0</v>
      </c>
      <c r="AD126" s="39">
        <f t="shared" si="44"/>
        <v>0</v>
      </c>
      <c r="AE126" s="39">
        <f t="shared" si="53"/>
        <v>0</v>
      </c>
      <c r="AF126" s="39"/>
      <c r="AG126" s="39"/>
      <c r="AH126" s="39"/>
      <c r="AI126" s="39">
        <f t="shared" si="45"/>
        <v>0</v>
      </c>
      <c r="AJ126" s="39"/>
      <c r="AK126" s="39"/>
    </row>
    <row r="127" spans="1:37" x14ac:dyDescent="0.2">
      <c r="A127" s="11">
        <f t="shared" si="46"/>
        <v>119</v>
      </c>
      <c r="B127" s="11" t="str">
        <f t="shared" si="47"/>
        <v/>
      </c>
      <c r="C127" s="12" cm="1">
        <f t="array" ref="C127">IF(B127&lt;121,_xlfn.SINGLE(INDEX($D$5*Männer!C$2:C$122,B127+1,1))+(1-$D$5)*_xlfn.SINGLE(INDEX(Frauen!C$2:C$122,B127+1,1)),0)</f>
        <v>0</v>
      </c>
      <c r="D127" s="20">
        <f t="shared" si="37"/>
        <v>0</v>
      </c>
      <c r="E127" s="20">
        <f t="shared" si="38"/>
        <v>0</v>
      </c>
      <c r="F127" s="27">
        <f>IF(B127&lt;121,IF($D$1="konstant",$D$3,Zins!G121),0)</f>
        <v>0</v>
      </c>
      <c r="G127" s="37">
        <f t="shared" si="48"/>
        <v>1</v>
      </c>
      <c r="H127" s="11"/>
      <c r="I127" s="11"/>
      <c r="J127" s="11"/>
      <c r="K127" s="11"/>
      <c r="L127" s="29">
        <f t="shared" si="39"/>
        <v>0</v>
      </c>
      <c r="M127" s="31">
        <f t="shared" si="30"/>
        <v>0</v>
      </c>
      <c r="N127" s="50">
        <f>N126+H128*PRODUCT($G$8:G127)^-1*PRODUCT($E$8:E126)*D127</f>
        <v>2392.6137427921667</v>
      </c>
      <c r="O127" s="50"/>
      <c r="P127" s="49">
        <f>P126+J127*PRODUCT($E$8:E126)*PRODUCT($G$8:G126)^-1</f>
        <v>9.6444676306317234</v>
      </c>
      <c r="Q127" s="49" t="e">
        <f>((O126+N126)*PRODUCT($G$8:G126))/PRODUCT($E$8:E126)</f>
        <v>#DIV/0!</v>
      </c>
      <c r="R127" s="49" t="e">
        <f>((P126)*PRODUCT($G$8:G126))/PRODUCT($E$8:E126)</f>
        <v>#DIV/0!</v>
      </c>
      <c r="S127" s="11">
        <f t="shared" si="31"/>
        <v>0</v>
      </c>
      <c r="T127" s="31">
        <f t="shared" si="32"/>
        <v>0</v>
      </c>
      <c r="U127" s="39">
        <f t="shared" si="40"/>
        <v>0</v>
      </c>
      <c r="V127" s="39">
        <f t="shared" si="33"/>
        <v>0</v>
      </c>
      <c r="W127" s="49" t="e">
        <f t="shared" si="41"/>
        <v>#DIV/0!</v>
      </c>
      <c r="X127" s="39">
        <f t="shared" si="42"/>
        <v>0</v>
      </c>
      <c r="Y127" s="39">
        <f t="shared" si="54"/>
        <v>0</v>
      </c>
      <c r="Z127" s="39">
        <f t="shared" si="49"/>
        <v>0</v>
      </c>
      <c r="AA127" s="39">
        <f t="shared" si="50"/>
        <v>0</v>
      </c>
      <c r="AB127" s="39">
        <f t="shared" si="51"/>
        <v>0</v>
      </c>
      <c r="AC127" s="39">
        <f t="shared" si="52"/>
        <v>0</v>
      </c>
      <c r="AD127" s="39">
        <f t="shared" si="44"/>
        <v>0</v>
      </c>
      <c r="AE127" s="39">
        <f t="shared" si="53"/>
        <v>0</v>
      </c>
      <c r="AF127" s="39"/>
      <c r="AG127" s="39"/>
      <c r="AH127" s="39"/>
      <c r="AI127" s="39">
        <f t="shared" si="45"/>
        <v>0</v>
      </c>
      <c r="AJ127" s="39"/>
      <c r="AK127" s="39"/>
    </row>
    <row r="128" spans="1:37" x14ac:dyDescent="0.2">
      <c r="A128" s="11">
        <f t="shared" si="46"/>
        <v>120</v>
      </c>
      <c r="B128" s="11" t="str">
        <f t="shared" si="47"/>
        <v/>
      </c>
      <c r="C128" s="12" cm="1">
        <f t="array" ref="C128">IF(B128&lt;121,_xlfn.SINGLE(INDEX($D$5*Männer!C$2:C$122,B128+1,1))+(1-$D$5)*_xlfn.SINGLE(INDEX(Frauen!C$2:C$122,B128+1,1)),0)</f>
        <v>0</v>
      </c>
      <c r="D128" s="20">
        <f t="shared" si="37"/>
        <v>0</v>
      </c>
      <c r="E128" s="20">
        <f t="shared" si="38"/>
        <v>0</v>
      </c>
      <c r="F128" s="27">
        <f>IF(B128&lt;121,IF($D$1="konstant",$D$3,Zins!G122),0)</f>
        <v>0</v>
      </c>
      <c r="G128" s="37">
        <f t="shared" si="48"/>
        <v>1</v>
      </c>
      <c r="H128" s="11"/>
      <c r="I128" s="11"/>
      <c r="J128" s="11"/>
      <c r="K128" s="11"/>
      <c r="L128" s="29"/>
      <c r="N128" s="50">
        <f>N127+H129*PRODUCT($G$8:G128)^-1*PRODUCT($E$8:E127)*D128</f>
        <v>2392.6137427921667</v>
      </c>
      <c r="O128" s="50"/>
      <c r="P128" s="49">
        <f>P127+J128*PRODUCT($E$8:E127)*PRODUCT($G$8:G127)^-1</f>
        <v>9.6444676306317234</v>
      </c>
      <c r="Q128" s="49" t="e">
        <f>((O127+N127)*PRODUCT($G$8:G127))/PRODUCT($E$8:E127)</f>
        <v>#DIV/0!</v>
      </c>
      <c r="R128" s="49" t="e">
        <f>((P127)*PRODUCT($G$8:G127))/PRODUCT($E$8:E127)</f>
        <v>#DIV/0!</v>
      </c>
      <c r="S128" s="11">
        <f t="shared" si="31"/>
        <v>0</v>
      </c>
      <c r="U128" s="39">
        <f t="shared" si="40"/>
        <v>0</v>
      </c>
      <c r="V128" s="39">
        <f t="shared" si="33"/>
        <v>0</v>
      </c>
      <c r="W128" s="49" t="e">
        <f t="shared" si="41"/>
        <v>#DIV/0!</v>
      </c>
      <c r="X128" s="39">
        <f t="shared" si="42"/>
        <v>0</v>
      </c>
      <c r="Y128" s="39">
        <f t="shared" si="54"/>
        <v>0</v>
      </c>
      <c r="Z128" s="39">
        <f t="shared" si="49"/>
        <v>0</v>
      </c>
      <c r="AA128" s="39">
        <f t="shared" si="50"/>
        <v>0</v>
      </c>
      <c r="AB128" s="39">
        <f t="shared" si="51"/>
        <v>0</v>
      </c>
      <c r="AC128" s="39">
        <f t="shared" si="52"/>
        <v>0</v>
      </c>
      <c r="AD128" s="39">
        <f t="shared" si="44"/>
        <v>0</v>
      </c>
      <c r="AE128" s="39">
        <f t="shared" si="53"/>
        <v>0</v>
      </c>
      <c r="AF128" s="39"/>
      <c r="AG128" s="39"/>
      <c r="AH128" s="39"/>
      <c r="AI128" s="39">
        <f t="shared" si="45"/>
        <v>0</v>
      </c>
      <c r="AJ128" s="39"/>
      <c r="AK128" s="39"/>
    </row>
    <row r="129" spans="1:37" x14ac:dyDescent="0.2">
      <c r="A129" s="11">
        <f t="shared" si="46"/>
        <v>121</v>
      </c>
      <c r="B129" s="11" t="str">
        <f t="shared" si="47"/>
        <v/>
      </c>
      <c r="C129" s="12" cm="1">
        <f t="array" ref="C129">IF(B129&lt;121,_xlfn.SINGLE(INDEX($D$5*Männer!C$2:C$122,B129+1,1))+(1-$D$5)*_xlfn.SINGLE(INDEX(Frauen!C$2:C$122,B129+1,1)),0)</f>
        <v>0</v>
      </c>
      <c r="D129" s="20">
        <f t="shared" si="37"/>
        <v>0</v>
      </c>
      <c r="E129" s="20">
        <f t="shared" si="38"/>
        <v>0</v>
      </c>
      <c r="F129" s="27">
        <f>IF(B129&lt;121,IF($D$1="konstant",$D$3,Zins!G123),0)</f>
        <v>0</v>
      </c>
      <c r="G129" s="37">
        <f t="shared" si="48"/>
        <v>1</v>
      </c>
      <c r="H129" s="11"/>
      <c r="I129" s="11"/>
      <c r="J129" s="11"/>
      <c r="K129" s="11"/>
      <c r="L129" s="29"/>
      <c r="N129" s="50">
        <f>N128+H130*PRODUCT($G$8:G129)^-1*PRODUCT($E$8:E128)*D129</f>
        <v>2392.6137427921667</v>
      </c>
      <c r="O129" s="50"/>
      <c r="P129" s="49">
        <f>P128+J129*PRODUCT($E$8:E128)*PRODUCT($G$8:G128)^-1</f>
        <v>9.6444676306317234</v>
      </c>
      <c r="Q129" s="49" t="e">
        <f>((O128+N128)*PRODUCT($G$8:G128))/PRODUCT($E$8:E128)</f>
        <v>#DIV/0!</v>
      </c>
      <c r="R129" s="49" t="e">
        <f>((P128)*PRODUCT($G$8:G128))/PRODUCT($E$8:E128)</f>
        <v>#DIV/0!</v>
      </c>
      <c r="S129" s="11">
        <f t="shared" si="31"/>
        <v>0</v>
      </c>
      <c r="U129" s="39">
        <f t="shared" si="40"/>
        <v>0</v>
      </c>
      <c r="V129" s="39">
        <f t="shared" si="33"/>
        <v>0</v>
      </c>
      <c r="W129" s="49" t="e">
        <f t="shared" si="41"/>
        <v>#DIV/0!</v>
      </c>
      <c r="X129" s="39">
        <f t="shared" si="42"/>
        <v>0</v>
      </c>
      <c r="Y129" s="39">
        <f t="shared" si="54"/>
        <v>0</v>
      </c>
      <c r="Z129" s="39">
        <f t="shared" si="49"/>
        <v>0</v>
      </c>
      <c r="AA129" s="39">
        <f t="shared" si="50"/>
        <v>0</v>
      </c>
      <c r="AB129" s="39">
        <f t="shared" si="51"/>
        <v>0</v>
      </c>
      <c r="AC129" s="39">
        <f t="shared" si="52"/>
        <v>0</v>
      </c>
      <c r="AD129" s="39">
        <f t="shared" si="44"/>
        <v>0</v>
      </c>
      <c r="AE129" s="39">
        <f t="shared" si="53"/>
        <v>0</v>
      </c>
      <c r="AF129" s="39"/>
      <c r="AG129" s="39"/>
      <c r="AH129" s="39"/>
      <c r="AI129" s="39">
        <f t="shared" si="45"/>
        <v>0</v>
      </c>
      <c r="AJ129" s="39"/>
      <c r="AK129" s="39"/>
    </row>
  </sheetData>
  <dataValidations count="2">
    <dataValidation type="list" allowBlank="1" showInputMessage="1" showErrorMessage="1" sqref="D1" xr:uid="{00000000-0002-0000-0600-000000000000}">
      <formula1>"konstant,variabel"</formula1>
    </dataValidation>
    <dataValidation type="decimal" allowBlank="1" showInputMessage="1" showErrorMessage="1" sqref="D5" xr:uid="{00000000-0002-0000-0600-000001000000}">
      <formula1>0</formula1>
      <formula2>1</formula2>
    </dataValidation>
  </dataValidations>
  <pageMargins left="0.78740157499999996" right="0.78740157499999996" top="0.984251969" bottom="0.984251969" header="0.4921259845" footer="0.4921259845"/>
  <pageSetup paperSize="9" scale="52" orientation="portrait" horizontalDpi="4294967292" r:id="rId1"/>
  <headerFooter alignWithMargins="0">
    <oddHeader>&amp;LDAV-Sterbetafel 2008 T&amp;RMänner</oddHeader>
  </headerFooter>
  <legacy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41D19D-0302-43DF-BE9D-6AA600A7A642}">
  <sheetPr>
    <pageSetUpPr fitToPage="1"/>
  </sheetPr>
  <dimension ref="A1:AK129"/>
  <sheetViews>
    <sheetView topLeftCell="J1" zoomScale="115" zoomScaleNormal="115" workbookViewId="0">
      <pane ySplit="7" topLeftCell="A23" activePane="bottomLeft" state="frozen"/>
      <selection activeCell="C8" sqref="C8:C129"/>
      <selection pane="bottomLeft" activeCell="V3" sqref="V3"/>
    </sheetView>
  </sheetViews>
  <sheetFormatPr baseColWidth="10" defaultColWidth="10.6640625" defaultRowHeight="10.199999999999999" x14ac:dyDescent="0.2"/>
  <cols>
    <col min="1" max="2" width="3.5546875" style="4" bestFit="1" customWidth="1"/>
    <col min="3" max="3" width="13.5546875" style="5" customWidth="1"/>
    <col min="4" max="4" width="9.44140625" style="4" customWidth="1"/>
    <col min="5" max="5" width="10" style="4" customWidth="1"/>
    <col min="6" max="6" width="15" style="4" customWidth="1"/>
    <col min="7" max="7" width="10.88671875" style="4" customWidth="1"/>
    <col min="8" max="8" width="5.88671875" style="6" bestFit="1" customWidth="1"/>
    <col min="9" max="9" width="7.88671875" style="6" bestFit="1" customWidth="1"/>
    <col min="10" max="10" width="3.44140625" style="6" bestFit="1" customWidth="1"/>
    <col min="11" max="11" width="2.5546875" style="6" bestFit="1" customWidth="1"/>
    <col min="12" max="12" width="12.88671875" style="30" bestFit="1" customWidth="1"/>
    <col min="13" max="13" width="10.5546875" style="31" bestFit="1" customWidth="1"/>
    <col min="14" max="15" width="16.77734375" style="47" hidden="1" customWidth="1"/>
    <col min="16" max="16" width="12.5546875" style="47" hidden="1" customWidth="1"/>
    <col min="17" max="18" width="10.5546875" style="47" hidden="1" customWidth="1"/>
    <col min="19" max="19" width="9.88671875" style="6" bestFit="1" customWidth="1"/>
    <col min="20" max="20" width="9.6640625" style="31" bestFit="1" customWidth="1"/>
    <col min="21" max="21" width="13.5546875" style="31" bestFit="1" customWidth="1"/>
    <col min="22" max="22" width="10.5546875" style="31" bestFit="1" customWidth="1"/>
    <col min="23" max="23" width="10.5546875" style="47" hidden="1" customWidth="1"/>
    <col min="24" max="24" width="10.5546875" style="47" customWidth="1"/>
    <col min="25" max="25" width="10.5546875" style="31" bestFit="1" customWidth="1"/>
    <col min="26" max="26" width="10.5546875" style="31" customWidth="1"/>
    <col min="27" max="27" width="11.6640625" style="31" bestFit="1" customWidth="1"/>
    <col min="28" max="29" width="10.5546875" style="31" bestFit="1" customWidth="1"/>
    <col min="30" max="30" width="11" style="31" bestFit="1" customWidth="1"/>
    <col min="31" max="31" width="11" style="31" customWidth="1"/>
    <col min="32" max="37" width="10.5546875" style="31" bestFit="1" customWidth="1"/>
    <col min="38" max="16384" width="10.6640625" style="6"/>
  </cols>
  <sheetData>
    <row r="1" spans="1:37" ht="13.8" thickBot="1" x14ac:dyDescent="0.3">
      <c r="C1" s="24" t="s">
        <v>38</v>
      </c>
      <c r="D1" s="5" t="s">
        <v>40</v>
      </c>
      <c r="F1" s="26" t="s">
        <v>41</v>
      </c>
      <c r="G1" s="26"/>
      <c r="H1" s="4">
        <v>30</v>
      </c>
      <c r="O1" s="6"/>
      <c r="P1" s="6"/>
      <c r="Q1" s="6"/>
      <c r="R1" s="6"/>
      <c r="S1" s="72" t="s">
        <v>91</v>
      </c>
      <c r="T1" s="53">
        <v>0.06</v>
      </c>
      <c r="U1" s="60" t="s">
        <v>37</v>
      </c>
      <c r="V1" s="59">
        <f>SUM(J8:J129)</f>
        <v>20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</row>
    <row r="2" spans="1:37" ht="10.8" thickBot="1" x14ac:dyDescent="0.25">
      <c r="L2" s="32" t="s">
        <v>50</v>
      </c>
      <c r="M2" s="32" t="s">
        <v>65</v>
      </c>
      <c r="O2" s="6"/>
      <c r="P2" s="6"/>
      <c r="Q2" s="6"/>
      <c r="R2" s="6"/>
      <c r="S2" s="54" t="s">
        <v>63</v>
      </c>
      <c r="T2" s="55">
        <v>0.02</v>
      </c>
      <c r="U2" s="64" t="s">
        <v>75</v>
      </c>
      <c r="V2" s="65">
        <v>2.5000000000000001E-2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</row>
    <row r="3" spans="1:37" ht="13.8" thickBot="1" x14ac:dyDescent="0.3">
      <c r="C3" s="24" t="s">
        <v>39</v>
      </c>
      <c r="D3" s="25">
        <v>7.4999999999999997E-3</v>
      </c>
      <c r="L3" s="33">
        <f>S8/T8</f>
        <v>4662.7757373752447</v>
      </c>
      <c r="M3" s="58">
        <f>S8/(T8*(1-V1*T1/T8-T2-V1*T3*U8/T8))</f>
        <v>5209.1435941537729</v>
      </c>
      <c r="O3" s="6"/>
      <c r="P3" s="6"/>
      <c r="Q3" s="6"/>
      <c r="R3" s="6"/>
      <c r="S3" s="54" t="s">
        <v>64</v>
      </c>
      <c r="T3" s="55">
        <v>1E-3</v>
      </c>
      <c r="U3" s="64" t="s">
        <v>80</v>
      </c>
      <c r="V3" s="68">
        <f>(T1-V2)/U8</f>
        <v>1.8925174137885343E-3</v>
      </c>
      <c r="W3" s="6"/>
      <c r="X3" s="6"/>
      <c r="Y3" s="72" t="s">
        <v>91</v>
      </c>
      <c r="Z3" s="6"/>
      <c r="AA3" s="69" t="s">
        <v>82</v>
      </c>
      <c r="AB3" s="70">
        <v>0</v>
      </c>
      <c r="AC3" s="71" t="s">
        <v>83</v>
      </c>
      <c r="AD3" s="6"/>
      <c r="AE3" s="6"/>
      <c r="AF3" s="6"/>
      <c r="AG3" s="6"/>
      <c r="AH3" s="6"/>
      <c r="AI3" s="6"/>
      <c r="AJ3" s="6"/>
      <c r="AK3" s="6"/>
    </row>
    <row r="4" spans="1:37" ht="10.8" thickBot="1" x14ac:dyDescent="0.25">
      <c r="L4" s="32" t="s">
        <v>76</v>
      </c>
      <c r="M4" s="6"/>
      <c r="N4" s="6"/>
      <c r="O4" s="6"/>
      <c r="P4" s="6"/>
      <c r="Q4" s="6"/>
      <c r="R4" s="6"/>
      <c r="S4" s="56" t="s">
        <v>67</v>
      </c>
      <c r="T4" s="63">
        <v>0.01</v>
      </c>
      <c r="U4" s="6"/>
      <c r="V4" s="6"/>
      <c r="W4" s="6"/>
      <c r="X4" s="6"/>
      <c r="Y4" s="62"/>
      <c r="Z4" s="62"/>
      <c r="AA4" s="62"/>
      <c r="AB4" s="6"/>
      <c r="AC4" s="6"/>
      <c r="AD4" s="6"/>
      <c r="AE4" s="6"/>
      <c r="AF4" s="6"/>
      <c r="AG4" s="6"/>
      <c r="AH4" s="6"/>
      <c r="AI4" s="6"/>
      <c r="AJ4" s="6"/>
      <c r="AK4" s="6"/>
    </row>
    <row r="5" spans="1:37" ht="10.8" thickBot="1" x14ac:dyDescent="0.25">
      <c r="C5" s="24" t="s">
        <v>43</v>
      </c>
      <c r="D5" s="28">
        <v>0.55000000000000004</v>
      </c>
      <c r="L5" s="66">
        <f>L3+V2*M3*V1/T8</f>
        <v>4803.6099511304019</v>
      </c>
      <c r="M5" s="6"/>
      <c r="N5" s="6"/>
      <c r="O5" s="6"/>
      <c r="P5" s="6"/>
      <c r="Q5" s="6"/>
      <c r="R5" s="6"/>
      <c r="T5" s="6"/>
      <c r="U5" s="6"/>
      <c r="V5" s="6"/>
      <c r="W5" s="6"/>
      <c r="X5" s="6"/>
      <c r="Y5" s="6"/>
      <c r="Z5" s="6"/>
      <c r="AA5" s="6" t="s">
        <v>78</v>
      </c>
      <c r="AB5" s="6"/>
      <c r="AC5" s="6"/>
      <c r="AD5" s="6"/>
      <c r="AE5" s="6"/>
      <c r="AF5" s="6"/>
      <c r="AG5" s="6"/>
      <c r="AH5" s="6"/>
      <c r="AI5" s="6"/>
      <c r="AJ5" s="6"/>
      <c r="AK5" s="6"/>
    </row>
    <row r="6" spans="1:37" ht="10.8" thickBot="1" x14ac:dyDescent="0.25">
      <c r="M6" s="6"/>
      <c r="N6" s="6"/>
      <c r="O6" s="6"/>
      <c r="P6" s="6"/>
      <c r="Q6" s="6"/>
      <c r="R6" s="6"/>
      <c r="T6" s="6"/>
      <c r="U6" s="6"/>
      <c r="V6" s="6"/>
      <c r="W6" s="6"/>
      <c r="X6" s="6"/>
      <c r="Y6" s="6"/>
      <c r="Z6" s="6"/>
      <c r="AA6" s="67">
        <v>12</v>
      </c>
      <c r="AB6" s="6"/>
      <c r="AC6" s="6"/>
      <c r="AD6" s="6"/>
      <c r="AE6" s="6"/>
      <c r="AF6" s="6"/>
      <c r="AG6" s="6"/>
      <c r="AH6" s="6"/>
      <c r="AI6" s="6"/>
      <c r="AJ6" s="6"/>
      <c r="AK6" s="6"/>
    </row>
    <row r="7" spans="1:37" s="3" customFormat="1" ht="10.8" thickBot="1" x14ac:dyDescent="0.25">
      <c r="A7" s="40" t="s">
        <v>37</v>
      </c>
      <c r="B7" s="40" t="s">
        <v>0</v>
      </c>
      <c r="C7" s="40" t="s">
        <v>25</v>
      </c>
      <c r="D7" s="40" t="s">
        <v>33</v>
      </c>
      <c r="E7" s="40" t="s">
        <v>34</v>
      </c>
      <c r="F7" s="40" t="s">
        <v>42</v>
      </c>
      <c r="G7" s="40" t="s">
        <v>54</v>
      </c>
      <c r="H7" s="40" t="s">
        <v>44</v>
      </c>
      <c r="I7" s="40" t="s">
        <v>45</v>
      </c>
      <c r="J7" s="43" t="s">
        <v>49</v>
      </c>
      <c r="K7" s="43" t="s">
        <v>68</v>
      </c>
      <c r="L7" s="44" t="s">
        <v>46</v>
      </c>
      <c r="M7" s="45" t="s">
        <v>47</v>
      </c>
      <c r="N7" s="48" t="s">
        <v>56</v>
      </c>
      <c r="O7" s="48" t="s">
        <v>55</v>
      </c>
      <c r="P7" s="48" t="s">
        <v>58</v>
      </c>
      <c r="Q7" s="48" t="s">
        <v>57</v>
      </c>
      <c r="R7" s="48" t="s">
        <v>59</v>
      </c>
      <c r="S7" s="43" t="s">
        <v>48</v>
      </c>
      <c r="T7" s="45" t="s">
        <v>61</v>
      </c>
      <c r="U7" s="51" t="s">
        <v>66</v>
      </c>
      <c r="V7" s="46" t="s">
        <v>84</v>
      </c>
      <c r="W7" s="48" t="s">
        <v>60</v>
      </c>
      <c r="X7" s="46" t="s">
        <v>85</v>
      </c>
      <c r="Y7" s="46" t="s">
        <v>86</v>
      </c>
      <c r="Z7" s="46" t="s">
        <v>87</v>
      </c>
      <c r="AA7" s="46" t="s">
        <v>88</v>
      </c>
      <c r="AB7" s="46" t="s">
        <v>89</v>
      </c>
      <c r="AC7" s="46" t="s">
        <v>90</v>
      </c>
      <c r="AD7" s="46" t="s">
        <v>71</v>
      </c>
      <c r="AE7" s="46" t="s">
        <v>72</v>
      </c>
      <c r="AF7" s="46" t="s">
        <v>62</v>
      </c>
      <c r="AG7" s="46" t="s">
        <v>63</v>
      </c>
      <c r="AH7" s="46" t="s">
        <v>64</v>
      </c>
      <c r="AI7" s="46" t="s">
        <v>67</v>
      </c>
      <c r="AJ7" s="46" t="s">
        <v>70</v>
      </c>
      <c r="AK7" s="46" t="s">
        <v>80</v>
      </c>
    </row>
    <row r="8" spans="1:37" x14ac:dyDescent="0.2">
      <c r="A8" s="34">
        <v>0</v>
      </c>
      <c r="B8" s="11">
        <f>H1</f>
        <v>30</v>
      </c>
      <c r="C8" s="12" cm="1">
        <f t="array" ref="C8">IF(B8&lt;121,_xlfn.SINGLE(INDEX($D$5*Männer!C$2:C$122,B8+1,1))+(1-$D$5)*_xlfn.SINGLE(INDEX(Frauen!C$2:C$122,B8+1,1)),0)</f>
        <v>0.55354999999999999</v>
      </c>
      <c r="D8" s="20">
        <f>IF(B8&lt;121,C8/1000,0)</f>
        <v>5.5354999999999998E-4</v>
      </c>
      <c r="E8" s="20">
        <f>IF(B8&lt;121,1-D8,0)</f>
        <v>0.99944644999999999</v>
      </c>
      <c r="F8" s="27">
        <f>IF(B8&lt;121,IF($D$1="konstant",$D$3,Zins!G2),0)</f>
        <v>7.4999999999999997E-3</v>
      </c>
      <c r="G8" s="37">
        <f>1+F8</f>
        <v>1.0075000000000001</v>
      </c>
      <c r="H8" s="34"/>
      <c r="I8" s="34"/>
      <c r="J8" s="34">
        <f>1</f>
        <v>1</v>
      </c>
      <c r="K8" s="34">
        <v>1</v>
      </c>
      <c r="L8" s="38">
        <f>(L9*E8+H9*D8)/(1+F8)</f>
        <v>2392.6137427921667</v>
      </c>
      <c r="M8" s="39">
        <f t="shared" ref="M8:M71" si="0">M9/(1+F8)*E8+I8</f>
        <v>83840.225975938592</v>
      </c>
      <c r="N8" s="49">
        <f>H9*G9^-1*D8</f>
        <v>54.942928039702224</v>
      </c>
      <c r="O8" s="49">
        <f>I8</f>
        <v>0</v>
      </c>
      <c r="P8" s="49">
        <f>J8</f>
        <v>1</v>
      </c>
      <c r="Q8" s="49">
        <v>0</v>
      </c>
      <c r="R8" s="49">
        <v>0</v>
      </c>
      <c r="S8" s="34">
        <f t="shared" ref="S8:S71" si="1">L8+M8</f>
        <v>86232.839718730756</v>
      </c>
      <c r="T8" s="39">
        <f t="shared" ref="T8:T71" si="2">T9/(1+F8)*E8+J8</f>
        <v>18.493885311171471</v>
      </c>
      <c r="U8" s="39">
        <f>U9/(1+F8)*E8+K8</f>
        <v>18.493885311171471</v>
      </c>
      <c r="V8" s="39">
        <f t="shared" ref="V8:V71" si="3">S8-$L$3*T8</f>
        <v>0</v>
      </c>
      <c r="W8" s="49">
        <v>0</v>
      </c>
      <c r="X8" s="39">
        <f>V8-($V$2*$V$1*$M$3/$T$8*T8*J8)</f>
        <v>-2604.5717970768865</v>
      </c>
      <c r="Y8" s="39">
        <f>V8-$T$1*$V$1*$M$3</f>
        <v>-6250.972312984527</v>
      </c>
      <c r="Z8" s="39">
        <f>X8</f>
        <v>-2604.5717970768865</v>
      </c>
      <c r="AA8" s="39">
        <f>IF(X8&lt;=0,0,X8)</f>
        <v>0</v>
      </c>
      <c r="AB8" s="39">
        <f t="shared" ref="AB8:AB71" si="4">I8+((1+F8)^-1)*V9-V8</f>
        <v>4610.3848878902445</v>
      </c>
      <c r="AC8" s="39">
        <f t="shared" ref="AC8:AC71" si="5">((F8+1)^-1)*D8*(H9-V9)</f>
        <v>52.390849485010584</v>
      </c>
      <c r="AD8" s="39">
        <f t="shared" ref="AD8:AD71" si="6">$T$3*$V$1*$M$3*(U8-$U$8/$T$8*T8)</f>
        <v>0</v>
      </c>
      <c r="AE8" s="39">
        <f t="shared" ref="AE8:AE71" si="7">AH8-AH9/G8</f>
        <v>103.1734332422518</v>
      </c>
      <c r="AF8" s="39">
        <f>T1*V1*M3</f>
        <v>6250.972312984527</v>
      </c>
      <c r="AG8" s="39">
        <f t="shared" ref="AG8:AG29" si="8">$T$2*$M$3*T8</f>
        <v>1926.7460839940686</v>
      </c>
      <c r="AH8" s="39">
        <f>$T$3*$V$1*$M$3*U8</f>
        <v>1926.7460839940686</v>
      </c>
      <c r="AI8" s="39">
        <f t="shared" ref="AI8:AI39" si="9">$T$4*M8</f>
        <v>838.40225975938597</v>
      </c>
      <c r="AJ8" s="39">
        <f t="shared" ref="AJ8:AJ29" si="10">SUM(AF8:AI8)</f>
        <v>10942.86674073205</v>
      </c>
      <c r="AK8" s="39">
        <f>$V$3*$V$1*$M$3*U8</f>
        <v>3646.4005159076405</v>
      </c>
    </row>
    <row r="9" spans="1:37" x14ac:dyDescent="0.2">
      <c r="A9" s="11">
        <f>IF(A8&lt;121,A8+1,"")</f>
        <v>1</v>
      </c>
      <c r="B9" s="11">
        <f>IF(B8&lt;121,B8+1,"")</f>
        <v>31</v>
      </c>
      <c r="C9" s="12" cm="1">
        <f t="array" ref="C9">IF(B9&lt;121,_xlfn.SINGLE(INDEX($D$5*Männer!C$2:C$122,B9+1,1))+(1-$D$5)*_xlfn.SINGLE(INDEX(Frauen!C$2:C$122,B9+1,1)),0)</f>
        <v>0.56955</v>
      </c>
      <c r="D9" s="20">
        <f t="shared" ref="D9:D72" si="11">IF(B9&lt;121,C9/1000,0)</f>
        <v>5.6955000000000005E-4</v>
      </c>
      <c r="E9" s="20">
        <f t="shared" ref="E9:E72" si="12">IF(B9&lt;121,1-D9,0)</f>
        <v>0.99943044999999997</v>
      </c>
      <c r="F9" s="27">
        <f>IF(B9&lt;121,IF($D$1="konstant",$D$3,Zins!G3),0)</f>
        <v>7.4999999999999997E-3</v>
      </c>
      <c r="G9" s="37">
        <f>1+F9</f>
        <v>1.0075000000000001</v>
      </c>
      <c r="H9" s="11">
        <v>100000</v>
      </c>
      <c r="I9" s="11"/>
      <c r="J9" s="11">
        <v>1</v>
      </c>
      <c r="K9" s="34">
        <v>1</v>
      </c>
      <c r="L9" s="29">
        <f t="shared" ref="L9:L72" si="13">(L10*E9+H10*D9)/(1+F9)</f>
        <v>2356.5077907506779</v>
      </c>
      <c r="M9" s="31">
        <f t="shared" si="0"/>
        <v>84515.811398157603</v>
      </c>
      <c r="N9" s="50">
        <f>N8+H10*PRODUCT($G$8:G9)^-1*E8*D9</f>
        <v>111.02205918120299</v>
      </c>
      <c r="O9" s="50">
        <f>O8+I9*(G8^-1)*E8</f>
        <v>0</v>
      </c>
      <c r="P9" s="49">
        <f>P8+J9*(G8^-1)*E8</f>
        <v>1.9920064019851116</v>
      </c>
      <c r="Q9" s="49">
        <f>((O8+N8)*G8)/E8</f>
        <v>55.385658731390762</v>
      </c>
      <c r="R9" s="49">
        <f>((P8)*G8)/E8</f>
        <v>1.0080580105117187</v>
      </c>
      <c r="S9" s="11">
        <f t="shared" si="1"/>
        <v>86872.319188908281</v>
      </c>
      <c r="T9" s="31">
        <f t="shared" si="2"/>
        <v>17.634851222899695</v>
      </c>
      <c r="U9" s="39">
        <f t="shared" ref="U9:U72" si="14">U10/(1+F9)*E9+K9</f>
        <v>17.634851222899695</v>
      </c>
      <c r="V9" s="39">
        <f t="shared" si="3"/>
        <v>4644.9627745494217</v>
      </c>
      <c r="W9" s="49">
        <f t="shared" ref="W9:W72" si="15">R9*$L$3-Q9</f>
        <v>4644.9627745494108</v>
      </c>
      <c r="X9" s="39">
        <f t="shared" ref="X9:X72" si="16">V9-($V$2*$V$1*$M$3/$T$8*T9*J9)</f>
        <v>2161.3723678831693</v>
      </c>
      <c r="Y9" s="39">
        <f t="shared" ref="Y9:Y40" si="17">S9+AJ9-T9*$M$3</f>
        <v>-470.49608746801096</v>
      </c>
      <c r="Z9" s="39">
        <f>S9+AK9+AJ9-T9*$M$3</f>
        <v>3006.5304818647419</v>
      </c>
      <c r="AA9" s="39">
        <f>IF((S9+AK9+AJ9-T9*$M$3)&lt;=0,0,S9+AK9+AJ9-T9*$M$3)</f>
        <v>3006.5304818647419</v>
      </c>
      <c r="AB9" s="39">
        <f t="shared" si="4"/>
        <v>4611.5167479175325</v>
      </c>
      <c r="AC9" s="39">
        <f t="shared" si="5"/>
        <v>51.258989457705994</v>
      </c>
      <c r="AD9" s="39">
        <f t="shared" si="6"/>
        <v>0</v>
      </c>
      <c r="AE9" s="39">
        <f t="shared" si="7"/>
        <v>103.19524131100388</v>
      </c>
      <c r="AF9" s="39"/>
      <c r="AG9" s="39">
        <f t="shared" si="8"/>
        <v>1837.2494456324555</v>
      </c>
      <c r="AH9" s="39">
        <f t="shared" ref="AH9:AH29" si="18">$T$3*$V$1*$M$3*U9</f>
        <v>1837.2494456324555</v>
      </c>
      <c r="AI9" s="39">
        <f t="shared" si="9"/>
        <v>845.15811398157609</v>
      </c>
      <c r="AJ9" s="39">
        <f t="shared" si="10"/>
        <v>4519.6570052464867</v>
      </c>
      <c r="AK9" s="39">
        <f t="shared" ref="AK9:AK29" si="19">$V$3*$V$1*$M$3*U9</f>
        <v>3477.0265693327528</v>
      </c>
    </row>
    <row r="10" spans="1:37" x14ac:dyDescent="0.2">
      <c r="A10" s="11">
        <f t="shared" ref="A10:B25" si="20">IF(A9&lt;121,A9+1,"")</f>
        <v>2</v>
      </c>
      <c r="B10" s="11">
        <f t="shared" si="20"/>
        <v>32</v>
      </c>
      <c r="C10" s="12" cm="1">
        <f t="array" ref="C10">IF(B10&lt;121,_xlfn.SINGLE(INDEX($D$5*Männer!C$2:C$122,B10+1,1))+(1-$D$5)*_xlfn.SINGLE(INDEX(Frauen!C$2:C$122,B10+1,1)),0)</f>
        <v>0.59299999999999997</v>
      </c>
      <c r="D10" s="20">
        <f t="shared" si="11"/>
        <v>5.9299999999999999E-4</v>
      </c>
      <c r="E10" s="20">
        <f t="shared" si="12"/>
        <v>0.99940700000000005</v>
      </c>
      <c r="F10" s="27">
        <f>IF(B10&lt;121,IF($D$1="konstant",$D$3,Zins!G4),0)</f>
        <v>7.4999999999999997E-3</v>
      </c>
      <c r="G10" s="37">
        <f t="shared" ref="G10:G73" si="21">1+F10</f>
        <v>1.0075000000000001</v>
      </c>
      <c r="H10" s="11">
        <v>100000</v>
      </c>
      <c r="I10" s="11"/>
      <c r="J10" s="11">
        <v>1</v>
      </c>
      <c r="K10" s="34">
        <v>1</v>
      </c>
      <c r="L10" s="29">
        <f t="shared" si="13"/>
        <v>2318.5471276978888</v>
      </c>
      <c r="M10" s="31">
        <f t="shared" si="0"/>
        <v>85198.204621085737</v>
      </c>
      <c r="N10" s="50">
        <f>N9+H11*PRODUCT($G$8:G10)^-1*PRODUCT($E$8:E9)*D10</f>
        <v>168.9424702924241</v>
      </c>
      <c r="O10" s="50">
        <f>O9+I10*PRODUCT($E$8:E9)*PRODUCT($G$8:G9)^-1</f>
        <v>0</v>
      </c>
      <c r="P10" s="49">
        <f>P9+J10*PRODUCT($E$8:E9)*PRODUCT($G$8:G9)^-1</f>
        <v>2.9760673496167351</v>
      </c>
      <c r="Q10" s="49">
        <f>((O9+N9)*PRODUCT($G$8:G9))/PRODUCT($E$8:E9)</f>
        <v>112.82030797828524</v>
      </c>
      <c r="R10" s="49">
        <f>((P9)*PRODUCT($G$8:G9))/PRODUCT($E$8:E9)</f>
        <v>2.0242713693489698</v>
      </c>
      <c r="S10" s="11">
        <f t="shared" si="1"/>
        <v>87516.75174878363</v>
      </c>
      <c r="T10" s="31">
        <f t="shared" si="2"/>
        <v>16.769163484133834</v>
      </c>
      <c r="U10" s="39">
        <f t="shared" si="14"/>
        <v>16.769163484133834</v>
      </c>
      <c r="V10" s="39">
        <f t="shared" si="3"/>
        <v>9325.9031188854569</v>
      </c>
      <c r="W10" s="49">
        <f t="shared" si="15"/>
        <v>9325.9031188854533</v>
      </c>
      <c r="X10" s="39">
        <f t="shared" si="16"/>
        <v>6964.2311642657742</v>
      </c>
      <c r="Y10" s="39">
        <f t="shared" si="17"/>
        <v>4509.8724740090838</v>
      </c>
      <c r="Z10" s="39">
        <f t="shared" ref="Z10:Z73" si="22">S10+AK10+AJ10-T10*$M$3</f>
        <v>7816.2132104766351</v>
      </c>
      <c r="AA10" s="39">
        <f t="shared" ref="AA10:AA73" si="23">IF((S10+AK10+AJ10-T10*$M$3)&lt;=0,0,S10+AK10+AJ10-T10*$M$3)</f>
        <v>7816.2132104766351</v>
      </c>
      <c r="AB10" s="39">
        <f t="shared" si="4"/>
        <v>4612.182461330287</v>
      </c>
      <c r="AC10" s="39">
        <f t="shared" si="5"/>
        <v>50.593276044976719</v>
      </c>
      <c r="AD10" s="39">
        <f t="shared" si="6"/>
        <v>0</v>
      </c>
      <c r="AE10" s="39">
        <f t="shared" si="7"/>
        <v>103.20806791811447</v>
      </c>
      <c r="AF10" s="39"/>
      <c r="AG10" s="39">
        <f t="shared" si="8"/>
        <v>1747.0596108538625</v>
      </c>
      <c r="AH10" s="39">
        <f t="shared" si="18"/>
        <v>1747.0596108538625</v>
      </c>
      <c r="AI10" s="39">
        <f t="shared" si="9"/>
        <v>851.98204621085733</v>
      </c>
      <c r="AJ10" s="39">
        <f t="shared" si="10"/>
        <v>4346.1012679185824</v>
      </c>
      <c r="AK10" s="39">
        <f t="shared" si="19"/>
        <v>3306.340736467555</v>
      </c>
    </row>
    <row r="11" spans="1:37" x14ac:dyDescent="0.2">
      <c r="A11" s="11">
        <f t="shared" si="20"/>
        <v>3</v>
      </c>
      <c r="B11" s="11">
        <f t="shared" si="20"/>
        <v>33</v>
      </c>
      <c r="C11" s="12" cm="1">
        <f t="array" ref="C11">IF(B11&lt;121,_xlfn.SINGLE(INDEX($D$5*Männer!C$2:C$122,B11+1,1))+(1-$D$5)*_xlfn.SINGLE(INDEX(Frauen!C$2:C$122,B11+1,1)),0)</f>
        <v>0.62470000000000003</v>
      </c>
      <c r="D11" s="20">
        <f t="shared" si="11"/>
        <v>6.2470000000000006E-4</v>
      </c>
      <c r="E11" s="20">
        <f t="shared" si="12"/>
        <v>0.99937529999999997</v>
      </c>
      <c r="F11" s="27">
        <f>IF(B11&lt;121,IF($D$1="konstant",$D$3,Zins!G5),0)</f>
        <v>7.4999999999999997E-3</v>
      </c>
      <c r="G11" s="37">
        <f t="shared" si="21"/>
        <v>1.0075000000000001</v>
      </c>
      <c r="H11" s="11">
        <v>100000</v>
      </c>
      <c r="I11" s="11"/>
      <c r="J11" s="11">
        <v>1</v>
      </c>
      <c r="K11" s="34">
        <v>1</v>
      </c>
      <c r="L11" s="29">
        <f t="shared" si="13"/>
        <v>2277.9870774925757</v>
      </c>
      <c r="M11" s="31">
        <f t="shared" si="0"/>
        <v>85888.122812571746</v>
      </c>
      <c r="N11" s="50">
        <f>N10+H12*PRODUCT($G$8:G11)^-1*PRODUCT($E$8:E10)*D11</f>
        <v>229.4690008626464</v>
      </c>
      <c r="O11" s="50">
        <f>O10+I11*PRODUCT($E$8:E10)*PRODUCT($G$8:G10)^-1</f>
        <v>0</v>
      </c>
      <c r="P11" s="49">
        <f>P10+J11*PRODUCT($E$8:E10)*PRODUCT($G$8:G10)^-1</f>
        <v>3.9522235773980534</v>
      </c>
      <c r="Q11" s="49">
        <f>((O10+N10)*PRODUCT($G$8:G10))/PRODUCT($E$8:E10)</f>
        <v>173.06909025864576</v>
      </c>
      <c r="R11" s="49">
        <f>((P10)*PRODUCT($G$8:G10))/PRODUCT($E$8:E10)</f>
        <v>3.0487613200818959</v>
      </c>
      <c r="S11" s="11">
        <f t="shared" si="1"/>
        <v>88166.109890064326</v>
      </c>
      <c r="T11" s="31">
        <f t="shared" si="2"/>
        <v>15.896859047680113</v>
      </c>
      <c r="U11" s="39">
        <f t="shared" si="14"/>
        <v>15.896859047680113</v>
      </c>
      <c r="V11" s="39">
        <f t="shared" si="3"/>
        <v>14042.621222067362</v>
      </c>
      <c r="W11" s="49">
        <f t="shared" si="15"/>
        <v>14042.621222067341</v>
      </c>
      <c r="X11" s="39">
        <f t="shared" si="16"/>
        <v>11803.799576910775</v>
      </c>
      <c r="Y11" s="39">
        <f t="shared" si="17"/>
        <v>9528.3305018172687</v>
      </c>
      <c r="Z11" s="39">
        <f t="shared" si="22"/>
        <v>12662.680805036493</v>
      </c>
      <c r="AA11" s="39">
        <f t="shared" si="23"/>
        <v>12662.680805036493</v>
      </c>
      <c r="AB11" s="39">
        <f t="shared" si="4"/>
        <v>4612.4245817096999</v>
      </c>
      <c r="AC11" s="39">
        <f t="shared" si="5"/>
        <v>50.351155665536801</v>
      </c>
      <c r="AD11" s="39">
        <f t="shared" si="6"/>
        <v>0</v>
      </c>
      <c r="AE11" s="39">
        <f t="shared" si="7"/>
        <v>103.21273296304389</v>
      </c>
      <c r="AF11" s="39"/>
      <c r="AG11" s="39">
        <f t="shared" si="8"/>
        <v>1656.1804295077663</v>
      </c>
      <c r="AH11" s="39">
        <f t="shared" si="18"/>
        <v>1656.1804295077663</v>
      </c>
      <c r="AI11" s="39">
        <f t="shared" si="9"/>
        <v>858.88122812571748</v>
      </c>
      <c r="AJ11" s="39">
        <f t="shared" si="10"/>
        <v>4171.2420871412505</v>
      </c>
      <c r="AK11" s="39">
        <f t="shared" si="19"/>
        <v>3134.3503032192216</v>
      </c>
    </row>
    <row r="12" spans="1:37" x14ac:dyDescent="0.2">
      <c r="A12" s="11">
        <f t="shared" si="20"/>
        <v>4</v>
      </c>
      <c r="B12" s="11">
        <f t="shared" si="20"/>
        <v>34</v>
      </c>
      <c r="C12" s="12" cm="1">
        <f t="array" ref="C12">IF(B12&lt;121,_xlfn.SINGLE(INDEX($D$5*Männer!C$2:C$122,B12+1,1))+(1-$D$5)*_xlfn.SINGLE(INDEX(Frauen!C$2:C$122,B12+1,1)),0)</f>
        <v>0.66510000000000002</v>
      </c>
      <c r="D12" s="20">
        <f t="shared" si="11"/>
        <v>6.6510000000000007E-4</v>
      </c>
      <c r="E12" s="20">
        <f t="shared" si="12"/>
        <v>0.99933490000000003</v>
      </c>
      <c r="F12" s="27">
        <f>IF(B12&lt;121,IF($D$1="konstant",$D$3,Zins!G6),0)</f>
        <v>7.4999999999999997E-3</v>
      </c>
      <c r="G12" s="37">
        <f t="shared" si="21"/>
        <v>1.0075000000000001</v>
      </c>
      <c r="H12" s="11">
        <v>100000</v>
      </c>
      <c r="I12" s="11"/>
      <c r="J12" s="11">
        <v>1</v>
      </c>
      <c r="K12" s="34">
        <v>1</v>
      </c>
      <c r="L12" s="29">
        <f t="shared" si="13"/>
        <v>2233.9975588487837</v>
      </c>
      <c r="M12" s="31">
        <f t="shared" si="0"/>
        <v>86586.374241654805</v>
      </c>
      <c r="N12" s="50">
        <f>N11+H13*PRODUCT($G$8:G12)^-1*PRODUCT($E$8:E11)*D12</f>
        <v>293.39018019904978</v>
      </c>
      <c r="O12" s="50">
        <f>O11+I12*PRODUCT($E$8:E11)*PRODUCT($G$8:G11)^-1</f>
        <v>0</v>
      </c>
      <c r="P12" s="49">
        <f>P11+J12*PRODUCT($E$8:E11)*PRODUCT($G$8:G11)^-1</f>
        <v>4.9205078682028409</v>
      </c>
      <c r="Q12" s="49">
        <f>((O11+N11)*PRODUCT($G$8:G11))/PRODUCT($E$8:E11)</f>
        <v>236.98515306070263</v>
      </c>
      <c r="R12" s="49">
        <f>((P11)*PRODUCT($G$8:G11))/PRODUCT($E$8:E11)</f>
        <v>4.0816768535129002</v>
      </c>
      <c r="S12" s="11">
        <f t="shared" si="1"/>
        <v>88820.371800503592</v>
      </c>
      <c r="T12" s="31">
        <f t="shared" si="2"/>
        <v>15.017967214656712</v>
      </c>
      <c r="U12" s="39">
        <f t="shared" si="14"/>
        <v>15.017967214656712</v>
      </c>
      <c r="V12" s="39">
        <f t="shared" si="3"/>
        <v>18794.958647305393</v>
      </c>
      <c r="W12" s="49">
        <f t="shared" si="15"/>
        <v>18794.958647305382</v>
      </c>
      <c r="X12" s="39">
        <f t="shared" si="16"/>
        <v>16679.915042428485</v>
      </c>
      <c r="Y12" s="39">
        <f t="shared" si="17"/>
        <v>14584.717738017367</v>
      </c>
      <c r="Z12" s="39">
        <f t="shared" si="22"/>
        <v>17545.778784845039</v>
      </c>
      <c r="AA12" s="39">
        <f t="shared" si="23"/>
        <v>17545.778784845039</v>
      </c>
      <c r="AB12" s="39">
        <f t="shared" si="4"/>
        <v>4612.3290360759638</v>
      </c>
      <c r="AC12" s="39">
        <f t="shared" si="5"/>
        <v>50.446701299252041</v>
      </c>
      <c r="AD12" s="39">
        <f t="shared" si="6"/>
        <v>0</v>
      </c>
      <c r="AE12" s="39">
        <f t="shared" si="7"/>
        <v>103.21089204128793</v>
      </c>
      <c r="AF12" s="39"/>
      <c r="AG12" s="39">
        <f t="shared" si="8"/>
        <v>1564.6149542688079</v>
      </c>
      <c r="AH12" s="39">
        <f t="shared" si="18"/>
        <v>1564.6149542688079</v>
      </c>
      <c r="AI12" s="39">
        <f t="shared" si="9"/>
        <v>865.86374241654812</v>
      </c>
      <c r="AJ12" s="39">
        <f t="shared" si="10"/>
        <v>3995.0936509541639</v>
      </c>
      <c r="AK12" s="39">
        <f t="shared" si="19"/>
        <v>2961.06104682767</v>
      </c>
    </row>
    <row r="13" spans="1:37" x14ac:dyDescent="0.2">
      <c r="A13" s="11">
        <f t="shared" si="20"/>
        <v>5</v>
      </c>
      <c r="B13" s="11">
        <f t="shared" si="20"/>
        <v>35</v>
      </c>
      <c r="C13" s="12" cm="1">
        <f t="array" ref="C13">IF(B13&lt;121,_xlfn.SINGLE(INDEX($D$5*Männer!C$2:C$122,B13+1,1))+(1-$D$5)*_xlfn.SINGLE(INDEX(Frauen!C$2:C$122,B13+1,1)),0)</f>
        <v>0.71274999999999999</v>
      </c>
      <c r="D13" s="20">
        <f t="shared" si="11"/>
        <v>7.1274999999999995E-4</v>
      </c>
      <c r="E13" s="20">
        <f t="shared" si="12"/>
        <v>0.99928724999999996</v>
      </c>
      <c r="F13" s="27">
        <f>IF(B13&lt;121,IF($D$1="konstant",$D$3,Zins!G7),0)</f>
        <v>7.4999999999999997E-3</v>
      </c>
      <c r="G13" s="37">
        <f t="shared" si="21"/>
        <v>1.0075000000000001</v>
      </c>
      <c r="H13" s="11">
        <v>100000</v>
      </c>
      <c r="I13" s="11"/>
      <c r="J13" s="11">
        <v>1</v>
      </c>
      <c r="K13" s="34">
        <v>1</v>
      </c>
      <c r="L13" s="29">
        <f t="shared" si="13"/>
        <v>2185.6962471141051</v>
      </c>
      <c r="M13" s="31">
        <f t="shared" si="0"/>
        <v>87293.831175582091</v>
      </c>
      <c r="N13" s="50">
        <f>N12+H14*PRODUCT($G$8:G13)^-1*PRODUCT($E$8:E12)*D13</f>
        <v>361.33573622895938</v>
      </c>
      <c r="O13" s="50">
        <f>O12+I13*PRODUCT($E$8:E12)*PRODUCT($G$8:G12)^-1</f>
        <v>0</v>
      </c>
      <c r="P13" s="49">
        <f>P12+J13*PRODUCT($E$8:E12)*PRODUCT($G$8:G12)^-1</f>
        <v>5.880944875570556</v>
      </c>
      <c r="Q13" s="49">
        <f>((O12+N12)*PRODUCT($G$8:G12))/PRODUCT($E$8:E12)</f>
        <v>305.47571360577712</v>
      </c>
      <c r="R13" s="49">
        <f>((P12)*PRODUCT($G$8:G12))/PRODUCT($E$8:E12)</f>
        <v>5.1231968681512541</v>
      </c>
      <c r="S13" s="11">
        <f t="shared" si="1"/>
        <v>89479.527422696192</v>
      </c>
      <c r="T13" s="31">
        <f t="shared" si="2"/>
        <v>14.132501495511304</v>
      </c>
      <c r="U13" s="39">
        <f t="shared" si="14"/>
        <v>14.132501495511304</v>
      </c>
      <c r="V13" s="39">
        <f t="shared" si="3"/>
        <v>23582.842341006719</v>
      </c>
      <c r="W13" s="49">
        <f t="shared" si="15"/>
        <v>23582.84234100673</v>
      </c>
      <c r="X13" s="39">
        <f t="shared" si="16"/>
        <v>21592.502604492798</v>
      </c>
      <c r="Y13" s="39">
        <f t="shared" si="17"/>
        <v>19678.965285129132</v>
      </c>
      <c r="Z13" s="39">
        <f t="shared" si="22"/>
        <v>22465.440916248612</v>
      </c>
      <c r="AA13" s="39">
        <f t="shared" si="23"/>
        <v>22465.440916248612</v>
      </c>
      <c r="AB13" s="39">
        <f t="shared" si="4"/>
        <v>4612.127285102797</v>
      </c>
      <c r="AC13" s="39">
        <f t="shared" si="5"/>
        <v>50.64845227243957</v>
      </c>
      <c r="AD13" s="39">
        <f t="shared" si="6"/>
        <v>0</v>
      </c>
      <c r="AE13" s="39">
        <f t="shared" si="7"/>
        <v>103.20700481231256</v>
      </c>
      <c r="AF13" s="39"/>
      <c r="AG13" s="39">
        <f t="shared" si="8"/>
        <v>1472.3645926942265</v>
      </c>
      <c r="AH13" s="39">
        <f t="shared" si="18"/>
        <v>1472.3645926942265</v>
      </c>
      <c r="AI13" s="39">
        <f t="shared" si="9"/>
        <v>872.93831175582091</v>
      </c>
      <c r="AJ13" s="39">
        <f t="shared" si="10"/>
        <v>3817.667497144274</v>
      </c>
      <c r="AK13" s="39">
        <f t="shared" si="19"/>
        <v>2786.4756311194865</v>
      </c>
    </row>
    <row r="14" spans="1:37" x14ac:dyDescent="0.2">
      <c r="A14" s="11">
        <f t="shared" si="20"/>
        <v>6</v>
      </c>
      <c r="B14" s="11">
        <f t="shared" si="20"/>
        <v>36</v>
      </c>
      <c r="C14" s="12" cm="1">
        <f t="array" ref="C14">IF(B14&lt;121,_xlfn.SINGLE(INDEX($D$5*Männer!C$2:C$122,B14+1,1))+(1-$D$5)*_xlfn.SINGLE(INDEX(Frauen!C$2:C$122,B14+1,1)),0)</f>
        <v>0.76950000000000007</v>
      </c>
      <c r="D14" s="20">
        <f t="shared" si="11"/>
        <v>7.6950000000000011E-4</v>
      </c>
      <c r="E14" s="20">
        <f t="shared" si="12"/>
        <v>0.99923050000000002</v>
      </c>
      <c r="F14" s="27">
        <f>IF(B14&lt;121,IF($D$1="konstant",$D$3,Zins!G8),0)</f>
        <v>7.4999999999999997E-3</v>
      </c>
      <c r="G14" s="37">
        <f t="shared" si="21"/>
        <v>1.0075000000000001</v>
      </c>
      <c r="H14" s="11">
        <v>100000</v>
      </c>
      <c r="I14" s="11"/>
      <c r="J14" s="11">
        <v>1</v>
      </c>
      <c r="K14" s="34">
        <v>1</v>
      </c>
      <c r="L14" s="29">
        <f t="shared" si="13"/>
        <v>2132.3337898761952</v>
      </c>
      <c r="M14" s="31">
        <f t="shared" si="0"/>
        <v>88011.264938483859</v>
      </c>
      <c r="N14" s="50">
        <f>N13+H15*PRODUCT($G$8:G14)^-1*PRODUCT($E$8:E13)*D14</f>
        <v>434.09323265419732</v>
      </c>
      <c r="O14" s="50">
        <f>O13+I14*PRODUCT($E$8:E13)*PRODUCT($G$8:G13)^-1</f>
        <v>0</v>
      </c>
      <c r="P14" s="49">
        <f>P13+J14*PRODUCT($E$8:E13)*PRODUCT($G$8:G13)^-1</f>
        <v>6.8335527722362768</v>
      </c>
      <c r="Q14" s="49">
        <f>((O13+N13)*PRODUCT($G$8:G13))/PRODUCT($E$8:E13)</f>
        <v>379.3121361828849</v>
      </c>
      <c r="R14" s="49">
        <f>((P13)*PRODUCT($G$8:G13))/PRODUCT($E$8:E13)</f>
        <v>6.1735210217706564</v>
      </c>
      <c r="S14" s="11">
        <f t="shared" si="1"/>
        <v>90143.598728360055</v>
      </c>
      <c r="T14" s="31">
        <f t="shared" si="2"/>
        <v>13.240432374902854</v>
      </c>
      <c r="U14" s="39">
        <f t="shared" si="14"/>
        <v>13.240432374902854</v>
      </c>
      <c r="V14" s="39">
        <f t="shared" si="3"/>
        <v>28406.431898305338</v>
      </c>
      <c r="W14" s="49">
        <f t="shared" si="15"/>
        <v>28406.43189830536</v>
      </c>
      <c r="X14" s="39">
        <f t="shared" si="16"/>
        <v>26541.726015007564</v>
      </c>
      <c r="Y14" s="39">
        <f t="shared" si="17"/>
        <v>24811.250427775522</v>
      </c>
      <c r="Z14" s="39">
        <f t="shared" si="22"/>
        <v>27421.838664392402</v>
      </c>
      <c r="AA14" s="39">
        <f t="shared" si="23"/>
        <v>27421.838664392402</v>
      </c>
      <c r="AB14" s="39">
        <f t="shared" si="4"/>
        <v>4611.8061002992836</v>
      </c>
      <c r="AC14" s="39">
        <f t="shared" si="5"/>
        <v>50.969637075954637</v>
      </c>
      <c r="AD14" s="39">
        <f t="shared" si="6"/>
        <v>0</v>
      </c>
      <c r="AE14" s="39">
        <f t="shared" si="7"/>
        <v>103.20081639668865</v>
      </c>
      <c r="AF14" s="39"/>
      <c r="AG14" s="39">
        <f t="shared" si="8"/>
        <v>1379.4262697910285</v>
      </c>
      <c r="AH14" s="39">
        <f t="shared" si="18"/>
        <v>1379.4262697910285</v>
      </c>
      <c r="AI14" s="39">
        <f t="shared" si="9"/>
        <v>880.11264938483862</v>
      </c>
      <c r="AJ14" s="39">
        <f t="shared" si="10"/>
        <v>3638.9651889668958</v>
      </c>
      <c r="AK14" s="39">
        <f t="shared" si="19"/>
        <v>2610.5882366168821</v>
      </c>
    </row>
    <row r="15" spans="1:37" x14ac:dyDescent="0.2">
      <c r="A15" s="11">
        <f t="shared" si="20"/>
        <v>7</v>
      </c>
      <c r="B15" s="11">
        <f t="shared" si="20"/>
        <v>37</v>
      </c>
      <c r="C15" s="12" cm="1">
        <f t="array" ref="C15">IF(B15&lt;121,_xlfn.SINGLE(INDEX($D$5*Männer!C$2:C$122,B15+1,1))+(1-$D$5)*_xlfn.SINGLE(INDEX(Frauen!C$2:C$122,B15+1,1)),0)</f>
        <v>0.83355000000000001</v>
      </c>
      <c r="D15" s="20">
        <f t="shared" si="11"/>
        <v>8.3354999999999996E-4</v>
      </c>
      <c r="E15" s="20">
        <f t="shared" si="12"/>
        <v>0.99916645000000004</v>
      </c>
      <c r="F15" s="27">
        <f>IF(B15&lt;121,IF($D$1="konstant",$D$3,Zins!G9),0)</f>
        <v>7.4999999999999997E-3</v>
      </c>
      <c r="G15" s="37">
        <f t="shared" si="21"/>
        <v>1.0075000000000001</v>
      </c>
      <c r="H15" s="11">
        <v>100000</v>
      </c>
      <c r="I15" s="11"/>
      <c r="J15" s="11">
        <v>1</v>
      </c>
      <c r="K15" s="34">
        <v>1</v>
      </c>
      <c r="L15" s="29">
        <f t="shared" si="13"/>
        <v>2072.9714448270611</v>
      </c>
      <c r="M15" s="31">
        <f t="shared" si="0"/>
        <v>88739.634574327429</v>
      </c>
      <c r="N15" s="50">
        <f>N14+H16*PRODUCT($G$8:G15)^-1*PRODUCT($E$8:E14)*D15</f>
        <v>512.25986564901143</v>
      </c>
      <c r="O15" s="50">
        <f>O14+I15*PRODUCT($E$8:E14)*PRODUCT($G$8:G14)^-1</f>
        <v>0</v>
      </c>
      <c r="P15" s="49">
        <f>P14+J15*PRODUCT($E$8:E14)*PRODUCT($G$8:G14)^-1</f>
        <v>7.7783417200171563</v>
      </c>
      <c r="Q15" s="49">
        <f>((O14+N14)*PRODUCT($G$8:G14))/PRODUCT($E$8:E14)</f>
        <v>459.46053208369494</v>
      </c>
      <c r="R15" s="49">
        <f>((P14)*PRODUCT($G$8:G14))/PRODUCT($E$8:E14)</f>
        <v>7.2328881368552462</v>
      </c>
      <c r="S15" s="11">
        <f t="shared" si="1"/>
        <v>90812.606019154497</v>
      </c>
      <c r="T15" s="31">
        <f t="shared" si="2"/>
        <v>12.341732580935656</v>
      </c>
      <c r="U15" s="39">
        <f t="shared" si="14"/>
        <v>12.341732580935656</v>
      </c>
      <c r="V15" s="39">
        <f t="shared" si="3"/>
        <v>33265.874783594161</v>
      </c>
      <c r="W15" s="49">
        <f t="shared" si="15"/>
        <v>33265.87478359419</v>
      </c>
      <c r="X15" s="39">
        <f t="shared" si="16"/>
        <v>31527.736579181681</v>
      </c>
      <c r="Y15" s="39">
        <f t="shared" si="17"/>
        <v>29981.739438747478</v>
      </c>
      <c r="Z15" s="39">
        <f t="shared" si="22"/>
        <v>32415.132924924968</v>
      </c>
      <c r="AA15" s="39">
        <f t="shared" si="23"/>
        <v>32415.132924924968</v>
      </c>
      <c r="AB15" s="39">
        <f t="shared" si="4"/>
        <v>4611.6140268580493</v>
      </c>
      <c r="AC15" s="39">
        <f t="shared" si="5"/>
        <v>51.161710517184027</v>
      </c>
      <c r="AD15" s="39">
        <f t="shared" si="6"/>
        <v>0</v>
      </c>
      <c r="AE15" s="39">
        <f t="shared" si="7"/>
        <v>103.19711562918133</v>
      </c>
      <c r="AF15" s="39"/>
      <c r="AG15" s="39">
        <f t="shared" si="8"/>
        <v>1285.7971442947976</v>
      </c>
      <c r="AH15" s="39">
        <f t="shared" si="18"/>
        <v>1285.7971442947976</v>
      </c>
      <c r="AI15" s="39">
        <f t="shared" si="9"/>
        <v>887.39634574327431</v>
      </c>
      <c r="AJ15" s="39">
        <f t="shared" si="10"/>
        <v>3458.9906343328694</v>
      </c>
      <c r="AK15" s="39">
        <f t="shared" si="19"/>
        <v>2433.3934861774733</v>
      </c>
    </row>
    <row r="16" spans="1:37" x14ac:dyDescent="0.2">
      <c r="A16" s="11">
        <f t="shared" si="20"/>
        <v>8</v>
      </c>
      <c r="B16" s="11">
        <f t="shared" si="20"/>
        <v>38</v>
      </c>
      <c r="C16" s="12" cm="1">
        <f t="array" ref="C16">IF(B16&lt;121,_xlfn.SINGLE(INDEX($D$5*Männer!C$2:C$122,B16+1,1))+(1-$D$5)*_xlfn.SINGLE(INDEX(Frauen!C$2:C$122,B16+1,1)),0)</f>
        <v>0.91110000000000002</v>
      </c>
      <c r="D16" s="20">
        <f t="shared" si="11"/>
        <v>9.1109999999999997E-4</v>
      </c>
      <c r="E16" s="20">
        <f t="shared" si="12"/>
        <v>0.99908889999999995</v>
      </c>
      <c r="F16" s="27">
        <f>IF(B16&lt;121,IF($D$1="konstant",$D$3,Zins!G10),0)</f>
        <v>7.4999999999999997E-3</v>
      </c>
      <c r="G16" s="37">
        <f t="shared" si="21"/>
        <v>1.0075000000000001</v>
      </c>
      <c r="H16" s="11">
        <v>100000</v>
      </c>
      <c r="I16" s="11"/>
      <c r="J16" s="11">
        <v>1</v>
      </c>
      <c r="K16" s="34">
        <v>1</v>
      </c>
      <c r="L16" s="29">
        <f t="shared" si="13"/>
        <v>2006.8365292522224</v>
      </c>
      <c r="M16" s="31">
        <f t="shared" si="0"/>
        <v>89479.767693996211</v>
      </c>
      <c r="N16" s="50">
        <f>N15+H17*PRODUCT($G$8:G16)^-1*PRODUCT($E$8:E15)*D16</f>
        <v>596.99208544554926</v>
      </c>
      <c r="O16" s="50">
        <f>O15+I16*PRODUCT($E$8:E15)*PRODUCT($G$8:G15)^-1</f>
        <v>0</v>
      </c>
      <c r="P16" s="49">
        <f>P15+J16*PRODUCT($E$8:E15)*PRODUCT($G$8:G15)^-1</f>
        <v>8.7153158331223253</v>
      </c>
      <c r="Q16" s="49">
        <f>((O15+N15)*PRODUCT($G$8:G15))/PRODUCT($E$8:E15)</f>
        <v>546.71720219821486</v>
      </c>
      <c r="R16" s="49">
        <f>((P15)*PRODUCT($G$8:G15))/PRODUCT($E$8:E15)</f>
        <v>8.3015545586840513</v>
      </c>
      <c r="S16" s="11">
        <f t="shared" si="1"/>
        <v>91486.604223248432</v>
      </c>
      <c r="T16" s="31">
        <f t="shared" si="2"/>
        <v>11.436328326769452</v>
      </c>
      <c r="U16" s="39">
        <f t="shared" si="14"/>
        <v>11.436328326769452</v>
      </c>
      <c r="V16" s="39">
        <f t="shared" si="3"/>
        <v>38161.569976530605</v>
      </c>
      <c r="W16" s="49">
        <f t="shared" si="15"/>
        <v>38161.569976530642</v>
      </c>
      <c r="X16" s="39">
        <f t="shared" si="16"/>
        <v>36550.943668384192</v>
      </c>
      <c r="Y16" s="39">
        <f t="shared" si="17"/>
        <v>35190.864513919179</v>
      </c>
      <c r="Z16" s="39">
        <f t="shared" si="22"/>
        <v>37445.741345324146</v>
      </c>
      <c r="AA16" s="39">
        <f t="shared" si="23"/>
        <v>37445.741345324146</v>
      </c>
      <c r="AB16" s="39">
        <f t="shared" si="4"/>
        <v>4611.3143504990148</v>
      </c>
      <c r="AC16" s="39">
        <f t="shared" si="5"/>
        <v>51.4613868762438</v>
      </c>
      <c r="AD16" s="39">
        <f t="shared" si="6"/>
        <v>0</v>
      </c>
      <c r="AE16" s="39">
        <f t="shared" si="7"/>
        <v>103.19134162666842</v>
      </c>
      <c r="AF16" s="39"/>
      <c r="AG16" s="39">
        <f t="shared" si="8"/>
        <v>1191.4695288806086</v>
      </c>
      <c r="AH16" s="39">
        <f t="shared" si="18"/>
        <v>1191.4695288806086</v>
      </c>
      <c r="AI16" s="39">
        <f t="shared" si="9"/>
        <v>894.79767693996212</v>
      </c>
      <c r="AJ16" s="39">
        <f t="shared" si="10"/>
        <v>3277.7367347011791</v>
      </c>
      <c r="AK16" s="39">
        <f t="shared" si="19"/>
        <v>2254.8768314049726</v>
      </c>
    </row>
    <row r="17" spans="1:37" x14ac:dyDescent="0.2">
      <c r="A17" s="11">
        <f t="shared" si="20"/>
        <v>9</v>
      </c>
      <c r="B17" s="11">
        <f t="shared" si="20"/>
        <v>39</v>
      </c>
      <c r="C17" s="12" cm="1">
        <f t="array" ref="C17">IF(B17&lt;121,_xlfn.SINGLE(INDEX($D$5*Männer!C$2:C$122,B17+1,1))+(1-$D$5)*_xlfn.SINGLE(INDEX(Frauen!C$2:C$122,B17+1,1)),0)</f>
        <v>1.0019</v>
      </c>
      <c r="D17" s="20">
        <f t="shared" si="11"/>
        <v>1.0019E-3</v>
      </c>
      <c r="E17" s="20">
        <f t="shared" si="12"/>
        <v>0.9989981</v>
      </c>
      <c r="F17" s="27">
        <f>IF(B17&lt;121,IF($D$1="konstant",$D$3,Zins!G11),0)</f>
        <v>7.4999999999999997E-3</v>
      </c>
      <c r="G17" s="37">
        <f t="shared" si="21"/>
        <v>1.0075000000000001</v>
      </c>
      <c r="H17" s="11">
        <v>100000</v>
      </c>
      <c r="I17" s="11"/>
      <c r="J17" s="11">
        <v>1</v>
      </c>
      <c r="K17" s="34">
        <v>1</v>
      </c>
      <c r="L17" s="29">
        <f t="shared" si="13"/>
        <v>1932.5385390845743</v>
      </c>
      <c r="M17" s="31">
        <f t="shared" si="0"/>
        <v>90233.077308436914</v>
      </c>
      <c r="N17" s="50">
        <f>N16+H18*PRODUCT($G$8:G17)^-1*PRODUCT($E$8:E16)*D17</f>
        <v>689.39081357702969</v>
      </c>
      <c r="O17" s="50">
        <f>O16+I17*PRODUCT($E$8:E16)*PRODUCT($G$8:G16)^-1</f>
        <v>0</v>
      </c>
      <c r="P17" s="49">
        <f>P16+J17*PRODUCT($E$8:E16)*PRODUCT($G$8:G16)^-1</f>
        <v>9.6444676306317234</v>
      </c>
      <c r="Q17" s="49">
        <f>((O16+N16)*PRODUCT($G$8:G16))/PRODUCT($E$8:E16)</f>
        <v>642.51297478602919</v>
      </c>
      <c r="R17" s="49">
        <f>((P16)*PRODUCT($G$8:G16))/PRODUCT($E$8:E16)</f>
        <v>9.3798622103340179</v>
      </c>
      <c r="S17" s="11">
        <f t="shared" si="1"/>
        <v>92165.615847521491</v>
      </c>
      <c r="T17" s="31">
        <f t="shared" si="2"/>
        <v>10.524189378162667</v>
      </c>
      <c r="U17" s="39">
        <f t="shared" si="14"/>
        <v>10.524189378162667</v>
      </c>
      <c r="V17" s="39">
        <f t="shared" si="3"/>
        <v>43093.680959482343</v>
      </c>
      <c r="W17" s="49">
        <f t="shared" si="15"/>
        <v>43093.680959482364</v>
      </c>
      <c r="X17" s="39">
        <f t="shared" si="16"/>
        <v>41611.515022998428</v>
      </c>
      <c r="Y17" s="39">
        <f t="shared" si="17"/>
        <v>40438.81348500531</v>
      </c>
      <c r="Z17" s="39">
        <f t="shared" si="22"/>
        <v>42513.845796082787</v>
      </c>
      <c r="AA17" s="39">
        <f t="shared" si="23"/>
        <v>42513.845796082787</v>
      </c>
      <c r="AB17" s="39">
        <f t="shared" si="4"/>
        <v>4611.127015751139</v>
      </c>
      <c r="AC17" s="39">
        <f t="shared" si="5"/>
        <v>51.648721624104887</v>
      </c>
      <c r="AD17" s="39">
        <f t="shared" si="6"/>
        <v>0</v>
      </c>
      <c r="AE17" s="39">
        <f t="shared" si="7"/>
        <v>103.18773216174986</v>
      </c>
      <c r="AF17" s="39"/>
      <c r="AG17" s="39">
        <f t="shared" si="8"/>
        <v>1096.4402736583447</v>
      </c>
      <c r="AH17" s="39">
        <f t="shared" si="18"/>
        <v>1096.4402736583447</v>
      </c>
      <c r="AI17" s="39">
        <f t="shared" si="9"/>
        <v>902.33077308436918</v>
      </c>
      <c r="AJ17" s="39">
        <f t="shared" si="10"/>
        <v>3095.2113204010584</v>
      </c>
      <c r="AK17" s="39">
        <f t="shared" si="19"/>
        <v>2075.0323110774834</v>
      </c>
    </row>
    <row r="18" spans="1:37" x14ac:dyDescent="0.2">
      <c r="A18" s="11">
        <f t="shared" si="20"/>
        <v>10</v>
      </c>
      <c r="B18" s="11">
        <f t="shared" si="20"/>
        <v>40</v>
      </c>
      <c r="C18" s="12" cm="1">
        <f t="array" ref="C18">IF(B18&lt;121,_xlfn.SINGLE(INDEX($D$5*Männer!C$2:C$122,B18+1,1))+(1-$D$5)*_xlfn.SINGLE(INDEX(Frauen!C$2:C$122,B18+1,1)),0)</f>
        <v>1.10795</v>
      </c>
      <c r="D18" s="20">
        <f t="shared" si="11"/>
        <v>1.1079499999999999E-3</v>
      </c>
      <c r="E18" s="20">
        <f t="shared" si="12"/>
        <v>0.99889205000000003</v>
      </c>
      <c r="F18" s="27">
        <f>IF(B18&lt;121,IF($D$1="konstant",$D$3,Zins!G12),0)</f>
        <v>7.4999999999999997E-3</v>
      </c>
      <c r="G18" s="37">
        <f t="shared" si="21"/>
        <v>1.0075000000000001</v>
      </c>
      <c r="H18" s="11">
        <v>100000</v>
      </c>
      <c r="I18" s="11"/>
      <c r="J18" s="11">
        <v>1</v>
      </c>
      <c r="K18" s="34">
        <v>1</v>
      </c>
      <c r="L18" s="29">
        <f t="shared" si="13"/>
        <v>1848.6947854332343</v>
      </c>
      <c r="M18" s="31">
        <f t="shared" si="0"/>
        <v>91000.999289438289</v>
      </c>
      <c r="N18" s="50">
        <f>N17+H19*PRODUCT($G$8:G18)^-1*PRODUCT($E$8:E17)*D18</f>
        <v>790.70759521887385</v>
      </c>
      <c r="O18" s="50">
        <f>O17+I18*PRODUCT($E$8:E17)*PRODUCT($G$8:G17)^-1</f>
        <v>0</v>
      </c>
      <c r="P18" s="49">
        <f>P17+J18*PRODUCT($E$8:E17)*PRODUCT($G$8:G17)^-1</f>
        <v>10.565778678099191</v>
      </c>
      <c r="Q18" s="49">
        <f>((O17+N17)*PRODUCT($G$8:G17))/PRODUCT($E$8:E17)</f>
        <v>748.27151532813161</v>
      </c>
      <c r="R18" s="49">
        <f>((P17)*PRODUCT($G$8:G17))/PRODUCT($E$8:E17)</f>
        <v>10.468199265755885</v>
      </c>
      <c r="S18" s="11">
        <f t="shared" si="1"/>
        <v>92849.694074871528</v>
      </c>
      <c r="T18" s="31">
        <f t="shared" si="2"/>
        <v>9.6052442927558008</v>
      </c>
      <c r="U18" s="39">
        <f t="shared" si="14"/>
        <v>9.6052442927558008</v>
      </c>
      <c r="V18" s="39">
        <f t="shared" si="3"/>
        <v>48062.594035047739</v>
      </c>
      <c r="W18" s="49">
        <f t="shared" si="15"/>
        <v>48062.594035047761</v>
      </c>
      <c r="X18" s="39">
        <f t="shared" si="16"/>
        <v>46709.847007151264</v>
      </c>
      <c r="Y18" s="39">
        <f t="shared" si="17"/>
        <v>45726.011160990587</v>
      </c>
      <c r="Z18" s="39">
        <f t="shared" si="22"/>
        <v>47619.857000045653</v>
      </c>
      <c r="AA18" s="39">
        <f t="shared" si="23"/>
        <v>47619.857000045653</v>
      </c>
      <c r="AB18" s="39">
        <f t="shared" si="4"/>
        <v>4611.1654058226777</v>
      </c>
      <c r="AC18" s="39">
        <f t="shared" si="5"/>
        <v>51.610331552549638</v>
      </c>
      <c r="AD18" s="39">
        <f t="shared" si="6"/>
        <v>0</v>
      </c>
      <c r="AE18" s="39">
        <f t="shared" si="7"/>
        <v>103.18847184095034</v>
      </c>
      <c r="AF18" s="39"/>
      <c r="AG18" s="39">
        <f t="shared" si="8"/>
        <v>1000.7019355578194</v>
      </c>
      <c r="AH18" s="39">
        <f t="shared" si="18"/>
        <v>1000.7019355578194</v>
      </c>
      <c r="AI18" s="39">
        <f t="shared" si="9"/>
        <v>910.00999289438289</v>
      </c>
      <c r="AJ18" s="39">
        <f t="shared" si="10"/>
        <v>2911.4138640100218</v>
      </c>
      <c r="AK18" s="39">
        <f t="shared" si="19"/>
        <v>1893.8458390550647</v>
      </c>
    </row>
    <row r="19" spans="1:37" x14ac:dyDescent="0.2">
      <c r="A19" s="11">
        <f t="shared" si="20"/>
        <v>11</v>
      </c>
      <c r="B19" s="11">
        <f t="shared" si="20"/>
        <v>41</v>
      </c>
      <c r="C19" s="12" cm="1">
        <f t="array" ref="C19">IF(B19&lt;121,_xlfn.SINGLE(INDEX($D$5*Männer!C$2:C$122,B19+1,1))+(1-$D$5)*_xlfn.SINGLE(INDEX(Frauen!C$2:C$122,B19+1,1)),0)</f>
        <v>1.23325</v>
      </c>
      <c r="D19" s="20">
        <f t="shared" si="11"/>
        <v>1.23325E-3</v>
      </c>
      <c r="E19" s="20">
        <f t="shared" si="12"/>
        <v>0.99876675000000004</v>
      </c>
      <c r="F19" s="27">
        <f>IF(B19&lt;121,IF($D$1="konstant",$D$3,Zins!G13),0)</f>
        <v>7.4999999999999997E-3</v>
      </c>
      <c r="G19" s="37">
        <f t="shared" si="21"/>
        <v>1.0075000000000001</v>
      </c>
      <c r="H19" s="11">
        <v>100000</v>
      </c>
      <c r="I19" s="11"/>
      <c r="J19" s="11">
        <v>1</v>
      </c>
      <c r="K19" s="34">
        <v>1</v>
      </c>
      <c r="L19" s="29">
        <f t="shared" si="13"/>
        <v>1753.7080171215532</v>
      </c>
      <c r="M19" s="31">
        <f t="shared" si="0"/>
        <v>91785.200196666978</v>
      </c>
      <c r="N19" s="50">
        <f>N18+H20*PRODUCT($G$8:G19)^-1*PRODUCT($E$8:E18)*D19</f>
        <v>902.51893463090971</v>
      </c>
      <c r="O19" s="50">
        <f>O18+I19*PRODUCT($E$8:E18)*PRODUCT($G$8:G18)^-1</f>
        <v>0</v>
      </c>
      <c r="P19" s="49">
        <f>P18+J19*PRODUCT($E$8:E18)*PRODUCT($G$8:G18)^-1</f>
        <v>11.47921816285594</v>
      </c>
      <c r="Q19" s="49">
        <f>((O18+N18)*PRODUCT($G$8:G18))/PRODUCT($E$8:E18)</f>
        <v>865.63763491069187</v>
      </c>
      <c r="R19" s="49">
        <f>((P18)*PRODUCT($G$8:G18))/PRODUCT($E$8:E18)</f>
        <v>11.567026447201233</v>
      </c>
      <c r="S19" s="11">
        <f t="shared" si="1"/>
        <v>93538.908213788527</v>
      </c>
      <c r="T19" s="31">
        <f t="shared" si="2"/>
        <v>8.6793999661439596</v>
      </c>
      <c r="U19" s="39">
        <f t="shared" si="14"/>
        <v>8.6793999661439596</v>
      </c>
      <c r="V19" s="39">
        <f t="shared" si="3"/>
        <v>53068.81263667695</v>
      </c>
      <c r="W19" s="49">
        <f t="shared" si="15"/>
        <v>53068.812636676994</v>
      </c>
      <c r="X19" s="39">
        <f t="shared" si="16"/>
        <v>51846.45616657853</v>
      </c>
      <c r="Y19" s="39">
        <f t="shared" si="17"/>
        <v>51053.009110407409</v>
      </c>
      <c r="Z19" s="39">
        <f t="shared" si="22"/>
        <v>52764.308168545205</v>
      </c>
      <c r="AA19" s="39">
        <f t="shared" si="23"/>
        <v>52764.308168545205</v>
      </c>
      <c r="AB19" s="39">
        <f t="shared" si="4"/>
        <v>4611.5030387911975</v>
      </c>
      <c r="AC19" s="39">
        <f t="shared" si="5"/>
        <v>51.272698584047752</v>
      </c>
      <c r="AD19" s="39">
        <f t="shared" si="6"/>
        <v>0</v>
      </c>
      <c r="AE19" s="39">
        <f t="shared" si="7"/>
        <v>103.1949771709493</v>
      </c>
      <c r="AF19" s="39"/>
      <c r="AG19" s="39">
        <f t="shared" si="8"/>
        <v>904.24481469474563</v>
      </c>
      <c r="AH19" s="39">
        <f t="shared" si="18"/>
        <v>904.24481469474563</v>
      </c>
      <c r="AI19" s="39">
        <f t="shared" si="9"/>
        <v>917.85200196666983</v>
      </c>
      <c r="AJ19" s="39">
        <f t="shared" si="10"/>
        <v>2726.3416313561611</v>
      </c>
      <c r="AK19" s="39">
        <f t="shared" si="19"/>
        <v>1711.2990581377924</v>
      </c>
    </row>
    <row r="20" spans="1:37" x14ac:dyDescent="0.2">
      <c r="A20" s="11">
        <f t="shared" si="20"/>
        <v>12</v>
      </c>
      <c r="B20" s="11">
        <f t="shared" si="20"/>
        <v>42</v>
      </c>
      <c r="C20" s="12" cm="1">
        <f t="array" ref="C20">IF(B20&lt;121,_xlfn.SINGLE(INDEX($D$5*Männer!C$2:C$122,B20+1,1))+(1-$D$5)*_xlfn.SINGLE(INDEX(Frauen!C$2:C$122,B20+1,1)),0)</f>
        <v>1.3804500000000002</v>
      </c>
      <c r="D20" s="20">
        <f t="shared" si="11"/>
        <v>1.3804500000000001E-3</v>
      </c>
      <c r="E20" s="20">
        <f t="shared" si="12"/>
        <v>0.99861955000000002</v>
      </c>
      <c r="F20" s="27">
        <f>IF(B20&lt;121,IF($D$1="konstant",$D$3,Zins!G14),0)</f>
        <v>7.4999999999999997E-3</v>
      </c>
      <c r="G20" s="37">
        <f t="shared" si="21"/>
        <v>1.0075000000000001</v>
      </c>
      <c r="H20" s="11">
        <v>100000</v>
      </c>
      <c r="I20" s="11"/>
      <c r="J20" s="11">
        <v>1</v>
      </c>
      <c r="K20" s="34">
        <v>1</v>
      </c>
      <c r="L20" s="29">
        <f t="shared" si="13"/>
        <v>1645.5652205582185</v>
      </c>
      <c r="M20" s="31">
        <f t="shared" si="0"/>
        <v>92587.773069279676</v>
      </c>
      <c r="N20" s="50">
        <f>N19+H21*PRODUCT($G$8:G20)^-1*PRODUCT($E$8:E19)*D20</f>
        <v>1026.5911188916616</v>
      </c>
      <c r="O20" s="50">
        <f>O19+I20*PRODUCT($E$8:E19)*PRODUCT($G$8:G19)^-1</f>
        <v>0</v>
      </c>
      <c r="P20" s="49">
        <f>P19+J20*PRODUCT($E$8:E19)*PRODUCT($G$8:G19)^-1</f>
        <v>12.384739736565294</v>
      </c>
      <c r="Q20" s="49">
        <f>((O19+N19)*PRODUCT($G$8:G19))/PRODUCT($E$8:E19)</f>
        <v>996.68407781148323</v>
      </c>
      <c r="R20" s="49">
        <f>((P19)*PRODUCT($G$8:G19))/PRODUCT($E$8:E19)</f>
        <v>12.676912948448917</v>
      </c>
      <c r="S20" s="11">
        <f t="shared" si="1"/>
        <v>94233.338289837891</v>
      </c>
      <c r="T20" s="31">
        <f t="shared" si="2"/>
        <v>7.7465488973176564</v>
      </c>
      <c r="U20" s="39">
        <f t="shared" si="14"/>
        <v>7.7465488973176564</v>
      </c>
      <c r="V20" s="39">
        <f t="shared" si="3"/>
        <v>58112.918043034166</v>
      </c>
      <c r="W20" s="49">
        <f t="shared" si="15"/>
        <v>58112.918043034202</v>
      </c>
      <c r="X20" s="39">
        <f t="shared" si="16"/>
        <v>57021.938919764551</v>
      </c>
      <c r="Y20" s="39">
        <f t="shared" si="17"/>
        <v>56420.445877879902</v>
      </c>
      <c r="Z20" s="39">
        <f t="shared" si="22"/>
        <v>57947.81665045736</v>
      </c>
      <c r="AA20" s="39">
        <f t="shared" si="23"/>
        <v>57947.81665045736</v>
      </c>
      <c r="AB20" s="39">
        <f t="shared" si="4"/>
        <v>4612.3474604124276</v>
      </c>
      <c r="AC20" s="39">
        <f t="shared" si="5"/>
        <v>50.428276962814294</v>
      </c>
      <c r="AD20" s="39">
        <f t="shared" si="6"/>
        <v>0</v>
      </c>
      <c r="AE20" s="39">
        <f t="shared" si="7"/>
        <v>103.21124703146882</v>
      </c>
      <c r="AF20" s="39"/>
      <c r="AG20" s="39">
        <f t="shared" si="8"/>
        <v>807.05771130522487</v>
      </c>
      <c r="AH20" s="39">
        <f t="shared" si="18"/>
        <v>807.05771130522487</v>
      </c>
      <c r="AI20" s="39">
        <f t="shared" si="9"/>
        <v>925.87773069279683</v>
      </c>
      <c r="AJ20" s="39">
        <f t="shared" si="10"/>
        <v>2539.9931533032468</v>
      </c>
      <c r="AK20" s="39">
        <f t="shared" si="19"/>
        <v>1527.3707725774577</v>
      </c>
    </row>
    <row r="21" spans="1:37" x14ac:dyDescent="0.2">
      <c r="A21" s="11">
        <f t="shared" si="20"/>
        <v>13</v>
      </c>
      <c r="B21" s="11">
        <f t="shared" si="20"/>
        <v>43</v>
      </c>
      <c r="C21" s="12" cm="1">
        <f t="array" ref="C21">IF(B21&lt;121,_xlfn.SINGLE(INDEX($D$5*Männer!C$2:C$122,B21+1,1))+(1-$D$5)*_xlfn.SINGLE(INDEX(Frauen!C$2:C$122,B21+1,1)),0)</f>
        <v>1.554</v>
      </c>
      <c r="D21" s="20">
        <f t="shared" si="11"/>
        <v>1.554E-3</v>
      </c>
      <c r="E21" s="20">
        <f t="shared" si="12"/>
        <v>0.99844599999999994</v>
      </c>
      <c r="F21" s="27">
        <f>IF(B21&lt;121,IF($D$1="konstant",$D$3,Zins!G15),0)</f>
        <v>7.4999999999999997E-3</v>
      </c>
      <c r="G21" s="37">
        <f t="shared" si="21"/>
        <v>1.0075000000000001</v>
      </c>
      <c r="H21" s="11">
        <v>100000</v>
      </c>
      <c r="I21" s="11"/>
      <c r="J21" s="11">
        <v>1</v>
      </c>
      <c r="K21" s="34">
        <v>1</v>
      </c>
      <c r="L21" s="29">
        <f t="shared" si="13"/>
        <v>1521.962953471525</v>
      </c>
      <c r="M21" s="31">
        <f t="shared" si="0"/>
        <v>93411.130762760731</v>
      </c>
      <c r="N21" s="50">
        <f>N20+H22*PRODUCT($G$8:G21)^-1*PRODUCT($E$8:E20)*D21</f>
        <v>1165.0305386960169</v>
      </c>
      <c r="O21" s="50">
        <f>O20+I21*PRODUCT($E$8:E20)*PRODUCT($G$8:G20)^-1</f>
        <v>0</v>
      </c>
      <c r="P21" s="49">
        <f>P20+J21*PRODUCT($E$8:E20)*PRODUCT($G$8:G20)^-1</f>
        <v>13.282279733044625</v>
      </c>
      <c r="Q21" s="49">
        <f>((O20+N20)*PRODUCT($G$8:G20))/PRODUCT($E$8:E20)</f>
        <v>1143.7831438359776</v>
      </c>
      <c r="R21" s="49">
        <f>((P20)*PRODUCT($G$8:G20))/PRODUCT($E$8:E20)</f>
        <v>13.79853798732689</v>
      </c>
      <c r="S21" s="11">
        <f t="shared" si="1"/>
        <v>94933.093716232252</v>
      </c>
      <c r="T21" s="31">
        <f t="shared" si="2"/>
        <v>6.8065441078612361</v>
      </c>
      <c r="U21" s="39">
        <f t="shared" si="14"/>
        <v>6.8065441078612361</v>
      </c>
      <c r="V21" s="39">
        <f t="shared" si="3"/>
        <v>63195.704994722444</v>
      </c>
      <c r="W21" s="49">
        <f t="shared" si="15"/>
        <v>63195.704994722488</v>
      </c>
      <c r="X21" s="39">
        <f t="shared" si="16"/>
        <v>62237.110706902007</v>
      </c>
      <c r="Y21" s="39">
        <f t="shared" si="17"/>
        <v>61829.190011581013</v>
      </c>
      <c r="Z21" s="39">
        <f t="shared" si="22"/>
        <v>63171.222014529616</v>
      </c>
      <c r="AA21" s="39">
        <f t="shared" si="23"/>
        <v>63171.222014529616</v>
      </c>
      <c r="AB21" s="39">
        <f t="shared" si="4"/>
        <v>4613.9087008795759</v>
      </c>
      <c r="AC21" s="39">
        <f t="shared" si="5"/>
        <v>48.867036495694499</v>
      </c>
      <c r="AD21" s="39">
        <f t="shared" si="6"/>
        <v>0</v>
      </c>
      <c r="AE21" s="39">
        <f t="shared" si="7"/>
        <v>103.24132817103066</v>
      </c>
      <c r="AF21" s="39"/>
      <c r="AG21" s="39">
        <f t="shared" si="8"/>
        <v>709.12531275580932</v>
      </c>
      <c r="AH21" s="39">
        <f t="shared" si="18"/>
        <v>709.12531275580932</v>
      </c>
      <c r="AI21" s="39">
        <f t="shared" si="9"/>
        <v>934.11130762760729</v>
      </c>
      <c r="AJ21" s="39">
        <f t="shared" si="10"/>
        <v>2352.361933139226</v>
      </c>
      <c r="AK21" s="39">
        <f t="shared" si="19"/>
        <v>1342.0320029486097</v>
      </c>
    </row>
    <row r="22" spans="1:37" x14ac:dyDescent="0.2">
      <c r="A22" s="11">
        <f t="shared" si="20"/>
        <v>14</v>
      </c>
      <c r="B22" s="11">
        <f t="shared" si="20"/>
        <v>44</v>
      </c>
      <c r="C22" s="12" cm="1">
        <f t="array" ref="C22">IF(B22&lt;121,_xlfn.SINGLE(INDEX($D$5*Männer!C$2:C$122,B22+1,1))+(1-$D$5)*_xlfn.SINGLE(INDEX(Frauen!C$2:C$122,B22+1,1)),0)</f>
        <v>1.75665</v>
      </c>
      <c r="D22" s="20">
        <f t="shared" si="11"/>
        <v>1.75665E-3</v>
      </c>
      <c r="E22" s="20">
        <f t="shared" si="12"/>
        <v>0.99824334999999997</v>
      </c>
      <c r="F22" s="27">
        <f>IF(B22&lt;121,IF($D$1="konstant",$D$3,Zins!G16),0)</f>
        <v>7.4999999999999997E-3</v>
      </c>
      <c r="G22" s="37">
        <f t="shared" si="21"/>
        <v>1.0075000000000001</v>
      </c>
      <c r="H22" s="11">
        <v>100000</v>
      </c>
      <c r="I22" s="11"/>
      <c r="J22" s="11">
        <v>1</v>
      </c>
      <c r="K22" s="34">
        <v>1</v>
      </c>
      <c r="L22" s="29">
        <f t="shared" si="13"/>
        <v>1380.1223858101105</v>
      </c>
      <c r="M22" s="31">
        <f t="shared" si="0"/>
        <v>94258.191473030543</v>
      </c>
      <c r="N22" s="50">
        <f>N21+H23*PRODUCT($G$8:G22)^-1*PRODUCT($E$8:E21)*D22</f>
        <v>1320.1168700719297</v>
      </c>
      <c r="O22" s="50">
        <f>O21+I22*PRODUCT($E$8:E21)*PRODUCT($G$8:G21)^-1</f>
        <v>0</v>
      </c>
      <c r="P22" s="49">
        <f>P21+J22*PRODUCT($E$8:E21)*PRODUCT($G$8:G21)^-1</f>
        <v>14.171753896146166</v>
      </c>
      <c r="Q22" s="49">
        <f>((O21+N21)*PRODUCT($G$8:G21))/PRODUCT($E$8:E21)</f>
        <v>1309.7969418624018</v>
      </c>
      <c r="R22" s="49">
        <f>((P21)*PRODUCT($G$8:G21))/PRODUCT($E$8:E21)</f>
        <v>14.932732488519004</v>
      </c>
      <c r="S22" s="11">
        <f t="shared" si="1"/>
        <v>95638.313858840658</v>
      </c>
      <c r="T22" s="31">
        <f t="shared" si="2"/>
        <v>5.8591983829573113</v>
      </c>
      <c r="U22" s="39">
        <f t="shared" si="14"/>
        <v>5.8591983829573113</v>
      </c>
      <c r="V22" s="39">
        <f t="shared" si="3"/>
        <v>68318.185798319042</v>
      </c>
      <c r="W22" s="49">
        <f t="shared" si="15"/>
        <v>68318.185798319071</v>
      </c>
      <c r="X22" s="39">
        <f t="shared" si="16"/>
        <v>67493.010200819757</v>
      </c>
      <c r="Y22" s="39">
        <f t="shared" si="17"/>
        <v>67280.346279051068</v>
      </c>
      <c r="Z22" s="39">
        <f t="shared" si="22"/>
        <v>68435.592115550069</v>
      </c>
      <c r="AA22" s="39">
        <f t="shared" si="23"/>
        <v>68435.592115550069</v>
      </c>
      <c r="AB22" s="39">
        <f t="shared" si="4"/>
        <v>4616.5392019477149</v>
      </c>
      <c r="AC22" s="39">
        <f t="shared" si="5"/>
        <v>46.236535427536978</v>
      </c>
      <c r="AD22" s="39">
        <f t="shared" si="6"/>
        <v>0</v>
      </c>
      <c r="AE22" s="39">
        <f t="shared" si="7"/>
        <v>103.29201124735079</v>
      </c>
      <c r="AF22" s="39"/>
      <c r="AG22" s="39">
        <f t="shared" si="8"/>
        <v>610.42811446916448</v>
      </c>
      <c r="AH22" s="39">
        <f t="shared" si="18"/>
        <v>610.42811446916448</v>
      </c>
      <c r="AI22" s="39">
        <f t="shared" si="9"/>
        <v>942.58191473030547</v>
      </c>
      <c r="AJ22" s="39">
        <f t="shared" si="10"/>
        <v>2163.4381436686344</v>
      </c>
      <c r="AK22" s="39">
        <f t="shared" si="19"/>
        <v>1155.2458364989945</v>
      </c>
    </row>
    <row r="23" spans="1:37" x14ac:dyDescent="0.2">
      <c r="A23" s="11">
        <f t="shared" si="20"/>
        <v>15</v>
      </c>
      <c r="B23" s="11">
        <f t="shared" si="20"/>
        <v>45</v>
      </c>
      <c r="C23" s="12" cm="1">
        <f t="array" ref="C23">IF(B23&lt;121,_xlfn.SINGLE(INDEX($D$5*Männer!C$2:C$122,B23+1,1))+(1-$D$5)*_xlfn.SINGLE(INDEX(Frauen!C$2:C$122,B23+1,1)),0)</f>
        <v>1.986</v>
      </c>
      <c r="D23" s="20">
        <f t="shared" si="11"/>
        <v>1.9859999999999999E-3</v>
      </c>
      <c r="E23" s="20">
        <f t="shared" si="12"/>
        <v>0.99801399999999996</v>
      </c>
      <c r="F23" s="27">
        <f>IF(B23&lt;121,IF($D$1="konstant",$D$3,Zins!G17),0)</f>
        <v>7.4999999999999997E-3</v>
      </c>
      <c r="G23" s="37">
        <f t="shared" si="21"/>
        <v>1.0075000000000001</v>
      </c>
      <c r="H23" s="11">
        <v>100000</v>
      </c>
      <c r="I23" s="11"/>
      <c r="J23" s="11">
        <v>1</v>
      </c>
      <c r="K23" s="34">
        <v>1</v>
      </c>
      <c r="L23" s="29">
        <f t="shared" si="13"/>
        <v>1216.9460519859076</v>
      </c>
      <c r="M23" s="31">
        <f t="shared" si="0"/>
        <v>95132.241961920692</v>
      </c>
      <c r="N23" s="50">
        <f>N22+H24*PRODUCT($G$8:G23)^-1*PRODUCT($E$8:E22)*D23</f>
        <v>1493.8405009810026</v>
      </c>
      <c r="O23" s="50">
        <f>O22+I23*PRODUCT($E$8:E22)*PRODUCT($G$8:G22)^-1</f>
        <v>0</v>
      </c>
      <c r="P23" s="49">
        <f>P22+J23*PRODUCT($E$8:E22)*PRODUCT($G$8:G22)^-1</f>
        <v>15.053055800178848</v>
      </c>
      <c r="Q23" s="49">
        <f>((O22+N22)*PRODUCT($G$8:G22))/PRODUCT($E$8:E22)</f>
        <v>1497.9167343577797</v>
      </c>
      <c r="R23" s="49">
        <f>((P22)*PRODUCT($G$8:G22))/PRODUCT($E$8:E22)</f>
        <v>16.080475749908977</v>
      </c>
      <c r="S23" s="11">
        <f t="shared" si="1"/>
        <v>96349.188013906605</v>
      </c>
      <c r="T23" s="31">
        <f t="shared" si="2"/>
        <v>4.9042574346520738</v>
      </c>
      <c r="U23" s="39">
        <f t="shared" si="14"/>
        <v>4.9042574346520738</v>
      </c>
      <c r="V23" s="39">
        <f t="shared" si="3"/>
        <v>73481.735437768759</v>
      </c>
      <c r="W23" s="49">
        <f t="shared" si="15"/>
        <v>73481.735437768788</v>
      </c>
      <c r="X23" s="39">
        <f t="shared" si="16"/>
        <v>72791.048197906654</v>
      </c>
      <c r="Y23" s="39">
        <f t="shared" si="17"/>
        <v>72775.408481718914</v>
      </c>
      <c r="Z23" s="39">
        <f t="shared" si="22"/>
        <v>73742.370617525856</v>
      </c>
      <c r="AA23" s="39">
        <f t="shared" si="23"/>
        <v>73742.370617525856</v>
      </c>
      <c r="AB23" s="39">
        <f t="shared" si="4"/>
        <v>4620.7657165784476</v>
      </c>
      <c r="AC23" s="39">
        <f t="shared" si="5"/>
        <v>42.010020796796461</v>
      </c>
      <c r="AD23" s="39">
        <f t="shared" si="6"/>
        <v>0</v>
      </c>
      <c r="AE23" s="39">
        <f t="shared" si="7"/>
        <v>103.37344545248811</v>
      </c>
      <c r="AF23" s="39"/>
      <c r="AG23" s="39">
        <f t="shared" si="8"/>
        <v>510.93962399597734</v>
      </c>
      <c r="AH23" s="39">
        <f t="shared" si="18"/>
        <v>510.93962399597734</v>
      </c>
      <c r="AI23" s="39">
        <f t="shared" si="9"/>
        <v>951.32241961920693</v>
      </c>
      <c r="AJ23" s="39">
        <f t="shared" si="10"/>
        <v>1973.2016676111616</v>
      </c>
      <c r="AK23" s="39">
        <f t="shared" si="19"/>
        <v>966.96213580695314</v>
      </c>
    </row>
    <row r="24" spans="1:37" x14ac:dyDescent="0.2">
      <c r="A24" s="11">
        <f t="shared" si="20"/>
        <v>16</v>
      </c>
      <c r="B24" s="11">
        <f t="shared" si="20"/>
        <v>46</v>
      </c>
      <c r="C24" s="12" cm="1">
        <f t="array" ref="C24">IF(B24&lt;121,_xlfn.SINGLE(INDEX($D$5*Männer!C$2:C$122,B24+1,1))+(1-$D$5)*_xlfn.SINGLE(INDEX(Frauen!C$2:C$122,B24+1,1)),0)</f>
        <v>2.2356500000000001</v>
      </c>
      <c r="D24" s="20">
        <f t="shared" si="11"/>
        <v>2.2356500000000001E-3</v>
      </c>
      <c r="E24" s="20">
        <f t="shared" si="12"/>
        <v>0.99776434999999997</v>
      </c>
      <c r="F24" s="27">
        <f>IF(B24&lt;121,IF($D$1="konstant",$D$3,Zins!G18),0)</f>
        <v>7.4999999999999997E-3</v>
      </c>
      <c r="G24" s="37">
        <f t="shared" si="21"/>
        <v>1.0075000000000001</v>
      </c>
      <c r="H24" s="11">
        <v>100000</v>
      </c>
      <c r="I24" s="11"/>
      <c r="J24" s="11">
        <v>1</v>
      </c>
      <c r="K24" s="34">
        <v>1</v>
      </c>
      <c r="L24" s="29">
        <f t="shared" si="13"/>
        <v>1029.5177696663595</v>
      </c>
      <c r="M24" s="31">
        <f t="shared" si="0"/>
        <v>96036.462190545528</v>
      </c>
      <c r="N24" s="50">
        <f>N23+H25*PRODUCT($G$8:G24)^-1*PRODUCT($E$8:E23)*D24</f>
        <v>1687.5607623461822</v>
      </c>
      <c r="O24" s="50">
        <f>O23+I24*PRODUCT($E$8:E23)*PRODUCT($G$8:G23)^-1</f>
        <v>0</v>
      </c>
      <c r="P24" s="49">
        <f>P23+J24*PRODUCT($E$8:E23)*PRODUCT($G$8:G23)^-1</f>
        <v>15.926059907822792</v>
      </c>
      <c r="Q24" s="49">
        <f>((O23+N23)*PRODUCT($G$8:G23))/PRODUCT($E$8:E23)</f>
        <v>1711.1494526784829</v>
      </c>
      <c r="R24" s="49">
        <f>((P23)*PRODUCT($G$8:G23))/PRODUCT($E$8:E23)</f>
        <v>17.242823565634648</v>
      </c>
      <c r="S24" s="11">
        <f t="shared" si="1"/>
        <v>97065.979960211887</v>
      </c>
      <c r="T24" s="31">
        <f t="shared" si="2"/>
        <v>3.9413669201153132</v>
      </c>
      <c r="U24" s="39">
        <f t="shared" si="14"/>
        <v>3.9413669201153132</v>
      </c>
      <c r="V24" s="39">
        <f t="shared" si="3"/>
        <v>78688.269913004813</v>
      </c>
      <c r="W24" s="49">
        <f t="shared" si="15"/>
        <v>78688.269913004857</v>
      </c>
      <c r="X24" s="39">
        <f t="shared" si="16"/>
        <v>78133.190601689785</v>
      </c>
      <c r="Y24" s="39">
        <f t="shared" si="17"/>
        <v>78316.444187754212</v>
      </c>
      <c r="Z24" s="39">
        <f t="shared" si="22"/>
        <v>79093.555223595249</v>
      </c>
      <c r="AA24" s="39">
        <f t="shared" si="23"/>
        <v>79093.555223595249</v>
      </c>
      <c r="AB24" s="39">
        <f t="shared" si="4"/>
        <v>4627.1390870894247</v>
      </c>
      <c r="AC24" s="39">
        <f t="shared" si="5"/>
        <v>35.636650285812735</v>
      </c>
      <c r="AD24" s="39">
        <f t="shared" si="6"/>
        <v>0</v>
      </c>
      <c r="AE24" s="39">
        <f t="shared" si="7"/>
        <v>103.4962441192269</v>
      </c>
      <c r="AF24" s="39"/>
      <c r="AG24" s="39">
        <f t="shared" si="8"/>
        <v>410.62292488256543</v>
      </c>
      <c r="AH24" s="39">
        <f t="shared" si="18"/>
        <v>410.62292488256543</v>
      </c>
      <c r="AI24" s="39">
        <f t="shared" si="9"/>
        <v>960.36462190545535</v>
      </c>
      <c r="AJ24" s="39">
        <f t="shared" si="10"/>
        <v>1781.6104716705863</v>
      </c>
      <c r="AK24" s="39">
        <f t="shared" si="19"/>
        <v>777.11103584103626</v>
      </c>
    </row>
    <row r="25" spans="1:37" x14ac:dyDescent="0.2">
      <c r="A25" s="11">
        <f t="shared" si="20"/>
        <v>17</v>
      </c>
      <c r="B25" s="11">
        <f t="shared" si="20"/>
        <v>47</v>
      </c>
      <c r="C25" s="12" cm="1">
        <f t="array" ref="C25">IF(B25&lt;121,_xlfn.SINGLE(INDEX($D$5*Männer!C$2:C$122,B25+1,1))+(1-$D$5)*_xlfn.SINGLE(INDEX(Frauen!C$2:C$122,B25+1,1)),0)</f>
        <v>2.4969999999999999</v>
      </c>
      <c r="D25" s="20">
        <f t="shared" si="11"/>
        <v>2.4970000000000001E-3</v>
      </c>
      <c r="E25" s="20">
        <f t="shared" si="12"/>
        <v>0.99750300000000003</v>
      </c>
      <c r="F25" s="27">
        <f>IF(B25&lt;121,IF($D$1="konstant",$D$3,Zins!G19),0)</f>
        <v>7.4999999999999997E-3</v>
      </c>
      <c r="G25" s="37">
        <f t="shared" si="21"/>
        <v>1.0075000000000001</v>
      </c>
      <c r="H25" s="11">
        <v>100000</v>
      </c>
      <c r="I25" s="11"/>
      <c r="J25" s="11">
        <v>1</v>
      </c>
      <c r="K25" s="34">
        <v>1</v>
      </c>
      <c r="L25" s="29">
        <f t="shared" si="13"/>
        <v>815.497319521245</v>
      </c>
      <c r="M25" s="31">
        <f t="shared" si="0"/>
        <v>96973.534539467786</v>
      </c>
      <c r="N25" s="50">
        <f>N24+H26*PRODUCT($G$8:G25)^-1*PRODUCT($E$8:E24)*D25</f>
        <v>1901.8363537627852</v>
      </c>
      <c r="O25" s="50">
        <f>O24+I25*PRODUCT($E$8:E24)*PRODUCT($G$8:G24)^-1</f>
        <v>0</v>
      </c>
      <c r="P25" s="49">
        <f>P24+J25*PRODUCT($E$8:E24)*PRODUCT($G$8:G24)^-1</f>
        <v>16.79062802296988</v>
      </c>
      <c r="Q25" s="49">
        <f>((O24+N24)*PRODUCT($G$8:G24))/PRODUCT($E$8:E24)</f>
        <v>1951.9118653353087</v>
      </c>
      <c r="R25" s="49">
        <f>((P24)*PRODUCT($G$8:G24))/PRODUCT($E$8:E24)</f>
        <v>18.420827264851575</v>
      </c>
      <c r="S25" s="11">
        <f t="shared" si="1"/>
        <v>97789.031858989038</v>
      </c>
      <c r="T25" s="31">
        <f t="shared" si="2"/>
        <v>2.9700672027580244</v>
      </c>
      <c r="U25" s="39">
        <f t="shared" si="14"/>
        <v>2.9700672027580244</v>
      </c>
      <c r="V25" s="39">
        <f t="shared" si="3"/>
        <v>83940.274567594955</v>
      </c>
      <c r="W25" s="49">
        <f t="shared" si="15"/>
        <v>83940.274567594999</v>
      </c>
      <c r="X25" s="39">
        <f t="shared" si="16"/>
        <v>83521.987488294544</v>
      </c>
      <c r="Y25" s="39">
        <f t="shared" si="17"/>
        <v>83906.120922668677</v>
      </c>
      <c r="Z25" s="39">
        <f t="shared" si="22"/>
        <v>84491.722833689244</v>
      </c>
      <c r="AA25" s="39">
        <f t="shared" si="23"/>
        <v>84491.722833689244</v>
      </c>
      <c r="AB25" s="39">
        <f t="shared" si="4"/>
        <v>4636.1097780192504</v>
      </c>
      <c r="AC25" s="39">
        <f t="shared" si="5"/>
        <v>26.665959355998833</v>
      </c>
      <c r="AD25" s="39">
        <f t="shared" si="6"/>
        <v>0</v>
      </c>
      <c r="AE25" s="39">
        <f t="shared" si="7"/>
        <v>103.66908655542431</v>
      </c>
      <c r="AF25" s="39"/>
      <c r="AG25" s="39">
        <f t="shared" si="8"/>
        <v>309.43013086906359</v>
      </c>
      <c r="AH25" s="39">
        <f t="shared" si="18"/>
        <v>309.43013086906359</v>
      </c>
      <c r="AI25" s="39">
        <f t="shared" si="9"/>
        <v>969.73534539467789</v>
      </c>
      <c r="AJ25" s="39">
        <f t="shared" si="10"/>
        <v>1588.5956071328051</v>
      </c>
      <c r="AK25" s="39">
        <f t="shared" si="19"/>
        <v>585.60191102056785</v>
      </c>
    </row>
    <row r="26" spans="1:37" x14ac:dyDescent="0.2">
      <c r="A26" s="11">
        <f t="shared" ref="A26:B41" si="24">IF(A25&lt;121,A25+1,"")</f>
        <v>18</v>
      </c>
      <c r="B26" s="11">
        <f t="shared" si="24"/>
        <v>48</v>
      </c>
      <c r="C26" s="12" cm="1">
        <f t="array" ref="C26">IF(B26&lt;121,_xlfn.SINGLE(INDEX($D$5*Männer!C$2:C$122,B26+1,1))+(1-$D$5)*_xlfn.SINGLE(INDEX(Frauen!C$2:C$122,B26+1,1)),0)</f>
        <v>2.7651500000000002</v>
      </c>
      <c r="D26" s="20">
        <f t="shared" si="11"/>
        <v>2.7651500000000001E-3</v>
      </c>
      <c r="E26" s="20">
        <f t="shared" si="12"/>
        <v>0.99723485000000001</v>
      </c>
      <c r="F26" s="27">
        <f>IF(B26&lt;121,IF($D$1="konstant",$D$3,Zins!G20),0)</f>
        <v>7.4999999999999997E-3</v>
      </c>
      <c r="G26" s="37">
        <f t="shared" si="21"/>
        <v>1.0075000000000001</v>
      </c>
      <c r="H26" s="11">
        <v>100000</v>
      </c>
      <c r="I26" s="11"/>
      <c r="J26" s="11">
        <v>1</v>
      </c>
      <c r="K26" s="34">
        <v>1</v>
      </c>
      <c r="L26" s="29">
        <f t="shared" si="13"/>
        <v>573.34519236298479</v>
      </c>
      <c r="M26" s="31">
        <f t="shared" si="0"/>
        <v>97945.405726613157</v>
      </c>
      <c r="N26" s="50">
        <f>N25+H27*PRODUCT($G$8:G26)^-1*PRODUCT($E$8:E25)*D26</f>
        <v>2136.7682646072867</v>
      </c>
      <c r="O26" s="50">
        <f>O25+I26*PRODUCT($E$8:E25)*PRODUCT($G$8:G25)^-1</f>
        <v>0</v>
      </c>
      <c r="P26" s="49">
        <f>P25+J26*PRODUCT($E$8:E25)*PRODUCT($G$8:G25)^-1</f>
        <v>17.646617391271185</v>
      </c>
      <c r="Q26" s="49">
        <f>((O25+N25)*PRODUCT($G$8:G25))/PRODUCT($E$8:E25)</f>
        <v>2221.7990365195124</v>
      </c>
      <c r="R26" s="49">
        <f>((P25)*PRODUCT($G$8:G25))/PRODUCT($E$8:E25)</f>
        <v>19.615463281150994</v>
      </c>
      <c r="S26" s="11">
        <f t="shared" si="1"/>
        <v>98518.750918976148</v>
      </c>
      <c r="T26" s="31">
        <f t="shared" si="2"/>
        <v>1.9898112655086848</v>
      </c>
      <c r="U26" s="39">
        <f t="shared" si="14"/>
        <v>1.9898112655086848</v>
      </c>
      <c r="V26" s="39">
        <f t="shared" si="3"/>
        <v>89240.707228206316</v>
      </c>
      <c r="W26" s="49">
        <f t="shared" si="15"/>
        <v>89240.707228206345</v>
      </c>
      <c r="X26" s="39">
        <f t="shared" si="16"/>
        <v>88960.47372310725</v>
      </c>
      <c r="Y26" s="39">
        <f t="shared" si="17"/>
        <v>89547.600873234682</v>
      </c>
      <c r="Z26" s="39">
        <f t="shared" si="22"/>
        <v>89939.927780373386</v>
      </c>
      <c r="AA26" s="39">
        <f t="shared" si="23"/>
        <v>89939.927780373386</v>
      </c>
      <c r="AB26" s="39">
        <f t="shared" si="4"/>
        <v>4647.9353416950325</v>
      </c>
      <c r="AC26" s="39">
        <f t="shared" si="5"/>
        <v>14.840395680219384</v>
      </c>
      <c r="AD26" s="39">
        <f t="shared" si="6"/>
        <v>0</v>
      </c>
      <c r="AE26" s="39">
        <f t="shared" si="7"/>
        <v>103.89693514045761</v>
      </c>
      <c r="AF26" s="39"/>
      <c r="AG26" s="39">
        <f t="shared" si="8"/>
        <v>207.30425214599157</v>
      </c>
      <c r="AH26" s="39">
        <f t="shared" si="18"/>
        <v>207.30425214599157</v>
      </c>
      <c r="AI26" s="39">
        <f t="shared" si="9"/>
        <v>979.4540572661316</v>
      </c>
      <c r="AJ26" s="39">
        <f t="shared" si="10"/>
        <v>1394.0625615581148</v>
      </c>
      <c r="AK26" s="39">
        <f t="shared" si="19"/>
        <v>392.32690713869812</v>
      </c>
    </row>
    <row r="27" spans="1:37" x14ac:dyDescent="0.2">
      <c r="A27" s="11">
        <f t="shared" si="24"/>
        <v>19</v>
      </c>
      <c r="B27" s="11">
        <f t="shared" si="24"/>
        <v>49</v>
      </c>
      <c r="C27" s="12" cm="1">
        <f t="array" ref="C27">IF(B27&lt;121,_xlfn.SINGLE(INDEX($D$5*Männer!C$2:C$122,B27+1,1))+(1-$D$5)*_xlfn.SINGLE(INDEX(Frauen!C$2:C$122,B27+1,1)),0)</f>
        <v>3.0423</v>
      </c>
      <c r="D27" s="20">
        <f t="shared" si="11"/>
        <v>3.0423E-3</v>
      </c>
      <c r="E27" s="20">
        <f t="shared" si="12"/>
        <v>0.99695769999999995</v>
      </c>
      <c r="F27" s="27">
        <f>IF(B27&lt;121,IF($D$1="konstant",$D$3,Zins!G21),0)</f>
        <v>7.4999999999999997E-3</v>
      </c>
      <c r="G27" s="37">
        <f t="shared" si="21"/>
        <v>1.0075000000000001</v>
      </c>
      <c r="H27" s="11">
        <v>100000</v>
      </c>
      <c r="I27" s="11"/>
      <c r="J27" s="11">
        <v>1</v>
      </c>
      <c r="K27" s="34">
        <v>1</v>
      </c>
      <c r="L27" s="29">
        <f t="shared" si="13"/>
        <v>301.96526054590572</v>
      </c>
      <c r="M27" s="31">
        <f t="shared" si="0"/>
        <v>98953.617866004948</v>
      </c>
      <c r="N27" s="50">
        <f>N26+H28*PRODUCT($G$8:G27)^-1*PRODUCT($E$8:E26)*D27</f>
        <v>2392.6137427921667</v>
      </c>
      <c r="O27" s="50">
        <f>O26+I27*PRODUCT($E$8:E26)*PRODUCT($G$8:G26)^-1</f>
        <v>0</v>
      </c>
      <c r="P27" s="49">
        <f>P26+J27*PRODUCT($E$8:E26)*PRODUCT($G$8:G26)^-1</f>
        <v>18.493885311171478</v>
      </c>
      <c r="Q27" s="49">
        <f>((O26+N26)*PRODUCT($G$8:G26))/PRODUCT($E$8:E26)</f>
        <v>2521.9511023841669</v>
      </c>
      <c r="R27" s="49">
        <f>((P26)*PRODUCT($G$8:G26))/PRODUCT($E$8:E26)</f>
        <v>20.827670889920899</v>
      </c>
      <c r="S27" s="11">
        <f t="shared" si="1"/>
        <v>99255.58312655086</v>
      </c>
      <c r="T27" s="31">
        <f t="shared" si="2"/>
        <v>1</v>
      </c>
      <c r="U27" s="39">
        <f t="shared" si="14"/>
        <v>1</v>
      </c>
      <c r="V27" s="39">
        <f t="shared" si="3"/>
        <v>94592.807389175621</v>
      </c>
      <c r="W27" s="49">
        <f t="shared" si="15"/>
        <v>94592.807389175679</v>
      </c>
      <c r="X27" s="39">
        <f t="shared" si="16"/>
        <v>94451.973175420469</v>
      </c>
      <c r="Y27" s="39">
        <f t="shared" si="17"/>
        <v>95244.341454823283</v>
      </c>
      <c r="Z27" s="39">
        <f t="shared" si="22"/>
        <v>95441.50935408051</v>
      </c>
      <c r="AA27" s="39">
        <f t="shared" si="23"/>
        <v>95441.50935408051</v>
      </c>
      <c r="AB27" s="39">
        <f t="shared" si="4"/>
        <v>4662.7757373752393</v>
      </c>
      <c r="AC27" s="39">
        <f t="shared" si="5"/>
        <v>0</v>
      </c>
      <c r="AD27" s="39">
        <f t="shared" si="6"/>
        <v>0</v>
      </c>
      <c r="AE27" s="39">
        <f t="shared" si="7"/>
        <v>104.18287188307546</v>
      </c>
      <c r="AF27" s="39"/>
      <c r="AG27" s="39">
        <f t="shared" si="8"/>
        <v>104.18287188307546</v>
      </c>
      <c r="AH27" s="39">
        <f t="shared" si="18"/>
        <v>104.18287188307546</v>
      </c>
      <c r="AI27" s="39">
        <f t="shared" si="9"/>
        <v>989.53617866004947</v>
      </c>
      <c r="AJ27" s="39">
        <f t="shared" si="10"/>
        <v>1197.9019224262004</v>
      </c>
      <c r="AK27" s="39">
        <f t="shared" si="19"/>
        <v>197.16789925722017</v>
      </c>
    </row>
    <row r="28" spans="1:37" x14ac:dyDescent="0.2">
      <c r="A28" s="11">
        <f t="shared" si="24"/>
        <v>20</v>
      </c>
      <c r="B28" s="11">
        <f t="shared" si="24"/>
        <v>50</v>
      </c>
      <c r="C28" s="12" cm="1">
        <f t="array" ref="C28">IF(B28&lt;121,_xlfn.SINGLE(INDEX($D$5*Männer!C$2:C$122,B28+1,1))+(1-$D$5)*_xlfn.SINGLE(INDEX(Frauen!C$2:C$122,B28+1,1)),0)</f>
        <v>3.3352499999999998</v>
      </c>
      <c r="D28" s="20">
        <f t="shared" si="11"/>
        <v>3.3352499999999997E-3</v>
      </c>
      <c r="E28" s="20">
        <f t="shared" si="12"/>
        <v>0.99666474999999999</v>
      </c>
      <c r="F28" s="27">
        <f>IF(B28&lt;121,IF($D$1="konstant",$D$3,Zins!G22),0)</f>
        <v>7.4999999999999997E-3</v>
      </c>
      <c r="G28" s="37">
        <f t="shared" si="21"/>
        <v>1.0075000000000001</v>
      </c>
      <c r="H28" s="11">
        <v>100000</v>
      </c>
      <c r="I28" s="11">
        <v>100000</v>
      </c>
      <c r="J28" s="11"/>
      <c r="K28" s="34"/>
      <c r="L28" s="29">
        <f t="shared" si="13"/>
        <v>0</v>
      </c>
      <c r="M28" s="31">
        <f t="shared" si="0"/>
        <v>100000</v>
      </c>
      <c r="N28" s="50">
        <f>N27+H29*PRODUCT($G$8:G28)^-1*PRODUCT($E$8:E27)*D28</f>
        <v>2392.6137427921667</v>
      </c>
      <c r="O28" s="50">
        <f>O27+I28*PRODUCT($E$8:E27)*PRODUCT($G$8:G27)^-1</f>
        <v>83840.225975938592</v>
      </c>
      <c r="P28" s="49">
        <f>P27+J28*PRODUCT($E$8:E27)*PRODUCT($G$8:G27)^-1</f>
        <v>18.493885311171478</v>
      </c>
      <c r="Q28" s="49">
        <f>((O27+N27)*PRODUCT($G$8:G27))/PRODUCT($E$8:E27)</f>
        <v>2853.7777838037146</v>
      </c>
      <c r="R28" s="49">
        <f>((P27)*PRODUCT($G$8:G27))/PRODUCT($E$8:E27)</f>
        <v>22.05848695646295</v>
      </c>
      <c r="S28" s="11">
        <f t="shared" si="1"/>
        <v>100000</v>
      </c>
      <c r="T28" s="31">
        <f t="shared" si="2"/>
        <v>0</v>
      </c>
      <c r="U28" s="39">
        <f t="shared" si="14"/>
        <v>0</v>
      </c>
      <c r="V28" s="39">
        <f t="shared" si="3"/>
        <v>100000</v>
      </c>
      <c r="W28" s="49">
        <f t="shared" si="15"/>
        <v>100000.00000000003</v>
      </c>
      <c r="X28" s="39">
        <f t="shared" si="16"/>
        <v>100000</v>
      </c>
      <c r="Y28" s="39">
        <f t="shared" si="17"/>
        <v>101000</v>
      </c>
      <c r="Z28" s="39">
        <f t="shared" si="22"/>
        <v>101000</v>
      </c>
      <c r="AA28" s="39">
        <f t="shared" si="23"/>
        <v>101000</v>
      </c>
      <c r="AB28" s="39">
        <f t="shared" si="4"/>
        <v>0</v>
      </c>
      <c r="AC28" s="39">
        <f t="shared" si="5"/>
        <v>0</v>
      </c>
      <c r="AD28" s="39">
        <f t="shared" si="6"/>
        <v>0</v>
      </c>
      <c r="AE28" s="39">
        <f t="shared" si="7"/>
        <v>0</v>
      </c>
      <c r="AF28" s="39"/>
      <c r="AG28" s="39">
        <f t="shared" si="8"/>
        <v>0</v>
      </c>
      <c r="AH28" s="39">
        <f t="shared" si="18"/>
        <v>0</v>
      </c>
      <c r="AI28" s="39">
        <f t="shared" si="9"/>
        <v>1000</v>
      </c>
      <c r="AJ28" s="39">
        <f t="shared" si="10"/>
        <v>1000</v>
      </c>
      <c r="AK28" s="39">
        <f t="shared" si="19"/>
        <v>0</v>
      </c>
    </row>
    <row r="29" spans="1:37" x14ac:dyDescent="0.2">
      <c r="A29" s="11">
        <f t="shared" si="24"/>
        <v>21</v>
      </c>
      <c r="B29" s="11">
        <f t="shared" si="24"/>
        <v>51</v>
      </c>
      <c r="C29" s="12" cm="1">
        <f t="array" ref="C29">IF(B29&lt;121,_xlfn.SINGLE(INDEX($D$5*Männer!C$2:C$122,B29+1,1))+(1-$D$5)*_xlfn.SINGLE(INDEX(Frauen!C$2:C$122,B29+1,1)),0)</f>
        <v>3.6559499999999998</v>
      </c>
      <c r="D29" s="20">
        <f t="shared" si="11"/>
        <v>3.6559499999999998E-3</v>
      </c>
      <c r="E29" s="20">
        <f t="shared" si="12"/>
        <v>0.99634405000000004</v>
      </c>
      <c r="F29" s="27">
        <f>IF(B29&lt;121,IF($D$1="konstant",$D$3,Zins!G23),0)</f>
        <v>7.4999999999999997E-3</v>
      </c>
      <c r="G29" s="37">
        <f t="shared" si="21"/>
        <v>1.0075000000000001</v>
      </c>
      <c r="H29" s="11"/>
      <c r="I29" s="11"/>
      <c r="J29" s="11"/>
      <c r="K29" s="34"/>
      <c r="L29" s="29">
        <f t="shared" si="13"/>
        <v>0</v>
      </c>
      <c r="M29" s="31">
        <f t="shared" si="0"/>
        <v>0</v>
      </c>
      <c r="N29" s="50">
        <f>N28+H30*PRODUCT($G$8:G29)^-1*PRODUCT($E$8:E28)*D29</f>
        <v>2392.6137427921667</v>
      </c>
      <c r="O29" s="50"/>
      <c r="P29" s="49">
        <f>P28+J29*PRODUCT($E$8:E28)*PRODUCT($G$8:G28)^-1</f>
        <v>18.493885311171478</v>
      </c>
      <c r="Q29" s="49">
        <f>((O28+N28)*PRODUCT($G$8:G28))/PRODUCT($E$8:E28)</f>
        <v>103971.95357534441</v>
      </c>
      <c r="R29" s="49">
        <f>((P28)*PRODUCT($G$8:G28))/PRODUCT($E$8:E28)</f>
        <v>22.298296000371661</v>
      </c>
      <c r="S29" s="11">
        <f t="shared" si="1"/>
        <v>0</v>
      </c>
      <c r="T29" s="31">
        <f t="shared" si="2"/>
        <v>0</v>
      </c>
      <c r="U29" s="39">
        <f t="shared" si="14"/>
        <v>0</v>
      </c>
      <c r="V29" s="39">
        <f t="shared" si="3"/>
        <v>0</v>
      </c>
      <c r="W29" s="49">
        <f t="shared" si="15"/>
        <v>0</v>
      </c>
      <c r="X29" s="39">
        <f t="shared" si="16"/>
        <v>0</v>
      </c>
      <c r="Y29" s="39">
        <f t="shared" si="17"/>
        <v>0</v>
      </c>
      <c r="Z29" s="39">
        <f t="shared" si="22"/>
        <v>0</v>
      </c>
      <c r="AA29" s="39">
        <f t="shared" si="23"/>
        <v>0</v>
      </c>
      <c r="AB29" s="39">
        <f t="shared" si="4"/>
        <v>0</v>
      </c>
      <c r="AC29" s="39">
        <f t="shared" si="5"/>
        <v>0</v>
      </c>
      <c r="AD29" s="39">
        <f t="shared" si="6"/>
        <v>0</v>
      </c>
      <c r="AE29" s="39">
        <f t="shared" si="7"/>
        <v>0</v>
      </c>
      <c r="AF29" s="39"/>
      <c r="AG29" s="39">
        <f t="shared" si="8"/>
        <v>0</v>
      </c>
      <c r="AH29" s="39">
        <f t="shared" si="18"/>
        <v>0</v>
      </c>
      <c r="AI29" s="39">
        <f t="shared" si="9"/>
        <v>0</v>
      </c>
      <c r="AJ29" s="39">
        <f t="shared" si="10"/>
        <v>0</v>
      </c>
      <c r="AK29" s="39">
        <f t="shared" si="19"/>
        <v>0</v>
      </c>
    </row>
    <row r="30" spans="1:37" x14ac:dyDescent="0.2">
      <c r="A30" s="11">
        <f t="shared" si="24"/>
        <v>22</v>
      </c>
      <c r="B30" s="11">
        <f t="shared" si="24"/>
        <v>52</v>
      </c>
      <c r="C30" s="12" cm="1">
        <f t="array" ref="C30">IF(B30&lt;121,_xlfn.SINGLE(INDEX($D$5*Männer!C$2:C$122,B30+1,1))+(1-$D$5)*_xlfn.SINGLE(INDEX(Frauen!C$2:C$122,B30+1,1)),0)</f>
        <v>4.0123500000000005</v>
      </c>
      <c r="D30" s="20">
        <f t="shared" si="11"/>
        <v>4.0123500000000005E-3</v>
      </c>
      <c r="E30" s="20">
        <f t="shared" si="12"/>
        <v>0.99598765</v>
      </c>
      <c r="F30" s="27">
        <f>IF(B30&lt;121,IF($D$1="konstant",$D$3,Zins!G24),0)</f>
        <v>7.4999999999999997E-3</v>
      </c>
      <c r="G30" s="37">
        <f t="shared" si="21"/>
        <v>1.0075000000000001</v>
      </c>
      <c r="H30" s="11"/>
      <c r="I30" s="11"/>
      <c r="J30" s="11"/>
      <c r="K30" s="34"/>
      <c r="L30" s="29">
        <f t="shared" si="13"/>
        <v>0</v>
      </c>
      <c r="M30" s="31">
        <f t="shared" si="0"/>
        <v>0</v>
      </c>
      <c r="N30" s="50">
        <f>N29+H31*PRODUCT($G$8:G30)^-1*PRODUCT($E$8:E29)*D30</f>
        <v>2392.6137427921667</v>
      </c>
      <c r="O30" s="50"/>
      <c r="P30" s="49">
        <f>P29+J30*PRODUCT($E$8:E29)*PRODUCT($G$8:G29)^-1</f>
        <v>18.493885311171478</v>
      </c>
      <c r="Q30" s="49">
        <f>((O29+N29)*PRODUCT($G$8:G29))/PRODUCT($E$8:E29)</f>
        <v>2917.1034595453361</v>
      </c>
      <c r="R30" s="49">
        <f>((P29)*PRODUCT($G$8:G29))/PRODUCT($E$8:E29)</f>
        <v>22.547967462017212</v>
      </c>
      <c r="S30" s="11">
        <f t="shared" si="1"/>
        <v>0</v>
      </c>
      <c r="T30" s="31">
        <f t="shared" si="2"/>
        <v>0</v>
      </c>
      <c r="U30" s="39">
        <f t="shared" si="14"/>
        <v>0</v>
      </c>
      <c r="V30" s="39">
        <f t="shared" si="3"/>
        <v>0</v>
      </c>
      <c r="W30" s="49">
        <f t="shared" si="15"/>
        <v>102219.01214947499</v>
      </c>
      <c r="X30" s="39">
        <f t="shared" si="16"/>
        <v>0</v>
      </c>
      <c r="Y30" s="39">
        <f t="shared" si="17"/>
        <v>0</v>
      </c>
      <c r="Z30" s="39">
        <f t="shared" si="22"/>
        <v>0</v>
      </c>
      <c r="AA30" s="39">
        <f t="shared" si="23"/>
        <v>0</v>
      </c>
      <c r="AB30" s="39">
        <f t="shared" si="4"/>
        <v>0</v>
      </c>
      <c r="AC30" s="39">
        <f t="shared" si="5"/>
        <v>0</v>
      </c>
      <c r="AD30" s="39">
        <f t="shared" si="6"/>
        <v>0</v>
      </c>
      <c r="AE30" s="39">
        <f t="shared" si="7"/>
        <v>0</v>
      </c>
      <c r="AF30" s="39"/>
      <c r="AG30" s="39"/>
      <c r="AH30" s="39"/>
      <c r="AI30" s="39">
        <f t="shared" si="9"/>
        <v>0</v>
      </c>
      <c r="AJ30" s="39"/>
      <c r="AK30" s="39"/>
    </row>
    <row r="31" spans="1:37" x14ac:dyDescent="0.2">
      <c r="A31" s="11">
        <f t="shared" si="24"/>
        <v>23</v>
      </c>
      <c r="B31" s="11">
        <f t="shared" si="24"/>
        <v>53</v>
      </c>
      <c r="C31" s="12" cm="1">
        <f t="array" ref="C31">IF(B31&lt;121,_xlfn.SINGLE(INDEX($D$5*Männer!C$2:C$122,B31+1,1))+(1-$D$5)*_xlfn.SINGLE(INDEX(Frauen!C$2:C$122,B31+1,1)),0)</f>
        <v>4.4070999999999998</v>
      </c>
      <c r="D31" s="20">
        <f t="shared" si="11"/>
        <v>4.4070999999999997E-3</v>
      </c>
      <c r="E31" s="20">
        <f t="shared" si="12"/>
        <v>0.9955929</v>
      </c>
      <c r="F31" s="27">
        <f>IF(B31&lt;121,IF($D$1="konstant",$D$3,Zins!G25),0)</f>
        <v>7.4999999999999997E-3</v>
      </c>
      <c r="G31" s="37">
        <f t="shared" si="21"/>
        <v>1.0075000000000001</v>
      </c>
      <c r="H31" s="11"/>
      <c r="I31" s="11"/>
      <c r="J31" s="11"/>
      <c r="K31" s="34"/>
      <c r="L31" s="29">
        <f t="shared" si="13"/>
        <v>0</v>
      </c>
      <c r="M31" s="31">
        <f t="shared" si="0"/>
        <v>0</v>
      </c>
      <c r="N31" s="50">
        <f>N30+H32*PRODUCT($G$8:G31)^-1*PRODUCT($E$8:E30)*D31</f>
        <v>2392.6137427921667</v>
      </c>
      <c r="O31" s="50"/>
      <c r="P31" s="49">
        <f>P30+J31*PRODUCT($E$8:E30)*PRODUCT($G$8:G30)^-1</f>
        <v>18.493885311171478</v>
      </c>
      <c r="Q31" s="49">
        <f>((O30+N30)*PRODUCT($G$8:G30))/PRODUCT($E$8:E30)</f>
        <v>2950.8214639929784</v>
      </c>
      <c r="R31" s="49">
        <f>((P30)*PRODUCT($G$8:G30))/PRODUCT($E$8:E30)</f>
        <v>22.80859327721819</v>
      </c>
      <c r="S31" s="11">
        <f t="shared" si="1"/>
        <v>0</v>
      </c>
      <c r="T31" s="31">
        <f t="shared" si="2"/>
        <v>0</v>
      </c>
      <c r="U31" s="39">
        <f t="shared" si="14"/>
        <v>0</v>
      </c>
      <c r="V31" s="39">
        <f t="shared" si="3"/>
        <v>0</v>
      </c>
      <c r="W31" s="49">
        <f t="shared" si="15"/>
        <v>103400.53387268011</v>
      </c>
      <c r="X31" s="39">
        <f t="shared" si="16"/>
        <v>0</v>
      </c>
      <c r="Y31" s="39">
        <f t="shared" si="17"/>
        <v>0</v>
      </c>
      <c r="Z31" s="39">
        <f t="shared" si="22"/>
        <v>0</v>
      </c>
      <c r="AA31" s="39">
        <f t="shared" si="23"/>
        <v>0</v>
      </c>
      <c r="AB31" s="39">
        <f t="shared" si="4"/>
        <v>0</v>
      </c>
      <c r="AC31" s="39">
        <f t="shared" si="5"/>
        <v>0</v>
      </c>
      <c r="AD31" s="39">
        <f t="shared" si="6"/>
        <v>0</v>
      </c>
      <c r="AE31" s="39">
        <f t="shared" si="7"/>
        <v>0</v>
      </c>
      <c r="AF31" s="39"/>
      <c r="AG31" s="39"/>
      <c r="AH31" s="39"/>
      <c r="AI31" s="39">
        <f t="shared" si="9"/>
        <v>0</v>
      </c>
      <c r="AJ31" s="39"/>
      <c r="AK31" s="39"/>
    </row>
    <row r="32" spans="1:37" x14ac:dyDescent="0.2">
      <c r="A32" s="11">
        <f t="shared" si="24"/>
        <v>24</v>
      </c>
      <c r="B32" s="11">
        <f t="shared" si="24"/>
        <v>54</v>
      </c>
      <c r="C32" s="12" cm="1">
        <f t="array" ref="C32">IF(B32&lt;121,_xlfn.SINGLE(INDEX($D$5*Männer!C$2:C$122,B32+1,1))+(1-$D$5)*_xlfn.SINGLE(INDEX(Frauen!C$2:C$122,B32+1,1)),0)</f>
        <v>4.8382000000000005</v>
      </c>
      <c r="D32" s="20">
        <f t="shared" si="11"/>
        <v>4.8382000000000008E-3</v>
      </c>
      <c r="E32" s="20">
        <f t="shared" si="12"/>
        <v>0.99516179999999999</v>
      </c>
      <c r="F32" s="27">
        <f>IF(B32&lt;121,IF($D$1="konstant",$D$3,Zins!G26),0)</f>
        <v>7.4999999999999997E-3</v>
      </c>
      <c r="G32" s="37">
        <f t="shared" si="21"/>
        <v>1.0075000000000001</v>
      </c>
      <c r="H32" s="11"/>
      <c r="I32" s="11"/>
      <c r="J32" s="11"/>
      <c r="K32" s="34"/>
      <c r="L32" s="29">
        <f t="shared" si="13"/>
        <v>0</v>
      </c>
      <c r="M32" s="31">
        <f t="shared" si="0"/>
        <v>0</v>
      </c>
      <c r="N32" s="50">
        <f>N31+H33*PRODUCT($G$8:G32)^-1*PRODUCT($E$8:E31)*D32</f>
        <v>2392.6137427921667</v>
      </c>
      <c r="O32" s="50"/>
      <c r="P32" s="49">
        <f>P31+J32*PRODUCT($E$8:E31)*PRODUCT($G$8:G31)^-1</f>
        <v>18.493885311171478</v>
      </c>
      <c r="Q32" s="49">
        <f>((O31+N31)*PRODUCT($G$8:G31))/PRODUCT($E$8:E31)</f>
        <v>2986.1127223516019</v>
      </c>
      <c r="R32" s="49">
        <f>((P31)*PRODUCT($G$8:G31))/PRODUCT($E$8:E31)</f>
        <v>23.081379675163738</v>
      </c>
      <c r="S32" s="11">
        <f t="shared" si="1"/>
        <v>0</v>
      </c>
      <c r="T32" s="31">
        <f t="shared" si="2"/>
        <v>0</v>
      </c>
      <c r="U32" s="39">
        <f t="shared" si="14"/>
        <v>0</v>
      </c>
      <c r="V32" s="39">
        <f t="shared" si="3"/>
        <v>0</v>
      </c>
      <c r="W32" s="49">
        <f t="shared" si="15"/>
        <v>104637.18441214798</v>
      </c>
      <c r="X32" s="39">
        <f t="shared" si="16"/>
        <v>0</v>
      </c>
      <c r="Y32" s="39">
        <f t="shared" si="17"/>
        <v>0</v>
      </c>
      <c r="Z32" s="39">
        <f t="shared" si="22"/>
        <v>0</v>
      </c>
      <c r="AA32" s="39">
        <f t="shared" si="23"/>
        <v>0</v>
      </c>
      <c r="AB32" s="39">
        <f t="shared" si="4"/>
        <v>0</v>
      </c>
      <c r="AC32" s="39">
        <f t="shared" si="5"/>
        <v>0</v>
      </c>
      <c r="AD32" s="39">
        <f t="shared" si="6"/>
        <v>0</v>
      </c>
      <c r="AE32" s="39">
        <f t="shared" si="7"/>
        <v>0</v>
      </c>
      <c r="AF32" s="39"/>
      <c r="AG32" s="39"/>
      <c r="AH32" s="39"/>
      <c r="AI32" s="39">
        <f t="shared" si="9"/>
        <v>0</v>
      </c>
      <c r="AJ32" s="39"/>
      <c r="AK32" s="39"/>
    </row>
    <row r="33" spans="1:37" x14ac:dyDescent="0.2">
      <c r="A33" s="11">
        <f t="shared" si="24"/>
        <v>25</v>
      </c>
      <c r="B33" s="11">
        <f t="shared" si="24"/>
        <v>55</v>
      </c>
      <c r="C33" s="12" cm="1">
        <f t="array" ref="C33">IF(B33&lt;121,_xlfn.SINGLE(INDEX($D$5*Männer!C$2:C$122,B33+1,1))+(1-$D$5)*_xlfn.SINGLE(INDEX(Frauen!C$2:C$122,B33+1,1)),0)</f>
        <v>5.3071000000000002</v>
      </c>
      <c r="D33" s="20">
        <f t="shared" si="11"/>
        <v>5.3071000000000004E-3</v>
      </c>
      <c r="E33" s="20">
        <f t="shared" si="12"/>
        <v>0.99469289999999999</v>
      </c>
      <c r="F33" s="27">
        <f>IF(B33&lt;121,IF($D$1="konstant",$D$3,Zins!G27),0)</f>
        <v>7.4999999999999997E-3</v>
      </c>
      <c r="G33" s="37">
        <f t="shared" si="21"/>
        <v>1.0075000000000001</v>
      </c>
      <c r="H33" s="11"/>
      <c r="I33" s="11"/>
      <c r="J33" s="11"/>
      <c r="K33" s="34"/>
      <c r="L33" s="29">
        <f t="shared" si="13"/>
        <v>0</v>
      </c>
      <c r="M33" s="31">
        <f t="shared" si="0"/>
        <v>0</v>
      </c>
      <c r="N33" s="50">
        <f>N32+H34*PRODUCT($G$8:G33)^-1*PRODUCT($E$8:E32)*D33</f>
        <v>2392.6137427921667</v>
      </c>
      <c r="O33" s="50"/>
      <c r="P33" s="49">
        <f>P32+J33*PRODUCT($E$8:E32)*PRODUCT($G$8:G32)^-1</f>
        <v>18.493885311171478</v>
      </c>
      <c r="Q33" s="49">
        <f>((O32+N32)*PRODUCT($G$8:G32))/PRODUCT($E$8:E32)</f>
        <v>3023.1351000101081</v>
      </c>
      <c r="R33" s="49">
        <f>((P32)*PRODUCT($G$8:G32))/PRODUCT($E$8:E32)</f>
        <v>23.367546888081385</v>
      </c>
      <c r="S33" s="11">
        <f t="shared" si="1"/>
        <v>0</v>
      </c>
      <c r="T33" s="31">
        <f t="shared" si="2"/>
        <v>0</v>
      </c>
      <c r="U33" s="39">
        <f t="shared" si="14"/>
        <v>0</v>
      </c>
      <c r="V33" s="39">
        <f t="shared" si="3"/>
        <v>0</v>
      </c>
      <c r="W33" s="49">
        <f t="shared" si="15"/>
        <v>105934.49557171417</v>
      </c>
      <c r="X33" s="39">
        <f t="shared" si="16"/>
        <v>0</v>
      </c>
      <c r="Y33" s="39">
        <f t="shared" si="17"/>
        <v>0</v>
      </c>
      <c r="Z33" s="39">
        <f t="shared" si="22"/>
        <v>0</v>
      </c>
      <c r="AA33" s="39">
        <f t="shared" si="23"/>
        <v>0</v>
      </c>
      <c r="AB33" s="39">
        <f t="shared" si="4"/>
        <v>0</v>
      </c>
      <c r="AC33" s="39">
        <f t="shared" si="5"/>
        <v>0</v>
      </c>
      <c r="AD33" s="39">
        <f t="shared" si="6"/>
        <v>0</v>
      </c>
      <c r="AE33" s="39">
        <f t="shared" si="7"/>
        <v>0</v>
      </c>
      <c r="AF33" s="39"/>
      <c r="AG33" s="39"/>
      <c r="AH33" s="39"/>
      <c r="AI33" s="39">
        <f t="shared" si="9"/>
        <v>0</v>
      </c>
      <c r="AJ33" s="39"/>
      <c r="AK33" s="39"/>
    </row>
    <row r="34" spans="1:37" x14ac:dyDescent="0.2">
      <c r="A34" s="11">
        <f t="shared" si="24"/>
        <v>26</v>
      </c>
      <c r="B34" s="11">
        <f t="shared" si="24"/>
        <v>56</v>
      </c>
      <c r="C34" s="12" cm="1">
        <f t="array" ref="C34">IF(B34&lt;121,_xlfn.SINGLE(INDEX($D$5*Männer!C$2:C$122,B34+1,1))+(1-$D$5)*_xlfn.SINGLE(INDEX(Frauen!C$2:C$122,B34+1,1)),0)</f>
        <v>5.8169500000000003</v>
      </c>
      <c r="D34" s="20">
        <f t="shared" si="11"/>
        <v>5.8169500000000004E-3</v>
      </c>
      <c r="E34" s="20">
        <f t="shared" si="12"/>
        <v>0.99418304999999996</v>
      </c>
      <c r="F34" s="27">
        <f>IF(B34&lt;121,IF($D$1="konstant",$D$3,Zins!G28),0)</f>
        <v>7.4999999999999997E-3</v>
      </c>
      <c r="G34" s="37">
        <f t="shared" si="21"/>
        <v>1.0075000000000001</v>
      </c>
      <c r="H34" s="11"/>
      <c r="I34" s="11"/>
      <c r="J34" s="11"/>
      <c r="K34" s="34"/>
      <c r="L34" s="29">
        <f t="shared" si="13"/>
        <v>0</v>
      </c>
      <c r="M34" s="31">
        <f t="shared" si="0"/>
        <v>0</v>
      </c>
      <c r="N34" s="50">
        <f>N33+H35*PRODUCT($G$8:G34)^-1*PRODUCT($E$8:E33)*D34</f>
        <v>2392.6137427921667</v>
      </c>
      <c r="O34" s="50"/>
      <c r="P34" s="49">
        <f>P33+J34*PRODUCT($E$8:E33)*PRODUCT($G$8:G33)^-1</f>
        <v>18.493885311171478</v>
      </c>
      <c r="Q34" s="49">
        <f>((O33+N33)*PRODUCT($G$8:G33))/PRODUCT($E$8:E33)</f>
        <v>3062.0592680013938</v>
      </c>
      <c r="R34" s="49">
        <f>((P33)*PRODUCT($G$8:G33))/PRODUCT($E$8:E33)</f>
        <v>23.6684141303733</v>
      </c>
      <c r="S34" s="11">
        <f t="shared" si="1"/>
        <v>0</v>
      </c>
      <c r="T34" s="31">
        <f t="shared" si="2"/>
        <v>0</v>
      </c>
      <c r="U34" s="39">
        <f t="shared" si="14"/>
        <v>0</v>
      </c>
      <c r="V34" s="39">
        <f t="shared" si="3"/>
        <v>0</v>
      </c>
      <c r="W34" s="49">
        <f t="shared" si="15"/>
        <v>107298.44788125264</v>
      </c>
      <c r="X34" s="39">
        <f t="shared" si="16"/>
        <v>0</v>
      </c>
      <c r="Y34" s="39">
        <f t="shared" si="17"/>
        <v>0</v>
      </c>
      <c r="Z34" s="39">
        <f t="shared" si="22"/>
        <v>0</v>
      </c>
      <c r="AA34" s="39">
        <f t="shared" si="23"/>
        <v>0</v>
      </c>
      <c r="AB34" s="39">
        <f t="shared" si="4"/>
        <v>0</v>
      </c>
      <c r="AC34" s="39">
        <f t="shared" si="5"/>
        <v>0</v>
      </c>
      <c r="AD34" s="39">
        <f t="shared" si="6"/>
        <v>0</v>
      </c>
      <c r="AE34" s="39">
        <f t="shared" si="7"/>
        <v>0</v>
      </c>
      <c r="AF34" s="39"/>
      <c r="AG34" s="39"/>
      <c r="AH34" s="39"/>
      <c r="AI34" s="39">
        <f t="shared" si="9"/>
        <v>0</v>
      </c>
      <c r="AJ34" s="39"/>
      <c r="AK34" s="39"/>
    </row>
    <row r="35" spans="1:37" x14ac:dyDescent="0.2">
      <c r="A35" s="11">
        <f t="shared" si="24"/>
        <v>27</v>
      </c>
      <c r="B35" s="11">
        <f t="shared" si="24"/>
        <v>57</v>
      </c>
      <c r="C35" s="12" cm="1">
        <f t="array" ref="C35">IF(B35&lt;121,_xlfn.SINGLE(INDEX($D$5*Männer!C$2:C$122,B35+1,1))+(1-$D$5)*_xlfn.SINGLE(INDEX(Frauen!C$2:C$122,B35+1,1)),0)</f>
        <v>6.3703000000000003</v>
      </c>
      <c r="D35" s="20">
        <f t="shared" si="11"/>
        <v>6.3703000000000006E-3</v>
      </c>
      <c r="E35" s="20">
        <f t="shared" si="12"/>
        <v>0.99362969999999995</v>
      </c>
      <c r="F35" s="27">
        <f>IF(B35&lt;121,IF($D$1="konstant",$D$3,Zins!G29),0)</f>
        <v>7.4999999999999997E-3</v>
      </c>
      <c r="G35" s="37">
        <f t="shared" si="21"/>
        <v>1.0075000000000001</v>
      </c>
      <c r="H35" s="11"/>
      <c r="I35" s="11"/>
      <c r="J35" s="11"/>
      <c r="K35" s="34"/>
      <c r="L35" s="29">
        <f t="shared" si="13"/>
        <v>0</v>
      </c>
      <c r="M35" s="31">
        <f t="shared" si="0"/>
        <v>0</v>
      </c>
      <c r="N35" s="50">
        <f>N34+H36*PRODUCT($G$8:G35)^-1*PRODUCT($E$8:E34)*D35</f>
        <v>2392.6137427921667</v>
      </c>
      <c r="O35" s="50"/>
      <c r="P35" s="49">
        <f>P34+J35*PRODUCT($E$8:E34)*PRODUCT($G$8:G34)^-1</f>
        <v>18.493885311171478</v>
      </c>
      <c r="Q35" s="49">
        <f>((O34+N34)*PRODUCT($G$8:G34))/PRODUCT($E$8:E34)</f>
        <v>3103.0751454788979</v>
      </c>
      <c r="R35" s="49">
        <f>((P34)*PRODUCT($G$8:G34))/PRODUCT($E$8:E34)</f>
        <v>23.985449396216424</v>
      </c>
      <c r="S35" s="11">
        <f t="shared" si="1"/>
        <v>0</v>
      </c>
      <c r="T35" s="31">
        <f t="shared" si="2"/>
        <v>0</v>
      </c>
      <c r="U35" s="39">
        <f t="shared" si="14"/>
        <v>0</v>
      </c>
      <c r="V35" s="39">
        <f t="shared" si="3"/>
        <v>0</v>
      </c>
      <c r="W35" s="49">
        <f t="shared" si="15"/>
        <v>108735.69634924075</v>
      </c>
      <c r="X35" s="39">
        <f t="shared" si="16"/>
        <v>0</v>
      </c>
      <c r="Y35" s="39">
        <f t="shared" si="17"/>
        <v>0</v>
      </c>
      <c r="Z35" s="39">
        <f t="shared" si="22"/>
        <v>0</v>
      </c>
      <c r="AA35" s="39">
        <f t="shared" si="23"/>
        <v>0</v>
      </c>
      <c r="AB35" s="39">
        <f t="shared" si="4"/>
        <v>0</v>
      </c>
      <c r="AC35" s="39">
        <f t="shared" si="5"/>
        <v>0</v>
      </c>
      <c r="AD35" s="39">
        <f t="shared" si="6"/>
        <v>0</v>
      </c>
      <c r="AE35" s="39">
        <f t="shared" si="7"/>
        <v>0</v>
      </c>
      <c r="AF35" s="39"/>
      <c r="AG35" s="39"/>
      <c r="AH35" s="39"/>
      <c r="AI35" s="39">
        <f t="shared" si="9"/>
        <v>0</v>
      </c>
      <c r="AJ35" s="39"/>
      <c r="AK35" s="39"/>
    </row>
    <row r="36" spans="1:37" x14ac:dyDescent="0.2">
      <c r="A36" s="11">
        <f t="shared" si="24"/>
        <v>28</v>
      </c>
      <c r="B36" s="11">
        <f t="shared" si="24"/>
        <v>58</v>
      </c>
      <c r="C36" s="12" cm="1">
        <f t="array" ref="C36">IF(B36&lt;121,_xlfn.SINGLE(INDEX($D$5*Männer!C$2:C$122,B36+1,1))+(1-$D$5)*_xlfn.SINGLE(INDEX(Frauen!C$2:C$122,B36+1,1)),0)</f>
        <v>6.9704999999999995</v>
      </c>
      <c r="D36" s="20">
        <f t="shared" si="11"/>
        <v>6.9704999999999993E-3</v>
      </c>
      <c r="E36" s="20">
        <f t="shared" si="12"/>
        <v>0.99302950000000001</v>
      </c>
      <c r="F36" s="27">
        <f>IF(B36&lt;121,IF($D$1="konstant",$D$3,Zins!G30),0)</f>
        <v>7.4999999999999997E-3</v>
      </c>
      <c r="G36" s="37">
        <f t="shared" si="21"/>
        <v>1.0075000000000001</v>
      </c>
      <c r="H36" s="11"/>
      <c r="I36" s="11"/>
      <c r="J36" s="11"/>
      <c r="K36" s="34"/>
      <c r="L36" s="29">
        <f t="shared" si="13"/>
        <v>0</v>
      </c>
      <c r="M36" s="31">
        <f t="shared" si="0"/>
        <v>0</v>
      </c>
      <c r="N36" s="50">
        <f>N35+H37*PRODUCT($G$8:G36)^-1*PRODUCT($E$8:E35)*D36</f>
        <v>2392.6137427921667</v>
      </c>
      <c r="O36" s="50"/>
      <c r="P36" s="49">
        <f>P35+J36*PRODUCT($E$8:E35)*PRODUCT($G$8:G35)^-1</f>
        <v>18.493885311171478</v>
      </c>
      <c r="Q36" s="49">
        <f>((O35+N35)*PRODUCT($G$8:G35))/PRODUCT($E$8:E35)</f>
        <v>3146.3916679120903</v>
      </c>
      <c r="R36" s="49">
        <f>((P35)*PRODUCT($G$8:G35))/PRODUCT($E$8:E35)</f>
        <v>24.320267667812313</v>
      </c>
      <c r="S36" s="11">
        <f t="shared" si="1"/>
        <v>0</v>
      </c>
      <c r="T36" s="31">
        <f t="shared" si="2"/>
        <v>0</v>
      </c>
      <c r="U36" s="39">
        <f t="shared" si="14"/>
        <v>0</v>
      </c>
      <c r="V36" s="39">
        <f t="shared" si="3"/>
        <v>0</v>
      </c>
      <c r="W36" s="49">
        <f t="shared" si="15"/>
        <v>110253.5623400348</v>
      </c>
      <c r="X36" s="39">
        <f t="shared" si="16"/>
        <v>0</v>
      </c>
      <c r="Y36" s="39">
        <f t="shared" si="17"/>
        <v>0</v>
      </c>
      <c r="Z36" s="39">
        <f t="shared" si="22"/>
        <v>0</v>
      </c>
      <c r="AA36" s="39">
        <f t="shared" si="23"/>
        <v>0</v>
      </c>
      <c r="AB36" s="39">
        <f t="shared" si="4"/>
        <v>0</v>
      </c>
      <c r="AC36" s="39">
        <f t="shared" si="5"/>
        <v>0</v>
      </c>
      <c r="AD36" s="39">
        <f t="shared" si="6"/>
        <v>0</v>
      </c>
      <c r="AE36" s="39">
        <f t="shared" si="7"/>
        <v>0</v>
      </c>
      <c r="AF36" s="39"/>
      <c r="AG36" s="39"/>
      <c r="AH36" s="39"/>
      <c r="AI36" s="39">
        <f t="shared" si="9"/>
        <v>0</v>
      </c>
      <c r="AJ36" s="39"/>
      <c r="AK36" s="39"/>
    </row>
    <row r="37" spans="1:37" x14ac:dyDescent="0.2">
      <c r="A37" s="11">
        <f t="shared" si="24"/>
        <v>29</v>
      </c>
      <c r="B37" s="11">
        <f t="shared" si="24"/>
        <v>59</v>
      </c>
      <c r="C37" s="12" cm="1">
        <f t="array" ref="C37">IF(B37&lt;121,_xlfn.SINGLE(INDEX($D$5*Männer!C$2:C$122,B37+1,1))+(1-$D$5)*_xlfn.SINGLE(INDEX(Frauen!C$2:C$122,B37+1,1)),0)</f>
        <v>7.6306000000000012</v>
      </c>
      <c r="D37" s="20">
        <f t="shared" si="11"/>
        <v>7.6306000000000013E-3</v>
      </c>
      <c r="E37" s="20">
        <f t="shared" si="12"/>
        <v>0.99236939999999996</v>
      </c>
      <c r="F37" s="27">
        <f>IF(B37&lt;121,IF($D$1="konstant",$D$3,Zins!G31),0)</f>
        <v>7.4999999999999997E-3</v>
      </c>
      <c r="G37" s="37">
        <f t="shared" si="21"/>
        <v>1.0075000000000001</v>
      </c>
      <c r="H37" s="11"/>
      <c r="I37" s="11"/>
      <c r="J37" s="11"/>
      <c r="K37" s="34"/>
      <c r="L37" s="29">
        <f t="shared" si="13"/>
        <v>0</v>
      </c>
      <c r="M37" s="31">
        <f t="shared" si="0"/>
        <v>0</v>
      </c>
      <c r="N37" s="50">
        <f>N36+H38*PRODUCT($G$8:G37)^-1*PRODUCT($E$8:E36)*D37</f>
        <v>2392.6137427921667</v>
      </c>
      <c r="O37" s="50"/>
      <c r="P37" s="49">
        <f>P36+J37*PRODUCT($E$8:E36)*PRODUCT($G$8:G36)^-1</f>
        <v>18.493885311171478</v>
      </c>
      <c r="Q37" s="49">
        <f>((O36+N36)*PRODUCT($G$8:G36))/PRODUCT($E$8:E36)</f>
        <v>3192.2411221634716</v>
      </c>
      <c r="R37" s="49">
        <f>((P36)*PRODUCT($G$8:G36))/PRODUCT($E$8:E36)</f>
        <v>24.67466442368621</v>
      </c>
      <c r="S37" s="11">
        <f t="shared" si="1"/>
        <v>0</v>
      </c>
      <c r="T37" s="31">
        <f t="shared" si="2"/>
        <v>0</v>
      </c>
      <c r="U37" s="39">
        <f t="shared" si="14"/>
        <v>0</v>
      </c>
      <c r="V37" s="39">
        <f t="shared" si="3"/>
        <v>0</v>
      </c>
      <c r="W37" s="49">
        <f t="shared" si="15"/>
        <v>111860.18548047672</v>
      </c>
      <c r="X37" s="39">
        <f t="shared" si="16"/>
        <v>0</v>
      </c>
      <c r="Y37" s="39">
        <f t="shared" si="17"/>
        <v>0</v>
      </c>
      <c r="Z37" s="39">
        <f t="shared" si="22"/>
        <v>0</v>
      </c>
      <c r="AA37" s="39">
        <f t="shared" si="23"/>
        <v>0</v>
      </c>
      <c r="AB37" s="39">
        <f t="shared" si="4"/>
        <v>0</v>
      </c>
      <c r="AC37" s="39">
        <f t="shared" si="5"/>
        <v>0</v>
      </c>
      <c r="AD37" s="39">
        <f t="shared" si="6"/>
        <v>0</v>
      </c>
      <c r="AE37" s="39">
        <f t="shared" si="7"/>
        <v>0</v>
      </c>
      <c r="AF37" s="39"/>
      <c r="AG37" s="39"/>
      <c r="AH37" s="39"/>
      <c r="AI37" s="39">
        <f t="shared" si="9"/>
        <v>0</v>
      </c>
      <c r="AJ37" s="39"/>
      <c r="AK37" s="39"/>
    </row>
    <row r="38" spans="1:37" x14ac:dyDescent="0.2">
      <c r="A38" s="11">
        <f t="shared" si="24"/>
        <v>30</v>
      </c>
      <c r="B38" s="11">
        <f t="shared" si="24"/>
        <v>60</v>
      </c>
      <c r="C38" s="12" cm="1">
        <f t="array" ref="C38">IF(B38&lt;121,_xlfn.SINGLE(INDEX($D$5*Männer!C$2:C$122,B38+1,1))+(1-$D$5)*_xlfn.SINGLE(INDEX(Frauen!C$2:C$122,B38+1,1)),0)</f>
        <v>8.370000000000001</v>
      </c>
      <c r="D38" s="20">
        <f t="shared" si="11"/>
        <v>8.3700000000000007E-3</v>
      </c>
      <c r="E38" s="20">
        <f t="shared" si="12"/>
        <v>0.99163000000000001</v>
      </c>
      <c r="F38" s="27">
        <f>IF(B38&lt;121,IF($D$1="konstant",$D$3,Zins!G32),0)</f>
        <v>7.4999999999999997E-3</v>
      </c>
      <c r="G38" s="37">
        <f t="shared" si="21"/>
        <v>1.0075000000000001</v>
      </c>
      <c r="H38" s="11"/>
      <c r="I38" s="11"/>
      <c r="J38" s="11"/>
      <c r="K38" s="11"/>
      <c r="L38" s="29">
        <f t="shared" si="13"/>
        <v>0</v>
      </c>
      <c r="M38" s="31">
        <f t="shared" si="0"/>
        <v>0</v>
      </c>
      <c r="N38" s="50">
        <f>N37+H39*PRODUCT($G$8:G38)^-1*PRODUCT($E$8:E37)*D38</f>
        <v>2392.6137427921667</v>
      </c>
      <c r="O38" s="50"/>
      <c r="P38" s="49">
        <f>P37+J38*PRODUCT($E$8:E37)*PRODUCT($G$8:G37)^-1</f>
        <v>18.493885311171478</v>
      </c>
      <c r="Q38" s="49">
        <f>((O37+N37)*PRODUCT($G$8:G37))/PRODUCT($E$8:E37)</f>
        <v>3240.9130416352</v>
      </c>
      <c r="R38" s="49">
        <f>((P37)*PRODUCT($G$8:G37))/PRODUCT($E$8:E37)</f>
        <v>25.050877633735844</v>
      </c>
      <c r="S38" s="11">
        <f t="shared" si="1"/>
        <v>0</v>
      </c>
      <c r="T38" s="31">
        <f t="shared" si="2"/>
        <v>0</v>
      </c>
      <c r="U38" s="39">
        <f t="shared" si="14"/>
        <v>0</v>
      </c>
      <c r="V38" s="39">
        <f t="shared" si="3"/>
        <v>0</v>
      </c>
      <c r="W38" s="49">
        <f t="shared" si="15"/>
        <v>113565.71138890448</v>
      </c>
      <c r="X38" s="39">
        <f t="shared" si="16"/>
        <v>0</v>
      </c>
      <c r="Y38" s="39">
        <f t="shared" si="17"/>
        <v>0</v>
      </c>
      <c r="Z38" s="39">
        <f t="shared" si="22"/>
        <v>0</v>
      </c>
      <c r="AA38" s="39">
        <f t="shared" si="23"/>
        <v>0</v>
      </c>
      <c r="AB38" s="39">
        <f t="shared" si="4"/>
        <v>0</v>
      </c>
      <c r="AC38" s="39">
        <f t="shared" si="5"/>
        <v>0</v>
      </c>
      <c r="AD38" s="39">
        <f t="shared" si="6"/>
        <v>0</v>
      </c>
      <c r="AE38" s="39">
        <f t="shared" si="7"/>
        <v>0</v>
      </c>
      <c r="AF38" s="39"/>
      <c r="AG38" s="39"/>
      <c r="AH38" s="39"/>
      <c r="AI38" s="39">
        <f t="shared" si="9"/>
        <v>0</v>
      </c>
      <c r="AJ38" s="39"/>
      <c r="AK38" s="39"/>
    </row>
    <row r="39" spans="1:37" x14ac:dyDescent="0.2">
      <c r="A39" s="11">
        <f t="shared" si="24"/>
        <v>31</v>
      </c>
      <c r="B39" s="11">
        <f t="shared" si="24"/>
        <v>61</v>
      </c>
      <c r="C39" s="12" cm="1">
        <f t="array" ref="C39">IF(B39&lt;121,_xlfn.SINGLE(INDEX($D$5*Männer!C$2:C$122,B39+1,1))+(1-$D$5)*_xlfn.SINGLE(INDEX(Frauen!C$2:C$122,B39+1,1)),0)</f>
        <v>9.2292500000000004</v>
      </c>
      <c r="D39" s="20">
        <f t="shared" si="11"/>
        <v>9.2292499999999996E-3</v>
      </c>
      <c r="E39" s="20">
        <f t="shared" si="12"/>
        <v>0.99077075000000003</v>
      </c>
      <c r="F39" s="27">
        <f>IF(B39&lt;121,IF($D$1="konstant",$D$3,Zins!G33),0)</f>
        <v>7.4999999999999997E-3</v>
      </c>
      <c r="G39" s="37">
        <f t="shared" si="21"/>
        <v>1.0075000000000001</v>
      </c>
      <c r="H39" s="11"/>
      <c r="I39" s="11"/>
      <c r="J39" s="11"/>
      <c r="K39" s="11"/>
      <c r="L39" s="29">
        <f t="shared" si="13"/>
        <v>0</v>
      </c>
      <c r="M39" s="31">
        <f t="shared" si="0"/>
        <v>0</v>
      </c>
      <c r="N39" s="50">
        <f>N38+H40*PRODUCT($G$8:G39)^-1*PRODUCT($E$8:E38)*D39</f>
        <v>2392.6137427921667</v>
      </c>
      <c r="O39" s="50"/>
      <c r="P39" s="49">
        <f>P38+J39*PRODUCT($E$8:E38)*PRODUCT($G$8:G38)^-1</f>
        <v>18.493885311171478</v>
      </c>
      <c r="Q39" s="49">
        <f>((O38+N38)*PRODUCT($G$8:G38))/PRODUCT($E$8:E38)</f>
        <v>3292.7804619136809</v>
      </c>
      <c r="R39" s="49">
        <f>((P38)*PRODUCT($G$8:G38))/PRODUCT($E$8:E38)</f>
        <v>25.451790704182876</v>
      </c>
      <c r="S39" s="11">
        <f t="shared" si="1"/>
        <v>0</v>
      </c>
      <c r="T39" s="31">
        <f t="shared" si="2"/>
        <v>0</v>
      </c>
      <c r="U39" s="39">
        <f t="shared" si="14"/>
        <v>0</v>
      </c>
      <c r="V39" s="39">
        <f t="shared" si="3"/>
        <v>0</v>
      </c>
      <c r="W39" s="49">
        <f t="shared" si="15"/>
        <v>115383.21170630302</v>
      </c>
      <c r="X39" s="39">
        <f t="shared" si="16"/>
        <v>0</v>
      </c>
      <c r="Y39" s="39">
        <f t="shared" si="17"/>
        <v>0</v>
      </c>
      <c r="Z39" s="39">
        <f t="shared" si="22"/>
        <v>0</v>
      </c>
      <c r="AA39" s="39">
        <f t="shared" si="23"/>
        <v>0</v>
      </c>
      <c r="AB39" s="39">
        <f t="shared" si="4"/>
        <v>0</v>
      </c>
      <c r="AC39" s="39">
        <f t="shared" si="5"/>
        <v>0</v>
      </c>
      <c r="AD39" s="39">
        <f t="shared" si="6"/>
        <v>0</v>
      </c>
      <c r="AE39" s="39">
        <f t="shared" si="7"/>
        <v>0</v>
      </c>
      <c r="AF39" s="39"/>
      <c r="AG39" s="39"/>
      <c r="AH39" s="39"/>
      <c r="AI39" s="39">
        <f t="shared" si="9"/>
        <v>0</v>
      </c>
      <c r="AJ39" s="39"/>
      <c r="AK39" s="39"/>
    </row>
    <row r="40" spans="1:37" x14ac:dyDescent="0.2">
      <c r="A40" s="11">
        <f t="shared" si="24"/>
        <v>32</v>
      </c>
      <c r="B40" s="11">
        <f t="shared" si="24"/>
        <v>62</v>
      </c>
      <c r="C40" s="12" cm="1">
        <f t="array" ref="C40">IF(B40&lt;121,_xlfn.SINGLE(INDEX($D$5*Männer!C$2:C$122,B40+1,1))+(1-$D$5)*_xlfn.SINGLE(INDEX(Frauen!C$2:C$122,B40+1,1)),0)</f>
        <v>10.256599999999999</v>
      </c>
      <c r="D40" s="20">
        <f t="shared" si="11"/>
        <v>1.0256599999999999E-2</v>
      </c>
      <c r="E40" s="20">
        <f t="shared" si="12"/>
        <v>0.98974340000000005</v>
      </c>
      <c r="F40" s="27">
        <f>IF(B40&lt;121,IF($D$1="konstant",$D$3,Zins!G34),0)</f>
        <v>7.4999999999999997E-3</v>
      </c>
      <c r="G40" s="37">
        <f t="shared" si="21"/>
        <v>1.0075000000000001</v>
      </c>
      <c r="H40" s="11"/>
      <c r="I40" s="11"/>
      <c r="J40" s="11"/>
      <c r="K40" s="11"/>
      <c r="L40" s="29">
        <f t="shared" si="13"/>
        <v>0</v>
      </c>
      <c r="M40" s="31">
        <f t="shared" si="0"/>
        <v>0</v>
      </c>
      <c r="N40" s="50">
        <f>N39+H41*PRODUCT($G$8:G40)^-1*PRODUCT($E$8:E39)*D40</f>
        <v>2392.6137427921667</v>
      </c>
      <c r="O40" s="50"/>
      <c r="P40" s="49">
        <f>P39+J40*PRODUCT($E$8:E39)*PRODUCT($G$8:G39)^-1</f>
        <v>18.493885311171478</v>
      </c>
      <c r="Q40" s="49">
        <f>((O39+N39)*PRODUCT($G$8:G39))/PRODUCT($E$8:E39)</f>
        <v>3348.3793454520473</v>
      </c>
      <c r="R40" s="49">
        <f>((P39)*PRODUCT($G$8:G39))/PRODUCT($E$8:E39)</f>
        <v>25.881546396544554</v>
      </c>
      <c r="S40" s="11">
        <f t="shared" si="1"/>
        <v>0</v>
      </c>
      <c r="T40" s="31">
        <f t="shared" si="2"/>
        <v>0</v>
      </c>
      <c r="U40" s="39">
        <f t="shared" si="14"/>
        <v>0</v>
      </c>
      <c r="V40" s="39">
        <f t="shared" si="3"/>
        <v>0</v>
      </c>
      <c r="W40" s="49">
        <f t="shared" si="15"/>
        <v>117331.46723810759</v>
      </c>
      <c r="X40" s="39">
        <f t="shared" si="16"/>
        <v>0</v>
      </c>
      <c r="Y40" s="39">
        <f t="shared" si="17"/>
        <v>0</v>
      </c>
      <c r="Z40" s="39">
        <f t="shared" si="22"/>
        <v>0</v>
      </c>
      <c r="AA40" s="39">
        <f t="shared" si="23"/>
        <v>0</v>
      </c>
      <c r="AB40" s="39">
        <f t="shared" si="4"/>
        <v>0</v>
      </c>
      <c r="AC40" s="39">
        <f t="shared" si="5"/>
        <v>0</v>
      </c>
      <c r="AD40" s="39">
        <f t="shared" si="6"/>
        <v>0</v>
      </c>
      <c r="AE40" s="39">
        <f t="shared" si="7"/>
        <v>0</v>
      </c>
      <c r="AF40" s="39"/>
      <c r="AG40" s="39"/>
      <c r="AH40" s="39"/>
      <c r="AI40" s="39">
        <f t="shared" ref="AI40:AI71" si="25">$T$4*M40</f>
        <v>0</v>
      </c>
      <c r="AJ40" s="39"/>
      <c r="AK40" s="39"/>
    </row>
    <row r="41" spans="1:37" x14ac:dyDescent="0.2">
      <c r="A41" s="11">
        <f t="shared" si="24"/>
        <v>33</v>
      </c>
      <c r="B41" s="11">
        <f t="shared" si="24"/>
        <v>63</v>
      </c>
      <c r="C41" s="12" cm="1">
        <f t="array" ref="C41">IF(B41&lt;121,_xlfn.SINGLE(INDEX($D$5*Männer!C$2:C$122,B41+1,1))+(1-$D$5)*_xlfn.SINGLE(INDEX(Frauen!C$2:C$122,B41+1,1)),0)</f>
        <v>11.5067</v>
      </c>
      <c r="D41" s="20">
        <f t="shared" si="11"/>
        <v>1.15067E-2</v>
      </c>
      <c r="E41" s="20">
        <f t="shared" si="12"/>
        <v>0.98849330000000002</v>
      </c>
      <c r="F41" s="27">
        <f>IF(B41&lt;121,IF($D$1="konstant",$D$3,Zins!G35),0)</f>
        <v>7.4999999999999997E-3</v>
      </c>
      <c r="G41" s="37">
        <f t="shared" si="21"/>
        <v>1.0075000000000001</v>
      </c>
      <c r="H41" s="11"/>
      <c r="I41" s="11"/>
      <c r="J41" s="11"/>
      <c r="K41" s="11"/>
      <c r="L41" s="29">
        <f t="shared" si="13"/>
        <v>0</v>
      </c>
      <c r="M41" s="31">
        <f t="shared" si="0"/>
        <v>0</v>
      </c>
      <c r="N41" s="50">
        <f>N40+H42*PRODUCT($G$8:G41)^-1*PRODUCT($E$8:E40)*D41</f>
        <v>2392.6137427921667</v>
      </c>
      <c r="O41" s="50"/>
      <c r="P41" s="49">
        <f>P40+J41*PRODUCT($E$8:E40)*PRODUCT($G$8:G40)^-1</f>
        <v>18.493885311171478</v>
      </c>
      <c r="Q41" s="49">
        <f>((O40+N40)*PRODUCT($G$8:G40))/PRODUCT($E$8:E40)</f>
        <v>3408.4513122723902</v>
      </c>
      <c r="R41" s="49">
        <f>((P40)*PRODUCT($G$8:G40))/PRODUCT($E$8:E40)</f>
        <v>26.345877117764701</v>
      </c>
      <c r="S41" s="11">
        <f t="shared" si="1"/>
        <v>0</v>
      </c>
      <c r="T41" s="31">
        <f t="shared" si="2"/>
        <v>0</v>
      </c>
      <c r="U41" s="39">
        <f t="shared" si="14"/>
        <v>0</v>
      </c>
      <c r="V41" s="39">
        <f t="shared" si="3"/>
        <v>0</v>
      </c>
      <c r="W41" s="49">
        <f t="shared" si="15"/>
        <v>119436.4652923105</v>
      </c>
      <c r="X41" s="39">
        <f t="shared" si="16"/>
        <v>0</v>
      </c>
      <c r="Y41" s="39">
        <f t="shared" ref="Y41:Y72" si="26">S41+AJ41-T41*$M$3</f>
        <v>0</v>
      </c>
      <c r="Z41" s="39">
        <f t="shared" si="22"/>
        <v>0</v>
      </c>
      <c r="AA41" s="39">
        <f t="shared" si="23"/>
        <v>0</v>
      </c>
      <c r="AB41" s="39">
        <f t="shared" si="4"/>
        <v>0</v>
      </c>
      <c r="AC41" s="39">
        <f t="shared" si="5"/>
        <v>0</v>
      </c>
      <c r="AD41" s="39">
        <f t="shared" si="6"/>
        <v>0</v>
      </c>
      <c r="AE41" s="39">
        <f t="shared" si="7"/>
        <v>0</v>
      </c>
      <c r="AF41" s="39"/>
      <c r="AG41" s="39"/>
      <c r="AH41" s="39"/>
      <c r="AI41" s="39">
        <f t="shared" si="25"/>
        <v>0</v>
      </c>
      <c r="AJ41" s="39"/>
      <c r="AK41" s="39"/>
    </row>
    <row r="42" spans="1:37" x14ac:dyDescent="0.2">
      <c r="A42" s="11">
        <f t="shared" ref="A42:B57" si="27">IF(A41&lt;121,A41+1,"")</f>
        <v>34</v>
      </c>
      <c r="B42" s="11">
        <f t="shared" si="27"/>
        <v>64</v>
      </c>
      <c r="C42" s="12" cm="1">
        <f t="array" ref="C42">IF(B42&lt;121,_xlfn.SINGLE(INDEX($D$5*Männer!C$2:C$122,B42+1,1))+(1-$D$5)*_xlfn.SINGLE(INDEX(Frauen!C$2:C$122,B42+1,1)),0)</f>
        <v>13.032349999999999</v>
      </c>
      <c r="D42" s="20">
        <f t="shared" si="11"/>
        <v>1.303235E-2</v>
      </c>
      <c r="E42" s="20">
        <f t="shared" si="12"/>
        <v>0.98696764999999997</v>
      </c>
      <c r="F42" s="27">
        <f>IF(B42&lt;121,IF($D$1="konstant",$D$3,Zins!G36),0)</f>
        <v>7.4999999999999997E-3</v>
      </c>
      <c r="G42" s="37">
        <f t="shared" si="21"/>
        <v>1.0075000000000001</v>
      </c>
      <c r="H42" s="11"/>
      <c r="I42" s="11"/>
      <c r="J42" s="11"/>
      <c r="K42" s="11"/>
      <c r="L42" s="29">
        <f t="shared" si="13"/>
        <v>0</v>
      </c>
      <c r="M42" s="31">
        <f t="shared" si="0"/>
        <v>0</v>
      </c>
      <c r="N42" s="50">
        <f>N41+H43*PRODUCT($G$8:G42)^-1*PRODUCT($E$8:E41)*D42</f>
        <v>2392.6137427921667</v>
      </c>
      <c r="O42" s="50"/>
      <c r="P42" s="49">
        <f>P41+J42*PRODUCT($E$8:E41)*PRODUCT($G$8:G41)^-1</f>
        <v>18.493885311171478</v>
      </c>
      <c r="Q42" s="49">
        <f>((O41+N41)*PRODUCT($G$8:G41))/PRODUCT($E$8:E41)</f>
        <v>3473.9888445520405</v>
      </c>
      <c r="R42" s="49">
        <f>((P41)*PRODUCT($G$8:G41))/PRODUCT($E$8:E41)</f>
        <v>26.852454332414737</v>
      </c>
      <c r="S42" s="11">
        <f t="shared" si="1"/>
        <v>0</v>
      </c>
      <c r="T42" s="31">
        <f t="shared" si="2"/>
        <v>0</v>
      </c>
      <c r="U42" s="39">
        <f t="shared" si="14"/>
        <v>0</v>
      </c>
      <c r="V42" s="39">
        <f t="shared" si="3"/>
        <v>0</v>
      </c>
      <c r="W42" s="49">
        <f t="shared" si="15"/>
        <v>121732.98370560817</v>
      </c>
      <c r="X42" s="39">
        <f t="shared" si="16"/>
        <v>0</v>
      </c>
      <c r="Y42" s="39">
        <f t="shared" si="26"/>
        <v>0</v>
      </c>
      <c r="Z42" s="39">
        <f t="shared" si="22"/>
        <v>0</v>
      </c>
      <c r="AA42" s="39">
        <f t="shared" si="23"/>
        <v>0</v>
      </c>
      <c r="AB42" s="39">
        <f t="shared" si="4"/>
        <v>0</v>
      </c>
      <c r="AC42" s="39">
        <f t="shared" si="5"/>
        <v>0</v>
      </c>
      <c r="AD42" s="39">
        <f t="shared" si="6"/>
        <v>0</v>
      </c>
      <c r="AE42" s="39">
        <f t="shared" si="7"/>
        <v>0</v>
      </c>
      <c r="AF42" s="39"/>
      <c r="AG42" s="39"/>
      <c r="AH42" s="39"/>
      <c r="AI42" s="39">
        <f t="shared" si="25"/>
        <v>0</v>
      </c>
      <c r="AJ42" s="39"/>
      <c r="AK42" s="39"/>
    </row>
    <row r="43" spans="1:37" x14ac:dyDescent="0.2">
      <c r="A43" s="11">
        <f t="shared" si="27"/>
        <v>35</v>
      </c>
      <c r="B43" s="11">
        <f t="shared" si="27"/>
        <v>65</v>
      </c>
      <c r="C43" s="12" cm="1">
        <f t="array" ref="C43">IF(B43&lt;121,_xlfn.SINGLE(INDEX($D$5*Männer!C$2:C$122,B43+1,1))+(1-$D$5)*_xlfn.SINGLE(INDEX(Frauen!C$2:C$122,B43+1,1)),0)</f>
        <v>14.868850000000002</v>
      </c>
      <c r="D43" s="20">
        <f t="shared" si="11"/>
        <v>1.4868850000000001E-2</v>
      </c>
      <c r="E43" s="20">
        <f t="shared" si="12"/>
        <v>0.98513114999999996</v>
      </c>
      <c r="F43" s="27">
        <f>IF(B43&lt;121,IF($D$1="konstant",$D$3,Zins!G37),0)</f>
        <v>7.4999999999999997E-3</v>
      </c>
      <c r="G43" s="37">
        <f t="shared" si="21"/>
        <v>1.0075000000000001</v>
      </c>
      <c r="H43" s="11"/>
      <c r="I43" s="11"/>
      <c r="J43" s="11"/>
      <c r="K43" s="11"/>
      <c r="L43" s="29">
        <f t="shared" si="13"/>
        <v>0</v>
      </c>
      <c r="M43" s="31">
        <f t="shared" si="0"/>
        <v>0</v>
      </c>
      <c r="N43" s="50">
        <f>N42+H44*PRODUCT($G$8:G43)^-1*PRODUCT($E$8:E42)*D43</f>
        <v>2392.6137427921667</v>
      </c>
      <c r="O43" s="50"/>
      <c r="P43" s="49">
        <f>P42+J43*PRODUCT($E$8:E42)*PRODUCT($G$8:G42)^-1</f>
        <v>18.493885311171478</v>
      </c>
      <c r="Q43" s="49">
        <f>((O42+N42)*PRODUCT($G$8:G42))/PRODUCT($E$8:E42)</f>
        <v>3546.2598605802132</v>
      </c>
      <c r="R43" s="49">
        <f>((P42)*PRODUCT($G$8:G42))/PRODUCT($E$8:E42)</f>
        <v>27.411078508913487</v>
      </c>
      <c r="S43" s="11">
        <f t="shared" si="1"/>
        <v>0</v>
      </c>
      <c r="T43" s="31">
        <f t="shared" si="2"/>
        <v>0</v>
      </c>
      <c r="U43" s="39">
        <f t="shared" si="14"/>
        <v>0</v>
      </c>
      <c r="V43" s="39">
        <f t="shared" si="3"/>
        <v>0</v>
      </c>
      <c r="W43" s="49">
        <f t="shared" si="15"/>
        <v>124265.45194606959</v>
      </c>
      <c r="X43" s="39">
        <f t="shared" si="16"/>
        <v>0</v>
      </c>
      <c r="Y43" s="39">
        <f t="shared" si="26"/>
        <v>0</v>
      </c>
      <c r="Z43" s="39">
        <f t="shared" si="22"/>
        <v>0</v>
      </c>
      <c r="AA43" s="39">
        <f t="shared" si="23"/>
        <v>0</v>
      </c>
      <c r="AB43" s="39">
        <f t="shared" si="4"/>
        <v>0</v>
      </c>
      <c r="AC43" s="39">
        <f t="shared" si="5"/>
        <v>0</v>
      </c>
      <c r="AD43" s="39">
        <f t="shared" si="6"/>
        <v>0</v>
      </c>
      <c r="AE43" s="39">
        <f t="shared" si="7"/>
        <v>0</v>
      </c>
      <c r="AF43" s="39"/>
      <c r="AG43" s="39"/>
      <c r="AH43" s="39"/>
      <c r="AI43" s="39">
        <f t="shared" si="25"/>
        <v>0</v>
      </c>
      <c r="AJ43" s="39"/>
      <c r="AK43" s="39"/>
    </row>
    <row r="44" spans="1:37" x14ac:dyDescent="0.2">
      <c r="A44" s="11">
        <f t="shared" si="27"/>
        <v>36</v>
      </c>
      <c r="B44" s="11">
        <f t="shared" si="27"/>
        <v>66</v>
      </c>
      <c r="C44" s="12" cm="1">
        <f t="array" ref="C44">IF(B44&lt;121,_xlfn.SINGLE(INDEX($D$5*Männer!C$2:C$122,B44+1,1))+(1-$D$5)*_xlfn.SINGLE(INDEX(Frauen!C$2:C$122,B44+1,1)),0)</f>
        <v>17.032550000000001</v>
      </c>
      <c r="D44" s="20">
        <f t="shared" si="11"/>
        <v>1.703255E-2</v>
      </c>
      <c r="E44" s="20">
        <f t="shared" si="12"/>
        <v>0.98296744999999996</v>
      </c>
      <c r="F44" s="27">
        <f>IF(B44&lt;121,IF($D$1="konstant",$D$3,Zins!G38),0)</f>
        <v>7.4999999999999997E-3</v>
      </c>
      <c r="G44" s="37">
        <f t="shared" si="21"/>
        <v>1.0075000000000001</v>
      </c>
      <c r="H44" s="11"/>
      <c r="I44" s="11"/>
      <c r="J44" s="11"/>
      <c r="K44" s="11"/>
      <c r="L44" s="29">
        <f t="shared" si="13"/>
        <v>0</v>
      </c>
      <c r="M44" s="31">
        <f t="shared" si="0"/>
        <v>0</v>
      </c>
      <c r="N44" s="50">
        <f>N43+H45*PRODUCT($G$8:G44)^-1*PRODUCT($E$8:E43)*D44</f>
        <v>2392.6137427921667</v>
      </c>
      <c r="O44" s="50"/>
      <c r="P44" s="49">
        <f>P43+J44*PRODUCT($E$8:E43)*PRODUCT($G$8:G43)^-1</f>
        <v>18.493885311171478</v>
      </c>
      <c r="Q44" s="49">
        <f>((O43+N43)*PRODUCT($G$8:G43))/PRODUCT($E$8:E43)</f>
        <v>3626.7829004641312</v>
      </c>
      <c r="R44" s="49">
        <f>((P43)*PRODUCT($G$8:G43))/PRODUCT($E$8:E43)</f>
        <v>28.03348731560294</v>
      </c>
      <c r="S44" s="11">
        <f t="shared" si="1"/>
        <v>0</v>
      </c>
      <c r="T44" s="31">
        <f t="shared" si="2"/>
        <v>0</v>
      </c>
      <c r="U44" s="39">
        <f t="shared" si="14"/>
        <v>0</v>
      </c>
      <c r="V44" s="39">
        <f t="shared" si="3"/>
        <v>0</v>
      </c>
      <c r="W44" s="49">
        <f t="shared" si="15"/>
        <v>127087.08158874595</v>
      </c>
      <c r="X44" s="39">
        <f t="shared" si="16"/>
        <v>0</v>
      </c>
      <c r="Y44" s="39">
        <f t="shared" si="26"/>
        <v>0</v>
      </c>
      <c r="Z44" s="39">
        <f t="shared" si="22"/>
        <v>0</v>
      </c>
      <c r="AA44" s="39">
        <f t="shared" si="23"/>
        <v>0</v>
      </c>
      <c r="AB44" s="39">
        <f t="shared" si="4"/>
        <v>0</v>
      </c>
      <c r="AC44" s="39">
        <f t="shared" si="5"/>
        <v>0</v>
      </c>
      <c r="AD44" s="39">
        <f t="shared" si="6"/>
        <v>0</v>
      </c>
      <c r="AE44" s="39">
        <f t="shared" si="7"/>
        <v>0</v>
      </c>
      <c r="AF44" s="39"/>
      <c r="AG44" s="39"/>
      <c r="AH44" s="39"/>
      <c r="AI44" s="39">
        <f t="shared" si="25"/>
        <v>0</v>
      </c>
      <c r="AJ44" s="39"/>
      <c r="AK44" s="39"/>
    </row>
    <row r="45" spans="1:37" x14ac:dyDescent="0.2">
      <c r="A45" s="11">
        <f t="shared" si="27"/>
        <v>37</v>
      </c>
      <c r="B45" s="11">
        <f t="shared" si="27"/>
        <v>67</v>
      </c>
      <c r="C45" s="12" cm="1">
        <f t="array" ref="C45">IF(B45&lt;121,_xlfn.SINGLE(INDEX($D$5*Männer!C$2:C$122,B45+1,1))+(1-$D$5)*_xlfn.SINGLE(INDEX(Frauen!C$2:C$122,B45+1,1)),0)</f>
        <v>19.51745</v>
      </c>
      <c r="D45" s="20">
        <f t="shared" si="11"/>
        <v>1.9517449999999999E-2</v>
      </c>
      <c r="E45" s="20">
        <f t="shared" si="12"/>
        <v>0.98048254999999995</v>
      </c>
      <c r="F45" s="27">
        <f>IF(B45&lt;121,IF($D$1="konstant",$D$3,Zins!G39),0)</f>
        <v>7.4999999999999997E-3</v>
      </c>
      <c r="G45" s="37">
        <f t="shared" si="21"/>
        <v>1.0075000000000001</v>
      </c>
      <c r="H45" s="11"/>
      <c r="I45" s="11"/>
      <c r="J45" s="11"/>
      <c r="K45" s="11"/>
      <c r="L45" s="29">
        <f t="shared" si="13"/>
        <v>0</v>
      </c>
      <c r="M45" s="31">
        <f t="shared" si="0"/>
        <v>0</v>
      </c>
      <c r="N45" s="50">
        <f>N44+H46*PRODUCT($G$8:G45)^-1*PRODUCT($E$8:E44)*D45</f>
        <v>2392.6137427921667</v>
      </c>
      <c r="O45" s="50"/>
      <c r="P45" s="49">
        <f>P44+J45*PRODUCT($E$8:E44)*PRODUCT($G$8:G44)^-1</f>
        <v>18.493885311171478</v>
      </c>
      <c r="Q45" s="49">
        <f>((O44+N44)*PRODUCT($G$8:G44))/PRODUCT($E$8:E44)</f>
        <v>3717.2988507580922</v>
      </c>
      <c r="R45" s="49">
        <f>((P44)*PRODUCT($G$8:G44))/PRODUCT($E$8:E44)</f>
        <v>28.733137064172336</v>
      </c>
      <c r="S45" s="11">
        <f t="shared" si="1"/>
        <v>0</v>
      </c>
      <c r="T45" s="31">
        <f t="shared" si="2"/>
        <v>0</v>
      </c>
      <c r="U45" s="39">
        <f t="shared" si="14"/>
        <v>0</v>
      </c>
      <c r="V45" s="39">
        <f t="shared" si="3"/>
        <v>0</v>
      </c>
      <c r="W45" s="49">
        <f t="shared" si="15"/>
        <v>130258.87551074204</v>
      </c>
      <c r="X45" s="39">
        <f t="shared" si="16"/>
        <v>0</v>
      </c>
      <c r="Y45" s="39">
        <f t="shared" si="26"/>
        <v>0</v>
      </c>
      <c r="Z45" s="39">
        <f t="shared" si="22"/>
        <v>0</v>
      </c>
      <c r="AA45" s="39">
        <f t="shared" si="23"/>
        <v>0</v>
      </c>
      <c r="AB45" s="39">
        <f t="shared" si="4"/>
        <v>0</v>
      </c>
      <c r="AC45" s="39">
        <f t="shared" si="5"/>
        <v>0</v>
      </c>
      <c r="AD45" s="39">
        <f t="shared" si="6"/>
        <v>0</v>
      </c>
      <c r="AE45" s="39">
        <f t="shared" si="7"/>
        <v>0</v>
      </c>
      <c r="AF45" s="39"/>
      <c r="AG45" s="39"/>
      <c r="AH45" s="39"/>
      <c r="AI45" s="39">
        <f t="shared" si="25"/>
        <v>0</v>
      </c>
      <c r="AJ45" s="39"/>
      <c r="AK45" s="39"/>
    </row>
    <row r="46" spans="1:37" x14ac:dyDescent="0.2">
      <c r="A46" s="11">
        <f t="shared" si="27"/>
        <v>38</v>
      </c>
      <c r="B46" s="11">
        <f t="shared" si="27"/>
        <v>68</v>
      </c>
      <c r="C46" s="12" cm="1">
        <f t="array" ref="C46">IF(B46&lt;121,_xlfn.SINGLE(INDEX($D$5*Männer!C$2:C$122,B46+1,1))+(1-$D$5)*_xlfn.SINGLE(INDEX(Frauen!C$2:C$122,B46+1,1)),0)</f>
        <v>22.312899999999999</v>
      </c>
      <c r="D46" s="20">
        <f t="shared" si="11"/>
        <v>2.23129E-2</v>
      </c>
      <c r="E46" s="20">
        <f t="shared" si="12"/>
        <v>0.97768710000000003</v>
      </c>
      <c r="F46" s="27">
        <f>IF(B46&lt;121,IF($D$1="konstant",$D$3,Zins!G40),0)</f>
        <v>7.4999999999999997E-3</v>
      </c>
      <c r="G46" s="37">
        <f t="shared" si="21"/>
        <v>1.0075000000000001</v>
      </c>
      <c r="H46" s="11"/>
      <c r="I46" s="11"/>
      <c r="J46" s="11"/>
      <c r="K46" s="11"/>
      <c r="L46" s="29">
        <f t="shared" si="13"/>
        <v>0</v>
      </c>
      <c r="M46" s="31">
        <f t="shared" si="0"/>
        <v>0</v>
      </c>
      <c r="N46" s="50">
        <f>N45+H47*PRODUCT($G$8:G46)^-1*PRODUCT($E$8:E45)*D46</f>
        <v>2392.6137427921667</v>
      </c>
      <c r="O46" s="50"/>
      <c r="P46" s="49">
        <f>P45+J46*PRODUCT($E$8:E45)*PRODUCT($G$8:G45)^-1</f>
        <v>18.493885311171478</v>
      </c>
      <c r="Q46" s="49">
        <f>((O45+N45)*PRODUCT($G$8:G45))/PRODUCT($E$8:E45)</f>
        <v>3819.7299810575705</v>
      </c>
      <c r="R46" s="49">
        <f>((P45)*PRODUCT($G$8:G45))/PRODUCT($E$8:E45)</f>
        <v>29.524886079975246</v>
      </c>
      <c r="S46" s="11">
        <f t="shared" si="1"/>
        <v>0</v>
      </c>
      <c r="T46" s="31">
        <f t="shared" si="2"/>
        <v>0</v>
      </c>
      <c r="U46" s="39">
        <f t="shared" si="14"/>
        <v>0</v>
      </c>
      <c r="V46" s="39">
        <f t="shared" si="3"/>
        <v>0</v>
      </c>
      <c r="W46" s="49">
        <f t="shared" si="15"/>
        <v>133848.1924814191</v>
      </c>
      <c r="X46" s="39">
        <f t="shared" si="16"/>
        <v>0</v>
      </c>
      <c r="Y46" s="39">
        <f t="shared" si="26"/>
        <v>0</v>
      </c>
      <c r="Z46" s="39">
        <f t="shared" si="22"/>
        <v>0</v>
      </c>
      <c r="AA46" s="39">
        <f t="shared" si="23"/>
        <v>0</v>
      </c>
      <c r="AB46" s="39">
        <f t="shared" si="4"/>
        <v>0</v>
      </c>
      <c r="AC46" s="39">
        <f t="shared" si="5"/>
        <v>0</v>
      </c>
      <c r="AD46" s="39">
        <f t="shared" si="6"/>
        <v>0</v>
      </c>
      <c r="AE46" s="39">
        <f t="shared" si="7"/>
        <v>0</v>
      </c>
      <c r="AF46" s="39"/>
      <c r="AG46" s="39"/>
      <c r="AH46" s="39"/>
      <c r="AI46" s="39">
        <f t="shared" si="25"/>
        <v>0</v>
      </c>
      <c r="AJ46" s="39"/>
      <c r="AK46" s="39"/>
    </row>
    <row r="47" spans="1:37" x14ac:dyDescent="0.2">
      <c r="A47" s="11">
        <f t="shared" si="27"/>
        <v>39</v>
      </c>
      <c r="B47" s="11">
        <f t="shared" si="27"/>
        <v>69</v>
      </c>
      <c r="C47" s="12" cm="1">
        <f t="array" ref="C47">IF(B47&lt;121,_xlfn.SINGLE(INDEX($D$5*Männer!C$2:C$122,B47+1,1))+(1-$D$5)*_xlfn.SINGLE(INDEX(Frauen!C$2:C$122,B47+1,1)),0)</f>
        <v>25.401500000000002</v>
      </c>
      <c r="D47" s="20">
        <f t="shared" si="11"/>
        <v>2.54015E-2</v>
      </c>
      <c r="E47" s="20">
        <f t="shared" si="12"/>
        <v>0.97459850000000003</v>
      </c>
      <c r="F47" s="27">
        <f>IF(B47&lt;121,IF($D$1="konstant",$D$3,Zins!G41),0)</f>
        <v>7.4999999999999997E-3</v>
      </c>
      <c r="G47" s="37">
        <f t="shared" si="21"/>
        <v>1.0075000000000001</v>
      </c>
      <c r="H47" s="11"/>
      <c r="I47" s="11"/>
      <c r="J47" s="11"/>
      <c r="K47" s="11"/>
      <c r="L47" s="29">
        <f t="shared" si="13"/>
        <v>0</v>
      </c>
      <c r="M47" s="31">
        <f t="shared" si="0"/>
        <v>0</v>
      </c>
      <c r="N47" s="50">
        <f>N46+H48*PRODUCT($G$8:G47)^-1*PRODUCT($E$8:E46)*D47</f>
        <v>2392.6137427921667</v>
      </c>
      <c r="O47" s="50"/>
      <c r="P47" s="49">
        <f>P46+J47*PRODUCT($E$8:E46)*PRODUCT($G$8:G46)^-1</f>
        <v>18.493885311171478</v>
      </c>
      <c r="Q47" s="49">
        <f>((O46+N46)*PRODUCT($G$8:G46))/PRODUCT($E$8:E46)</f>
        <v>3936.20612966613</v>
      </c>
      <c r="R47" s="49">
        <f>((P46)*PRODUCT($G$8:G46))/PRODUCT($E$8:E46)</f>
        <v>30.425197106083388</v>
      </c>
      <c r="S47" s="11">
        <f t="shared" si="1"/>
        <v>0</v>
      </c>
      <c r="T47" s="31">
        <f t="shared" si="2"/>
        <v>0</v>
      </c>
      <c r="U47" s="39">
        <f t="shared" si="14"/>
        <v>0</v>
      </c>
      <c r="V47" s="39">
        <f t="shared" si="3"/>
        <v>0</v>
      </c>
      <c r="W47" s="49">
        <f t="shared" si="15"/>
        <v>137929.66474143902</v>
      </c>
      <c r="X47" s="39">
        <f t="shared" si="16"/>
        <v>0</v>
      </c>
      <c r="Y47" s="39">
        <f t="shared" si="26"/>
        <v>0</v>
      </c>
      <c r="Z47" s="39">
        <f t="shared" si="22"/>
        <v>0</v>
      </c>
      <c r="AA47" s="39">
        <f t="shared" si="23"/>
        <v>0</v>
      </c>
      <c r="AB47" s="39">
        <f t="shared" si="4"/>
        <v>0</v>
      </c>
      <c r="AC47" s="39">
        <f t="shared" si="5"/>
        <v>0</v>
      </c>
      <c r="AD47" s="39">
        <f t="shared" si="6"/>
        <v>0</v>
      </c>
      <c r="AE47" s="39">
        <f t="shared" si="7"/>
        <v>0</v>
      </c>
      <c r="AF47" s="39"/>
      <c r="AG47" s="39"/>
      <c r="AH47" s="39"/>
      <c r="AI47" s="39">
        <f t="shared" si="25"/>
        <v>0</v>
      </c>
      <c r="AJ47" s="39"/>
      <c r="AK47" s="39"/>
    </row>
    <row r="48" spans="1:37" x14ac:dyDescent="0.2">
      <c r="A48" s="11">
        <f t="shared" si="27"/>
        <v>40</v>
      </c>
      <c r="B48" s="11">
        <f t="shared" si="27"/>
        <v>70</v>
      </c>
      <c r="C48" s="12" cm="1">
        <f t="array" ref="C48">IF(B48&lt;121,_xlfn.SINGLE(INDEX($D$5*Männer!C$2:C$122,B48+1,1))+(1-$D$5)*_xlfn.SINGLE(INDEX(Frauen!C$2:C$122,B48+1,1)),0)</f>
        <v>28.768450000000001</v>
      </c>
      <c r="D48" s="20">
        <f t="shared" si="11"/>
        <v>2.8768450000000001E-2</v>
      </c>
      <c r="E48" s="20">
        <f t="shared" si="12"/>
        <v>0.97123154999999994</v>
      </c>
      <c r="F48" s="27">
        <f>IF(B48&lt;121,IF($D$1="konstant",$D$3,Zins!G42),0)</f>
        <v>7.4999999999999997E-3</v>
      </c>
      <c r="G48" s="37">
        <f t="shared" si="21"/>
        <v>1.0075000000000001</v>
      </c>
      <c r="H48" s="11"/>
      <c r="I48" s="11"/>
      <c r="J48" s="11"/>
      <c r="K48" s="11"/>
      <c r="L48" s="29">
        <f t="shared" si="13"/>
        <v>0</v>
      </c>
      <c r="M48" s="31">
        <f t="shared" si="0"/>
        <v>0</v>
      </c>
      <c r="N48" s="50">
        <f>N47+H49*PRODUCT($G$8:G48)^-1*PRODUCT($E$8:E47)*D48</f>
        <v>2392.6137427921667</v>
      </c>
      <c r="O48" s="50"/>
      <c r="P48" s="49">
        <f>P47+J48*PRODUCT($E$8:E47)*PRODUCT($G$8:G47)^-1</f>
        <v>18.493885311171478</v>
      </c>
      <c r="Q48" s="49">
        <f>((O47+N47)*PRODUCT($G$8:G47))/PRODUCT($E$8:E47)</f>
        <v>4069.0886304859137</v>
      </c>
      <c r="R48" s="49">
        <f>((P47)*PRODUCT($G$8:G47))/PRODUCT($E$8:E47)</f>
        <v>31.452322247960581</v>
      </c>
      <c r="S48" s="11">
        <f t="shared" si="1"/>
        <v>0</v>
      </c>
      <c r="T48" s="31">
        <f t="shared" si="2"/>
        <v>0</v>
      </c>
      <c r="U48" s="39">
        <f t="shared" si="14"/>
        <v>0</v>
      </c>
      <c r="V48" s="39">
        <f t="shared" si="3"/>
        <v>0</v>
      </c>
      <c r="W48" s="49">
        <f t="shared" si="15"/>
        <v>142586.0364314123</v>
      </c>
      <c r="X48" s="39">
        <f t="shared" si="16"/>
        <v>0</v>
      </c>
      <c r="Y48" s="39">
        <f t="shared" si="26"/>
        <v>0</v>
      </c>
      <c r="Z48" s="39">
        <f t="shared" si="22"/>
        <v>0</v>
      </c>
      <c r="AA48" s="39">
        <f t="shared" si="23"/>
        <v>0</v>
      </c>
      <c r="AB48" s="39">
        <f t="shared" si="4"/>
        <v>0</v>
      </c>
      <c r="AC48" s="39">
        <f t="shared" si="5"/>
        <v>0</v>
      </c>
      <c r="AD48" s="39">
        <f t="shared" si="6"/>
        <v>0</v>
      </c>
      <c r="AE48" s="39">
        <f t="shared" si="7"/>
        <v>0</v>
      </c>
      <c r="AF48" s="39"/>
      <c r="AG48" s="39"/>
      <c r="AH48" s="39"/>
      <c r="AI48" s="39">
        <f t="shared" si="25"/>
        <v>0</v>
      </c>
      <c r="AJ48" s="39"/>
      <c r="AK48" s="39"/>
    </row>
    <row r="49" spans="1:37" x14ac:dyDescent="0.2">
      <c r="A49" s="11">
        <f t="shared" si="27"/>
        <v>41</v>
      </c>
      <c r="B49" s="11">
        <f t="shared" si="27"/>
        <v>71</v>
      </c>
      <c r="C49" s="12" cm="1">
        <f t="array" ref="C49">IF(B49&lt;121,_xlfn.SINGLE(INDEX($D$5*Männer!C$2:C$122,B49+1,1))+(1-$D$5)*_xlfn.SINGLE(INDEX(Frauen!C$2:C$122,B49+1,1)),0)</f>
        <v>32.399850000000001</v>
      </c>
      <c r="D49" s="20">
        <f t="shared" si="11"/>
        <v>3.2399850000000001E-2</v>
      </c>
      <c r="E49" s="20">
        <f t="shared" si="12"/>
        <v>0.96760014999999999</v>
      </c>
      <c r="F49" s="27">
        <f>IF(B49&lt;121,IF($D$1="konstant",$D$3,Zins!G43),0)</f>
        <v>7.4999999999999997E-3</v>
      </c>
      <c r="G49" s="37">
        <f t="shared" si="21"/>
        <v>1.0075000000000001</v>
      </c>
      <c r="H49" s="11"/>
      <c r="I49" s="11"/>
      <c r="J49" s="11"/>
      <c r="K49" s="11"/>
      <c r="L49" s="29">
        <f t="shared" si="13"/>
        <v>0</v>
      </c>
      <c r="M49" s="31">
        <f t="shared" si="0"/>
        <v>0</v>
      </c>
      <c r="N49" s="50">
        <f>N48+H50*PRODUCT($G$8:G49)^-1*PRODUCT($E$8:E48)*D49</f>
        <v>2392.6137427921667</v>
      </c>
      <c r="O49" s="50"/>
      <c r="P49" s="49">
        <f>P48+J49*PRODUCT($E$8:E48)*PRODUCT($G$8:G48)^-1</f>
        <v>18.493885311171478</v>
      </c>
      <c r="Q49" s="49">
        <f>((O48+N48)*PRODUCT($G$8:G48))/PRODUCT($E$8:E48)</f>
        <v>4221.0395607664914</v>
      </c>
      <c r="R49" s="49">
        <f>((P48)*PRODUCT($G$8:G48))/PRODUCT($E$8:E48)</f>
        <v>32.626838229071424</v>
      </c>
      <c r="S49" s="11">
        <f t="shared" si="1"/>
        <v>0</v>
      </c>
      <c r="T49" s="31">
        <f t="shared" si="2"/>
        <v>0</v>
      </c>
      <c r="U49" s="39">
        <f t="shared" si="14"/>
        <v>0</v>
      </c>
      <c r="V49" s="39">
        <f t="shared" si="3"/>
        <v>0</v>
      </c>
      <c r="W49" s="49">
        <f t="shared" si="15"/>
        <v>147910.59012101486</v>
      </c>
      <c r="X49" s="39">
        <f t="shared" si="16"/>
        <v>0</v>
      </c>
      <c r="Y49" s="39">
        <f t="shared" si="26"/>
        <v>0</v>
      </c>
      <c r="Z49" s="39">
        <f t="shared" si="22"/>
        <v>0</v>
      </c>
      <c r="AA49" s="39">
        <f t="shared" si="23"/>
        <v>0</v>
      </c>
      <c r="AB49" s="39">
        <f t="shared" si="4"/>
        <v>0</v>
      </c>
      <c r="AC49" s="39">
        <f t="shared" si="5"/>
        <v>0</v>
      </c>
      <c r="AD49" s="39">
        <f t="shared" si="6"/>
        <v>0</v>
      </c>
      <c r="AE49" s="39">
        <f t="shared" si="7"/>
        <v>0</v>
      </c>
      <c r="AF49" s="39"/>
      <c r="AG49" s="39"/>
      <c r="AH49" s="39"/>
      <c r="AI49" s="39">
        <f t="shared" si="25"/>
        <v>0</v>
      </c>
      <c r="AJ49" s="39"/>
      <c r="AK49" s="39"/>
    </row>
    <row r="50" spans="1:37" x14ac:dyDescent="0.2">
      <c r="A50" s="11">
        <f t="shared" si="27"/>
        <v>42</v>
      </c>
      <c r="B50" s="11">
        <f t="shared" si="27"/>
        <v>72</v>
      </c>
      <c r="C50" s="12" cm="1">
        <f t="array" ref="C50">IF(B50&lt;121,_xlfn.SINGLE(INDEX($D$5*Männer!C$2:C$122,B50+1,1))+(1-$D$5)*_xlfn.SINGLE(INDEX(Frauen!C$2:C$122,B50+1,1)),0)</f>
        <v>36.192099999999996</v>
      </c>
      <c r="D50" s="20">
        <f t="shared" si="11"/>
        <v>3.6192099999999998E-2</v>
      </c>
      <c r="E50" s="20">
        <f t="shared" si="12"/>
        <v>0.96380790000000005</v>
      </c>
      <c r="F50" s="27">
        <f>IF(B50&lt;121,IF($D$1="konstant",$D$3,Zins!G44),0)</f>
        <v>7.4999999999999997E-3</v>
      </c>
      <c r="G50" s="37">
        <f t="shared" si="21"/>
        <v>1.0075000000000001</v>
      </c>
      <c r="H50" s="11"/>
      <c r="I50" s="11"/>
      <c r="J50" s="11"/>
      <c r="K50" s="11"/>
      <c r="L50" s="29">
        <f t="shared" si="13"/>
        <v>0</v>
      </c>
      <c r="M50" s="31">
        <f t="shared" si="0"/>
        <v>0</v>
      </c>
      <c r="N50" s="50">
        <f>N49+H51*PRODUCT($G$8:G50)^-1*PRODUCT($E$8:E49)*D50</f>
        <v>2392.6137427921667</v>
      </c>
      <c r="O50" s="50"/>
      <c r="P50" s="49">
        <f>P49+J50*PRODUCT($E$8:E49)*PRODUCT($G$8:G49)^-1</f>
        <v>18.493885311171478</v>
      </c>
      <c r="Q50" s="49">
        <f>((O49+N49)*PRODUCT($G$8:G49))/PRODUCT($E$8:E49)</f>
        <v>4395.0978691686232</v>
      </c>
      <c r="R50" s="49">
        <f>((P49)*PRODUCT($G$8:G49))/PRODUCT($E$8:E49)</f>
        <v>33.972234828394214</v>
      </c>
      <c r="S50" s="11">
        <f t="shared" si="1"/>
        <v>0</v>
      </c>
      <c r="T50" s="31">
        <f t="shared" si="2"/>
        <v>0</v>
      </c>
      <c r="U50" s="39">
        <f t="shared" si="14"/>
        <v>0</v>
      </c>
      <c r="V50" s="39">
        <f t="shared" si="3"/>
        <v>0</v>
      </c>
      <c r="W50" s="49">
        <f t="shared" si="15"/>
        <v>154009.81443308218</v>
      </c>
      <c r="X50" s="39">
        <f t="shared" si="16"/>
        <v>0</v>
      </c>
      <c r="Y50" s="39">
        <f t="shared" si="26"/>
        <v>0</v>
      </c>
      <c r="Z50" s="39">
        <f t="shared" si="22"/>
        <v>0</v>
      </c>
      <c r="AA50" s="39">
        <f t="shared" si="23"/>
        <v>0</v>
      </c>
      <c r="AB50" s="39">
        <f t="shared" si="4"/>
        <v>0</v>
      </c>
      <c r="AC50" s="39">
        <f t="shared" si="5"/>
        <v>0</v>
      </c>
      <c r="AD50" s="39">
        <f t="shared" si="6"/>
        <v>0</v>
      </c>
      <c r="AE50" s="39">
        <f t="shared" si="7"/>
        <v>0</v>
      </c>
      <c r="AF50" s="39"/>
      <c r="AG50" s="39"/>
      <c r="AH50" s="39"/>
      <c r="AI50" s="39">
        <f t="shared" si="25"/>
        <v>0</v>
      </c>
      <c r="AJ50" s="39"/>
      <c r="AK50" s="39"/>
    </row>
    <row r="51" spans="1:37" x14ac:dyDescent="0.2">
      <c r="A51" s="11">
        <f t="shared" si="27"/>
        <v>43</v>
      </c>
      <c r="B51" s="11">
        <f t="shared" si="27"/>
        <v>73</v>
      </c>
      <c r="C51" s="12" cm="1">
        <f t="array" ref="C51">IF(B51&lt;121,_xlfn.SINGLE(INDEX($D$5*Männer!C$2:C$122,B51+1,1))+(1-$D$5)*_xlfn.SINGLE(INDEX(Frauen!C$2:C$122,B51+1,1)),0)</f>
        <v>40.315300000000001</v>
      </c>
      <c r="D51" s="20">
        <f t="shared" si="11"/>
        <v>4.0315299999999998E-2</v>
      </c>
      <c r="E51" s="20">
        <f t="shared" si="12"/>
        <v>0.95968469999999995</v>
      </c>
      <c r="F51" s="27">
        <f>IF(B51&lt;121,IF($D$1="konstant",$D$3,Zins!G45),0)</f>
        <v>7.4999999999999997E-3</v>
      </c>
      <c r="G51" s="37">
        <f t="shared" si="21"/>
        <v>1.0075000000000001</v>
      </c>
      <c r="H51" s="11"/>
      <c r="I51" s="11"/>
      <c r="J51" s="11"/>
      <c r="K51" s="11"/>
      <c r="L51" s="29">
        <f t="shared" si="13"/>
        <v>0</v>
      </c>
      <c r="M51" s="31">
        <f t="shared" si="0"/>
        <v>0</v>
      </c>
      <c r="N51" s="50">
        <f>N50+H52*PRODUCT($G$8:G51)^-1*PRODUCT($E$8:E50)*D51</f>
        <v>2392.6137427921667</v>
      </c>
      <c r="O51" s="50"/>
      <c r="P51" s="49">
        <f>P50+J51*PRODUCT($E$8:E50)*PRODUCT($G$8:G50)^-1</f>
        <v>18.493885311171478</v>
      </c>
      <c r="Q51" s="49">
        <f>((O50+N50)*PRODUCT($G$8:G50))/PRODUCT($E$8:E50)</f>
        <v>4594.3399127433886</v>
      </c>
      <c r="R51" s="49">
        <f>((P50)*PRODUCT($G$8:G50))/PRODUCT($E$8:E50)</f>
        <v>35.512290975833636</v>
      </c>
      <c r="S51" s="11">
        <f t="shared" si="1"/>
        <v>0</v>
      </c>
      <c r="T51" s="31">
        <f t="shared" si="2"/>
        <v>0</v>
      </c>
      <c r="U51" s="39">
        <f t="shared" si="14"/>
        <v>0</v>
      </c>
      <c r="V51" s="39">
        <f t="shared" si="3"/>
        <v>0</v>
      </c>
      <c r="W51" s="49">
        <f t="shared" si="15"/>
        <v>160991.50882798355</v>
      </c>
      <c r="X51" s="39">
        <f t="shared" si="16"/>
        <v>0</v>
      </c>
      <c r="Y51" s="39">
        <f t="shared" si="26"/>
        <v>0</v>
      </c>
      <c r="Z51" s="39">
        <f t="shared" si="22"/>
        <v>0</v>
      </c>
      <c r="AA51" s="39">
        <f t="shared" si="23"/>
        <v>0</v>
      </c>
      <c r="AB51" s="39">
        <f t="shared" si="4"/>
        <v>0</v>
      </c>
      <c r="AC51" s="39">
        <f t="shared" si="5"/>
        <v>0</v>
      </c>
      <c r="AD51" s="39">
        <f t="shared" si="6"/>
        <v>0</v>
      </c>
      <c r="AE51" s="39">
        <f t="shared" si="7"/>
        <v>0</v>
      </c>
      <c r="AF51" s="39"/>
      <c r="AG51" s="39"/>
      <c r="AH51" s="39"/>
      <c r="AI51" s="39">
        <f t="shared" si="25"/>
        <v>0</v>
      </c>
      <c r="AJ51" s="39"/>
      <c r="AK51" s="39"/>
    </row>
    <row r="52" spans="1:37" x14ac:dyDescent="0.2">
      <c r="A52" s="11">
        <f t="shared" si="27"/>
        <v>44</v>
      </c>
      <c r="B52" s="11">
        <f t="shared" si="27"/>
        <v>74</v>
      </c>
      <c r="C52" s="12" cm="1">
        <f t="array" ref="C52">IF(B52&lt;121,_xlfn.SINGLE(INDEX($D$5*Männer!C$2:C$122,B52+1,1))+(1-$D$5)*_xlfn.SINGLE(INDEX(Frauen!C$2:C$122,B52+1,1)),0)</f>
        <v>44.546350000000004</v>
      </c>
      <c r="D52" s="20">
        <f t="shared" si="11"/>
        <v>4.4546350000000005E-2</v>
      </c>
      <c r="E52" s="20">
        <f t="shared" si="12"/>
        <v>0.95545365000000004</v>
      </c>
      <c r="F52" s="27">
        <f>IF(B52&lt;121,IF($D$1="konstant",$D$3,Zins!G46),0)</f>
        <v>7.4999999999999997E-3</v>
      </c>
      <c r="G52" s="37">
        <f t="shared" si="21"/>
        <v>1.0075000000000001</v>
      </c>
      <c r="H52" s="11"/>
      <c r="I52" s="11"/>
      <c r="J52" s="11"/>
      <c r="K52" s="11"/>
      <c r="L52" s="29">
        <f t="shared" si="13"/>
        <v>0</v>
      </c>
      <c r="M52" s="31">
        <f t="shared" si="0"/>
        <v>0</v>
      </c>
      <c r="N52" s="50">
        <f>N51+H53*PRODUCT($G$8:G52)^-1*PRODUCT($E$8:E51)*D52</f>
        <v>2392.6137427921667</v>
      </c>
      <c r="O52" s="50"/>
      <c r="P52" s="49">
        <f>P51+J52*PRODUCT($E$8:E51)*PRODUCT($G$8:G51)^-1</f>
        <v>18.493885311171478</v>
      </c>
      <c r="Q52" s="49">
        <f>((O51+N51)*PRODUCT($G$8:G51))/PRODUCT($E$8:E51)</f>
        <v>4823.2481585764199</v>
      </c>
      <c r="R52" s="49">
        <f>((P51)*PRODUCT($G$8:G51))/PRODUCT($E$8:E51)</f>
        <v>37.28165423305424</v>
      </c>
      <c r="S52" s="11">
        <f t="shared" si="1"/>
        <v>0</v>
      </c>
      <c r="T52" s="31">
        <f t="shared" si="2"/>
        <v>0</v>
      </c>
      <c r="U52" s="39">
        <f t="shared" si="14"/>
        <v>0</v>
      </c>
      <c r="V52" s="39">
        <f t="shared" si="3"/>
        <v>0</v>
      </c>
      <c r="W52" s="49">
        <f t="shared" si="15"/>
        <v>169012.74464852197</v>
      </c>
      <c r="X52" s="39">
        <f t="shared" si="16"/>
        <v>0</v>
      </c>
      <c r="Y52" s="39">
        <f t="shared" si="26"/>
        <v>0</v>
      </c>
      <c r="Z52" s="39">
        <f t="shared" si="22"/>
        <v>0</v>
      </c>
      <c r="AA52" s="39">
        <f t="shared" si="23"/>
        <v>0</v>
      </c>
      <c r="AB52" s="39">
        <f t="shared" si="4"/>
        <v>0</v>
      </c>
      <c r="AC52" s="39">
        <f t="shared" si="5"/>
        <v>0</v>
      </c>
      <c r="AD52" s="39">
        <f t="shared" si="6"/>
        <v>0</v>
      </c>
      <c r="AE52" s="39">
        <f t="shared" si="7"/>
        <v>0</v>
      </c>
      <c r="AF52" s="39"/>
      <c r="AG52" s="39"/>
      <c r="AH52" s="39"/>
      <c r="AI52" s="39">
        <f t="shared" si="25"/>
        <v>0</v>
      </c>
      <c r="AJ52" s="39"/>
      <c r="AK52" s="39"/>
    </row>
    <row r="53" spans="1:37" x14ac:dyDescent="0.2">
      <c r="A53" s="11">
        <f t="shared" si="27"/>
        <v>45</v>
      </c>
      <c r="B53" s="11">
        <f t="shared" si="27"/>
        <v>75</v>
      </c>
      <c r="C53" s="12" cm="1">
        <f t="array" ref="C53">IF(B53&lt;121,_xlfn.SINGLE(INDEX($D$5*Männer!C$2:C$122,B53+1,1))+(1-$D$5)*_xlfn.SINGLE(INDEX(Frauen!C$2:C$122,B53+1,1)),0)</f>
        <v>49.241500000000002</v>
      </c>
      <c r="D53" s="20">
        <f t="shared" si="11"/>
        <v>4.9241500000000001E-2</v>
      </c>
      <c r="E53" s="20">
        <f t="shared" si="12"/>
        <v>0.95075849999999995</v>
      </c>
      <c r="F53" s="27">
        <f>IF(B53&lt;121,IF($D$1="konstant",$D$3,Zins!G47),0)</f>
        <v>7.4999999999999997E-3</v>
      </c>
      <c r="G53" s="37">
        <f t="shared" si="21"/>
        <v>1.0075000000000001</v>
      </c>
      <c r="H53" s="11"/>
      <c r="I53" s="11"/>
      <c r="J53" s="11"/>
      <c r="K53" s="11"/>
      <c r="L53" s="29">
        <f t="shared" si="13"/>
        <v>0</v>
      </c>
      <c r="M53" s="31">
        <f t="shared" si="0"/>
        <v>0</v>
      </c>
      <c r="N53" s="50">
        <f>N52+H54*PRODUCT($G$8:G53)^-1*PRODUCT($E$8:E52)*D53</f>
        <v>2392.6137427921667</v>
      </c>
      <c r="O53" s="50"/>
      <c r="P53" s="49">
        <f>P52+J53*PRODUCT($E$8:E52)*PRODUCT($G$8:G52)^-1</f>
        <v>18.493885311171478</v>
      </c>
      <c r="Q53" s="49">
        <f>((O52+N52)*PRODUCT($G$8:G52))/PRODUCT($E$8:E52)</f>
        <v>5085.9845684463535</v>
      </c>
      <c r="R53" s="49">
        <f>((P52)*PRODUCT($G$8:G52))/PRODUCT($E$8:E52)</f>
        <v>39.312494792188133</v>
      </c>
      <c r="S53" s="11">
        <f t="shared" si="1"/>
        <v>0</v>
      </c>
      <c r="T53" s="31">
        <f t="shared" si="2"/>
        <v>0</v>
      </c>
      <c r="U53" s="39">
        <f t="shared" si="14"/>
        <v>0</v>
      </c>
      <c r="V53" s="39">
        <f t="shared" si="3"/>
        <v>0</v>
      </c>
      <c r="W53" s="49">
        <f t="shared" si="15"/>
        <v>178219.36232425913</v>
      </c>
      <c r="X53" s="39">
        <f t="shared" si="16"/>
        <v>0</v>
      </c>
      <c r="Y53" s="39">
        <f t="shared" si="26"/>
        <v>0</v>
      </c>
      <c r="Z53" s="39">
        <f t="shared" si="22"/>
        <v>0</v>
      </c>
      <c r="AA53" s="39">
        <f t="shared" si="23"/>
        <v>0</v>
      </c>
      <c r="AB53" s="39">
        <f t="shared" si="4"/>
        <v>0</v>
      </c>
      <c r="AC53" s="39">
        <f t="shared" si="5"/>
        <v>0</v>
      </c>
      <c r="AD53" s="39">
        <f t="shared" si="6"/>
        <v>0</v>
      </c>
      <c r="AE53" s="39">
        <f t="shared" si="7"/>
        <v>0</v>
      </c>
      <c r="AF53" s="39"/>
      <c r="AG53" s="39"/>
      <c r="AH53" s="39"/>
      <c r="AI53" s="39">
        <f t="shared" si="25"/>
        <v>0</v>
      </c>
      <c r="AJ53" s="39"/>
      <c r="AK53" s="39"/>
    </row>
    <row r="54" spans="1:37" x14ac:dyDescent="0.2">
      <c r="A54" s="11">
        <f t="shared" si="27"/>
        <v>46</v>
      </c>
      <c r="B54" s="11">
        <f t="shared" si="27"/>
        <v>76</v>
      </c>
      <c r="C54" s="12" cm="1">
        <f t="array" ref="C54">IF(B54&lt;121,_xlfn.SINGLE(INDEX($D$5*Männer!C$2:C$122,B54+1,1))+(1-$D$5)*_xlfn.SINGLE(INDEX(Frauen!C$2:C$122,B54+1,1)),0)</f>
        <v>54.525200000000005</v>
      </c>
      <c r="D54" s="20">
        <f t="shared" si="11"/>
        <v>5.4525200000000003E-2</v>
      </c>
      <c r="E54" s="20">
        <f t="shared" si="12"/>
        <v>0.94547479999999995</v>
      </c>
      <c r="F54" s="27">
        <f>IF(B54&lt;121,IF($D$1="konstant",$D$3,Zins!G48),0)</f>
        <v>7.4999999999999997E-3</v>
      </c>
      <c r="G54" s="37">
        <f t="shared" si="21"/>
        <v>1.0075000000000001</v>
      </c>
      <c r="H54" s="11"/>
      <c r="I54" s="11"/>
      <c r="J54" s="11"/>
      <c r="K54" s="11"/>
      <c r="L54" s="29">
        <f t="shared" si="13"/>
        <v>0</v>
      </c>
      <c r="M54" s="31">
        <f t="shared" si="0"/>
        <v>0</v>
      </c>
      <c r="N54" s="50">
        <f>N53+H55*PRODUCT($G$8:G54)^-1*PRODUCT($E$8:E53)*D54</f>
        <v>2392.6137427921667</v>
      </c>
      <c r="O54" s="50"/>
      <c r="P54" s="49">
        <f>P53+J54*PRODUCT($E$8:E53)*PRODUCT($G$8:G53)^-1</f>
        <v>18.493885311171478</v>
      </c>
      <c r="Q54" s="49">
        <f>((O53+N53)*PRODUCT($G$8:G53))/PRODUCT($E$8:E53)</f>
        <v>5389.5173724028782</v>
      </c>
      <c r="R54" s="49">
        <f>((P53)*PRODUCT($G$8:G53))/PRODUCT($E$8:E53)</f>
        <v>41.658674104022793</v>
      </c>
      <c r="S54" s="11">
        <f t="shared" si="1"/>
        <v>0</v>
      </c>
      <c r="T54" s="31">
        <f t="shared" si="2"/>
        <v>0</v>
      </c>
      <c r="U54" s="39">
        <f t="shared" si="14"/>
        <v>0</v>
      </c>
      <c r="V54" s="39">
        <f t="shared" si="3"/>
        <v>0</v>
      </c>
      <c r="W54" s="49">
        <f t="shared" si="15"/>
        <v>188855.53749105701</v>
      </c>
      <c r="X54" s="39">
        <f t="shared" si="16"/>
        <v>0</v>
      </c>
      <c r="Y54" s="39">
        <f t="shared" si="26"/>
        <v>0</v>
      </c>
      <c r="Z54" s="39">
        <f t="shared" si="22"/>
        <v>0</v>
      </c>
      <c r="AA54" s="39">
        <f t="shared" si="23"/>
        <v>0</v>
      </c>
      <c r="AB54" s="39">
        <f t="shared" si="4"/>
        <v>0</v>
      </c>
      <c r="AC54" s="39">
        <f t="shared" si="5"/>
        <v>0</v>
      </c>
      <c r="AD54" s="39">
        <f t="shared" si="6"/>
        <v>0</v>
      </c>
      <c r="AE54" s="39">
        <f t="shared" si="7"/>
        <v>0</v>
      </c>
      <c r="AF54" s="39"/>
      <c r="AG54" s="39"/>
      <c r="AH54" s="39"/>
      <c r="AI54" s="39">
        <f t="shared" si="25"/>
        <v>0</v>
      </c>
      <c r="AJ54" s="39"/>
      <c r="AK54" s="39"/>
    </row>
    <row r="55" spans="1:37" x14ac:dyDescent="0.2">
      <c r="A55" s="11">
        <f t="shared" si="27"/>
        <v>47</v>
      </c>
      <c r="B55" s="11">
        <f t="shared" si="27"/>
        <v>77</v>
      </c>
      <c r="C55" s="12" cm="1">
        <f t="array" ref="C55">IF(B55&lt;121,_xlfn.SINGLE(INDEX($D$5*Männer!C$2:C$122,B55+1,1))+(1-$D$5)*_xlfn.SINGLE(INDEX(Frauen!C$2:C$122,B55+1,1)),0)</f>
        <v>60.316650000000003</v>
      </c>
      <c r="D55" s="20">
        <f t="shared" si="11"/>
        <v>6.0316649999999999E-2</v>
      </c>
      <c r="E55" s="20">
        <f t="shared" si="12"/>
        <v>0.93968335000000003</v>
      </c>
      <c r="F55" s="27">
        <f>IF(B55&lt;121,IF($D$1="konstant",$D$3,Zins!G49),0)</f>
        <v>7.4999999999999997E-3</v>
      </c>
      <c r="G55" s="37">
        <f t="shared" si="21"/>
        <v>1.0075000000000001</v>
      </c>
      <c r="H55" s="11"/>
      <c r="I55" s="11"/>
      <c r="J55" s="11"/>
      <c r="K55" s="11"/>
      <c r="L55" s="29">
        <f t="shared" si="13"/>
        <v>0</v>
      </c>
      <c r="M55" s="31">
        <f t="shared" si="0"/>
        <v>0</v>
      </c>
      <c r="N55" s="50">
        <f>N54+H56*PRODUCT($G$8:G55)^-1*PRODUCT($E$8:E54)*D55</f>
        <v>2392.6137427921667</v>
      </c>
      <c r="O55" s="50"/>
      <c r="P55" s="49">
        <f>P54+J55*PRODUCT($E$8:E54)*PRODUCT($G$8:G54)^-1</f>
        <v>18.493885311171478</v>
      </c>
      <c r="Q55" s="49">
        <f>((O54+N54)*PRODUCT($G$8:G54))/PRODUCT($E$8:E54)</f>
        <v>5743.081415491878</v>
      </c>
      <c r="R55" s="49">
        <f>((P54)*PRODUCT($G$8:G54))/PRODUCT($E$8:E54)</f>
        <v>44.391573588003588</v>
      </c>
      <c r="S55" s="11">
        <f t="shared" si="1"/>
        <v>0</v>
      </c>
      <c r="T55" s="31">
        <f t="shared" si="2"/>
        <v>0</v>
      </c>
      <c r="U55" s="39">
        <f t="shared" si="14"/>
        <v>0</v>
      </c>
      <c r="V55" s="39">
        <f t="shared" si="3"/>
        <v>0</v>
      </c>
      <c r="W55" s="49">
        <f t="shared" si="15"/>
        <v>201244.87085455901</v>
      </c>
      <c r="X55" s="39">
        <f t="shared" si="16"/>
        <v>0</v>
      </c>
      <c r="Y55" s="39">
        <f t="shared" si="26"/>
        <v>0</v>
      </c>
      <c r="Z55" s="39">
        <f t="shared" si="22"/>
        <v>0</v>
      </c>
      <c r="AA55" s="39">
        <f t="shared" si="23"/>
        <v>0</v>
      </c>
      <c r="AB55" s="39">
        <f t="shared" si="4"/>
        <v>0</v>
      </c>
      <c r="AC55" s="39">
        <f t="shared" si="5"/>
        <v>0</v>
      </c>
      <c r="AD55" s="39">
        <f t="shared" si="6"/>
        <v>0</v>
      </c>
      <c r="AE55" s="39">
        <f t="shared" si="7"/>
        <v>0</v>
      </c>
      <c r="AF55" s="39"/>
      <c r="AG55" s="39"/>
      <c r="AH55" s="39"/>
      <c r="AI55" s="39">
        <f t="shared" si="25"/>
        <v>0</v>
      </c>
      <c r="AJ55" s="39"/>
      <c r="AK55" s="39"/>
    </row>
    <row r="56" spans="1:37" x14ac:dyDescent="0.2">
      <c r="A56" s="11">
        <f t="shared" si="27"/>
        <v>48</v>
      </c>
      <c r="B56" s="11">
        <f t="shared" si="27"/>
        <v>78</v>
      </c>
      <c r="C56" s="12" cm="1">
        <f t="array" ref="C56">IF(B56&lt;121,_xlfn.SINGLE(INDEX($D$5*Männer!C$2:C$122,B56+1,1))+(1-$D$5)*_xlfn.SINGLE(INDEX(Frauen!C$2:C$122,B56+1,1)),0)</f>
        <v>67.49015</v>
      </c>
      <c r="D56" s="20">
        <f t="shared" si="11"/>
        <v>6.7490149999999999E-2</v>
      </c>
      <c r="E56" s="20">
        <f t="shared" si="12"/>
        <v>0.93250984999999997</v>
      </c>
      <c r="F56" s="27">
        <f>IF(B56&lt;121,IF($D$1="konstant",$D$3,Zins!G50),0)</f>
        <v>7.4999999999999997E-3</v>
      </c>
      <c r="G56" s="37">
        <f t="shared" si="21"/>
        <v>1.0075000000000001</v>
      </c>
      <c r="H56" s="11"/>
      <c r="I56" s="11"/>
      <c r="J56" s="11"/>
      <c r="K56" s="11"/>
      <c r="L56" s="29">
        <f t="shared" si="13"/>
        <v>0</v>
      </c>
      <c r="M56" s="31">
        <f t="shared" si="0"/>
        <v>0</v>
      </c>
      <c r="N56" s="50">
        <f>N55+H57*PRODUCT($G$8:G56)^-1*PRODUCT($E$8:E55)*D56</f>
        <v>2392.6137427921667</v>
      </c>
      <c r="O56" s="50"/>
      <c r="P56" s="49">
        <f>P55+J56*PRODUCT($E$8:E55)*PRODUCT($G$8:G55)^-1</f>
        <v>18.493885311171478</v>
      </c>
      <c r="Q56" s="49">
        <f>((O55+N55)*PRODUCT($G$8:G55))/PRODUCT($E$8:E55)</f>
        <v>6157.5577838088411</v>
      </c>
      <c r="R56" s="49">
        <f>((P55)*PRODUCT($G$8:G55))/PRODUCT($E$8:E55)</f>
        <v>47.595299405819645</v>
      </c>
      <c r="S56" s="11">
        <f t="shared" si="1"/>
        <v>0</v>
      </c>
      <c r="T56" s="31">
        <f t="shared" si="2"/>
        <v>0</v>
      </c>
      <c r="U56" s="39">
        <f t="shared" si="14"/>
        <v>0</v>
      </c>
      <c r="V56" s="39">
        <f t="shared" si="3"/>
        <v>0</v>
      </c>
      <c r="W56" s="49">
        <f t="shared" si="15"/>
        <v>215768.64949875738</v>
      </c>
      <c r="X56" s="39">
        <f t="shared" si="16"/>
        <v>0</v>
      </c>
      <c r="Y56" s="39">
        <f t="shared" si="26"/>
        <v>0</v>
      </c>
      <c r="Z56" s="39">
        <f t="shared" si="22"/>
        <v>0</v>
      </c>
      <c r="AA56" s="39">
        <f t="shared" si="23"/>
        <v>0</v>
      </c>
      <c r="AB56" s="39">
        <f t="shared" si="4"/>
        <v>0</v>
      </c>
      <c r="AC56" s="39">
        <f t="shared" si="5"/>
        <v>0</v>
      </c>
      <c r="AD56" s="39">
        <f t="shared" si="6"/>
        <v>0</v>
      </c>
      <c r="AE56" s="39">
        <f t="shared" si="7"/>
        <v>0</v>
      </c>
      <c r="AF56" s="39"/>
      <c r="AG56" s="39"/>
      <c r="AH56" s="39"/>
      <c r="AI56" s="39">
        <f t="shared" si="25"/>
        <v>0</v>
      </c>
      <c r="AJ56" s="39"/>
      <c r="AK56" s="39"/>
    </row>
    <row r="57" spans="1:37" x14ac:dyDescent="0.2">
      <c r="A57" s="11">
        <f t="shared" si="27"/>
        <v>49</v>
      </c>
      <c r="B57" s="11">
        <f t="shared" si="27"/>
        <v>79</v>
      </c>
      <c r="C57" s="12" cm="1">
        <f t="array" ref="C57">IF(B57&lt;121,_xlfn.SINGLE(INDEX($D$5*Männer!C$2:C$122,B57+1,1))+(1-$D$5)*_xlfn.SINGLE(INDEX(Frauen!C$2:C$122,B57+1,1)),0)</f>
        <v>75.423699999999997</v>
      </c>
      <c r="D57" s="20">
        <f t="shared" si="11"/>
        <v>7.5423699999999996E-2</v>
      </c>
      <c r="E57" s="20">
        <f t="shared" si="12"/>
        <v>0.92457630000000002</v>
      </c>
      <c r="F57" s="27">
        <f>IF(B57&lt;121,IF($D$1="konstant",$D$3,Zins!G51),0)</f>
        <v>7.4999999999999997E-3</v>
      </c>
      <c r="G57" s="37">
        <f t="shared" si="21"/>
        <v>1.0075000000000001</v>
      </c>
      <c r="H57" s="11"/>
      <c r="I57" s="11"/>
      <c r="J57" s="11"/>
      <c r="K57" s="11"/>
      <c r="L57" s="29">
        <f t="shared" si="13"/>
        <v>0</v>
      </c>
      <c r="M57" s="31">
        <f t="shared" si="0"/>
        <v>0</v>
      </c>
      <c r="N57" s="50">
        <f>N56+H58*PRODUCT($G$8:G57)^-1*PRODUCT($E$8:E56)*D57</f>
        <v>2392.6137427921667</v>
      </c>
      <c r="O57" s="50"/>
      <c r="P57" s="49">
        <f>P56+J57*PRODUCT($E$8:E56)*PRODUCT($G$8:G56)^-1</f>
        <v>18.493885311171478</v>
      </c>
      <c r="Q57" s="49">
        <f>((O56+N56)*PRODUCT($G$8:G56))/PRODUCT($E$8:E56)</f>
        <v>6652.7334453222211</v>
      </c>
      <c r="R57" s="49">
        <f>((P56)*PRODUCT($G$8:G56))/PRODUCT($E$8:E56)</f>
        <v>51.422796393371385</v>
      </c>
      <c r="S57" s="11">
        <f t="shared" si="1"/>
        <v>0</v>
      </c>
      <c r="T57" s="31">
        <f t="shared" si="2"/>
        <v>0</v>
      </c>
      <c r="U57" s="39">
        <f t="shared" si="14"/>
        <v>0</v>
      </c>
      <c r="V57" s="39">
        <f t="shared" si="3"/>
        <v>0</v>
      </c>
      <c r="W57" s="49">
        <f t="shared" si="15"/>
        <v>233120.23392567711</v>
      </c>
      <c r="X57" s="39">
        <f t="shared" si="16"/>
        <v>0</v>
      </c>
      <c r="Y57" s="39">
        <f t="shared" si="26"/>
        <v>0</v>
      </c>
      <c r="Z57" s="39">
        <f t="shared" si="22"/>
        <v>0</v>
      </c>
      <c r="AA57" s="39">
        <f t="shared" si="23"/>
        <v>0</v>
      </c>
      <c r="AB57" s="39">
        <f t="shared" si="4"/>
        <v>0</v>
      </c>
      <c r="AC57" s="39">
        <f t="shared" si="5"/>
        <v>0</v>
      </c>
      <c r="AD57" s="39">
        <f t="shared" si="6"/>
        <v>0</v>
      </c>
      <c r="AE57" s="39">
        <f t="shared" si="7"/>
        <v>0</v>
      </c>
      <c r="AF57" s="39"/>
      <c r="AG57" s="39"/>
      <c r="AH57" s="39"/>
      <c r="AI57" s="39">
        <f t="shared" si="25"/>
        <v>0</v>
      </c>
      <c r="AJ57" s="39"/>
      <c r="AK57" s="39"/>
    </row>
    <row r="58" spans="1:37" x14ac:dyDescent="0.2">
      <c r="A58" s="11">
        <f t="shared" ref="A58:B73" si="28">IF(A57&lt;121,A57+1,"")</f>
        <v>50</v>
      </c>
      <c r="B58" s="11">
        <f t="shared" si="28"/>
        <v>80</v>
      </c>
      <c r="C58" s="12" cm="1">
        <f t="array" ref="C58">IF(B58&lt;121,_xlfn.SINGLE(INDEX($D$5*Männer!C$2:C$122,B58+1,1))+(1-$D$5)*_xlfn.SINGLE(INDEX(Frauen!C$2:C$122,B58+1,1)),0)</f>
        <v>84.444400000000002</v>
      </c>
      <c r="D58" s="20">
        <f t="shared" si="11"/>
        <v>8.4444400000000003E-2</v>
      </c>
      <c r="E58" s="20">
        <f t="shared" si="12"/>
        <v>0.91555560000000002</v>
      </c>
      <c r="F58" s="27">
        <f>IF(B58&lt;121,IF($D$1="konstant",$D$3,Zins!G52),0)</f>
        <v>7.4999999999999997E-3</v>
      </c>
      <c r="G58" s="37">
        <f t="shared" si="21"/>
        <v>1.0075000000000001</v>
      </c>
      <c r="H58" s="11"/>
      <c r="I58" s="11"/>
      <c r="J58" s="11"/>
      <c r="K58" s="11"/>
      <c r="L58" s="29">
        <f t="shared" si="13"/>
        <v>0</v>
      </c>
      <c r="M58" s="31">
        <f t="shared" si="0"/>
        <v>0</v>
      </c>
      <c r="N58" s="50">
        <f>N57+H59*PRODUCT($G$8:G58)^-1*PRODUCT($E$8:E57)*D58</f>
        <v>2392.6137427921667</v>
      </c>
      <c r="O58" s="50"/>
      <c r="P58" s="49">
        <f>P57+J58*PRODUCT($E$8:E57)*PRODUCT($G$8:G57)^-1</f>
        <v>18.493885311171478</v>
      </c>
      <c r="Q58" s="49">
        <f>((O57+N57)*PRODUCT($G$8:G57))/PRODUCT($E$8:E57)</f>
        <v>7249.4059669949766</v>
      </c>
      <c r="R58" s="49">
        <f>((P57)*PRODUCT($G$8:G57))/PRODUCT($E$8:E57)</f>
        <v>56.034820886412156</v>
      </c>
      <c r="S58" s="11">
        <f t="shared" si="1"/>
        <v>0</v>
      </c>
      <c r="T58" s="31">
        <f t="shared" si="2"/>
        <v>0</v>
      </c>
      <c r="U58" s="39">
        <f t="shared" si="14"/>
        <v>0</v>
      </c>
      <c r="V58" s="39">
        <f t="shared" si="3"/>
        <v>0</v>
      </c>
      <c r="W58" s="49">
        <f t="shared" si="15"/>
        <v>254028.39731033525</v>
      </c>
      <c r="X58" s="39">
        <f t="shared" si="16"/>
        <v>0</v>
      </c>
      <c r="Y58" s="39">
        <f t="shared" si="26"/>
        <v>0</v>
      </c>
      <c r="Z58" s="39">
        <f t="shared" si="22"/>
        <v>0</v>
      </c>
      <c r="AA58" s="39">
        <f t="shared" si="23"/>
        <v>0</v>
      </c>
      <c r="AB58" s="39">
        <f t="shared" si="4"/>
        <v>0</v>
      </c>
      <c r="AC58" s="39">
        <f t="shared" si="5"/>
        <v>0</v>
      </c>
      <c r="AD58" s="39">
        <f t="shared" si="6"/>
        <v>0</v>
      </c>
      <c r="AE58" s="39">
        <f t="shared" si="7"/>
        <v>0</v>
      </c>
      <c r="AF58" s="39"/>
      <c r="AG58" s="39"/>
      <c r="AH58" s="39"/>
      <c r="AI58" s="39">
        <f t="shared" si="25"/>
        <v>0</v>
      </c>
      <c r="AJ58" s="39"/>
      <c r="AK58" s="39"/>
    </row>
    <row r="59" spans="1:37" x14ac:dyDescent="0.2">
      <c r="A59" s="11">
        <f t="shared" si="28"/>
        <v>51</v>
      </c>
      <c r="B59" s="11">
        <f t="shared" si="28"/>
        <v>81</v>
      </c>
      <c r="C59" s="12" cm="1">
        <f t="array" ref="C59">IF(B59&lt;121,_xlfn.SINGLE(INDEX($D$5*Männer!C$2:C$122,B59+1,1))+(1-$D$5)*_xlfn.SINGLE(INDEX(Frauen!C$2:C$122,B59+1,1)),0)</f>
        <v>94.58574999999999</v>
      </c>
      <c r="D59" s="20">
        <f t="shared" si="11"/>
        <v>9.4585749999999996E-2</v>
      </c>
      <c r="E59" s="20">
        <f t="shared" si="12"/>
        <v>0.90541424999999998</v>
      </c>
      <c r="F59" s="27">
        <f>IF(B59&lt;121,IF($D$1="konstant",$D$3,Zins!G53),0)</f>
        <v>7.4999999999999997E-3</v>
      </c>
      <c r="G59" s="37">
        <f t="shared" si="21"/>
        <v>1.0075000000000001</v>
      </c>
      <c r="H59" s="11"/>
      <c r="I59" s="11"/>
      <c r="J59" s="11"/>
      <c r="K59" s="11"/>
      <c r="L59" s="29">
        <f t="shared" si="13"/>
        <v>0</v>
      </c>
      <c r="M59" s="31">
        <f t="shared" si="0"/>
        <v>0</v>
      </c>
      <c r="N59" s="50">
        <f>N58+H60*PRODUCT($G$8:G59)^-1*PRODUCT($E$8:E58)*D59</f>
        <v>2392.6137427921667</v>
      </c>
      <c r="O59" s="50"/>
      <c r="P59" s="49">
        <f>P58+J59*PRODUCT($E$8:E58)*PRODUCT($G$8:G58)^-1</f>
        <v>18.493885311171478</v>
      </c>
      <c r="Q59" s="49">
        <f>((O58+N58)*PRODUCT($G$8:G58))/PRODUCT($E$8:E58)</f>
        <v>7977.4254144122315</v>
      </c>
      <c r="R59" s="49">
        <f>((P58)*PRODUCT($G$8:G58))/PRODUCT($E$8:E58)</f>
        <v>61.662101179939533</v>
      </c>
      <c r="S59" s="11">
        <f t="shared" si="1"/>
        <v>0</v>
      </c>
      <c r="T59" s="31">
        <f t="shared" si="2"/>
        <v>0</v>
      </c>
      <c r="U59" s="39">
        <f t="shared" si="14"/>
        <v>0</v>
      </c>
      <c r="V59" s="39">
        <f t="shared" si="3"/>
        <v>0</v>
      </c>
      <c r="W59" s="49">
        <f t="shared" si="15"/>
        <v>279539.1238829873</v>
      </c>
      <c r="X59" s="39">
        <f t="shared" si="16"/>
        <v>0</v>
      </c>
      <c r="Y59" s="39">
        <f t="shared" si="26"/>
        <v>0</v>
      </c>
      <c r="Z59" s="39">
        <f t="shared" si="22"/>
        <v>0</v>
      </c>
      <c r="AA59" s="39">
        <f t="shared" si="23"/>
        <v>0</v>
      </c>
      <c r="AB59" s="39">
        <f t="shared" si="4"/>
        <v>0</v>
      </c>
      <c r="AC59" s="39">
        <f t="shared" si="5"/>
        <v>0</v>
      </c>
      <c r="AD59" s="39">
        <f t="shared" si="6"/>
        <v>0</v>
      </c>
      <c r="AE59" s="39">
        <f t="shared" si="7"/>
        <v>0</v>
      </c>
      <c r="AF59" s="39"/>
      <c r="AG59" s="39"/>
      <c r="AH59" s="39"/>
      <c r="AI59" s="39">
        <f t="shared" si="25"/>
        <v>0</v>
      </c>
      <c r="AJ59" s="39"/>
      <c r="AK59" s="39"/>
    </row>
    <row r="60" spans="1:37" x14ac:dyDescent="0.2">
      <c r="A60" s="11">
        <f t="shared" si="28"/>
        <v>52</v>
      </c>
      <c r="B60" s="11">
        <f t="shared" si="28"/>
        <v>82</v>
      </c>
      <c r="C60" s="12" cm="1">
        <f t="array" ref="C60">IF(B60&lt;121,_xlfn.SINGLE(INDEX($D$5*Männer!C$2:C$122,B60+1,1))+(1-$D$5)*_xlfn.SINGLE(INDEX(Frauen!C$2:C$122,B60+1,1)),0)</f>
        <v>105.87115</v>
      </c>
      <c r="D60" s="20">
        <f t="shared" si="11"/>
        <v>0.10587115</v>
      </c>
      <c r="E60" s="20">
        <f t="shared" si="12"/>
        <v>0.89412884999999998</v>
      </c>
      <c r="F60" s="27">
        <f>IF(B60&lt;121,IF($D$1="konstant",$D$3,Zins!G54),0)</f>
        <v>7.4999999999999997E-3</v>
      </c>
      <c r="G60" s="37">
        <f t="shared" si="21"/>
        <v>1.0075000000000001</v>
      </c>
      <c r="H60" s="11"/>
      <c r="I60" s="11"/>
      <c r="J60" s="11"/>
      <c r="K60" s="11"/>
      <c r="L60" s="29">
        <f t="shared" si="13"/>
        <v>0</v>
      </c>
      <c r="M60" s="31">
        <f t="shared" si="0"/>
        <v>0</v>
      </c>
      <c r="N60" s="50">
        <f>N59+H61*PRODUCT($G$8:G60)^-1*PRODUCT($E$8:E59)*D60</f>
        <v>2392.6137427921667</v>
      </c>
      <c r="O60" s="50"/>
      <c r="P60" s="49">
        <f>P59+J60*PRODUCT($E$8:E59)*PRODUCT($G$8:G59)^-1</f>
        <v>18.493885311171478</v>
      </c>
      <c r="Q60" s="49">
        <f>((O59+N59)*PRODUCT($G$8:G59))/PRODUCT($E$8:E59)</f>
        <v>8876.8827142054852</v>
      </c>
      <c r="R60" s="49">
        <f>((P59)*PRODUCT($G$8:G59))/PRODUCT($E$8:E59)</f>
        <v>68.61452306365743</v>
      </c>
      <c r="S60" s="11">
        <f t="shared" si="1"/>
        <v>0</v>
      </c>
      <c r="T60" s="31">
        <f t="shared" si="2"/>
        <v>0</v>
      </c>
      <c r="U60" s="39">
        <f t="shared" si="14"/>
        <v>0</v>
      </c>
      <c r="V60" s="39">
        <f t="shared" si="3"/>
        <v>0</v>
      </c>
      <c r="W60" s="49">
        <f t="shared" si="15"/>
        <v>311057.25065859052</v>
      </c>
      <c r="X60" s="39">
        <f t="shared" si="16"/>
        <v>0</v>
      </c>
      <c r="Y60" s="39">
        <f t="shared" si="26"/>
        <v>0</v>
      </c>
      <c r="Z60" s="39">
        <f t="shared" si="22"/>
        <v>0</v>
      </c>
      <c r="AA60" s="39">
        <f t="shared" si="23"/>
        <v>0</v>
      </c>
      <c r="AB60" s="39">
        <f t="shared" si="4"/>
        <v>0</v>
      </c>
      <c r="AC60" s="39">
        <f t="shared" si="5"/>
        <v>0</v>
      </c>
      <c r="AD60" s="39">
        <f t="shared" si="6"/>
        <v>0</v>
      </c>
      <c r="AE60" s="39">
        <f t="shared" si="7"/>
        <v>0</v>
      </c>
      <c r="AF60" s="39"/>
      <c r="AG60" s="39"/>
      <c r="AH60" s="39"/>
      <c r="AI60" s="39">
        <f t="shared" si="25"/>
        <v>0</v>
      </c>
      <c r="AJ60" s="39"/>
      <c r="AK60" s="39"/>
    </row>
    <row r="61" spans="1:37" x14ac:dyDescent="0.2">
      <c r="A61" s="11">
        <f t="shared" si="28"/>
        <v>53</v>
      </c>
      <c r="B61" s="11">
        <f t="shared" si="28"/>
        <v>83</v>
      </c>
      <c r="C61" s="12" cm="1">
        <f t="array" ref="C61">IF(B61&lt;121,_xlfn.SINGLE(INDEX($D$5*Männer!C$2:C$122,B61+1,1))+(1-$D$5)*_xlfn.SINGLE(INDEX(Frauen!C$2:C$122,B61+1,1)),0)</f>
        <v>118.31664999999998</v>
      </c>
      <c r="D61" s="20">
        <f t="shared" si="11"/>
        <v>0.11831664999999998</v>
      </c>
      <c r="E61" s="20">
        <f t="shared" si="12"/>
        <v>0.88168334999999998</v>
      </c>
      <c r="F61" s="27">
        <f>IF(B61&lt;121,IF($D$1="konstant",$D$3,Zins!G55),0)</f>
        <v>7.4999999999999997E-3</v>
      </c>
      <c r="G61" s="37">
        <f t="shared" si="21"/>
        <v>1.0075000000000001</v>
      </c>
      <c r="H61" s="11"/>
      <c r="I61" s="11"/>
      <c r="J61" s="11"/>
      <c r="K61" s="11"/>
      <c r="L61" s="29">
        <f t="shared" si="13"/>
        <v>0</v>
      </c>
      <c r="M61" s="31">
        <f t="shared" si="0"/>
        <v>0</v>
      </c>
      <c r="N61" s="50">
        <f>N60+H62*PRODUCT($G$8:G61)^-1*PRODUCT($E$8:E60)*D61</f>
        <v>2392.6137427921667</v>
      </c>
      <c r="O61" s="50"/>
      <c r="P61" s="49">
        <f>P60+J61*PRODUCT($E$8:E60)*PRODUCT($G$8:G60)^-1</f>
        <v>18.493885311171478</v>
      </c>
      <c r="Q61" s="49">
        <f>((O60+N60)*PRODUCT($G$8:G60))/PRODUCT($E$8:E60)</f>
        <v>10002.427876655616</v>
      </c>
      <c r="R61" s="49">
        <f>((P60)*PRODUCT($G$8:G60))/PRODUCT($E$8:E60)</f>
        <v>77.314507843735115</v>
      </c>
      <c r="S61" s="11">
        <f t="shared" si="1"/>
        <v>0</v>
      </c>
      <c r="T61" s="31">
        <f t="shared" si="2"/>
        <v>0</v>
      </c>
      <c r="U61" s="39">
        <f t="shared" si="14"/>
        <v>0</v>
      </c>
      <c r="V61" s="39">
        <f t="shared" si="3"/>
        <v>0</v>
      </c>
      <c r="W61" s="49">
        <f t="shared" si="15"/>
        <v>350497.78344422055</v>
      </c>
      <c r="X61" s="39">
        <f t="shared" si="16"/>
        <v>0</v>
      </c>
      <c r="Y61" s="39">
        <f t="shared" si="26"/>
        <v>0</v>
      </c>
      <c r="Z61" s="39">
        <f t="shared" si="22"/>
        <v>0</v>
      </c>
      <c r="AA61" s="39">
        <f t="shared" si="23"/>
        <v>0</v>
      </c>
      <c r="AB61" s="39">
        <f t="shared" si="4"/>
        <v>0</v>
      </c>
      <c r="AC61" s="39">
        <f t="shared" si="5"/>
        <v>0</v>
      </c>
      <c r="AD61" s="39">
        <f t="shared" si="6"/>
        <v>0</v>
      </c>
      <c r="AE61" s="39">
        <f t="shared" si="7"/>
        <v>0</v>
      </c>
      <c r="AF61" s="39"/>
      <c r="AG61" s="39"/>
      <c r="AH61" s="39"/>
      <c r="AI61" s="39">
        <f t="shared" si="25"/>
        <v>0</v>
      </c>
      <c r="AJ61" s="39"/>
      <c r="AK61" s="39"/>
    </row>
    <row r="62" spans="1:37" x14ac:dyDescent="0.2">
      <c r="A62" s="11">
        <f t="shared" si="28"/>
        <v>54</v>
      </c>
      <c r="B62" s="11">
        <f t="shared" si="28"/>
        <v>84</v>
      </c>
      <c r="C62" s="12" cm="1">
        <f t="array" ref="C62">IF(B62&lt;121,_xlfn.SINGLE(INDEX($D$5*Männer!C$2:C$122,B62+1,1))+(1-$D$5)*_xlfn.SINGLE(INDEX(Frauen!C$2:C$122,B62+1,1)),0)</f>
        <v>132.05045000000001</v>
      </c>
      <c r="D62" s="20">
        <f t="shared" si="11"/>
        <v>0.13205045000000001</v>
      </c>
      <c r="E62" s="20">
        <f t="shared" si="12"/>
        <v>0.86794954999999996</v>
      </c>
      <c r="F62" s="27">
        <f>IF(B62&lt;121,IF($D$1="konstant",$D$3,Zins!G56),0)</f>
        <v>7.4999999999999997E-3</v>
      </c>
      <c r="G62" s="37">
        <f t="shared" si="21"/>
        <v>1.0075000000000001</v>
      </c>
      <c r="H62" s="11"/>
      <c r="I62" s="11"/>
      <c r="J62" s="11"/>
      <c r="K62" s="11"/>
      <c r="L62" s="29">
        <f t="shared" si="13"/>
        <v>0</v>
      </c>
      <c r="M62" s="31">
        <f t="shared" si="0"/>
        <v>0</v>
      </c>
      <c r="N62" s="50">
        <f>N61+H63*PRODUCT($G$8:G62)^-1*PRODUCT($E$8:E61)*D62</f>
        <v>2392.6137427921667</v>
      </c>
      <c r="O62" s="50"/>
      <c r="P62" s="49">
        <f>P61+J62*PRODUCT($E$8:E61)*PRODUCT($G$8:G61)^-1</f>
        <v>18.493885311171478</v>
      </c>
      <c r="Q62" s="49">
        <f>((O61+N61)*PRODUCT($G$8:G61))/PRODUCT($E$8:E61)</f>
        <v>11429.779280430481</v>
      </c>
      <c r="R62" s="49">
        <f>((P61)*PRODUCT($G$8:G61))/PRODUCT($E$8:E61)</f>
        <v>88.347326341779223</v>
      </c>
      <c r="S62" s="11">
        <f t="shared" si="1"/>
        <v>0</v>
      </c>
      <c r="T62" s="31">
        <f t="shared" si="2"/>
        <v>0</v>
      </c>
      <c r="U62" s="39">
        <f t="shared" si="14"/>
        <v>0</v>
      </c>
      <c r="V62" s="39">
        <f t="shared" si="3"/>
        <v>0</v>
      </c>
      <c r="W62" s="49">
        <f t="shared" si="15"/>
        <v>400513.99044799054</v>
      </c>
      <c r="X62" s="39">
        <f t="shared" si="16"/>
        <v>0</v>
      </c>
      <c r="Y62" s="39">
        <f t="shared" si="26"/>
        <v>0</v>
      </c>
      <c r="Z62" s="39">
        <f t="shared" si="22"/>
        <v>0</v>
      </c>
      <c r="AA62" s="39">
        <f t="shared" si="23"/>
        <v>0</v>
      </c>
      <c r="AB62" s="39">
        <f t="shared" si="4"/>
        <v>0</v>
      </c>
      <c r="AC62" s="39">
        <f t="shared" si="5"/>
        <v>0</v>
      </c>
      <c r="AD62" s="39">
        <f t="shared" si="6"/>
        <v>0</v>
      </c>
      <c r="AE62" s="39">
        <f t="shared" si="7"/>
        <v>0</v>
      </c>
      <c r="AF62" s="39"/>
      <c r="AG62" s="39"/>
      <c r="AH62" s="39"/>
      <c r="AI62" s="39">
        <f t="shared" si="25"/>
        <v>0</v>
      </c>
      <c r="AJ62" s="39"/>
      <c r="AK62" s="39"/>
    </row>
    <row r="63" spans="1:37" x14ac:dyDescent="0.2">
      <c r="A63" s="11">
        <f t="shared" si="28"/>
        <v>55</v>
      </c>
      <c r="B63" s="11">
        <f t="shared" si="28"/>
        <v>85</v>
      </c>
      <c r="C63" s="12" cm="1">
        <f t="array" ref="C63">IF(B63&lt;121,_xlfn.SINGLE(INDEX($D$5*Männer!C$2:C$122,B63+1,1))+(1-$D$5)*_xlfn.SINGLE(INDEX(Frauen!C$2:C$122,B63+1,1)),0)</f>
        <v>147.19995</v>
      </c>
      <c r="D63" s="20">
        <f t="shared" si="11"/>
        <v>0.14719995</v>
      </c>
      <c r="E63" s="20">
        <f t="shared" si="12"/>
        <v>0.85280005000000003</v>
      </c>
      <c r="F63" s="27">
        <f>IF(B63&lt;121,IF($D$1="konstant",$D$3,Zins!G57),0)</f>
        <v>7.4999999999999997E-3</v>
      </c>
      <c r="G63" s="37">
        <f t="shared" si="21"/>
        <v>1.0075000000000001</v>
      </c>
      <c r="H63" s="11"/>
      <c r="I63" s="11"/>
      <c r="J63" s="11"/>
      <c r="K63" s="11"/>
      <c r="L63" s="29">
        <f t="shared" si="13"/>
        <v>0</v>
      </c>
      <c r="M63" s="31">
        <f t="shared" si="0"/>
        <v>0</v>
      </c>
      <c r="N63" s="50">
        <f>N62+H64*PRODUCT($G$8:G63)^-1*PRODUCT($E$8:E62)*D63</f>
        <v>2392.6137427921667</v>
      </c>
      <c r="O63" s="50"/>
      <c r="P63" s="49">
        <f>P62+J63*PRODUCT($E$8:E62)*PRODUCT($G$8:G62)^-1</f>
        <v>18.493885311171478</v>
      </c>
      <c r="Q63" s="49">
        <f>((O62+N62)*PRODUCT($G$8:G62))/PRODUCT($E$8:E62)</f>
        <v>13267.479227374115</v>
      </c>
      <c r="R63" s="49">
        <f>((P62)*PRODUCT($G$8:G62))/PRODUCT($E$8:E62)</f>
        <v>102.55196432712313</v>
      </c>
      <c r="S63" s="11">
        <f t="shared" si="1"/>
        <v>0</v>
      </c>
      <c r="T63" s="31">
        <f t="shared" si="2"/>
        <v>0</v>
      </c>
      <c r="U63" s="39">
        <f t="shared" si="14"/>
        <v>0</v>
      </c>
      <c r="V63" s="39">
        <f t="shared" si="3"/>
        <v>0</v>
      </c>
      <c r="W63" s="49">
        <f t="shared" si="15"/>
        <v>464909.33185730723</v>
      </c>
      <c r="X63" s="39">
        <f t="shared" si="16"/>
        <v>0</v>
      </c>
      <c r="Y63" s="39">
        <f t="shared" si="26"/>
        <v>0</v>
      </c>
      <c r="Z63" s="39">
        <f t="shared" si="22"/>
        <v>0</v>
      </c>
      <c r="AA63" s="39">
        <f t="shared" si="23"/>
        <v>0</v>
      </c>
      <c r="AB63" s="39">
        <f t="shared" si="4"/>
        <v>0</v>
      </c>
      <c r="AC63" s="39">
        <f t="shared" si="5"/>
        <v>0</v>
      </c>
      <c r="AD63" s="39">
        <f t="shared" si="6"/>
        <v>0</v>
      </c>
      <c r="AE63" s="39">
        <f t="shared" si="7"/>
        <v>0</v>
      </c>
      <c r="AF63" s="39"/>
      <c r="AG63" s="39"/>
      <c r="AH63" s="39"/>
      <c r="AI63" s="39">
        <f t="shared" si="25"/>
        <v>0</v>
      </c>
      <c r="AJ63" s="39"/>
      <c r="AK63" s="39"/>
    </row>
    <row r="64" spans="1:37" x14ac:dyDescent="0.2">
      <c r="A64" s="11">
        <f t="shared" si="28"/>
        <v>56</v>
      </c>
      <c r="B64" s="11">
        <f t="shared" si="28"/>
        <v>86</v>
      </c>
      <c r="C64" s="12" cm="1">
        <f t="array" ref="C64">IF(B64&lt;121,_xlfn.SINGLE(INDEX($D$5*Männer!C$2:C$122,B64+1,1))+(1-$D$5)*_xlfn.SINGLE(INDEX(Frauen!C$2:C$122,B64+1,1)),0)</f>
        <v>163.84909999999999</v>
      </c>
      <c r="D64" s="20">
        <f t="shared" si="11"/>
        <v>0.1638491</v>
      </c>
      <c r="E64" s="20">
        <f t="shared" si="12"/>
        <v>0.83615090000000003</v>
      </c>
      <c r="F64" s="27">
        <f>IF(B64&lt;121,IF($D$1="konstant",$D$3,Zins!G58),0)</f>
        <v>7.4999999999999997E-3</v>
      </c>
      <c r="G64" s="37">
        <f t="shared" si="21"/>
        <v>1.0075000000000001</v>
      </c>
      <c r="H64" s="11"/>
      <c r="I64" s="11"/>
      <c r="J64" s="11"/>
      <c r="K64" s="11"/>
      <c r="L64" s="29">
        <f t="shared" si="13"/>
        <v>0</v>
      </c>
      <c r="M64" s="31">
        <f t="shared" si="0"/>
        <v>0</v>
      </c>
      <c r="N64" s="50">
        <f>N63+H65*PRODUCT($G$8:G64)^-1*PRODUCT($E$8:E63)*D64</f>
        <v>2392.6137427921667</v>
      </c>
      <c r="O64" s="50"/>
      <c r="P64" s="49">
        <f>P63+J64*PRODUCT($E$8:E63)*PRODUCT($G$8:G63)^-1</f>
        <v>18.493885311171478</v>
      </c>
      <c r="Q64" s="49">
        <f>((O63+N63)*PRODUCT($G$8:G63))/PRODUCT($E$8:E63)</f>
        <v>15674.231399938848</v>
      </c>
      <c r="R64" s="49">
        <f>((P63)*PRODUCT($G$8:G63))/PRODUCT($E$8:E63)</f>
        <v>121.15513367943231</v>
      </c>
      <c r="S64" s="11">
        <f t="shared" si="1"/>
        <v>0</v>
      </c>
      <c r="T64" s="31">
        <f t="shared" si="2"/>
        <v>0</v>
      </c>
      <c r="U64" s="39">
        <f t="shared" si="14"/>
        <v>0</v>
      </c>
      <c r="V64" s="39">
        <f t="shared" si="3"/>
        <v>0</v>
      </c>
      <c r="W64" s="49">
        <f t="shared" si="15"/>
        <v>549244.98637897254</v>
      </c>
      <c r="X64" s="39">
        <f t="shared" si="16"/>
        <v>0</v>
      </c>
      <c r="Y64" s="39">
        <f t="shared" si="26"/>
        <v>0</v>
      </c>
      <c r="Z64" s="39">
        <f t="shared" si="22"/>
        <v>0</v>
      </c>
      <c r="AA64" s="39">
        <f t="shared" si="23"/>
        <v>0</v>
      </c>
      <c r="AB64" s="39">
        <f t="shared" si="4"/>
        <v>0</v>
      </c>
      <c r="AC64" s="39">
        <f t="shared" si="5"/>
        <v>0</v>
      </c>
      <c r="AD64" s="39">
        <f t="shared" si="6"/>
        <v>0</v>
      </c>
      <c r="AE64" s="39">
        <f t="shared" si="7"/>
        <v>0</v>
      </c>
      <c r="AF64" s="39"/>
      <c r="AG64" s="39"/>
      <c r="AH64" s="39"/>
      <c r="AI64" s="39">
        <f t="shared" si="25"/>
        <v>0</v>
      </c>
      <c r="AJ64" s="39"/>
      <c r="AK64" s="39"/>
    </row>
    <row r="65" spans="1:37" x14ac:dyDescent="0.2">
      <c r="A65" s="11">
        <f t="shared" si="28"/>
        <v>57</v>
      </c>
      <c r="B65" s="11">
        <f t="shared" si="28"/>
        <v>87</v>
      </c>
      <c r="C65" s="12" cm="1">
        <f t="array" ref="C65">IF(B65&lt;121,_xlfn.SINGLE(INDEX($D$5*Männer!C$2:C$122,B65+1,1))+(1-$D$5)*_xlfn.SINGLE(INDEX(Frauen!C$2:C$122,B65+1,1)),0)</f>
        <v>181.94330000000002</v>
      </c>
      <c r="D65" s="20">
        <f t="shared" si="11"/>
        <v>0.18194330000000003</v>
      </c>
      <c r="E65" s="20">
        <f t="shared" si="12"/>
        <v>0.81805669999999997</v>
      </c>
      <c r="F65" s="27">
        <f>IF(B65&lt;121,IF($D$1="konstant",$D$3,Zins!G59),0)</f>
        <v>7.4999999999999997E-3</v>
      </c>
      <c r="G65" s="37">
        <f t="shared" si="21"/>
        <v>1.0075000000000001</v>
      </c>
      <c r="H65" s="11"/>
      <c r="I65" s="11"/>
      <c r="J65" s="11"/>
      <c r="K65" s="11"/>
      <c r="L65" s="29">
        <f t="shared" si="13"/>
        <v>0</v>
      </c>
      <c r="M65" s="31">
        <f t="shared" si="0"/>
        <v>0</v>
      </c>
      <c r="N65" s="50">
        <f>N64+H66*PRODUCT($G$8:G65)^-1*PRODUCT($E$8:E64)*D65</f>
        <v>2392.6137427921667</v>
      </c>
      <c r="O65" s="50"/>
      <c r="P65" s="49">
        <f>P64+J65*PRODUCT($E$8:E64)*PRODUCT($G$8:G64)^-1</f>
        <v>18.493885311171478</v>
      </c>
      <c r="Q65" s="49">
        <f>((O64+N64)*PRODUCT($G$8:G64))/PRODUCT($E$8:E64)</f>
        <v>18886.289706126478</v>
      </c>
      <c r="R65" s="49">
        <f>((P64)*PRODUCT($G$8:G64))/PRODUCT($E$8:E64)</f>
        <v>145.9829764962617</v>
      </c>
      <c r="S65" s="11">
        <f t="shared" si="1"/>
        <v>0</v>
      </c>
      <c r="T65" s="31">
        <f t="shared" si="2"/>
        <v>0</v>
      </c>
      <c r="U65" s="39">
        <f t="shared" si="14"/>
        <v>0</v>
      </c>
      <c r="V65" s="39">
        <f t="shared" si="3"/>
        <v>0</v>
      </c>
      <c r="W65" s="49">
        <f t="shared" si="15"/>
        <v>661799.59117046325</v>
      </c>
      <c r="X65" s="39">
        <f t="shared" si="16"/>
        <v>0</v>
      </c>
      <c r="Y65" s="39">
        <f t="shared" si="26"/>
        <v>0</v>
      </c>
      <c r="Z65" s="39">
        <f t="shared" si="22"/>
        <v>0</v>
      </c>
      <c r="AA65" s="39">
        <f t="shared" si="23"/>
        <v>0</v>
      </c>
      <c r="AB65" s="39">
        <f t="shared" si="4"/>
        <v>0</v>
      </c>
      <c r="AC65" s="39">
        <f t="shared" si="5"/>
        <v>0</v>
      </c>
      <c r="AD65" s="39">
        <f t="shared" si="6"/>
        <v>0</v>
      </c>
      <c r="AE65" s="39">
        <f t="shared" si="7"/>
        <v>0</v>
      </c>
      <c r="AF65" s="39"/>
      <c r="AG65" s="39"/>
      <c r="AH65" s="39"/>
      <c r="AI65" s="39">
        <f t="shared" si="25"/>
        <v>0</v>
      </c>
      <c r="AJ65" s="39"/>
      <c r="AK65" s="39"/>
    </row>
    <row r="66" spans="1:37" x14ac:dyDescent="0.2">
      <c r="A66" s="11">
        <f t="shared" si="28"/>
        <v>58</v>
      </c>
      <c r="B66" s="11">
        <f t="shared" si="28"/>
        <v>88</v>
      </c>
      <c r="C66" s="12" cm="1">
        <f t="array" ref="C66">IF(B66&lt;121,_xlfn.SINGLE(INDEX($D$5*Männer!C$2:C$122,B66+1,1))+(1-$D$5)*_xlfn.SINGLE(INDEX(Frauen!C$2:C$122,B66+1,1)),0)</f>
        <v>201.33945</v>
      </c>
      <c r="D66" s="20">
        <f t="shared" si="11"/>
        <v>0.20133945</v>
      </c>
      <c r="E66" s="20">
        <f t="shared" si="12"/>
        <v>0.79866055000000002</v>
      </c>
      <c r="F66" s="27">
        <f>IF(B66&lt;121,IF($D$1="konstant",$D$3,Zins!G60),0)</f>
        <v>7.4999999999999997E-3</v>
      </c>
      <c r="G66" s="37">
        <f t="shared" si="21"/>
        <v>1.0075000000000001</v>
      </c>
      <c r="H66" s="11"/>
      <c r="I66" s="11"/>
      <c r="J66" s="11"/>
      <c r="K66" s="11"/>
      <c r="L66" s="29">
        <f t="shared" si="13"/>
        <v>0</v>
      </c>
      <c r="M66" s="31">
        <f t="shared" si="0"/>
        <v>0</v>
      </c>
      <c r="N66" s="50">
        <f>N65+H67*PRODUCT($G$8:G66)^-1*PRODUCT($E$8:E65)*D66</f>
        <v>2392.6137427921667</v>
      </c>
      <c r="O66" s="50"/>
      <c r="P66" s="49">
        <f>P65+J66*PRODUCT($E$8:E65)*PRODUCT($G$8:G65)^-1</f>
        <v>18.493885311171478</v>
      </c>
      <c r="Q66" s="49">
        <f>((O65+N65)*PRODUCT($G$8:G65))/PRODUCT($E$8:E65)</f>
        <v>23259.924255766662</v>
      </c>
      <c r="R66" s="49">
        <f>((P65)*PRODUCT($G$8:G65))/PRODUCT($E$8:E65)</f>
        <v>179.78930900508936</v>
      </c>
      <c r="S66" s="11">
        <f t="shared" si="1"/>
        <v>0</v>
      </c>
      <c r="T66" s="31">
        <f t="shared" si="2"/>
        <v>0</v>
      </c>
      <c r="U66" s="39">
        <f t="shared" si="14"/>
        <v>0</v>
      </c>
      <c r="V66" s="39">
        <f t="shared" si="3"/>
        <v>0</v>
      </c>
      <c r="W66" s="49">
        <f t="shared" si="15"/>
        <v>815057.30361262464</v>
      </c>
      <c r="X66" s="39">
        <f t="shared" si="16"/>
        <v>0</v>
      </c>
      <c r="Y66" s="39">
        <f t="shared" si="26"/>
        <v>0</v>
      </c>
      <c r="Z66" s="39">
        <f t="shared" si="22"/>
        <v>0</v>
      </c>
      <c r="AA66" s="39">
        <f t="shared" si="23"/>
        <v>0</v>
      </c>
      <c r="AB66" s="39">
        <f t="shared" si="4"/>
        <v>0</v>
      </c>
      <c r="AC66" s="39">
        <f t="shared" si="5"/>
        <v>0</v>
      </c>
      <c r="AD66" s="39">
        <f t="shared" si="6"/>
        <v>0</v>
      </c>
      <c r="AE66" s="39">
        <f t="shared" si="7"/>
        <v>0</v>
      </c>
      <c r="AF66" s="39"/>
      <c r="AG66" s="39"/>
      <c r="AH66" s="39"/>
      <c r="AI66" s="39">
        <f t="shared" si="25"/>
        <v>0</v>
      </c>
      <c r="AJ66" s="39"/>
      <c r="AK66" s="39"/>
    </row>
    <row r="67" spans="1:37" x14ac:dyDescent="0.2">
      <c r="A67" s="11">
        <f t="shared" si="28"/>
        <v>59</v>
      </c>
      <c r="B67" s="11">
        <f t="shared" si="28"/>
        <v>89</v>
      </c>
      <c r="C67" s="12" cm="1">
        <f t="array" ref="C67">IF(B67&lt;121,_xlfn.SINGLE(INDEX($D$5*Männer!C$2:C$122,B67+1,1))+(1-$D$5)*_xlfn.SINGLE(INDEX(Frauen!C$2:C$122,B67+1,1)),0)</f>
        <v>221.89120000000003</v>
      </c>
      <c r="D67" s="20">
        <f t="shared" si="11"/>
        <v>0.22189120000000004</v>
      </c>
      <c r="E67" s="20">
        <f t="shared" si="12"/>
        <v>0.77810879999999993</v>
      </c>
      <c r="F67" s="27">
        <f>IF(B67&lt;121,IF($D$1="konstant",$D$3,Zins!G61),0)</f>
        <v>7.4999999999999997E-3</v>
      </c>
      <c r="G67" s="37">
        <f t="shared" si="21"/>
        <v>1.0075000000000001</v>
      </c>
      <c r="H67" s="11"/>
      <c r="I67" s="11"/>
      <c r="J67" s="11"/>
      <c r="K67" s="11"/>
      <c r="L67" s="29">
        <f t="shared" si="13"/>
        <v>0</v>
      </c>
      <c r="M67" s="31">
        <f t="shared" si="0"/>
        <v>0</v>
      </c>
      <c r="N67" s="50">
        <f>N66+H68*PRODUCT($G$8:G67)^-1*PRODUCT($E$8:E66)*D67</f>
        <v>2392.6137427921667</v>
      </c>
      <c r="O67" s="50"/>
      <c r="P67" s="49">
        <f>P66+J67*PRODUCT($E$8:E66)*PRODUCT($G$8:G66)^-1</f>
        <v>18.493885311171478</v>
      </c>
      <c r="Q67" s="49">
        <f>((O66+N66)*PRODUCT($G$8:G66))/PRODUCT($E$8:E66)</f>
        <v>29342.094945950335</v>
      </c>
      <c r="R67" s="49">
        <f>((P66)*PRODUCT($G$8:G66))/PRODUCT($E$8:E66)</f>
        <v>226.80189828160104</v>
      </c>
      <c r="S67" s="11">
        <f t="shared" si="1"/>
        <v>0</v>
      </c>
      <c r="T67" s="31">
        <f t="shared" si="2"/>
        <v>0</v>
      </c>
      <c r="U67" s="39">
        <f t="shared" si="14"/>
        <v>0</v>
      </c>
      <c r="V67" s="39">
        <f t="shared" si="3"/>
        <v>0</v>
      </c>
      <c r="W67" s="49">
        <f t="shared" si="15"/>
        <v>1028184.2935521471</v>
      </c>
      <c r="X67" s="39">
        <f t="shared" si="16"/>
        <v>0</v>
      </c>
      <c r="Y67" s="39">
        <f t="shared" si="26"/>
        <v>0</v>
      </c>
      <c r="Z67" s="39">
        <f t="shared" si="22"/>
        <v>0</v>
      </c>
      <c r="AA67" s="39">
        <f t="shared" si="23"/>
        <v>0</v>
      </c>
      <c r="AB67" s="39">
        <f t="shared" si="4"/>
        <v>0</v>
      </c>
      <c r="AC67" s="39">
        <f t="shared" si="5"/>
        <v>0</v>
      </c>
      <c r="AD67" s="39">
        <f t="shared" si="6"/>
        <v>0</v>
      </c>
      <c r="AE67" s="39">
        <f t="shared" si="7"/>
        <v>0</v>
      </c>
      <c r="AF67" s="39"/>
      <c r="AG67" s="39"/>
      <c r="AH67" s="39"/>
      <c r="AI67" s="39">
        <f t="shared" si="25"/>
        <v>0</v>
      </c>
      <c r="AJ67" s="39"/>
      <c r="AK67" s="39"/>
    </row>
    <row r="68" spans="1:37" x14ac:dyDescent="0.2">
      <c r="A68" s="11">
        <f t="shared" si="28"/>
        <v>60</v>
      </c>
      <c r="B68" s="11">
        <f t="shared" si="28"/>
        <v>90</v>
      </c>
      <c r="C68" s="12" cm="1">
        <f t="array" ref="C68">IF(B68&lt;121,_xlfn.SINGLE(INDEX($D$5*Männer!C$2:C$122,B68+1,1))+(1-$D$5)*_xlfn.SINGLE(INDEX(Frauen!C$2:C$122,B68+1,1)),0)</f>
        <v>243.43259999999998</v>
      </c>
      <c r="D68" s="20">
        <f t="shared" si="11"/>
        <v>0.24343259999999997</v>
      </c>
      <c r="E68" s="20">
        <f t="shared" si="12"/>
        <v>0.7565674</v>
      </c>
      <c r="F68" s="27">
        <f>IF(B68&lt;121,IF($D$1="konstant",$D$3,Zins!G62),0)</f>
        <v>7.4999999999999997E-3</v>
      </c>
      <c r="G68" s="37">
        <f t="shared" si="21"/>
        <v>1.0075000000000001</v>
      </c>
      <c r="H68" s="11"/>
      <c r="I68" s="11"/>
      <c r="J68" s="11"/>
      <c r="K68" s="11"/>
      <c r="L68" s="29">
        <f t="shared" si="13"/>
        <v>0</v>
      </c>
      <c r="M68" s="31">
        <f t="shared" si="0"/>
        <v>0</v>
      </c>
      <c r="N68" s="50">
        <f>N67+H69*PRODUCT($G$8:G68)^-1*PRODUCT($E$8:E67)*D68</f>
        <v>2392.6137427921667</v>
      </c>
      <c r="O68" s="50"/>
      <c r="P68" s="49">
        <f>P67+J68*PRODUCT($E$8:E67)*PRODUCT($G$8:G67)^-1</f>
        <v>18.493885311171478</v>
      </c>
      <c r="Q68" s="49">
        <f>((O67+N67)*PRODUCT($G$8:G67))/PRODUCT($E$8:E67)</f>
        <v>37992.322742070217</v>
      </c>
      <c r="R68" s="49">
        <f>((P67)*PRODUCT($G$8:G67))/PRODUCT($E$8:E67)</f>
        <v>293.66447535192134</v>
      </c>
      <c r="S68" s="11">
        <f t="shared" si="1"/>
        <v>0</v>
      </c>
      <c r="T68" s="31">
        <f t="shared" si="2"/>
        <v>0</v>
      </c>
      <c r="U68" s="39">
        <f t="shared" si="14"/>
        <v>0</v>
      </c>
      <c r="V68" s="39">
        <f t="shared" si="3"/>
        <v>0</v>
      </c>
      <c r="W68" s="49">
        <f t="shared" si="15"/>
        <v>1331299.2678578992</v>
      </c>
      <c r="X68" s="39">
        <f t="shared" si="16"/>
        <v>0</v>
      </c>
      <c r="Y68" s="39">
        <f t="shared" si="26"/>
        <v>0</v>
      </c>
      <c r="Z68" s="39">
        <f t="shared" si="22"/>
        <v>0</v>
      </c>
      <c r="AA68" s="39">
        <f t="shared" si="23"/>
        <v>0</v>
      </c>
      <c r="AB68" s="39">
        <f t="shared" si="4"/>
        <v>0</v>
      </c>
      <c r="AC68" s="39">
        <f t="shared" si="5"/>
        <v>0</v>
      </c>
      <c r="AD68" s="39">
        <f t="shared" si="6"/>
        <v>0</v>
      </c>
      <c r="AE68" s="39">
        <f t="shared" si="7"/>
        <v>0</v>
      </c>
      <c r="AF68" s="39"/>
      <c r="AG68" s="39"/>
      <c r="AH68" s="39"/>
      <c r="AI68" s="39">
        <f t="shared" si="25"/>
        <v>0</v>
      </c>
      <c r="AJ68" s="39"/>
      <c r="AK68" s="39"/>
    </row>
    <row r="69" spans="1:37" x14ac:dyDescent="0.2">
      <c r="A69" s="11">
        <f t="shared" si="28"/>
        <v>61</v>
      </c>
      <c r="B69" s="11">
        <f t="shared" si="28"/>
        <v>91</v>
      </c>
      <c r="C69" s="12" cm="1">
        <f t="array" ref="C69">IF(B69&lt;121,_xlfn.SINGLE(INDEX($D$5*Männer!C$2:C$122,B69+1,1))+(1-$D$5)*_xlfn.SINGLE(INDEX(Frauen!C$2:C$122,B69+1,1)),0)</f>
        <v>265.78494999999998</v>
      </c>
      <c r="D69" s="20">
        <f t="shared" si="11"/>
        <v>0.26578494999999996</v>
      </c>
      <c r="E69" s="20">
        <f t="shared" si="12"/>
        <v>0.73421504999999998</v>
      </c>
      <c r="F69" s="27">
        <f>IF(B69&lt;121,IF($D$1="konstant",$D$3,Zins!G63),0)</f>
        <v>7.4999999999999997E-3</v>
      </c>
      <c r="G69" s="37">
        <f t="shared" si="21"/>
        <v>1.0075000000000001</v>
      </c>
      <c r="H69" s="11"/>
      <c r="I69" s="11"/>
      <c r="J69" s="11"/>
      <c r="K69" s="11"/>
      <c r="L69" s="29">
        <f t="shared" si="13"/>
        <v>0</v>
      </c>
      <c r="M69" s="31">
        <f t="shared" si="0"/>
        <v>0</v>
      </c>
      <c r="N69" s="50">
        <f>N68+H70*PRODUCT($G$8:G69)^-1*PRODUCT($E$8:E68)*D69</f>
        <v>2392.6137427921667</v>
      </c>
      <c r="O69" s="50"/>
      <c r="P69" s="49">
        <f>P68+J69*PRODUCT($E$8:E68)*PRODUCT($G$8:G68)^-1</f>
        <v>18.493885311171478</v>
      </c>
      <c r="Q69" s="49">
        <f>((O68+N68)*PRODUCT($G$8:G68))/PRODUCT($E$8:E68)</f>
        <v>50593.331357702889</v>
      </c>
      <c r="R69" s="49">
        <f>((P68)*PRODUCT($G$8:G68))/PRODUCT($E$8:E68)</f>
        <v>391.06490567404938</v>
      </c>
      <c r="S69" s="11">
        <f t="shared" si="1"/>
        <v>0</v>
      </c>
      <c r="T69" s="31">
        <f t="shared" si="2"/>
        <v>0</v>
      </c>
      <c r="U69" s="39">
        <f t="shared" si="14"/>
        <v>0</v>
      </c>
      <c r="V69" s="39">
        <f t="shared" si="3"/>
        <v>0</v>
      </c>
      <c r="W69" s="49">
        <f t="shared" si="15"/>
        <v>1772854.6225581933</v>
      </c>
      <c r="X69" s="39">
        <f t="shared" si="16"/>
        <v>0</v>
      </c>
      <c r="Y69" s="39">
        <f t="shared" si="26"/>
        <v>0</v>
      </c>
      <c r="Z69" s="39">
        <f t="shared" si="22"/>
        <v>0</v>
      </c>
      <c r="AA69" s="39">
        <f t="shared" si="23"/>
        <v>0</v>
      </c>
      <c r="AB69" s="39">
        <f t="shared" si="4"/>
        <v>0</v>
      </c>
      <c r="AC69" s="39">
        <f t="shared" si="5"/>
        <v>0</v>
      </c>
      <c r="AD69" s="39">
        <f t="shared" si="6"/>
        <v>0</v>
      </c>
      <c r="AE69" s="39">
        <f t="shared" si="7"/>
        <v>0</v>
      </c>
      <c r="AF69" s="39"/>
      <c r="AG69" s="39"/>
      <c r="AH69" s="39"/>
      <c r="AI69" s="39">
        <f t="shared" si="25"/>
        <v>0</v>
      </c>
      <c r="AJ69" s="39"/>
      <c r="AK69" s="39"/>
    </row>
    <row r="70" spans="1:37" x14ac:dyDescent="0.2">
      <c r="A70" s="11">
        <f t="shared" si="28"/>
        <v>62</v>
      </c>
      <c r="B70" s="11">
        <f t="shared" si="28"/>
        <v>92</v>
      </c>
      <c r="C70" s="12" cm="1">
        <f t="array" ref="C70">IF(B70&lt;121,_xlfn.SINGLE(INDEX($D$5*Männer!C$2:C$122,B70+1,1))+(1-$D$5)*_xlfn.SINGLE(INDEX(Frauen!C$2:C$122,B70+1,1)),0)</f>
        <v>288.7312</v>
      </c>
      <c r="D70" s="20">
        <f t="shared" si="11"/>
        <v>0.28873120000000002</v>
      </c>
      <c r="E70" s="20">
        <f t="shared" si="12"/>
        <v>0.71126880000000003</v>
      </c>
      <c r="F70" s="27">
        <f>IF(B70&lt;121,IF($D$1="konstant",$D$3,Zins!G64),0)</f>
        <v>7.4999999999999997E-3</v>
      </c>
      <c r="G70" s="37">
        <f t="shared" si="21"/>
        <v>1.0075000000000001</v>
      </c>
      <c r="H70" s="11"/>
      <c r="I70" s="11"/>
      <c r="J70" s="11"/>
      <c r="K70" s="11"/>
      <c r="L70" s="29">
        <f t="shared" si="13"/>
        <v>0</v>
      </c>
      <c r="M70" s="31">
        <f t="shared" si="0"/>
        <v>0</v>
      </c>
      <c r="N70" s="50">
        <f>N69+H71*PRODUCT($G$8:G70)^-1*PRODUCT($E$8:E69)*D70</f>
        <v>2392.6137427921667</v>
      </c>
      <c r="O70" s="50"/>
      <c r="P70" s="49">
        <f>P69+J70*PRODUCT($E$8:E69)*PRODUCT($G$8:G69)^-1</f>
        <v>18.493885311171478</v>
      </c>
      <c r="Q70" s="49">
        <f>((O69+N69)*PRODUCT($G$8:G69))/PRODUCT($E$8:E69)</f>
        <v>69424.865838538273</v>
      </c>
      <c r="R70" s="49">
        <f>((P69)*PRODUCT($G$8:G69))/PRODUCT($E$8:E69)</f>
        <v>536.62464759691966</v>
      </c>
      <c r="S70" s="11">
        <f t="shared" si="1"/>
        <v>0</v>
      </c>
      <c r="T70" s="31">
        <f t="shared" si="2"/>
        <v>0</v>
      </c>
      <c r="U70" s="39">
        <f t="shared" si="14"/>
        <v>0</v>
      </c>
      <c r="V70" s="39">
        <f t="shared" si="3"/>
        <v>0</v>
      </c>
      <c r="W70" s="49">
        <f t="shared" si="15"/>
        <v>2432735.5210539196</v>
      </c>
      <c r="X70" s="39">
        <f t="shared" si="16"/>
        <v>0</v>
      </c>
      <c r="Y70" s="39">
        <f t="shared" si="26"/>
        <v>0</v>
      </c>
      <c r="Z70" s="39">
        <f t="shared" si="22"/>
        <v>0</v>
      </c>
      <c r="AA70" s="39">
        <f t="shared" si="23"/>
        <v>0</v>
      </c>
      <c r="AB70" s="39">
        <f t="shared" si="4"/>
        <v>0</v>
      </c>
      <c r="AC70" s="39">
        <f t="shared" si="5"/>
        <v>0</v>
      </c>
      <c r="AD70" s="39">
        <f t="shared" si="6"/>
        <v>0</v>
      </c>
      <c r="AE70" s="39">
        <f t="shared" si="7"/>
        <v>0</v>
      </c>
      <c r="AF70" s="39"/>
      <c r="AG70" s="39"/>
      <c r="AH70" s="39"/>
      <c r="AI70" s="39">
        <f t="shared" si="25"/>
        <v>0</v>
      </c>
      <c r="AJ70" s="39"/>
      <c r="AK70" s="39"/>
    </row>
    <row r="71" spans="1:37" x14ac:dyDescent="0.2">
      <c r="A71" s="11">
        <f t="shared" si="28"/>
        <v>63</v>
      </c>
      <c r="B71" s="11">
        <f t="shared" si="28"/>
        <v>93</v>
      </c>
      <c r="C71" s="12" cm="1">
        <f t="array" ref="C71">IF(B71&lt;121,_xlfn.SINGLE(INDEX($D$5*Männer!C$2:C$122,B71+1,1))+(1-$D$5)*_xlfn.SINGLE(INDEX(Frauen!C$2:C$122,B71+1,1)),0)</f>
        <v>311.69240000000002</v>
      </c>
      <c r="D71" s="20">
        <f t="shared" si="11"/>
        <v>0.31169240000000004</v>
      </c>
      <c r="E71" s="20">
        <f t="shared" si="12"/>
        <v>0.68830759999999991</v>
      </c>
      <c r="F71" s="27">
        <f>IF(B71&lt;121,IF($D$1="konstant",$D$3,Zins!G65),0)</f>
        <v>7.4999999999999997E-3</v>
      </c>
      <c r="G71" s="37">
        <f t="shared" si="21"/>
        <v>1.0075000000000001</v>
      </c>
      <c r="H71" s="11"/>
      <c r="I71" s="11"/>
      <c r="J71" s="11"/>
      <c r="K71" s="11"/>
      <c r="L71" s="29">
        <f t="shared" si="13"/>
        <v>0</v>
      </c>
      <c r="M71" s="31">
        <f t="shared" si="0"/>
        <v>0</v>
      </c>
      <c r="N71" s="50">
        <f>N70+H72*PRODUCT($G$8:G71)^-1*PRODUCT($E$8:E70)*D71</f>
        <v>2392.6137427921667</v>
      </c>
      <c r="O71" s="50"/>
      <c r="P71" s="49">
        <f>P70+J71*PRODUCT($E$8:E70)*PRODUCT($G$8:G70)^-1</f>
        <v>18.493885311171478</v>
      </c>
      <c r="Q71" s="49">
        <f>((O70+N70)*PRODUCT($G$8:G70))/PRODUCT($E$8:E70)</f>
        <v>98339.126266085776</v>
      </c>
      <c r="R71" s="49">
        <f>((P70)*PRODUCT($G$8:G70))/PRODUCT($E$8:E70)</f>
        <v>760.1195672492546</v>
      </c>
      <c r="S71" s="11">
        <f t="shared" si="1"/>
        <v>0</v>
      </c>
      <c r="T71" s="31">
        <f t="shared" si="2"/>
        <v>0</v>
      </c>
      <c r="U71" s="39">
        <f t="shared" si="14"/>
        <v>0</v>
      </c>
      <c r="V71" s="39">
        <f t="shared" si="3"/>
        <v>0</v>
      </c>
      <c r="W71" s="49">
        <f t="shared" si="15"/>
        <v>3445927.9494079091</v>
      </c>
      <c r="X71" s="39">
        <f t="shared" si="16"/>
        <v>0</v>
      </c>
      <c r="Y71" s="39">
        <f t="shared" si="26"/>
        <v>0</v>
      </c>
      <c r="Z71" s="39">
        <f t="shared" si="22"/>
        <v>0</v>
      </c>
      <c r="AA71" s="39">
        <f t="shared" si="23"/>
        <v>0</v>
      </c>
      <c r="AB71" s="39">
        <f t="shared" si="4"/>
        <v>0</v>
      </c>
      <c r="AC71" s="39">
        <f t="shared" si="5"/>
        <v>0</v>
      </c>
      <c r="AD71" s="39">
        <f t="shared" si="6"/>
        <v>0</v>
      </c>
      <c r="AE71" s="39">
        <f t="shared" si="7"/>
        <v>0</v>
      </c>
      <c r="AF71" s="39"/>
      <c r="AG71" s="39"/>
      <c r="AH71" s="39"/>
      <c r="AI71" s="39">
        <f t="shared" si="25"/>
        <v>0</v>
      </c>
      <c r="AJ71" s="39"/>
      <c r="AK71" s="39"/>
    </row>
    <row r="72" spans="1:37" x14ac:dyDescent="0.2">
      <c r="A72" s="11">
        <f t="shared" si="28"/>
        <v>64</v>
      </c>
      <c r="B72" s="11">
        <f t="shared" si="28"/>
        <v>94</v>
      </c>
      <c r="C72" s="12" cm="1">
        <f t="array" ref="C72">IF(B72&lt;121,_xlfn.SINGLE(INDEX($D$5*Männer!C$2:C$122,B72+1,1))+(1-$D$5)*_xlfn.SINGLE(INDEX(Frauen!C$2:C$122,B72+1,1)),0)</f>
        <v>334.50075000000004</v>
      </c>
      <c r="D72" s="20">
        <f t="shared" si="11"/>
        <v>0.33450075000000001</v>
      </c>
      <c r="E72" s="20">
        <f t="shared" si="12"/>
        <v>0.66549924999999999</v>
      </c>
      <c r="F72" s="27">
        <f>IF(B72&lt;121,IF($D$1="konstant",$D$3,Zins!G66),0)</f>
        <v>7.4999999999999997E-3</v>
      </c>
      <c r="G72" s="37">
        <f t="shared" si="21"/>
        <v>1.0075000000000001</v>
      </c>
      <c r="H72" s="11"/>
      <c r="I72" s="11"/>
      <c r="J72" s="11"/>
      <c r="K72" s="11"/>
      <c r="L72" s="29">
        <f t="shared" si="13"/>
        <v>0</v>
      </c>
      <c r="M72" s="31">
        <f t="shared" ref="M72:M127" si="29">M73/(1+F72)*E72+I72</f>
        <v>0</v>
      </c>
      <c r="N72" s="50">
        <f>N71+H73*PRODUCT($G$8:G72)^-1*PRODUCT($E$8:E71)*D72</f>
        <v>2392.6137427921667</v>
      </c>
      <c r="O72" s="50"/>
      <c r="P72" s="49">
        <f>P71+J72*PRODUCT($E$8:E71)*PRODUCT($G$8:G71)^-1</f>
        <v>18.493885311171478</v>
      </c>
      <c r="Q72" s="49">
        <f>((O71+N71)*PRODUCT($G$8:G71))/PRODUCT($E$8:E71)</f>
        <v>143942.43171669386</v>
      </c>
      <c r="R72" s="49">
        <f>((P71)*PRODUCT($G$8:G71))/PRODUCT($E$8:E71)</f>
        <v>1112.6136977183226</v>
      </c>
      <c r="S72" s="11">
        <f t="shared" ref="S72:S129" si="30">L72+M72</f>
        <v>0</v>
      </c>
      <c r="T72" s="31">
        <f t="shared" ref="T72:T127" si="31">T73/(1+F72)*E72+J72</f>
        <v>0</v>
      </c>
      <c r="U72" s="39">
        <f t="shared" si="14"/>
        <v>0</v>
      </c>
      <c r="V72" s="39">
        <f t="shared" ref="V72:V129" si="32">S72-$L$3*T72</f>
        <v>0</v>
      </c>
      <c r="W72" s="49">
        <f t="shared" si="15"/>
        <v>5043925.7230756553</v>
      </c>
      <c r="X72" s="39">
        <f t="shared" si="16"/>
        <v>0</v>
      </c>
      <c r="Y72" s="39">
        <f t="shared" si="26"/>
        <v>0</v>
      </c>
      <c r="Z72" s="39">
        <f t="shared" si="22"/>
        <v>0</v>
      </c>
      <c r="AA72" s="39">
        <f t="shared" si="23"/>
        <v>0</v>
      </c>
      <c r="AB72" s="39">
        <f t="shared" ref="AB72:AB129" si="33">I72+((1+F72)^-1)*V73-V72</f>
        <v>0</v>
      </c>
      <c r="AC72" s="39">
        <f t="shared" ref="AC72:AC129" si="34">((F72+1)^-1)*D72*(H73-V73)</f>
        <v>0</v>
      </c>
      <c r="AD72" s="39">
        <f t="shared" ref="AD72:AD129" si="35">$T$3*$V$1*$M$3*(U72-$U$8/$T$8*T72)</f>
        <v>0</v>
      </c>
      <c r="AE72" s="39">
        <f t="shared" ref="AE72:AE129" si="36">AH72-AH73/G72</f>
        <v>0</v>
      </c>
      <c r="AF72" s="39"/>
      <c r="AG72" s="39"/>
      <c r="AH72" s="39"/>
      <c r="AI72" s="39">
        <f t="shared" ref="AI72:AI103" si="37">$T$4*M72</f>
        <v>0</v>
      </c>
      <c r="AJ72" s="39"/>
      <c r="AK72" s="39"/>
    </row>
    <row r="73" spans="1:37" x14ac:dyDescent="0.2">
      <c r="A73" s="11">
        <f t="shared" si="28"/>
        <v>65</v>
      </c>
      <c r="B73" s="11">
        <f t="shared" si="28"/>
        <v>95</v>
      </c>
      <c r="C73" s="12" cm="1">
        <f t="array" ref="C73">IF(B73&lt;121,_xlfn.SINGLE(INDEX($D$5*Männer!C$2:C$122,B73+1,1))+(1-$D$5)*_xlfn.SINGLE(INDEX(Frauen!C$2:C$122,B73+1,1)),0)</f>
        <v>357.52649999999994</v>
      </c>
      <c r="D73" s="20">
        <f t="shared" ref="D73:D129" si="38">IF(B73&lt;121,C73/1000,0)</f>
        <v>0.35752649999999997</v>
      </c>
      <c r="E73" s="20">
        <f t="shared" ref="E73:E129" si="39">IF(B73&lt;121,1-D73,0)</f>
        <v>0.64247350000000003</v>
      </c>
      <c r="F73" s="27">
        <f>IF(B73&lt;121,IF($D$1="konstant",$D$3,Zins!G67),0)</f>
        <v>7.4999999999999997E-3</v>
      </c>
      <c r="G73" s="37">
        <f t="shared" si="21"/>
        <v>1.0075000000000001</v>
      </c>
      <c r="H73" s="11"/>
      <c r="I73" s="11"/>
      <c r="J73" s="11"/>
      <c r="K73" s="11"/>
      <c r="L73" s="29">
        <f t="shared" ref="L73:L127" si="40">(L74*E73+H74*D73)/(1+F73)</f>
        <v>0</v>
      </c>
      <c r="M73" s="31">
        <f t="shared" si="29"/>
        <v>0</v>
      </c>
      <c r="N73" s="50">
        <f>N72+H74*PRODUCT($G$8:G73)^-1*PRODUCT($E$8:E72)*D73</f>
        <v>2392.6137427921667</v>
      </c>
      <c r="O73" s="50"/>
      <c r="P73" s="49">
        <f>P72+J73*PRODUCT($E$8:E72)*PRODUCT($G$8:G72)^-1</f>
        <v>18.493885311171478</v>
      </c>
      <c r="Q73" s="49">
        <f>((O72+N72)*PRODUCT($G$8:G72))/PRODUCT($E$8:E72)</f>
        <v>217914.59562812294</v>
      </c>
      <c r="R73" s="49">
        <f>((P72)*PRODUCT($G$8:G72))/PRODUCT($E$8:E72)</f>
        <v>1684.387022902295</v>
      </c>
      <c r="S73" s="11">
        <f t="shared" si="30"/>
        <v>0</v>
      </c>
      <c r="T73" s="31">
        <f t="shared" si="31"/>
        <v>0</v>
      </c>
      <c r="U73" s="39">
        <f t="shared" ref="U73:U129" si="41">U74/(1+F73)*E73+K73</f>
        <v>0</v>
      </c>
      <c r="V73" s="39">
        <f t="shared" si="32"/>
        <v>0</v>
      </c>
      <c r="W73" s="49">
        <f t="shared" ref="W73:W129" si="42">R73*$L$3-Q73</f>
        <v>7636004.3471104195</v>
      </c>
      <c r="X73" s="39">
        <f t="shared" ref="X73:X129" si="43">V73-($V$2*$V$1*$M$3/$T$8*T73*J73)</f>
        <v>0</v>
      </c>
      <c r="Y73" s="39">
        <f t="shared" ref="Y73:Y104" si="44">S73+AJ73-T73*$M$3</f>
        <v>0</v>
      </c>
      <c r="Z73" s="39">
        <f t="shared" si="22"/>
        <v>0</v>
      </c>
      <c r="AA73" s="39">
        <f t="shared" si="23"/>
        <v>0</v>
      </c>
      <c r="AB73" s="39">
        <f t="shared" si="33"/>
        <v>0</v>
      </c>
      <c r="AC73" s="39">
        <f t="shared" si="34"/>
        <v>0</v>
      </c>
      <c r="AD73" s="39">
        <f t="shared" si="35"/>
        <v>0</v>
      </c>
      <c r="AE73" s="39">
        <f t="shared" si="36"/>
        <v>0</v>
      </c>
      <c r="AF73" s="39"/>
      <c r="AG73" s="39"/>
      <c r="AH73" s="39"/>
      <c r="AI73" s="39">
        <f t="shared" si="37"/>
        <v>0</v>
      </c>
      <c r="AJ73" s="39"/>
      <c r="AK73" s="39"/>
    </row>
    <row r="74" spans="1:37" x14ac:dyDescent="0.2">
      <c r="A74" s="11">
        <f t="shared" ref="A74:B89" si="45">IF(A73&lt;121,A73+1,"")</f>
        <v>66</v>
      </c>
      <c r="B74" s="11">
        <f t="shared" si="45"/>
        <v>96</v>
      </c>
      <c r="C74" s="12" cm="1">
        <f t="array" ref="C74">IF(B74&lt;121,_xlfn.SINGLE(INDEX($D$5*Männer!C$2:C$122,B74+1,1))+(1-$D$5)*_xlfn.SINGLE(INDEX(Frauen!C$2:C$122,B74+1,1)),0)</f>
        <v>380.73585000000003</v>
      </c>
      <c r="D74" s="20">
        <f t="shared" si="38"/>
        <v>0.38073585000000004</v>
      </c>
      <c r="E74" s="20">
        <f t="shared" si="39"/>
        <v>0.61926415000000001</v>
      </c>
      <c r="F74" s="27">
        <f>IF(B74&lt;121,IF($D$1="konstant",$D$3,Zins!G68),0)</f>
        <v>7.4999999999999997E-3</v>
      </c>
      <c r="G74" s="37">
        <f t="shared" ref="G74:G129" si="46">1+F74</f>
        <v>1.0075000000000001</v>
      </c>
      <c r="H74" s="11"/>
      <c r="I74" s="11"/>
      <c r="J74" s="11"/>
      <c r="K74" s="11"/>
      <c r="L74" s="29">
        <f t="shared" si="40"/>
        <v>0</v>
      </c>
      <c r="M74" s="31">
        <f t="shared" si="29"/>
        <v>0</v>
      </c>
      <c r="N74" s="50">
        <f>N73+H75*PRODUCT($G$8:G74)^-1*PRODUCT($E$8:E73)*D74</f>
        <v>2392.6137427921667</v>
      </c>
      <c r="O74" s="50"/>
      <c r="P74" s="49">
        <f>P73+J74*PRODUCT($E$8:E73)*PRODUCT($G$8:G73)^-1</f>
        <v>18.493885311171478</v>
      </c>
      <c r="Q74" s="49">
        <f>((O73+N73)*PRODUCT($G$8:G73))/PRODUCT($E$8:E73)</f>
        <v>341724.53042084049</v>
      </c>
      <c r="R74" s="49">
        <f>((P73)*PRODUCT($G$8:G73))/PRODUCT($E$8:E73)</f>
        <v>2641.3850930412887</v>
      </c>
      <c r="S74" s="11">
        <f t="shared" si="30"/>
        <v>0</v>
      </c>
      <c r="T74" s="31">
        <f t="shared" si="31"/>
        <v>0</v>
      </c>
      <c r="U74" s="39">
        <f t="shared" si="41"/>
        <v>0</v>
      </c>
      <c r="V74" s="39">
        <f t="shared" si="32"/>
        <v>0</v>
      </c>
      <c r="W74" s="49">
        <f t="shared" si="42"/>
        <v>11974461.794476734</v>
      </c>
      <c r="X74" s="39">
        <f t="shared" si="43"/>
        <v>0</v>
      </c>
      <c r="Y74" s="39">
        <f t="shared" si="44"/>
        <v>0</v>
      </c>
      <c r="Z74" s="39">
        <f t="shared" ref="Z74:Z129" si="47">S74+AK74+AJ74-T74*$M$3</f>
        <v>0</v>
      </c>
      <c r="AA74" s="39">
        <f t="shared" ref="AA74:AA129" si="48">IF((S74+AK74+AJ74-T74*$M$3)&lt;=0,0,S74+AK74+AJ74-T74*$M$3)</f>
        <v>0</v>
      </c>
      <c r="AB74" s="39">
        <f t="shared" si="33"/>
        <v>0</v>
      </c>
      <c r="AC74" s="39">
        <f t="shared" si="34"/>
        <v>0</v>
      </c>
      <c r="AD74" s="39">
        <f t="shared" si="35"/>
        <v>0</v>
      </c>
      <c r="AE74" s="39">
        <f t="shared" si="36"/>
        <v>0</v>
      </c>
      <c r="AF74" s="39"/>
      <c r="AG74" s="39"/>
      <c r="AH74" s="39"/>
      <c r="AI74" s="39">
        <f t="shared" si="37"/>
        <v>0</v>
      </c>
      <c r="AJ74" s="39"/>
      <c r="AK74" s="39"/>
    </row>
    <row r="75" spans="1:37" x14ac:dyDescent="0.2">
      <c r="A75" s="11">
        <f t="shared" si="45"/>
        <v>67</v>
      </c>
      <c r="B75" s="11">
        <f t="shared" si="45"/>
        <v>97</v>
      </c>
      <c r="C75" s="12" cm="1">
        <f t="array" ref="C75">IF(B75&lt;121,_xlfn.SINGLE(INDEX($D$5*Männer!C$2:C$122,B75+1,1))+(1-$D$5)*_xlfn.SINGLE(INDEX(Frauen!C$2:C$122,B75+1,1)),0)</f>
        <v>404.28774999999996</v>
      </c>
      <c r="D75" s="20">
        <f t="shared" si="38"/>
        <v>0.40428774999999995</v>
      </c>
      <c r="E75" s="20">
        <f t="shared" si="39"/>
        <v>0.59571225000000005</v>
      </c>
      <c r="F75" s="27">
        <f>IF(B75&lt;121,IF($D$1="konstant",$D$3,Zins!G69),0)</f>
        <v>7.4999999999999997E-3</v>
      </c>
      <c r="G75" s="37">
        <f t="shared" si="46"/>
        <v>1.0075000000000001</v>
      </c>
      <c r="H75" s="11"/>
      <c r="I75" s="11"/>
      <c r="J75" s="11"/>
      <c r="K75" s="11"/>
      <c r="L75" s="29">
        <f t="shared" si="40"/>
        <v>0</v>
      </c>
      <c r="M75" s="31">
        <f t="shared" si="29"/>
        <v>0</v>
      </c>
      <c r="N75" s="50">
        <f>N74+H76*PRODUCT($G$8:G75)^-1*PRODUCT($E$8:E74)*D75</f>
        <v>2392.6137427921667</v>
      </c>
      <c r="O75" s="50"/>
      <c r="P75" s="49">
        <f>P74+J75*PRODUCT($E$8:E74)*PRODUCT($G$8:G74)^-1</f>
        <v>18.493885311171478</v>
      </c>
      <c r="Q75" s="49">
        <f>((O74+N74)*PRODUCT($G$8:G74))/PRODUCT($E$8:E74)</f>
        <v>555962.20837101061</v>
      </c>
      <c r="R75" s="49">
        <f>((P74)*PRODUCT($G$8:G74))/PRODUCT($E$8:E74)</f>
        <v>4297.3511081484339</v>
      </c>
      <c r="S75" s="11">
        <f t="shared" si="30"/>
        <v>0</v>
      </c>
      <c r="T75" s="31">
        <f t="shared" si="31"/>
        <v>0</v>
      </c>
      <c r="U75" s="39">
        <f t="shared" si="41"/>
        <v>0</v>
      </c>
      <c r="V75" s="39">
        <f t="shared" si="32"/>
        <v>0</v>
      </c>
      <c r="W75" s="49">
        <f t="shared" si="42"/>
        <v>19481622.27368613</v>
      </c>
      <c r="X75" s="39">
        <f t="shared" si="43"/>
        <v>0</v>
      </c>
      <c r="Y75" s="39">
        <f t="shared" si="44"/>
        <v>0</v>
      </c>
      <c r="Z75" s="39">
        <f t="shared" si="47"/>
        <v>0</v>
      </c>
      <c r="AA75" s="39">
        <f t="shared" si="48"/>
        <v>0</v>
      </c>
      <c r="AB75" s="39">
        <f t="shared" si="33"/>
        <v>0</v>
      </c>
      <c r="AC75" s="39">
        <f t="shared" si="34"/>
        <v>0</v>
      </c>
      <c r="AD75" s="39">
        <f t="shared" si="35"/>
        <v>0</v>
      </c>
      <c r="AE75" s="39">
        <f t="shared" si="36"/>
        <v>0</v>
      </c>
      <c r="AF75" s="39"/>
      <c r="AG75" s="39"/>
      <c r="AH75" s="39"/>
      <c r="AI75" s="39">
        <f t="shared" si="37"/>
        <v>0</v>
      </c>
      <c r="AJ75" s="39"/>
      <c r="AK75" s="39"/>
    </row>
    <row r="76" spans="1:37" x14ac:dyDescent="0.2">
      <c r="A76" s="11">
        <f t="shared" si="45"/>
        <v>68</v>
      </c>
      <c r="B76" s="11">
        <f t="shared" si="45"/>
        <v>98</v>
      </c>
      <c r="C76" s="12" cm="1">
        <f t="array" ref="C76">IF(B76&lt;121,_xlfn.SINGLE(INDEX($D$5*Männer!C$2:C$122,B76+1,1))+(1-$D$5)*_xlfn.SINGLE(INDEX(Frauen!C$2:C$122,B76+1,1)),0)</f>
        <v>428.37914999999998</v>
      </c>
      <c r="D76" s="20">
        <f t="shared" si="38"/>
        <v>0.42837914999999999</v>
      </c>
      <c r="E76" s="20">
        <f t="shared" si="39"/>
        <v>0.57162084999999996</v>
      </c>
      <c r="F76" s="27">
        <f>IF(B76&lt;121,IF($D$1="konstant",$D$3,Zins!G70),0)</f>
        <v>7.4999999999999997E-3</v>
      </c>
      <c r="G76" s="37">
        <f t="shared" si="46"/>
        <v>1.0075000000000001</v>
      </c>
      <c r="H76" s="11"/>
      <c r="I76" s="11"/>
      <c r="J76" s="11"/>
      <c r="K76" s="11"/>
      <c r="L76" s="29">
        <f t="shared" si="40"/>
        <v>0</v>
      </c>
      <c r="M76" s="31">
        <f t="shared" si="29"/>
        <v>0</v>
      </c>
      <c r="N76" s="50">
        <f>N75+H77*PRODUCT($G$8:G76)^-1*PRODUCT($E$8:E75)*D76</f>
        <v>2392.6137427921667</v>
      </c>
      <c r="O76" s="50"/>
      <c r="P76" s="49">
        <f>P75+J76*PRODUCT($E$8:E75)*PRODUCT($G$8:G75)^-1</f>
        <v>18.493885311171478</v>
      </c>
      <c r="Q76" s="49">
        <f>((O75+N75)*PRODUCT($G$8:G75))/PRODUCT($E$8:E75)</f>
        <v>940272.63151595951</v>
      </c>
      <c r="R76" s="49">
        <f>((P75)*PRODUCT($G$8:G75))/PRODUCT($E$8:E75)</f>
        <v>7267.9070162810094</v>
      </c>
      <c r="S76" s="11">
        <f t="shared" si="30"/>
        <v>0</v>
      </c>
      <c r="T76" s="31">
        <f t="shared" si="31"/>
        <v>0</v>
      </c>
      <c r="U76" s="39">
        <f t="shared" si="41"/>
        <v>0</v>
      </c>
      <c r="V76" s="39">
        <f t="shared" si="32"/>
        <v>0</v>
      </c>
      <c r="W76" s="49">
        <f t="shared" si="42"/>
        <v>32948347.865498435</v>
      </c>
      <c r="X76" s="39">
        <f t="shared" si="43"/>
        <v>0</v>
      </c>
      <c r="Y76" s="39">
        <f t="shared" si="44"/>
        <v>0</v>
      </c>
      <c r="Z76" s="39">
        <f t="shared" si="47"/>
        <v>0</v>
      </c>
      <c r="AA76" s="39">
        <f t="shared" si="48"/>
        <v>0</v>
      </c>
      <c r="AB76" s="39">
        <f t="shared" si="33"/>
        <v>0</v>
      </c>
      <c r="AC76" s="39">
        <f t="shared" si="34"/>
        <v>0</v>
      </c>
      <c r="AD76" s="39">
        <f t="shared" si="35"/>
        <v>0</v>
      </c>
      <c r="AE76" s="39">
        <f t="shared" si="36"/>
        <v>0</v>
      </c>
      <c r="AF76" s="39"/>
      <c r="AG76" s="39"/>
      <c r="AH76" s="39"/>
      <c r="AI76" s="39">
        <f t="shared" si="37"/>
        <v>0</v>
      </c>
      <c r="AJ76" s="39"/>
      <c r="AK76" s="39"/>
    </row>
    <row r="77" spans="1:37" x14ac:dyDescent="0.2">
      <c r="A77" s="11">
        <f t="shared" si="45"/>
        <v>69</v>
      </c>
      <c r="B77" s="11">
        <f t="shared" si="45"/>
        <v>99</v>
      </c>
      <c r="C77" s="12" cm="1">
        <f t="array" ref="C77">IF(B77&lt;121,_xlfn.SINGLE(INDEX($D$5*Männer!C$2:C$122,B77+1,1))+(1-$D$5)*_xlfn.SINGLE(INDEX(Frauen!C$2:C$122,B77+1,1)),0)</f>
        <v>452.82775000000004</v>
      </c>
      <c r="D77" s="20">
        <f t="shared" si="38"/>
        <v>0.45282775000000003</v>
      </c>
      <c r="E77" s="20">
        <f t="shared" si="39"/>
        <v>0.54717225000000003</v>
      </c>
      <c r="F77" s="27">
        <f>IF(B77&lt;121,IF($D$1="konstant",$D$3,Zins!G71),0)</f>
        <v>7.4999999999999997E-3</v>
      </c>
      <c r="G77" s="37">
        <f t="shared" si="46"/>
        <v>1.0075000000000001</v>
      </c>
      <c r="H77" s="11"/>
      <c r="I77" s="11"/>
      <c r="J77" s="11"/>
      <c r="K77" s="11"/>
      <c r="L77" s="29">
        <f t="shared" si="40"/>
        <v>0</v>
      </c>
      <c r="M77" s="31">
        <f t="shared" si="29"/>
        <v>0</v>
      </c>
      <c r="N77" s="50">
        <f>N76+H78*PRODUCT($G$8:G77)^-1*PRODUCT($E$8:E76)*D77</f>
        <v>2392.6137427921667</v>
      </c>
      <c r="O77" s="50"/>
      <c r="P77" s="49">
        <f>P76+J77*PRODUCT($E$8:E76)*PRODUCT($G$8:G76)^-1</f>
        <v>18.493885311171478</v>
      </c>
      <c r="Q77" s="49">
        <f>((O76+N76)*PRODUCT($G$8:G76))/PRODUCT($E$8:E76)</f>
        <v>1657260.5359869732</v>
      </c>
      <c r="R77" s="49">
        <f>((P76)*PRODUCT($G$8:G76))/PRODUCT($E$8:E76)</f>
        <v>12809.918180736617</v>
      </c>
      <c r="S77" s="11">
        <f t="shared" si="30"/>
        <v>0</v>
      </c>
      <c r="T77" s="31">
        <f t="shared" si="31"/>
        <v>0</v>
      </c>
      <c r="U77" s="39">
        <f t="shared" si="41"/>
        <v>0</v>
      </c>
      <c r="V77" s="39">
        <f t="shared" si="32"/>
        <v>0</v>
      </c>
      <c r="W77" s="49">
        <f t="shared" si="42"/>
        <v>58072515.154913753</v>
      </c>
      <c r="X77" s="39">
        <f t="shared" si="43"/>
        <v>0</v>
      </c>
      <c r="Y77" s="39">
        <f t="shared" si="44"/>
        <v>0</v>
      </c>
      <c r="Z77" s="39">
        <f t="shared" si="47"/>
        <v>0</v>
      </c>
      <c r="AA77" s="39">
        <f t="shared" si="48"/>
        <v>0</v>
      </c>
      <c r="AB77" s="39">
        <f t="shared" si="33"/>
        <v>0</v>
      </c>
      <c r="AC77" s="39">
        <f t="shared" si="34"/>
        <v>0</v>
      </c>
      <c r="AD77" s="39">
        <f t="shared" si="35"/>
        <v>0</v>
      </c>
      <c r="AE77" s="39">
        <f t="shared" si="36"/>
        <v>0</v>
      </c>
      <c r="AF77" s="39"/>
      <c r="AG77" s="39"/>
      <c r="AH77" s="39"/>
      <c r="AI77" s="39">
        <f t="shared" si="37"/>
        <v>0</v>
      </c>
      <c r="AJ77" s="39"/>
      <c r="AK77" s="39"/>
    </row>
    <row r="78" spans="1:37" x14ac:dyDescent="0.2">
      <c r="A78" s="11">
        <f t="shared" si="45"/>
        <v>70</v>
      </c>
      <c r="B78" s="11">
        <f t="shared" si="45"/>
        <v>100</v>
      </c>
      <c r="C78" s="12" cm="1">
        <f t="array" ref="C78">IF(B78&lt;121,_xlfn.SINGLE(INDEX($D$5*Männer!C$2:C$122,B78+1,1))+(1-$D$5)*_xlfn.SINGLE(INDEX(Frauen!C$2:C$122,B78+1,1)),0)</f>
        <v>477.63329999999996</v>
      </c>
      <c r="D78" s="20">
        <f t="shared" si="38"/>
        <v>0.47763329999999998</v>
      </c>
      <c r="E78" s="20">
        <f t="shared" si="39"/>
        <v>0.52236670000000007</v>
      </c>
      <c r="F78" s="27">
        <f>IF(B78&lt;121,IF($D$1="konstant",$D$3,Zins!G72),0)</f>
        <v>7.4999999999999997E-3</v>
      </c>
      <c r="G78" s="37">
        <f t="shared" si="46"/>
        <v>1.0075000000000001</v>
      </c>
      <c r="H78" s="11"/>
      <c r="I78" s="11"/>
      <c r="J78" s="11"/>
      <c r="K78" s="11"/>
      <c r="L78" s="29">
        <f t="shared" si="40"/>
        <v>0</v>
      </c>
      <c r="M78" s="31">
        <f t="shared" si="29"/>
        <v>0</v>
      </c>
      <c r="N78" s="50">
        <f>N77+H79*PRODUCT($G$8:G78)^-1*PRODUCT($E$8:E77)*D78</f>
        <v>2392.6137427921667</v>
      </c>
      <c r="O78" s="50"/>
      <c r="P78" s="49">
        <f>P77+J78*PRODUCT($E$8:E77)*PRODUCT($G$8:G77)^-1</f>
        <v>18.493885311171478</v>
      </c>
      <c r="Q78" s="49">
        <f>((O77+N77)*PRODUCT($G$8:G77))/PRODUCT($E$8:E77)</f>
        <v>3051488.7953599175</v>
      </c>
      <c r="R78" s="49">
        <f>((P77)*PRODUCT($G$8:G77))/PRODUCT($E$8:E77)</f>
        <v>23586.708878405549</v>
      </c>
      <c r="S78" s="11">
        <f t="shared" si="30"/>
        <v>0</v>
      </c>
      <c r="T78" s="31">
        <f t="shared" si="31"/>
        <v>0</v>
      </c>
      <c r="U78" s="39">
        <f t="shared" si="41"/>
        <v>0</v>
      </c>
      <c r="V78" s="39">
        <f t="shared" si="32"/>
        <v>0</v>
      </c>
      <c r="W78" s="49">
        <f t="shared" si="42"/>
        <v>106928045.08740275</v>
      </c>
      <c r="X78" s="39">
        <f t="shared" si="43"/>
        <v>0</v>
      </c>
      <c r="Y78" s="39">
        <f t="shared" si="44"/>
        <v>0</v>
      </c>
      <c r="Z78" s="39">
        <f t="shared" si="47"/>
        <v>0</v>
      </c>
      <c r="AA78" s="39">
        <f t="shared" si="48"/>
        <v>0</v>
      </c>
      <c r="AB78" s="39">
        <f t="shared" si="33"/>
        <v>0</v>
      </c>
      <c r="AC78" s="39">
        <f t="shared" si="34"/>
        <v>0</v>
      </c>
      <c r="AD78" s="39">
        <f t="shared" si="35"/>
        <v>0</v>
      </c>
      <c r="AE78" s="39">
        <f t="shared" si="36"/>
        <v>0</v>
      </c>
      <c r="AF78" s="39"/>
      <c r="AG78" s="39"/>
      <c r="AH78" s="39"/>
      <c r="AI78" s="39">
        <f t="shared" si="37"/>
        <v>0</v>
      </c>
      <c r="AJ78" s="39"/>
      <c r="AK78" s="39"/>
    </row>
    <row r="79" spans="1:37" x14ac:dyDescent="0.2">
      <c r="A79" s="11">
        <f t="shared" si="45"/>
        <v>71</v>
      </c>
      <c r="B79" s="11">
        <f t="shared" si="45"/>
        <v>101</v>
      </c>
      <c r="C79" s="12" cm="1">
        <f t="array" ref="C79">IF(B79&lt;121,_xlfn.SINGLE(INDEX($D$5*Männer!C$2:C$122,B79+1,1))+(1-$D$5)*_xlfn.SINGLE(INDEX(Frauen!C$2:C$122,B79+1,1)),0)</f>
        <v>502.79195000000004</v>
      </c>
      <c r="D79" s="20">
        <f t="shared" si="38"/>
        <v>0.50279194999999999</v>
      </c>
      <c r="E79" s="20">
        <f t="shared" si="39"/>
        <v>0.49720805000000001</v>
      </c>
      <c r="F79" s="27">
        <f>IF(B79&lt;121,IF($D$1="konstant",$D$3,Zins!G73),0)</f>
        <v>7.4999999999999997E-3</v>
      </c>
      <c r="G79" s="37">
        <f t="shared" si="46"/>
        <v>1.0075000000000001</v>
      </c>
      <c r="H79" s="11"/>
      <c r="I79" s="11"/>
      <c r="J79" s="11"/>
      <c r="K79" s="11"/>
      <c r="L79" s="29">
        <f t="shared" si="40"/>
        <v>0</v>
      </c>
      <c r="M79" s="31">
        <f t="shared" si="29"/>
        <v>0</v>
      </c>
      <c r="N79" s="50">
        <f>N78+H80*PRODUCT($G$8:G79)^-1*PRODUCT($E$8:E78)*D79</f>
        <v>2392.6137427921667</v>
      </c>
      <c r="O79" s="50"/>
      <c r="P79" s="49">
        <f>P78+J79*PRODUCT($E$8:E78)*PRODUCT($G$8:G78)^-1</f>
        <v>18.493885311171478</v>
      </c>
      <c r="Q79" s="49">
        <f>((O78+N78)*PRODUCT($G$8:G78))/PRODUCT($E$8:E78)</f>
        <v>5885472.7173939617</v>
      </c>
      <c r="R79" s="49">
        <f>((P78)*PRODUCT($G$8:G78))/PRODUCT($E$8:E78)</f>
        <v>45492.197712820489</v>
      </c>
      <c r="S79" s="11">
        <f t="shared" si="30"/>
        <v>0</v>
      </c>
      <c r="T79" s="31">
        <f t="shared" si="31"/>
        <v>0</v>
      </c>
      <c r="U79" s="39">
        <f t="shared" si="41"/>
        <v>0</v>
      </c>
      <c r="V79" s="39">
        <f t="shared" si="32"/>
        <v>0</v>
      </c>
      <c r="W79" s="49">
        <f t="shared" si="42"/>
        <v>206234443.01782301</v>
      </c>
      <c r="X79" s="39">
        <f t="shared" si="43"/>
        <v>0</v>
      </c>
      <c r="Y79" s="39">
        <f t="shared" si="44"/>
        <v>0</v>
      </c>
      <c r="Z79" s="39">
        <f t="shared" si="47"/>
        <v>0</v>
      </c>
      <c r="AA79" s="39">
        <f t="shared" si="48"/>
        <v>0</v>
      </c>
      <c r="AB79" s="39">
        <f t="shared" si="33"/>
        <v>0</v>
      </c>
      <c r="AC79" s="39">
        <f t="shared" si="34"/>
        <v>0</v>
      </c>
      <c r="AD79" s="39">
        <f t="shared" si="35"/>
        <v>0</v>
      </c>
      <c r="AE79" s="39">
        <f t="shared" si="36"/>
        <v>0</v>
      </c>
      <c r="AF79" s="39"/>
      <c r="AG79" s="39"/>
      <c r="AH79" s="39"/>
      <c r="AI79" s="39">
        <f t="shared" si="37"/>
        <v>0</v>
      </c>
      <c r="AJ79" s="39"/>
      <c r="AK79" s="39"/>
    </row>
    <row r="80" spans="1:37" x14ac:dyDescent="0.2">
      <c r="A80" s="11">
        <f t="shared" si="45"/>
        <v>72</v>
      </c>
      <c r="B80" s="11">
        <f t="shared" si="45"/>
        <v>102</v>
      </c>
      <c r="C80" s="12" cm="1">
        <f t="array" ref="C80">IF(B80&lt;121,_xlfn.SINGLE(INDEX($D$5*Männer!C$2:C$122,B80+1,1))+(1-$D$5)*_xlfn.SINGLE(INDEX(Frauen!C$2:C$122,B80+1,1)),0)</f>
        <v>528.30015000000003</v>
      </c>
      <c r="D80" s="20">
        <f t="shared" si="38"/>
        <v>0.52830015000000008</v>
      </c>
      <c r="E80" s="20">
        <f t="shared" si="39"/>
        <v>0.47169984999999992</v>
      </c>
      <c r="F80" s="27">
        <f>IF(B80&lt;121,IF($D$1="konstant",$D$3,Zins!G74),0)</f>
        <v>7.4999999999999997E-3</v>
      </c>
      <c r="G80" s="37">
        <f t="shared" si="46"/>
        <v>1.0075000000000001</v>
      </c>
      <c r="H80" s="11"/>
      <c r="I80" s="11"/>
      <c r="J80" s="11"/>
      <c r="K80" s="11"/>
      <c r="L80" s="29">
        <f t="shared" si="40"/>
        <v>0</v>
      </c>
      <c r="M80" s="31">
        <f t="shared" si="29"/>
        <v>0</v>
      </c>
      <c r="N80" s="50">
        <f>N79+H81*PRODUCT($G$8:G80)^-1*PRODUCT($E$8:E79)*D80</f>
        <v>2392.6137427921667</v>
      </c>
      <c r="O80" s="50"/>
      <c r="P80" s="49">
        <f>P79+J80*PRODUCT($E$8:E79)*PRODUCT($G$8:G79)^-1</f>
        <v>18.493885311171478</v>
      </c>
      <c r="Q80" s="49">
        <f>((O79+N79)*PRODUCT($G$8:G79))/PRODUCT($E$8:E79)</f>
        <v>11925820.112474883</v>
      </c>
      <c r="R80" s="49">
        <f>((P79)*PRODUCT($G$8:G79))/PRODUCT($E$8:E79)</f>
        <v>92181.510729093483</v>
      </c>
      <c r="S80" s="11">
        <f t="shared" si="30"/>
        <v>0</v>
      </c>
      <c r="T80" s="31">
        <f t="shared" si="31"/>
        <v>0</v>
      </c>
      <c r="U80" s="39">
        <f t="shared" si="41"/>
        <v>0</v>
      </c>
      <c r="V80" s="39">
        <f t="shared" si="32"/>
        <v>0</v>
      </c>
      <c r="W80" s="49">
        <f t="shared" si="42"/>
        <v>417895891.54973805</v>
      </c>
      <c r="X80" s="39">
        <f t="shared" si="43"/>
        <v>0</v>
      </c>
      <c r="Y80" s="39">
        <f t="shared" si="44"/>
        <v>0</v>
      </c>
      <c r="Z80" s="39">
        <f t="shared" si="47"/>
        <v>0</v>
      </c>
      <c r="AA80" s="39">
        <f t="shared" si="48"/>
        <v>0</v>
      </c>
      <c r="AB80" s="39">
        <f t="shared" si="33"/>
        <v>0</v>
      </c>
      <c r="AC80" s="39">
        <f t="shared" si="34"/>
        <v>0</v>
      </c>
      <c r="AD80" s="39">
        <f t="shared" si="35"/>
        <v>0</v>
      </c>
      <c r="AE80" s="39">
        <f t="shared" si="36"/>
        <v>0</v>
      </c>
      <c r="AF80" s="39"/>
      <c r="AG80" s="39"/>
      <c r="AH80" s="39"/>
      <c r="AI80" s="39">
        <f t="shared" si="37"/>
        <v>0</v>
      </c>
      <c r="AJ80" s="39"/>
      <c r="AK80" s="39"/>
    </row>
    <row r="81" spans="1:37" x14ac:dyDescent="0.2">
      <c r="A81" s="11">
        <f t="shared" si="45"/>
        <v>73</v>
      </c>
      <c r="B81" s="11">
        <f t="shared" si="45"/>
        <v>103</v>
      </c>
      <c r="C81" s="12" cm="1">
        <f t="array" ref="C81">IF(B81&lt;121,_xlfn.SINGLE(INDEX($D$5*Männer!C$2:C$122,B81+1,1))+(1-$D$5)*_xlfn.SINGLE(INDEX(Frauen!C$2:C$122,B81+1,1)),0)</f>
        <v>554.15515000000005</v>
      </c>
      <c r="D81" s="20">
        <f t="shared" si="38"/>
        <v>0.55415515000000004</v>
      </c>
      <c r="E81" s="20">
        <f t="shared" si="39"/>
        <v>0.44584484999999996</v>
      </c>
      <c r="F81" s="27">
        <f>IF(B81&lt;121,IF($D$1="konstant",$D$3,Zins!G75),0)</f>
        <v>7.4999999999999997E-3</v>
      </c>
      <c r="G81" s="37">
        <f t="shared" si="46"/>
        <v>1.0075000000000001</v>
      </c>
      <c r="H81" s="11"/>
      <c r="I81" s="11"/>
      <c r="J81" s="11"/>
      <c r="K81" s="11"/>
      <c r="L81" s="29">
        <f t="shared" si="40"/>
        <v>0</v>
      </c>
      <c r="M81" s="31">
        <f t="shared" si="29"/>
        <v>0</v>
      </c>
      <c r="N81" s="50">
        <f>N80+H82*PRODUCT($G$8:G81)^-1*PRODUCT($E$8:E80)*D81</f>
        <v>2392.6137427921667</v>
      </c>
      <c r="O81" s="50"/>
      <c r="P81" s="49">
        <f>P80+J81*PRODUCT($E$8:E80)*PRODUCT($G$8:G80)^-1</f>
        <v>18.493885311171478</v>
      </c>
      <c r="Q81" s="49">
        <f>((O80+N80)*PRODUCT($G$8:G80))/PRODUCT($E$8:E80)</f>
        <v>25472265.389353942</v>
      </c>
      <c r="R81" s="49">
        <f>((P80)*PRODUCT($G$8:G80))/PRODUCT($E$8:E80)</f>
        <v>196889.76381816043</v>
      </c>
      <c r="S81" s="11">
        <f t="shared" si="30"/>
        <v>0</v>
      </c>
      <c r="T81" s="31">
        <f t="shared" si="31"/>
        <v>0</v>
      </c>
      <c r="U81" s="39">
        <f t="shared" si="41"/>
        <v>0</v>
      </c>
      <c r="V81" s="39">
        <f t="shared" si="32"/>
        <v>0</v>
      </c>
      <c r="W81" s="49">
        <f t="shared" si="42"/>
        <v>892580548.2795068</v>
      </c>
      <c r="X81" s="39">
        <f t="shared" si="43"/>
        <v>0</v>
      </c>
      <c r="Y81" s="39">
        <f t="shared" si="44"/>
        <v>0</v>
      </c>
      <c r="Z81" s="39">
        <f t="shared" si="47"/>
        <v>0</v>
      </c>
      <c r="AA81" s="39">
        <f t="shared" si="48"/>
        <v>0</v>
      </c>
      <c r="AB81" s="39">
        <f t="shared" si="33"/>
        <v>0</v>
      </c>
      <c r="AC81" s="39">
        <f t="shared" si="34"/>
        <v>0</v>
      </c>
      <c r="AD81" s="39">
        <f t="shared" si="35"/>
        <v>0</v>
      </c>
      <c r="AE81" s="39">
        <f t="shared" si="36"/>
        <v>0</v>
      </c>
      <c r="AF81" s="39"/>
      <c r="AG81" s="39"/>
      <c r="AH81" s="39"/>
      <c r="AI81" s="39">
        <f t="shared" si="37"/>
        <v>0</v>
      </c>
      <c r="AJ81" s="39"/>
      <c r="AK81" s="39"/>
    </row>
    <row r="82" spans="1:37" x14ac:dyDescent="0.2">
      <c r="A82" s="11">
        <f t="shared" si="45"/>
        <v>74</v>
      </c>
      <c r="B82" s="11">
        <f t="shared" si="45"/>
        <v>104</v>
      </c>
      <c r="C82" s="12" cm="1">
        <f t="array" ref="C82">IF(B82&lt;121,_xlfn.SINGLE(INDEX($D$5*Männer!C$2:C$122,B82+1,1))+(1-$D$5)*_xlfn.SINGLE(INDEX(Frauen!C$2:C$122,B82+1,1)),0)</f>
        <v>580.34705000000008</v>
      </c>
      <c r="D82" s="20">
        <f t="shared" si="38"/>
        <v>0.58034705000000009</v>
      </c>
      <c r="E82" s="20">
        <f t="shared" si="39"/>
        <v>0.41965294999999991</v>
      </c>
      <c r="F82" s="27">
        <f>IF(B82&lt;121,IF($D$1="konstant",$D$3,Zins!G76),0)</f>
        <v>7.4999999999999997E-3</v>
      </c>
      <c r="G82" s="37">
        <f t="shared" si="46"/>
        <v>1.0075000000000001</v>
      </c>
      <c r="H82" s="11"/>
      <c r="I82" s="11"/>
      <c r="J82" s="11"/>
      <c r="K82" s="11"/>
      <c r="L82" s="29">
        <f t="shared" si="40"/>
        <v>0</v>
      </c>
      <c r="M82" s="31">
        <f t="shared" si="29"/>
        <v>0</v>
      </c>
      <c r="N82" s="50">
        <f>N81+H83*PRODUCT($G$8:G82)^-1*PRODUCT($E$8:E81)*D82</f>
        <v>2392.6137427921667</v>
      </c>
      <c r="O82" s="50"/>
      <c r="P82" s="49">
        <f>P81+J82*PRODUCT($E$8:E81)*PRODUCT($G$8:G81)^-1</f>
        <v>18.493885311171478</v>
      </c>
      <c r="Q82" s="49">
        <f>((O81+N81)*PRODUCT($G$8:G81))/PRODUCT($E$8:E81)</f>
        <v>57561071.704145737</v>
      </c>
      <c r="R82" s="49">
        <f>((P81)*PRODUCT($G$8:G81))/PRODUCT($E$8:E81)</f>
        <v>444922.5712639647</v>
      </c>
      <c r="S82" s="11">
        <f t="shared" si="30"/>
        <v>0</v>
      </c>
      <c r="T82" s="31">
        <f t="shared" si="31"/>
        <v>0</v>
      </c>
      <c r="U82" s="39">
        <f t="shared" si="41"/>
        <v>0</v>
      </c>
      <c r="V82" s="39">
        <f t="shared" si="32"/>
        <v>0</v>
      </c>
      <c r="W82" s="49">
        <f t="shared" si="42"/>
        <v>2017013098.5960772</v>
      </c>
      <c r="X82" s="39">
        <f t="shared" si="43"/>
        <v>0</v>
      </c>
      <c r="Y82" s="39">
        <f t="shared" si="44"/>
        <v>0</v>
      </c>
      <c r="Z82" s="39">
        <f t="shared" si="47"/>
        <v>0</v>
      </c>
      <c r="AA82" s="39">
        <f t="shared" si="48"/>
        <v>0</v>
      </c>
      <c r="AB82" s="39">
        <f t="shared" si="33"/>
        <v>0</v>
      </c>
      <c r="AC82" s="39">
        <f t="shared" si="34"/>
        <v>0</v>
      </c>
      <c r="AD82" s="39">
        <f t="shared" si="35"/>
        <v>0</v>
      </c>
      <c r="AE82" s="39">
        <f t="shared" si="36"/>
        <v>0</v>
      </c>
      <c r="AF82" s="39"/>
      <c r="AG82" s="39"/>
      <c r="AH82" s="39"/>
      <c r="AI82" s="39">
        <f t="shared" si="37"/>
        <v>0</v>
      </c>
      <c r="AJ82" s="39"/>
      <c r="AK82" s="39"/>
    </row>
    <row r="83" spans="1:37" x14ac:dyDescent="0.2">
      <c r="A83" s="11">
        <f t="shared" si="45"/>
        <v>75</v>
      </c>
      <c r="B83" s="11">
        <f t="shared" si="45"/>
        <v>105</v>
      </c>
      <c r="C83" s="12" cm="1">
        <f t="array" ref="C83">IF(B83&lt;121,_xlfn.SINGLE(INDEX($D$5*Männer!C$2:C$122,B83+1,1))+(1-$D$5)*_xlfn.SINGLE(INDEX(Frauen!C$2:C$122,B83+1,1)),0)</f>
        <v>606.86979999999994</v>
      </c>
      <c r="D83" s="20">
        <f t="shared" si="38"/>
        <v>0.6068697999999999</v>
      </c>
      <c r="E83" s="20">
        <f t="shared" si="39"/>
        <v>0.3931302000000001</v>
      </c>
      <c r="F83" s="27">
        <f>IF(B83&lt;121,IF($D$1="konstant",$D$3,Zins!G77),0)</f>
        <v>7.4999999999999997E-3</v>
      </c>
      <c r="G83" s="37">
        <f t="shared" si="46"/>
        <v>1.0075000000000001</v>
      </c>
      <c r="H83" s="11"/>
      <c r="I83" s="11"/>
      <c r="J83" s="11"/>
      <c r="K83" s="11"/>
      <c r="L83" s="29">
        <f t="shared" si="40"/>
        <v>0</v>
      </c>
      <c r="M83" s="31">
        <f t="shared" si="29"/>
        <v>0</v>
      </c>
      <c r="N83" s="50">
        <f>N82+H84*PRODUCT($G$8:G83)^-1*PRODUCT($E$8:E82)*D83</f>
        <v>2392.6137427921667</v>
      </c>
      <c r="O83" s="50"/>
      <c r="P83" s="49">
        <f>P82+J83*PRODUCT($E$8:E82)*PRODUCT($G$8:G82)^-1</f>
        <v>18.493885311171478</v>
      </c>
      <c r="Q83" s="49">
        <f>((O82+N82)*PRODUCT($G$8:G82))/PRODUCT($E$8:E82)</f>
        <v>138192236.56577858</v>
      </c>
      <c r="R83" s="49">
        <f>((P82)*PRODUCT($G$8:G82))/PRODUCT($E$8:E82)</f>
        <v>1068167.1379849578</v>
      </c>
      <c r="S83" s="11">
        <f t="shared" si="30"/>
        <v>0</v>
      </c>
      <c r="T83" s="31">
        <f t="shared" si="31"/>
        <v>0</v>
      </c>
      <c r="U83" s="39">
        <f t="shared" si="41"/>
        <v>0</v>
      </c>
      <c r="V83" s="39">
        <f t="shared" si="32"/>
        <v>0</v>
      </c>
      <c r="W83" s="49">
        <f t="shared" si="42"/>
        <v>4842431577.8920374</v>
      </c>
      <c r="X83" s="39">
        <f t="shared" si="43"/>
        <v>0</v>
      </c>
      <c r="Y83" s="39">
        <f t="shared" si="44"/>
        <v>0</v>
      </c>
      <c r="Z83" s="39">
        <f t="shared" si="47"/>
        <v>0</v>
      </c>
      <c r="AA83" s="39">
        <f t="shared" si="48"/>
        <v>0</v>
      </c>
      <c r="AB83" s="39">
        <f t="shared" si="33"/>
        <v>0</v>
      </c>
      <c r="AC83" s="39">
        <f t="shared" si="34"/>
        <v>0</v>
      </c>
      <c r="AD83" s="39">
        <f t="shared" si="35"/>
        <v>0</v>
      </c>
      <c r="AE83" s="39">
        <f t="shared" si="36"/>
        <v>0</v>
      </c>
      <c r="AF83" s="39"/>
      <c r="AG83" s="39"/>
      <c r="AH83" s="39"/>
      <c r="AI83" s="39">
        <f t="shared" si="37"/>
        <v>0</v>
      </c>
      <c r="AJ83" s="39"/>
      <c r="AK83" s="39"/>
    </row>
    <row r="84" spans="1:37" x14ac:dyDescent="0.2">
      <c r="A84" s="11">
        <f t="shared" si="45"/>
        <v>76</v>
      </c>
      <c r="B84" s="11">
        <f t="shared" si="45"/>
        <v>106</v>
      </c>
      <c r="C84" s="12" cm="1">
        <f t="array" ref="C84">IF(B84&lt;121,_xlfn.SINGLE(INDEX($D$5*Männer!C$2:C$122,B84+1,1))+(1-$D$5)*_xlfn.SINGLE(INDEX(Frauen!C$2:C$122,B84+1,1)),0)</f>
        <v>633.7097</v>
      </c>
      <c r="D84" s="20">
        <f t="shared" si="38"/>
        <v>0.63370970000000004</v>
      </c>
      <c r="E84" s="20">
        <f t="shared" si="39"/>
        <v>0.36629029999999996</v>
      </c>
      <c r="F84" s="27">
        <f>IF(B84&lt;121,IF($D$1="konstant",$D$3,Zins!G78),0)</f>
        <v>7.4999999999999997E-3</v>
      </c>
      <c r="G84" s="37">
        <f t="shared" si="46"/>
        <v>1.0075000000000001</v>
      </c>
      <c r="H84" s="11"/>
      <c r="I84" s="11"/>
      <c r="J84" s="11"/>
      <c r="K84" s="11"/>
      <c r="L84" s="29">
        <f t="shared" si="40"/>
        <v>0</v>
      </c>
      <c r="M84" s="31">
        <f t="shared" si="29"/>
        <v>0</v>
      </c>
      <c r="N84" s="50">
        <f>N83+H85*PRODUCT($G$8:G84)^-1*PRODUCT($E$8:E83)*D84</f>
        <v>2392.6137427921667</v>
      </c>
      <c r="O84" s="50"/>
      <c r="P84" s="49">
        <f>P83+J84*PRODUCT($E$8:E83)*PRODUCT($G$8:G83)^-1</f>
        <v>18.493885311171478</v>
      </c>
      <c r="Q84" s="49">
        <f>((O83+N83)*PRODUCT($G$8:G83))/PRODUCT($E$8:E83)</f>
        <v>354154115.71032161</v>
      </c>
      <c r="R84" s="49">
        <f>((P83)*PRODUCT($G$8:G83))/PRODUCT($E$8:E83)</f>
        <v>2737460.4940547552</v>
      </c>
      <c r="S84" s="11">
        <f t="shared" si="30"/>
        <v>0</v>
      </c>
      <c r="T84" s="31">
        <f t="shared" si="31"/>
        <v>0</v>
      </c>
      <c r="U84" s="39">
        <f t="shared" si="41"/>
        <v>0</v>
      </c>
      <c r="V84" s="39">
        <f t="shared" si="32"/>
        <v>0</v>
      </c>
      <c r="W84" s="49">
        <f t="shared" si="42"/>
        <v>12410010257.991442</v>
      </c>
      <c r="X84" s="39">
        <f t="shared" si="43"/>
        <v>0</v>
      </c>
      <c r="Y84" s="39">
        <f t="shared" si="44"/>
        <v>0</v>
      </c>
      <c r="Z84" s="39">
        <f t="shared" si="47"/>
        <v>0</v>
      </c>
      <c r="AA84" s="39">
        <f t="shared" si="48"/>
        <v>0</v>
      </c>
      <c r="AB84" s="39">
        <f t="shared" si="33"/>
        <v>0</v>
      </c>
      <c r="AC84" s="39">
        <f t="shared" si="34"/>
        <v>0</v>
      </c>
      <c r="AD84" s="39">
        <f t="shared" si="35"/>
        <v>0</v>
      </c>
      <c r="AE84" s="39">
        <f t="shared" si="36"/>
        <v>0</v>
      </c>
      <c r="AF84" s="39"/>
      <c r="AG84" s="39"/>
      <c r="AH84" s="39"/>
      <c r="AI84" s="39">
        <f t="shared" si="37"/>
        <v>0</v>
      </c>
      <c r="AJ84" s="39"/>
      <c r="AK84" s="39"/>
    </row>
    <row r="85" spans="1:37" x14ac:dyDescent="0.2">
      <c r="A85" s="11">
        <f t="shared" si="45"/>
        <v>77</v>
      </c>
      <c r="B85" s="11">
        <f t="shared" si="45"/>
        <v>107</v>
      </c>
      <c r="C85" s="12" cm="1">
        <f t="array" ref="C85">IF(B85&lt;121,_xlfn.SINGLE(INDEX($D$5*Männer!C$2:C$122,B85+1,1))+(1-$D$5)*_xlfn.SINGLE(INDEX(Frauen!C$2:C$122,B85+1,1)),0)</f>
        <v>660.85550000000001</v>
      </c>
      <c r="D85" s="20">
        <f t="shared" si="38"/>
        <v>0.66085550000000004</v>
      </c>
      <c r="E85" s="20">
        <f t="shared" si="39"/>
        <v>0.33914449999999996</v>
      </c>
      <c r="F85" s="27">
        <f>IF(B85&lt;121,IF($D$1="konstant",$D$3,Zins!G79),0)</f>
        <v>7.4999999999999997E-3</v>
      </c>
      <c r="G85" s="37">
        <f t="shared" si="46"/>
        <v>1.0075000000000001</v>
      </c>
      <c r="H85" s="11"/>
      <c r="I85" s="11"/>
      <c r="J85" s="11"/>
      <c r="K85" s="11"/>
      <c r="L85" s="29">
        <f t="shared" si="40"/>
        <v>0</v>
      </c>
      <c r="M85" s="31">
        <f t="shared" si="29"/>
        <v>0</v>
      </c>
      <c r="N85" s="50">
        <f>N84+H86*PRODUCT($G$8:G85)^-1*PRODUCT($E$8:E84)*D85</f>
        <v>2392.6137427921667</v>
      </c>
      <c r="O85" s="50"/>
      <c r="P85" s="49">
        <f>P84+J85*PRODUCT($E$8:E84)*PRODUCT($G$8:G84)^-1</f>
        <v>18.493885311171478</v>
      </c>
      <c r="Q85" s="49">
        <f>((O84+N84)*PRODUCT($G$8:G84))/PRODUCT($E$8:E84)</f>
        <v>974118811.1673969</v>
      </c>
      <c r="R85" s="49">
        <f>((P84)*PRODUCT($G$8:G84))/PRODUCT($E$8:E84)</f>
        <v>7529523.5712225158</v>
      </c>
      <c r="S85" s="11">
        <f t="shared" si="30"/>
        <v>0</v>
      </c>
      <c r="T85" s="31">
        <f t="shared" si="31"/>
        <v>0</v>
      </c>
      <c r="U85" s="39">
        <f t="shared" si="41"/>
        <v>0</v>
      </c>
      <c r="V85" s="39">
        <f t="shared" si="32"/>
        <v>0</v>
      </c>
      <c r="W85" s="49">
        <f t="shared" si="42"/>
        <v>34134361010.723953</v>
      </c>
      <c r="X85" s="39">
        <f t="shared" si="43"/>
        <v>0</v>
      </c>
      <c r="Y85" s="39">
        <f t="shared" si="44"/>
        <v>0</v>
      </c>
      <c r="Z85" s="39">
        <f t="shared" si="47"/>
        <v>0</v>
      </c>
      <c r="AA85" s="39">
        <f t="shared" si="48"/>
        <v>0</v>
      </c>
      <c r="AB85" s="39">
        <f t="shared" si="33"/>
        <v>0</v>
      </c>
      <c r="AC85" s="39">
        <f t="shared" si="34"/>
        <v>0</v>
      </c>
      <c r="AD85" s="39">
        <f t="shared" si="35"/>
        <v>0</v>
      </c>
      <c r="AE85" s="39">
        <f t="shared" si="36"/>
        <v>0</v>
      </c>
      <c r="AF85" s="39"/>
      <c r="AG85" s="39"/>
      <c r="AH85" s="39"/>
      <c r="AI85" s="39">
        <f t="shared" si="37"/>
        <v>0</v>
      </c>
      <c r="AJ85" s="39"/>
      <c r="AK85" s="39"/>
    </row>
    <row r="86" spans="1:37" x14ac:dyDescent="0.2">
      <c r="A86" s="11">
        <f t="shared" si="45"/>
        <v>78</v>
      </c>
      <c r="B86" s="11">
        <f t="shared" si="45"/>
        <v>108</v>
      </c>
      <c r="C86" s="12" cm="1">
        <f t="array" ref="C86">IF(B86&lt;121,_xlfn.SINGLE(INDEX($D$5*Männer!C$2:C$122,B86+1,1))+(1-$D$5)*_xlfn.SINGLE(INDEX(Frauen!C$2:C$122,B86+1,1)),0)</f>
        <v>688.29150000000004</v>
      </c>
      <c r="D86" s="20">
        <f t="shared" si="38"/>
        <v>0.68829150000000006</v>
      </c>
      <c r="E86" s="20">
        <f t="shared" si="39"/>
        <v>0.31170849999999994</v>
      </c>
      <c r="F86" s="27">
        <f>IF(B86&lt;121,IF($D$1="konstant",$D$3,Zins!G80),0)</f>
        <v>7.4999999999999997E-3</v>
      </c>
      <c r="G86" s="37">
        <f t="shared" si="46"/>
        <v>1.0075000000000001</v>
      </c>
      <c r="H86" s="11"/>
      <c r="I86" s="11"/>
      <c r="J86" s="11"/>
      <c r="K86" s="11"/>
      <c r="L86" s="29">
        <f t="shared" si="40"/>
        <v>0</v>
      </c>
      <c r="M86" s="31">
        <f t="shared" si="29"/>
        <v>0</v>
      </c>
      <c r="N86" s="50">
        <f>N85+H87*PRODUCT($G$8:G86)^-1*PRODUCT($E$8:E85)*D86</f>
        <v>2392.6137427921667</v>
      </c>
      <c r="O86" s="50"/>
      <c r="P86" s="49">
        <f>P85+J86*PRODUCT($E$8:E85)*PRODUCT($G$8:G85)^-1</f>
        <v>18.493885311171478</v>
      </c>
      <c r="Q86" s="49">
        <f>((O85+N85)*PRODUCT($G$8:G85))/PRODUCT($E$8:E85)</f>
        <v>2893824615.322237</v>
      </c>
      <c r="R86" s="49">
        <f>((P85)*PRODUCT($G$8:G85))/PRODUCT($E$8:E85)</f>
        <v>22368031.909721918</v>
      </c>
      <c r="S86" s="11">
        <f t="shared" si="30"/>
        <v>0</v>
      </c>
      <c r="T86" s="31">
        <f t="shared" si="31"/>
        <v>0</v>
      </c>
      <c r="U86" s="39">
        <f t="shared" si="41"/>
        <v>0</v>
      </c>
      <c r="V86" s="39">
        <f t="shared" si="32"/>
        <v>0</v>
      </c>
      <c r="W86" s="49">
        <f t="shared" si="42"/>
        <v>101403291866.16438</v>
      </c>
      <c r="X86" s="39">
        <f t="shared" si="43"/>
        <v>0</v>
      </c>
      <c r="Y86" s="39">
        <f t="shared" si="44"/>
        <v>0</v>
      </c>
      <c r="Z86" s="39">
        <f t="shared" si="47"/>
        <v>0</v>
      </c>
      <c r="AA86" s="39">
        <f t="shared" si="48"/>
        <v>0</v>
      </c>
      <c r="AB86" s="39">
        <f t="shared" si="33"/>
        <v>0</v>
      </c>
      <c r="AC86" s="39">
        <f t="shared" si="34"/>
        <v>0</v>
      </c>
      <c r="AD86" s="39">
        <f t="shared" si="35"/>
        <v>0</v>
      </c>
      <c r="AE86" s="39">
        <f t="shared" si="36"/>
        <v>0</v>
      </c>
      <c r="AF86" s="39"/>
      <c r="AG86" s="39"/>
      <c r="AH86" s="39"/>
      <c r="AI86" s="39">
        <f t="shared" si="37"/>
        <v>0</v>
      </c>
      <c r="AJ86" s="39"/>
      <c r="AK86" s="39"/>
    </row>
    <row r="87" spans="1:37" x14ac:dyDescent="0.2">
      <c r="A87" s="11">
        <f t="shared" si="45"/>
        <v>79</v>
      </c>
      <c r="B87" s="11">
        <f t="shared" si="45"/>
        <v>109</v>
      </c>
      <c r="C87" s="12" cm="1">
        <f t="array" ref="C87">IF(B87&lt;121,_xlfn.SINGLE(INDEX($D$5*Männer!C$2:C$122,B87+1,1))+(1-$D$5)*_xlfn.SINGLE(INDEX(Frauen!C$2:C$122,B87+1,1)),0)</f>
        <v>715.99755000000005</v>
      </c>
      <c r="D87" s="20">
        <f t="shared" si="38"/>
        <v>0.71599755000000009</v>
      </c>
      <c r="E87" s="20">
        <f t="shared" si="39"/>
        <v>0.28400244999999991</v>
      </c>
      <c r="F87" s="27">
        <f>IF(B87&lt;121,IF($D$1="konstant",$D$3,Zins!G81),0)</f>
        <v>7.4999999999999997E-3</v>
      </c>
      <c r="G87" s="37">
        <f t="shared" si="46"/>
        <v>1.0075000000000001</v>
      </c>
      <c r="H87" s="11"/>
      <c r="I87" s="11"/>
      <c r="J87" s="11"/>
      <c r="K87" s="11"/>
      <c r="L87" s="29">
        <f t="shared" si="40"/>
        <v>0</v>
      </c>
      <c r="M87" s="31">
        <f t="shared" si="29"/>
        <v>0</v>
      </c>
      <c r="N87" s="50">
        <f>N86+H88*PRODUCT($G$8:G87)^-1*PRODUCT($E$8:E86)*D87</f>
        <v>2392.6137427921667</v>
      </c>
      <c r="O87" s="50"/>
      <c r="P87" s="49">
        <f>P86+J87*PRODUCT($E$8:E86)*PRODUCT($G$8:G86)^-1</f>
        <v>18.493885311171478</v>
      </c>
      <c r="Q87" s="49">
        <f>((O86+N86)*PRODUCT($G$8:G86))/PRODUCT($E$8:E86)</f>
        <v>9353380802.6959629</v>
      </c>
      <c r="R87" s="49">
        <f>((P86)*PRODUCT($G$8:G86))/PRODUCT($E$8:E86)</f>
        <v>72297650.36578995</v>
      </c>
      <c r="S87" s="11">
        <f t="shared" si="30"/>
        <v>0</v>
      </c>
      <c r="T87" s="31">
        <f t="shared" si="31"/>
        <v>0</v>
      </c>
      <c r="U87" s="39">
        <f t="shared" si="41"/>
        <v>0</v>
      </c>
      <c r="V87" s="39">
        <f t="shared" si="32"/>
        <v>0</v>
      </c>
      <c r="W87" s="49">
        <f t="shared" si="42"/>
        <v>327754349192.14789</v>
      </c>
      <c r="X87" s="39">
        <f t="shared" si="43"/>
        <v>0</v>
      </c>
      <c r="Y87" s="39">
        <f t="shared" si="44"/>
        <v>0</v>
      </c>
      <c r="Z87" s="39">
        <f t="shared" si="47"/>
        <v>0</v>
      </c>
      <c r="AA87" s="39">
        <f t="shared" si="48"/>
        <v>0</v>
      </c>
      <c r="AB87" s="39">
        <f t="shared" si="33"/>
        <v>0</v>
      </c>
      <c r="AC87" s="39">
        <f t="shared" si="34"/>
        <v>0</v>
      </c>
      <c r="AD87" s="39">
        <f t="shared" si="35"/>
        <v>0</v>
      </c>
      <c r="AE87" s="39">
        <f t="shared" si="36"/>
        <v>0</v>
      </c>
      <c r="AF87" s="39"/>
      <c r="AG87" s="39"/>
      <c r="AH87" s="39"/>
      <c r="AI87" s="39">
        <f t="shared" si="37"/>
        <v>0</v>
      </c>
      <c r="AJ87" s="39"/>
      <c r="AK87" s="39"/>
    </row>
    <row r="88" spans="1:37" x14ac:dyDescent="0.2">
      <c r="A88" s="11">
        <f t="shared" si="45"/>
        <v>80</v>
      </c>
      <c r="B88" s="11">
        <f t="shared" si="45"/>
        <v>110</v>
      </c>
      <c r="C88" s="12" cm="1">
        <f t="array" ref="C88">IF(B88&lt;121,_xlfn.SINGLE(INDEX($D$5*Männer!C$2:C$122,B88+1,1))+(1-$D$5)*_xlfn.SINGLE(INDEX(Frauen!C$2:C$122,B88+1,1)),0)</f>
        <v>743.95164999999997</v>
      </c>
      <c r="D88" s="20">
        <f t="shared" si="38"/>
        <v>0.74395164999999996</v>
      </c>
      <c r="E88" s="20">
        <f t="shared" si="39"/>
        <v>0.25604835000000004</v>
      </c>
      <c r="F88" s="27">
        <f>IF(B88&lt;121,IF($D$1="konstant",$D$3,Zins!G82),0)</f>
        <v>7.4999999999999997E-3</v>
      </c>
      <c r="G88" s="37">
        <f t="shared" si="46"/>
        <v>1.0075000000000001</v>
      </c>
      <c r="H88" s="11"/>
      <c r="I88" s="11"/>
      <c r="J88" s="11"/>
      <c r="K88" s="11"/>
      <c r="L88" s="29">
        <f t="shared" si="40"/>
        <v>0</v>
      </c>
      <c r="M88" s="31">
        <f t="shared" si="29"/>
        <v>0</v>
      </c>
      <c r="N88" s="50">
        <f>N87+H89*PRODUCT($G$8:G88)^-1*PRODUCT($E$8:E87)*D88</f>
        <v>2392.6137427921667</v>
      </c>
      <c r="O88" s="50"/>
      <c r="P88" s="49">
        <f>P87+J88*PRODUCT($E$8:E87)*PRODUCT($G$8:G87)^-1</f>
        <v>18.493885311171478</v>
      </c>
      <c r="Q88" s="49">
        <f>((O87+N87)*PRODUCT($G$8:G87))/PRODUCT($E$8:E87)</f>
        <v>33181161496.022964</v>
      </c>
      <c r="R88" s="49">
        <f>((P87)*PRODUCT($G$8:G87))/PRODUCT($E$8:E87)</f>
        <v>256476247.80537429</v>
      </c>
      <c r="S88" s="11">
        <f t="shared" si="30"/>
        <v>0</v>
      </c>
      <c r="T88" s="31">
        <f t="shared" si="31"/>
        <v>0</v>
      </c>
      <c r="U88" s="39">
        <f t="shared" si="41"/>
        <v>0</v>
      </c>
      <c r="V88" s="39">
        <f t="shared" si="32"/>
        <v>0</v>
      </c>
      <c r="W88" s="49">
        <f t="shared" si="42"/>
        <v>1162710063983.9172</v>
      </c>
      <c r="X88" s="39">
        <f t="shared" si="43"/>
        <v>0</v>
      </c>
      <c r="Y88" s="39">
        <f t="shared" si="44"/>
        <v>0</v>
      </c>
      <c r="Z88" s="39">
        <f t="shared" si="47"/>
        <v>0</v>
      </c>
      <c r="AA88" s="39">
        <f t="shared" si="48"/>
        <v>0</v>
      </c>
      <c r="AB88" s="39">
        <f t="shared" si="33"/>
        <v>0</v>
      </c>
      <c r="AC88" s="39">
        <f t="shared" si="34"/>
        <v>0</v>
      </c>
      <c r="AD88" s="39">
        <f t="shared" si="35"/>
        <v>0</v>
      </c>
      <c r="AE88" s="39">
        <f t="shared" si="36"/>
        <v>0</v>
      </c>
      <c r="AF88" s="39"/>
      <c r="AG88" s="39"/>
      <c r="AH88" s="39"/>
      <c r="AI88" s="39">
        <f t="shared" si="37"/>
        <v>0</v>
      </c>
      <c r="AJ88" s="39"/>
      <c r="AK88" s="39"/>
    </row>
    <row r="89" spans="1:37" x14ac:dyDescent="0.2">
      <c r="A89" s="11">
        <f t="shared" si="45"/>
        <v>81</v>
      </c>
      <c r="B89" s="11">
        <f t="shared" si="45"/>
        <v>111</v>
      </c>
      <c r="C89" s="12" cm="1">
        <f t="array" ref="C89">IF(B89&lt;121,_xlfn.SINGLE(INDEX($D$5*Männer!C$2:C$122,B89+1,1))+(1-$D$5)*_xlfn.SINGLE(INDEX(Frauen!C$2:C$122,B89+1,1)),0)</f>
        <v>772.12744999999995</v>
      </c>
      <c r="D89" s="20">
        <f t="shared" si="38"/>
        <v>0.77212744999999994</v>
      </c>
      <c r="E89" s="20">
        <f t="shared" si="39"/>
        <v>0.22787255000000006</v>
      </c>
      <c r="F89" s="27">
        <f>IF(B89&lt;121,IF($D$1="konstant",$D$3,Zins!G83),0)</f>
        <v>7.4999999999999997E-3</v>
      </c>
      <c r="G89" s="37">
        <f t="shared" si="46"/>
        <v>1.0075000000000001</v>
      </c>
      <c r="H89" s="11"/>
      <c r="I89" s="11"/>
      <c r="J89" s="11"/>
      <c r="K89" s="11"/>
      <c r="L89" s="29">
        <f t="shared" si="40"/>
        <v>0</v>
      </c>
      <c r="M89" s="31">
        <f t="shared" si="29"/>
        <v>0</v>
      </c>
      <c r="N89" s="50">
        <f>N88+H90*PRODUCT($G$8:G89)^-1*PRODUCT($E$8:E88)*D89</f>
        <v>2392.6137427921667</v>
      </c>
      <c r="O89" s="50"/>
      <c r="P89" s="49">
        <f>P88+J89*PRODUCT($E$8:E88)*PRODUCT($G$8:G88)^-1</f>
        <v>18.493885311171478</v>
      </c>
      <c r="Q89" s="49">
        <f>((O88+N88)*PRODUCT($G$8:G88))/PRODUCT($E$8:E88)</f>
        <v>130561357678.12267</v>
      </c>
      <c r="R89" s="49">
        <f>((P88)*PRODUCT($G$8:G88))/PRODUCT($E$8:E88)</f>
        <v>1009183693.8762331</v>
      </c>
      <c r="S89" s="11">
        <f t="shared" si="30"/>
        <v>0</v>
      </c>
      <c r="T89" s="31">
        <f t="shared" si="31"/>
        <v>0</v>
      </c>
      <c r="U89" s="39">
        <f t="shared" si="41"/>
        <v>0</v>
      </c>
      <c r="V89" s="39">
        <f t="shared" si="32"/>
        <v>0</v>
      </c>
      <c r="W89" s="49">
        <f t="shared" si="42"/>
        <v>4575035884682.7031</v>
      </c>
      <c r="X89" s="39">
        <f t="shared" si="43"/>
        <v>0</v>
      </c>
      <c r="Y89" s="39">
        <f t="shared" si="44"/>
        <v>0</v>
      </c>
      <c r="Z89" s="39">
        <f t="shared" si="47"/>
        <v>0</v>
      </c>
      <c r="AA89" s="39">
        <f t="shared" si="48"/>
        <v>0</v>
      </c>
      <c r="AB89" s="39">
        <f t="shared" si="33"/>
        <v>0</v>
      </c>
      <c r="AC89" s="39">
        <f t="shared" si="34"/>
        <v>0</v>
      </c>
      <c r="AD89" s="39">
        <f t="shared" si="35"/>
        <v>0</v>
      </c>
      <c r="AE89" s="39">
        <f t="shared" si="36"/>
        <v>0</v>
      </c>
      <c r="AF89" s="39"/>
      <c r="AG89" s="39"/>
      <c r="AH89" s="39"/>
      <c r="AI89" s="39">
        <f t="shared" si="37"/>
        <v>0</v>
      </c>
      <c r="AJ89" s="39"/>
      <c r="AK89" s="39"/>
    </row>
    <row r="90" spans="1:37" x14ac:dyDescent="0.2">
      <c r="A90" s="11">
        <f t="shared" ref="A90:B105" si="49">IF(A89&lt;121,A89+1,"")</f>
        <v>82</v>
      </c>
      <c r="B90" s="11">
        <f t="shared" si="49"/>
        <v>112</v>
      </c>
      <c r="C90" s="12" cm="1">
        <f t="array" ref="C90">IF(B90&lt;121,_xlfn.SINGLE(INDEX($D$5*Männer!C$2:C$122,B90+1,1))+(1-$D$5)*_xlfn.SINGLE(INDEX(Frauen!C$2:C$122,B90+1,1)),0)</f>
        <v>800.49414999999999</v>
      </c>
      <c r="D90" s="20">
        <f t="shared" si="38"/>
        <v>0.80049415000000002</v>
      </c>
      <c r="E90" s="20">
        <f t="shared" si="39"/>
        <v>0.19950584999999998</v>
      </c>
      <c r="F90" s="27">
        <f>IF(B90&lt;121,IF($D$1="konstant",$D$3,Zins!G84),0)</f>
        <v>7.4999999999999997E-3</v>
      </c>
      <c r="G90" s="37">
        <f t="shared" si="46"/>
        <v>1.0075000000000001</v>
      </c>
      <c r="H90" s="11"/>
      <c r="I90" s="11"/>
      <c r="J90" s="11"/>
      <c r="K90" s="11"/>
      <c r="L90" s="29">
        <f t="shared" si="40"/>
        <v>0</v>
      </c>
      <c r="M90" s="31">
        <f t="shared" si="29"/>
        <v>0</v>
      </c>
      <c r="N90" s="50">
        <f>N89+H91*PRODUCT($G$8:G90)^-1*PRODUCT($E$8:E89)*D90</f>
        <v>2392.6137427921667</v>
      </c>
      <c r="O90" s="50"/>
      <c r="P90" s="49">
        <f>P89+J90*PRODUCT($E$8:E89)*PRODUCT($G$8:G89)^-1</f>
        <v>18.493885311171478</v>
      </c>
      <c r="Q90" s="49">
        <f>((O89+N89)*PRODUCT($G$8:G89))/PRODUCT($E$8:E89)</f>
        <v>577254995657.47839</v>
      </c>
      <c r="R90" s="49">
        <f>((P89)*PRODUCT($G$8:G89))/PRODUCT($E$8:E89)</f>
        <v>4461935286.1075392</v>
      </c>
      <c r="S90" s="11">
        <f t="shared" si="30"/>
        <v>0</v>
      </c>
      <c r="T90" s="31">
        <f t="shared" si="31"/>
        <v>0</v>
      </c>
      <c r="U90" s="39">
        <f t="shared" si="41"/>
        <v>0</v>
      </c>
      <c r="V90" s="39">
        <f t="shared" si="32"/>
        <v>0</v>
      </c>
      <c r="W90" s="49">
        <f t="shared" si="42"/>
        <v>20227748598143.227</v>
      </c>
      <c r="X90" s="39">
        <f t="shared" si="43"/>
        <v>0</v>
      </c>
      <c r="Y90" s="39">
        <f t="shared" si="44"/>
        <v>0</v>
      </c>
      <c r="Z90" s="39">
        <f t="shared" si="47"/>
        <v>0</v>
      </c>
      <c r="AA90" s="39">
        <f t="shared" si="48"/>
        <v>0</v>
      </c>
      <c r="AB90" s="39">
        <f t="shared" si="33"/>
        <v>0</v>
      </c>
      <c r="AC90" s="39">
        <f t="shared" si="34"/>
        <v>0</v>
      </c>
      <c r="AD90" s="39">
        <f t="shared" si="35"/>
        <v>0</v>
      </c>
      <c r="AE90" s="39">
        <f t="shared" si="36"/>
        <v>0</v>
      </c>
      <c r="AF90" s="39"/>
      <c r="AG90" s="39"/>
      <c r="AH90" s="39"/>
      <c r="AI90" s="39">
        <f t="shared" si="37"/>
        <v>0</v>
      </c>
      <c r="AJ90" s="39"/>
      <c r="AK90" s="39"/>
    </row>
    <row r="91" spans="1:37" x14ac:dyDescent="0.2">
      <c r="A91" s="11">
        <f t="shared" si="49"/>
        <v>83</v>
      </c>
      <c r="B91" s="11">
        <f t="shared" si="49"/>
        <v>113</v>
      </c>
      <c r="C91" s="12" cm="1">
        <f t="array" ref="C91">IF(B91&lt;121,_xlfn.SINGLE(INDEX($D$5*Männer!C$2:C$122,B91+1,1))+(1-$D$5)*_xlfn.SINGLE(INDEX(Frauen!C$2:C$122,B91+1,1)),0)</f>
        <v>829.01589999999999</v>
      </c>
      <c r="D91" s="20">
        <f t="shared" si="38"/>
        <v>0.82901590000000003</v>
      </c>
      <c r="E91" s="20">
        <f t="shared" si="39"/>
        <v>0.17098409999999997</v>
      </c>
      <c r="F91" s="27">
        <f>IF(B91&lt;121,IF($D$1="konstant",$D$3,Zins!G85),0)</f>
        <v>7.4999999999999997E-3</v>
      </c>
      <c r="G91" s="37">
        <f t="shared" si="46"/>
        <v>1.0075000000000001</v>
      </c>
      <c r="H91" s="11"/>
      <c r="I91" s="11"/>
      <c r="J91" s="11"/>
      <c r="K91" s="11"/>
      <c r="L91" s="29">
        <f t="shared" si="40"/>
        <v>0</v>
      </c>
      <c r="M91" s="31">
        <f t="shared" si="29"/>
        <v>0</v>
      </c>
      <c r="N91" s="50">
        <f>N90+H92*PRODUCT($G$8:G91)^-1*PRODUCT($E$8:E90)*D91</f>
        <v>2392.6137427921667</v>
      </c>
      <c r="O91" s="50"/>
      <c r="P91" s="49">
        <f>P90+J91*PRODUCT($E$8:E90)*PRODUCT($G$8:G90)^-1</f>
        <v>18.493885311171478</v>
      </c>
      <c r="Q91" s="49">
        <f>((O90+N90)*PRODUCT($G$8:G90))/PRODUCT($E$8:E90)</f>
        <v>2915124584692.1763</v>
      </c>
      <c r="R91" s="49">
        <f>((P90)*PRODUCT($G$8:G90))/PRODUCT($E$8:E90)</f>
        <v>22532671602.127689</v>
      </c>
      <c r="S91" s="11">
        <f t="shared" si="30"/>
        <v>0</v>
      </c>
      <c r="T91" s="31">
        <f t="shared" si="31"/>
        <v>0</v>
      </c>
      <c r="U91" s="39">
        <f t="shared" si="41"/>
        <v>0</v>
      </c>
      <c r="V91" s="39">
        <f t="shared" si="32"/>
        <v>0</v>
      </c>
      <c r="W91" s="49">
        <f t="shared" si="42"/>
        <v>102149669859953</v>
      </c>
      <c r="X91" s="39">
        <f t="shared" si="43"/>
        <v>0</v>
      </c>
      <c r="Y91" s="39">
        <f t="shared" si="44"/>
        <v>0</v>
      </c>
      <c r="Z91" s="39">
        <f t="shared" si="47"/>
        <v>0</v>
      </c>
      <c r="AA91" s="39">
        <f t="shared" si="48"/>
        <v>0</v>
      </c>
      <c r="AB91" s="39">
        <f t="shared" si="33"/>
        <v>0</v>
      </c>
      <c r="AC91" s="39">
        <f t="shared" si="34"/>
        <v>0</v>
      </c>
      <c r="AD91" s="39">
        <f t="shared" si="35"/>
        <v>0</v>
      </c>
      <c r="AE91" s="39">
        <f t="shared" si="36"/>
        <v>0</v>
      </c>
      <c r="AF91" s="39"/>
      <c r="AG91" s="39"/>
      <c r="AH91" s="39"/>
      <c r="AI91" s="39">
        <f t="shared" si="37"/>
        <v>0</v>
      </c>
      <c r="AJ91" s="39"/>
      <c r="AK91" s="39"/>
    </row>
    <row r="92" spans="1:37" x14ac:dyDescent="0.2">
      <c r="A92" s="11">
        <f t="shared" si="49"/>
        <v>84</v>
      </c>
      <c r="B92" s="11">
        <f t="shared" si="49"/>
        <v>114</v>
      </c>
      <c r="C92" s="12" cm="1">
        <f t="array" ref="C92">IF(B92&lt;121,_xlfn.SINGLE(INDEX($D$5*Männer!C$2:C$122,B92+1,1))+(1-$D$5)*_xlfn.SINGLE(INDEX(Frauen!C$2:C$122,B92+1,1)),0)</f>
        <v>857.65114999999992</v>
      </c>
      <c r="D92" s="20">
        <f t="shared" si="38"/>
        <v>0.85765114999999992</v>
      </c>
      <c r="E92" s="20">
        <f t="shared" si="39"/>
        <v>0.14234885000000008</v>
      </c>
      <c r="F92" s="27">
        <f>IF(B92&lt;121,IF($D$1="konstant",$D$3,Zins!G86),0)</f>
        <v>7.4999999999999997E-3</v>
      </c>
      <c r="G92" s="37">
        <f t="shared" si="46"/>
        <v>1.0075000000000001</v>
      </c>
      <c r="H92" s="11"/>
      <c r="I92" s="11"/>
      <c r="J92" s="11"/>
      <c r="K92" s="11"/>
      <c r="L92" s="29">
        <f t="shared" si="40"/>
        <v>0</v>
      </c>
      <c r="M92" s="31">
        <f t="shared" si="29"/>
        <v>0</v>
      </c>
      <c r="N92" s="50">
        <f>N91+H93*PRODUCT($G$8:G92)^-1*PRODUCT($E$8:E91)*D92</f>
        <v>2392.6137427921667</v>
      </c>
      <c r="O92" s="50"/>
      <c r="P92" s="49">
        <f>P91+J92*PRODUCT($E$8:E91)*PRODUCT($G$8:G91)^-1</f>
        <v>18.493885311171478</v>
      </c>
      <c r="Q92" s="49">
        <f>((O91+N91)*PRODUCT($G$8:G91))/PRODUCT($E$8:E91)</f>
        <v>17176965689075</v>
      </c>
      <c r="R92" s="49">
        <f>((P91)*PRODUCT($G$8:G91))/PRODUCT($E$8:E91)</f>
        <v>132770629778.6967</v>
      </c>
      <c r="S92" s="11">
        <f t="shared" si="30"/>
        <v>0</v>
      </c>
      <c r="T92" s="31">
        <f t="shared" si="31"/>
        <v>0</v>
      </c>
      <c r="U92" s="39">
        <f t="shared" si="41"/>
        <v>0</v>
      </c>
      <c r="V92" s="39">
        <f t="shared" si="32"/>
        <v>0</v>
      </c>
      <c r="W92" s="49">
        <f t="shared" si="42"/>
        <v>601902705479063.13</v>
      </c>
      <c r="X92" s="39">
        <f t="shared" si="43"/>
        <v>0</v>
      </c>
      <c r="Y92" s="39">
        <f t="shared" si="44"/>
        <v>0</v>
      </c>
      <c r="Z92" s="39">
        <f t="shared" si="47"/>
        <v>0</v>
      </c>
      <c r="AA92" s="39">
        <f t="shared" si="48"/>
        <v>0</v>
      </c>
      <c r="AB92" s="39">
        <f t="shared" si="33"/>
        <v>0</v>
      </c>
      <c r="AC92" s="39">
        <f t="shared" si="34"/>
        <v>0</v>
      </c>
      <c r="AD92" s="39">
        <f t="shared" si="35"/>
        <v>0</v>
      </c>
      <c r="AE92" s="39">
        <f t="shared" si="36"/>
        <v>0</v>
      </c>
      <c r="AF92" s="39"/>
      <c r="AG92" s="39"/>
      <c r="AH92" s="39"/>
      <c r="AI92" s="39">
        <f t="shared" si="37"/>
        <v>0</v>
      </c>
      <c r="AJ92" s="39"/>
      <c r="AK92" s="39"/>
    </row>
    <row r="93" spans="1:37" x14ac:dyDescent="0.2">
      <c r="A93" s="11">
        <f t="shared" si="49"/>
        <v>85</v>
      </c>
      <c r="B93" s="11">
        <f t="shared" si="49"/>
        <v>115</v>
      </c>
      <c r="C93" s="12" cm="1">
        <f t="array" ref="C93">IF(B93&lt;121,_xlfn.SINGLE(INDEX($D$5*Männer!C$2:C$122,B93+1,1))+(1-$D$5)*_xlfn.SINGLE(INDEX(Frauen!C$2:C$122,B93+1,1)),0)</f>
        <v>886.35350000000005</v>
      </c>
      <c r="D93" s="20">
        <f t="shared" si="38"/>
        <v>0.88635350000000002</v>
      </c>
      <c r="E93" s="20">
        <f t="shared" si="39"/>
        <v>0.11364649999999998</v>
      </c>
      <c r="F93" s="27">
        <f>IF(B93&lt;121,IF($D$1="konstant",$D$3,Zins!G87),0)</f>
        <v>7.4999999999999997E-3</v>
      </c>
      <c r="G93" s="37">
        <f t="shared" si="46"/>
        <v>1.0075000000000001</v>
      </c>
      <c r="H93" s="11"/>
      <c r="I93" s="11"/>
      <c r="J93" s="11"/>
      <c r="K93" s="11"/>
      <c r="L93" s="29">
        <f t="shared" si="40"/>
        <v>0</v>
      </c>
      <c r="M93" s="31">
        <f t="shared" si="29"/>
        <v>0</v>
      </c>
      <c r="N93" s="50">
        <f>N92+H94*PRODUCT($G$8:G93)^-1*PRODUCT($E$8:E92)*D93</f>
        <v>2392.6137427921667</v>
      </c>
      <c r="O93" s="50"/>
      <c r="P93" s="49">
        <f>P92+J93*PRODUCT($E$8:E92)*PRODUCT($G$8:G92)^-1</f>
        <v>18.493885311171478</v>
      </c>
      <c r="Q93" s="49">
        <f>((O92+N92)*PRODUCT($G$8:G92))/PRODUCT($E$8:E92)</f>
        <v>121573113739542.36</v>
      </c>
      <c r="R93" s="49">
        <f>((P92)*PRODUCT($G$8:G92))/PRODUCT($E$8:E92)</f>
        <v>939708395972.5481</v>
      </c>
      <c r="S93" s="11">
        <f t="shared" si="30"/>
        <v>0</v>
      </c>
      <c r="T93" s="31">
        <f t="shared" si="31"/>
        <v>0</v>
      </c>
      <c r="U93" s="39">
        <f t="shared" si="41"/>
        <v>0</v>
      </c>
      <c r="V93" s="39">
        <f t="shared" si="32"/>
        <v>0</v>
      </c>
      <c r="W93" s="49">
        <f t="shared" si="42"/>
        <v>4260076395209064</v>
      </c>
      <c r="X93" s="39">
        <f t="shared" si="43"/>
        <v>0</v>
      </c>
      <c r="Y93" s="39">
        <f t="shared" si="44"/>
        <v>0</v>
      </c>
      <c r="Z93" s="39">
        <f t="shared" si="47"/>
        <v>0</v>
      </c>
      <c r="AA93" s="39">
        <f t="shared" si="48"/>
        <v>0</v>
      </c>
      <c r="AB93" s="39">
        <f t="shared" si="33"/>
        <v>0</v>
      </c>
      <c r="AC93" s="39">
        <f t="shared" si="34"/>
        <v>0</v>
      </c>
      <c r="AD93" s="39">
        <f t="shared" si="35"/>
        <v>0</v>
      </c>
      <c r="AE93" s="39">
        <f t="shared" si="36"/>
        <v>0</v>
      </c>
      <c r="AF93" s="39"/>
      <c r="AG93" s="39"/>
      <c r="AH93" s="39"/>
      <c r="AI93" s="39">
        <f t="shared" si="37"/>
        <v>0</v>
      </c>
      <c r="AJ93" s="39"/>
      <c r="AK93" s="39"/>
    </row>
    <row r="94" spans="1:37" x14ac:dyDescent="0.2">
      <c r="A94" s="11">
        <f t="shared" si="49"/>
        <v>86</v>
      </c>
      <c r="B94" s="11">
        <f t="shared" si="49"/>
        <v>116</v>
      </c>
      <c r="C94" s="12" cm="1">
        <f t="array" ref="C94">IF(B94&lt;121,_xlfn.SINGLE(INDEX($D$5*Männer!C$2:C$122,B94+1,1))+(1-$D$5)*_xlfn.SINGLE(INDEX(Frauen!C$2:C$122,B94+1,1)),0)</f>
        <v>915.06734999999992</v>
      </c>
      <c r="D94" s="20">
        <f t="shared" si="38"/>
        <v>0.91506734999999995</v>
      </c>
      <c r="E94" s="20">
        <f t="shared" si="39"/>
        <v>8.4932650000000054E-2</v>
      </c>
      <c r="F94" s="27">
        <f>IF(B94&lt;121,IF($D$1="konstant",$D$3,Zins!G88),0)</f>
        <v>7.4999999999999997E-3</v>
      </c>
      <c r="G94" s="37">
        <f t="shared" si="46"/>
        <v>1.0075000000000001</v>
      </c>
      <c r="H94" s="11"/>
      <c r="I94" s="11"/>
      <c r="J94" s="11"/>
      <c r="K94" s="11"/>
      <c r="L94" s="29">
        <f t="shared" si="40"/>
        <v>0</v>
      </c>
      <c r="M94" s="31">
        <f t="shared" si="29"/>
        <v>0</v>
      </c>
      <c r="N94" s="50">
        <f>N93+H95*PRODUCT($G$8:G94)^-1*PRODUCT($E$8:E93)*D94</f>
        <v>2392.6137427921667</v>
      </c>
      <c r="O94" s="50"/>
      <c r="P94" s="49">
        <f>P93+J94*PRODUCT($E$8:E93)*PRODUCT($G$8:G93)^-1</f>
        <v>18.493885311171478</v>
      </c>
      <c r="Q94" s="49">
        <f>((O93+N93)*PRODUCT($G$8:G93))/PRODUCT($E$8:E93)</f>
        <v>1077771089233623.1</v>
      </c>
      <c r="R94" s="49">
        <f>((P93)*PRODUCT($G$8:G93))/PRODUCT($E$8:E93)</f>
        <v>8330711539223.3145</v>
      </c>
      <c r="S94" s="11">
        <f t="shared" si="30"/>
        <v>0</v>
      </c>
      <c r="T94" s="31">
        <f t="shared" si="31"/>
        <v>0</v>
      </c>
      <c r="U94" s="39">
        <f t="shared" si="41"/>
        <v>0</v>
      </c>
      <c r="V94" s="39">
        <f t="shared" si="32"/>
        <v>0</v>
      </c>
      <c r="W94" s="49">
        <f t="shared" si="42"/>
        <v>3.7766468550928824E+16</v>
      </c>
      <c r="X94" s="39">
        <f t="shared" si="43"/>
        <v>0</v>
      </c>
      <c r="Y94" s="39">
        <f t="shared" si="44"/>
        <v>0</v>
      </c>
      <c r="Z94" s="39">
        <f t="shared" si="47"/>
        <v>0</v>
      </c>
      <c r="AA94" s="39">
        <f t="shared" si="48"/>
        <v>0</v>
      </c>
      <c r="AB94" s="39">
        <f t="shared" si="33"/>
        <v>0</v>
      </c>
      <c r="AC94" s="39">
        <f t="shared" si="34"/>
        <v>0</v>
      </c>
      <c r="AD94" s="39">
        <f t="shared" si="35"/>
        <v>0</v>
      </c>
      <c r="AE94" s="39">
        <f t="shared" si="36"/>
        <v>0</v>
      </c>
      <c r="AF94" s="39"/>
      <c r="AG94" s="39"/>
      <c r="AH94" s="39"/>
      <c r="AI94" s="39">
        <f t="shared" si="37"/>
        <v>0</v>
      </c>
      <c r="AJ94" s="39"/>
      <c r="AK94" s="39"/>
    </row>
    <row r="95" spans="1:37" x14ac:dyDescent="0.2">
      <c r="A95" s="11">
        <f t="shared" si="49"/>
        <v>87</v>
      </c>
      <c r="B95" s="11">
        <f t="shared" si="49"/>
        <v>117</v>
      </c>
      <c r="C95" s="12" cm="1">
        <f t="array" ref="C95">IF(B95&lt;121,_xlfn.SINGLE(INDEX($D$5*Männer!C$2:C$122,B95+1,1))+(1-$D$5)*_xlfn.SINGLE(INDEX(Frauen!C$2:C$122,B95+1,1)),0)</f>
        <v>943.73164999999995</v>
      </c>
      <c r="D95" s="20">
        <f t="shared" si="38"/>
        <v>0.94373164999999992</v>
      </c>
      <c r="E95" s="20">
        <f t="shared" si="39"/>
        <v>5.6268350000000078E-2</v>
      </c>
      <c r="F95" s="27">
        <f>IF(B95&lt;121,IF($D$1="konstant",$D$3,Zins!G89),0)</f>
        <v>7.4999999999999997E-3</v>
      </c>
      <c r="G95" s="37">
        <f t="shared" si="46"/>
        <v>1.0075000000000001</v>
      </c>
      <c r="H95" s="11"/>
      <c r="I95" s="11"/>
      <c r="J95" s="11"/>
      <c r="K95" s="11"/>
      <c r="L95" s="29">
        <f t="shared" si="40"/>
        <v>0</v>
      </c>
      <c r="M95" s="31">
        <f t="shared" si="29"/>
        <v>0</v>
      </c>
      <c r="N95" s="50">
        <f>N94+H96*PRODUCT($G$8:G95)^-1*PRODUCT($E$8:E94)*D95</f>
        <v>2392.6137427921667</v>
      </c>
      <c r="O95" s="50"/>
      <c r="P95" s="49">
        <f>P94+J95*PRODUCT($E$8:E94)*PRODUCT($G$8:G94)^-1</f>
        <v>18.493885311171478</v>
      </c>
      <c r="Q95" s="49">
        <f>((O94+N94)*PRODUCT($G$8:G94))/PRODUCT($E$8:E94)</f>
        <v>1.2784887465572718E+16</v>
      </c>
      <c r="R95" s="49">
        <f>((P94)*PRODUCT($G$8:G94))/PRODUCT($E$8:E94)</f>
        <v>98821735525354.328</v>
      </c>
      <c r="S95" s="11">
        <f t="shared" si="30"/>
        <v>0</v>
      </c>
      <c r="T95" s="31">
        <f t="shared" si="31"/>
        <v>0</v>
      </c>
      <c r="U95" s="39">
        <f t="shared" si="41"/>
        <v>0</v>
      </c>
      <c r="V95" s="39">
        <f t="shared" si="32"/>
        <v>0</v>
      </c>
      <c r="W95" s="49">
        <f t="shared" si="42"/>
        <v>4.4799870326736269E+17</v>
      </c>
      <c r="X95" s="39">
        <f t="shared" si="43"/>
        <v>0</v>
      </c>
      <c r="Y95" s="39">
        <f t="shared" si="44"/>
        <v>0</v>
      </c>
      <c r="Z95" s="39">
        <f t="shared" si="47"/>
        <v>0</v>
      </c>
      <c r="AA95" s="39">
        <f t="shared" si="48"/>
        <v>0</v>
      </c>
      <c r="AB95" s="39">
        <f t="shared" si="33"/>
        <v>0</v>
      </c>
      <c r="AC95" s="39">
        <f t="shared" si="34"/>
        <v>0</v>
      </c>
      <c r="AD95" s="39">
        <f t="shared" si="35"/>
        <v>0</v>
      </c>
      <c r="AE95" s="39">
        <f t="shared" si="36"/>
        <v>0</v>
      </c>
      <c r="AF95" s="39"/>
      <c r="AG95" s="39"/>
      <c r="AH95" s="39"/>
      <c r="AI95" s="39">
        <f t="shared" si="37"/>
        <v>0</v>
      </c>
      <c r="AJ95" s="39"/>
      <c r="AK95" s="39"/>
    </row>
    <row r="96" spans="1:37" x14ac:dyDescent="0.2">
      <c r="A96" s="11">
        <f t="shared" si="49"/>
        <v>88</v>
      </c>
      <c r="B96" s="11">
        <f t="shared" si="49"/>
        <v>118</v>
      </c>
      <c r="C96" s="12" cm="1">
        <f t="array" ref="C96">IF(B96&lt;121,_xlfn.SINGLE(INDEX($D$5*Männer!C$2:C$122,B96+1,1))+(1-$D$5)*_xlfn.SINGLE(INDEX(Frauen!C$2:C$122,B96+1,1)),0)</f>
        <v>972.27420000000006</v>
      </c>
      <c r="D96" s="20">
        <f t="shared" si="38"/>
        <v>0.97227420000000009</v>
      </c>
      <c r="E96" s="20">
        <f t="shared" si="39"/>
        <v>2.7725799999999912E-2</v>
      </c>
      <c r="F96" s="27">
        <f>IF(B96&lt;121,IF($D$1="konstant",$D$3,Zins!G90),0)</f>
        <v>7.4999999999999997E-3</v>
      </c>
      <c r="G96" s="37">
        <f t="shared" si="46"/>
        <v>1.0075000000000001</v>
      </c>
      <c r="H96" s="11"/>
      <c r="I96" s="11"/>
      <c r="J96" s="11"/>
      <c r="K96" s="11"/>
      <c r="L96" s="29">
        <f t="shared" si="40"/>
        <v>0</v>
      </c>
      <c r="M96" s="31">
        <f t="shared" si="29"/>
        <v>0</v>
      </c>
      <c r="N96" s="50">
        <f>N95+H97*PRODUCT($G$8:G96)^-1*PRODUCT($E$8:E95)*D96</f>
        <v>2392.6137427921667</v>
      </c>
      <c r="O96" s="50"/>
      <c r="P96" s="49">
        <f>P95+J96*PRODUCT($E$8:E95)*PRODUCT($G$8:G95)^-1</f>
        <v>18.493885311171478</v>
      </c>
      <c r="Q96" s="49">
        <f>((O95+N95)*PRODUCT($G$8:G95))/PRODUCT($E$8:E95)</f>
        <v>2.2891686217144266E+17</v>
      </c>
      <c r="R96" s="49">
        <f>((P95)*PRODUCT($G$8:G95))/PRODUCT($E$8:E95)</f>
        <v>1769429857847161.8</v>
      </c>
      <c r="S96" s="11">
        <f t="shared" si="30"/>
        <v>0</v>
      </c>
      <c r="T96" s="31">
        <f t="shared" si="31"/>
        <v>0</v>
      </c>
      <c r="U96" s="39">
        <f t="shared" si="41"/>
        <v>0</v>
      </c>
      <c r="V96" s="39">
        <f t="shared" si="32"/>
        <v>0</v>
      </c>
      <c r="W96" s="49">
        <f t="shared" si="42"/>
        <v>8.0215377479856323E+18</v>
      </c>
      <c r="X96" s="39">
        <f t="shared" si="43"/>
        <v>0</v>
      </c>
      <c r="Y96" s="39">
        <f t="shared" si="44"/>
        <v>0</v>
      </c>
      <c r="Z96" s="39">
        <f t="shared" si="47"/>
        <v>0</v>
      </c>
      <c r="AA96" s="39">
        <f t="shared" si="48"/>
        <v>0</v>
      </c>
      <c r="AB96" s="39">
        <f t="shared" si="33"/>
        <v>0</v>
      </c>
      <c r="AC96" s="39">
        <f t="shared" si="34"/>
        <v>0</v>
      </c>
      <c r="AD96" s="39">
        <f t="shared" si="35"/>
        <v>0</v>
      </c>
      <c r="AE96" s="39">
        <f t="shared" si="36"/>
        <v>0</v>
      </c>
      <c r="AF96" s="39"/>
      <c r="AG96" s="39"/>
      <c r="AH96" s="39"/>
      <c r="AI96" s="39">
        <f t="shared" si="37"/>
        <v>0</v>
      </c>
      <c r="AJ96" s="39"/>
      <c r="AK96" s="39"/>
    </row>
    <row r="97" spans="1:37" x14ac:dyDescent="0.2">
      <c r="A97" s="11">
        <f t="shared" si="49"/>
        <v>89</v>
      </c>
      <c r="B97" s="11">
        <f t="shared" si="49"/>
        <v>119</v>
      </c>
      <c r="C97" s="12" cm="1">
        <f t="array" ref="C97">IF(B97&lt;121,_xlfn.SINGLE(INDEX($D$5*Männer!C$2:C$122,B97+1,1))+(1-$D$5)*_xlfn.SINGLE(INDEX(Frauen!C$2:C$122,B97+1,1)),0)</f>
        <v>994.40379999999993</v>
      </c>
      <c r="D97" s="20">
        <f t="shared" si="38"/>
        <v>0.99440379999999995</v>
      </c>
      <c r="E97" s="20">
        <f t="shared" si="39"/>
        <v>5.5962000000000511E-3</v>
      </c>
      <c r="F97" s="27">
        <f>IF(B97&lt;121,IF($D$1="konstant",$D$3,Zins!G91),0)</f>
        <v>7.4999999999999997E-3</v>
      </c>
      <c r="G97" s="37">
        <f t="shared" si="46"/>
        <v>1.0075000000000001</v>
      </c>
      <c r="H97" s="11"/>
      <c r="I97" s="11"/>
      <c r="J97" s="11"/>
      <c r="K97" s="11"/>
      <c r="L97" s="29">
        <f t="shared" si="40"/>
        <v>0</v>
      </c>
      <c r="M97" s="31">
        <f t="shared" si="29"/>
        <v>0</v>
      </c>
      <c r="N97" s="50">
        <f>N96+H98*PRODUCT($G$8:G97)^-1*PRODUCT($E$8:E96)*D97</f>
        <v>2392.6137427921667</v>
      </c>
      <c r="O97" s="50"/>
      <c r="P97" s="49">
        <f>P96+J97*PRODUCT($E$8:E96)*PRODUCT($G$8:G96)^-1</f>
        <v>18.493885311171478</v>
      </c>
      <c r="Q97" s="49">
        <f>((O96+N96)*PRODUCT($G$8:G96))/PRODUCT($E$8:E96)</f>
        <v>8.3183799435085445E+18</v>
      </c>
      <c r="R97" s="49">
        <f>((P96)*PRODUCT($G$8:G96))/PRODUCT($E$8:E96)</f>
        <v>6.4297534490655672E+16</v>
      </c>
      <c r="S97" s="11">
        <f t="shared" si="30"/>
        <v>0</v>
      </c>
      <c r="T97" s="31">
        <f t="shared" si="31"/>
        <v>0</v>
      </c>
      <c r="U97" s="39">
        <f t="shared" si="41"/>
        <v>0</v>
      </c>
      <c r="V97" s="39">
        <f t="shared" si="32"/>
        <v>0</v>
      </c>
      <c r="W97" s="49">
        <f t="shared" si="42"/>
        <v>2.9148660385256869E+20</v>
      </c>
      <c r="X97" s="39">
        <f t="shared" si="43"/>
        <v>0</v>
      </c>
      <c r="Y97" s="39">
        <f t="shared" si="44"/>
        <v>0</v>
      </c>
      <c r="Z97" s="39">
        <f t="shared" si="47"/>
        <v>0</v>
      </c>
      <c r="AA97" s="39">
        <f t="shared" si="48"/>
        <v>0</v>
      </c>
      <c r="AB97" s="39">
        <f t="shared" si="33"/>
        <v>0</v>
      </c>
      <c r="AC97" s="39">
        <f t="shared" si="34"/>
        <v>0</v>
      </c>
      <c r="AD97" s="39">
        <f t="shared" si="35"/>
        <v>0</v>
      </c>
      <c r="AE97" s="39">
        <f t="shared" si="36"/>
        <v>0</v>
      </c>
      <c r="AF97" s="39"/>
      <c r="AG97" s="39"/>
      <c r="AH97" s="39"/>
      <c r="AI97" s="39">
        <f t="shared" si="37"/>
        <v>0</v>
      </c>
      <c r="AJ97" s="39"/>
      <c r="AK97" s="39"/>
    </row>
    <row r="98" spans="1:37" x14ac:dyDescent="0.2">
      <c r="A98" s="11">
        <f t="shared" si="49"/>
        <v>90</v>
      </c>
      <c r="B98" s="11">
        <f t="shared" si="49"/>
        <v>120</v>
      </c>
      <c r="C98" s="12" cm="1">
        <f t="array" ref="C98">IF(B98&lt;121,_xlfn.SINGLE(INDEX($D$5*Männer!C$2:C$122,B98+1,1))+(1-$D$5)*_xlfn.SINGLE(INDEX(Frauen!C$2:C$122,B98+1,1)),0)</f>
        <v>1000</v>
      </c>
      <c r="D98" s="20">
        <f t="shared" si="38"/>
        <v>1</v>
      </c>
      <c r="E98" s="20">
        <f t="shared" si="39"/>
        <v>0</v>
      </c>
      <c r="F98" s="27">
        <f>IF(B98&lt;121,IF($D$1="konstant",$D$3,Zins!G92),0)</f>
        <v>7.4999999999999997E-3</v>
      </c>
      <c r="G98" s="37">
        <f t="shared" si="46"/>
        <v>1.0075000000000001</v>
      </c>
      <c r="H98" s="11"/>
      <c r="I98" s="11"/>
      <c r="J98" s="11"/>
      <c r="K98" s="11"/>
      <c r="L98" s="29">
        <f t="shared" si="40"/>
        <v>0</v>
      </c>
      <c r="M98" s="31">
        <f t="shared" si="29"/>
        <v>0</v>
      </c>
      <c r="N98" s="50">
        <f>N97+H99*PRODUCT($G$8:G98)^-1*PRODUCT($E$8:E97)*D98</f>
        <v>2392.6137427921667</v>
      </c>
      <c r="O98" s="50"/>
      <c r="P98" s="49">
        <f>P97+J98*PRODUCT($E$8:E97)*PRODUCT($G$8:G97)^-1</f>
        <v>18.493885311171478</v>
      </c>
      <c r="Q98" s="49">
        <f>((O97+N97)*PRODUCT($G$8:G97))/PRODUCT($E$8:E97)</f>
        <v>1.4975818936215255E+21</v>
      </c>
      <c r="R98" s="49">
        <f>((P97)*PRODUCT($G$8:G97))/PRODUCT($E$8:E97)</f>
        <v>1.1575670276140059E+19</v>
      </c>
      <c r="S98" s="11">
        <f t="shared" si="30"/>
        <v>0</v>
      </c>
      <c r="T98" s="31">
        <f t="shared" si="31"/>
        <v>0</v>
      </c>
      <c r="U98" s="39">
        <f t="shared" si="41"/>
        <v>0</v>
      </c>
      <c r="V98" s="39">
        <f t="shared" si="32"/>
        <v>0</v>
      </c>
      <c r="W98" s="49">
        <f t="shared" si="42"/>
        <v>5.2477172613820138E+22</v>
      </c>
      <c r="X98" s="39">
        <f t="shared" si="43"/>
        <v>0</v>
      </c>
      <c r="Y98" s="39">
        <f t="shared" si="44"/>
        <v>0</v>
      </c>
      <c r="Z98" s="39">
        <f t="shared" si="47"/>
        <v>0</v>
      </c>
      <c r="AA98" s="39">
        <f t="shared" si="48"/>
        <v>0</v>
      </c>
      <c r="AB98" s="39">
        <f t="shared" si="33"/>
        <v>0</v>
      </c>
      <c r="AC98" s="39">
        <f t="shared" si="34"/>
        <v>0</v>
      </c>
      <c r="AD98" s="39">
        <f t="shared" si="35"/>
        <v>0</v>
      </c>
      <c r="AE98" s="39">
        <f t="shared" si="36"/>
        <v>0</v>
      </c>
      <c r="AF98" s="39"/>
      <c r="AG98" s="39"/>
      <c r="AH98" s="39"/>
      <c r="AI98" s="39">
        <f t="shared" si="37"/>
        <v>0</v>
      </c>
      <c r="AJ98" s="39"/>
      <c r="AK98" s="39"/>
    </row>
    <row r="99" spans="1:37" x14ac:dyDescent="0.2">
      <c r="A99" s="11">
        <f t="shared" si="49"/>
        <v>91</v>
      </c>
      <c r="B99" s="11">
        <f t="shared" si="49"/>
        <v>121</v>
      </c>
      <c r="C99" s="12" cm="1">
        <f t="array" ref="C99">IF(B99&lt;121,_xlfn.SINGLE(INDEX($D$5*Männer!C$2:C$122,B99+1,1))+(1-$D$5)*_xlfn.SINGLE(INDEX(Frauen!C$2:C$122,B99+1,1)),0)</f>
        <v>0</v>
      </c>
      <c r="D99" s="20">
        <f t="shared" si="38"/>
        <v>0</v>
      </c>
      <c r="E99" s="20">
        <f t="shared" si="39"/>
        <v>0</v>
      </c>
      <c r="F99" s="27">
        <f>IF(B99&lt;121,IF($D$1="konstant",$D$3,Zins!G93),0)</f>
        <v>0</v>
      </c>
      <c r="G99" s="37">
        <f t="shared" si="46"/>
        <v>1</v>
      </c>
      <c r="H99" s="11"/>
      <c r="I99" s="11"/>
      <c r="J99" s="11"/>
      <c r="K99" s="11"/>
      <c r="L99" s="29">
        <f t="shared" si="40"/>
        <v>0</v>
      </c>
      <c r="M99" s="31">
        <f t="shared" si="29"/>
        <v>0</v>
      </c>
      <c r="N99" s="50">
        <f>N98+H100*PRODUCT($G$8:G99)^-1*PRODUCT($E$8:E98)*D99</f>
        <v>2392.6137427921667</v>
      </c>
      <c r="O99" s="50"/>
      <c r="P99" s="49">
        <f>P98+J99*PRODUCT($E$8:E98)*PRODUCT($G$8:G98)^-1</f>
        <v>18.493885311171478</v>
      </c>
      <c r="Q99" s="49" t="e">
        <f>((O98+N98)*PRODUCT($G$8:G98))/PRODUCT($E$8:E98)</f>
        <v>#DIV/0!</v>
      </c>
      <c r="R99" s="49" t="e">
        <f>((P98)*PRODUCT($G$8:G98))/PRODUCT($E$8:E98)</f>
        <v>#DIV/0!</v>
      </c>
      <c r="S99" s="11">
        <f t="shared" si="30"/>
        <v>0</v>
      </c>
      <c r="T99" s="31">
        <f t="shared" si="31"/>
        <v>0</v>
      </c>
      <c r="U99" s="39">
        <f t="shared" si="41"/>
        <v>0</v>
      </c>
      <c r="V99" s="39">
        <f t="shared" si="32"/>
        <v>0</v>
      </c>
      <c r="W99" s="49" t="e">
        <f t="shared" si="42"/>
        <v>#DIV/0!</v>
      </c>
      <c r="X99" s="39">
        <f t="shared" si="43"/>
        <v>0</v>
      </c>
      <c r="Y99" s="39">
        <f t="shared" si="44"/>
        <v>0</v>
      </c>
      <c r="Z99" s="39">
        <f t="shared" si="47"/>
        <v>0</v>
      </c>
      <c r="AA99" s="39">
        <f t="shared" si="48"/>
        <v>0</v>
      </c>
      <c r="AB99" s="39">
        <f t="shared" si="33"/>
        <v>0</v>
      </c>
      <c r="AC99" s="39">
        <f t="shared" si="34"/>
        <v>0</v>
      </c>
      <c r="AD99" s="39">
        <f t="shared" si="35"/>
        <v>0</v>
      </c>
      <c r="AE99" s="39">
        <f t="shared" si="36"/>
        <v>0</v>
      </c>
      <c r="AF99" s="39"/>
      <c r="AG99" s="39"/>
      <c r="AH99" s="39"/>
      <c r="AI99" s="39">
        <f t="shared" si="37"/>
        <v>0</v>
      </c>
      <c r="AJ99" s="39"/>
      <c r="AK99" s="39"/>
    </row>
    <row r="100" spans="1:37" x14ac:dyDescent="0.2">
      <c r="A100" s="11">
        <f t="shared" si="49"/>
        <v>92</v>
      </c>
      <c r="B100" s="11" t="str">
        <f t="shared" si="49"/>
        <v/>
      </c>
      <c r="C100" s="12" cm="1">
        <f t="array" ref="C100">IF(B100&lt;121,_xlfn.SINGLE(INDEX($D$5*Männer!C$2:C$122,B100+1,1))+(1-$D$5)*_xlfn.SINGLE(INDEX(Frauen!C$2:C$122,B100+1,1)),0)</f>
        <v>0</v>
      </c>
      <c r="D100" s="20">
        <f t="shared" si="38"/>
        <v>0</v>
      </c>
      <c r="E100" s="20">
        <f t="shared" si="39"/>
        <v>0</v>
      </c>
      <c r="F100" s="27">
        <f>IF(B100&lt;121,IF($D$1="konstant",$D$3,Zins!G94),0)</f>
        <v>0</v>
      </c>
      <c r="G100" s="37">
        <f t="shared" si="46"/>
        <v>1</v>
      </c>
      <c r="H100" s="11"/>
      <c r="I100" s="11"/>
      <c r="J100" s="11"/>
      <c r="K100" s="11"/>
      <c r="L100" s="29">
        <f t="shared" si="40"/>
        <v>0</v>
      </c>
      <c r="M100" s="31">
        <f t="shared" si="29"/>
        <v>0</v>
      </c>
      <c r="N100" s="50">
        <f>N99+H101*PRODUCT($G$8:G100)^-1*PRODUCT($E$8:E99)*D100</f>
        <v>2392.6137427921667</v>
      </c>
      <c r="O100" s="50"/>
      <c r="P100" s="49">
        <f>P99+J100*PRODUCT($E$8:E99)*PRODUCT($G$8:G99)^-1</f>
        <v>18.493885311171478</v>
      </c>
      <c r="Q100" s="49" t="e">
        <f>((O99+N99)*PRODUCT($G$8:G99))/PRODUCT($E$8:E99)</f>
        <v>#DIV/0!</v>
      </c>
      <c r="R100" s="49" t="e">
        <f>((P99)*PRODUCT($G$8:G99))/PRODUCT($E$8:E99)</f>
        <v>#DIV/0!</v>
      </c>
      <c r="S100" s="11">
        <f t="shared" si="30"/>
        <v>0</v>
      </c>
      <c r="T100" s="31">
        <f t="shared" si="31"/>
        <v>0</v>
      </c>
      <c r="U100" s="39">
        <f t="shared" si="41"/>
        <v>0</v>
      </c>
      <c r="V100" s="39">
        <f t="shared" si="32"/>
        <v>0</v>
      </c>
      <c r="W100" s="49" t="e">
        <f t="shared" si="42"/>
        <v>#DIV/0!</v>
      </c>
      <c r="X100" s="39">
        <f t="shared" si="43"/>
        <v>0</v>
      </c>
      <c r="Y100" s="39">
        <f t="shared" si="44"/>
        <v>0</v>
      </c>
      <c r="Z100" s="39">
        <f t="shared" si="47"/>
        <v>0</v>
      </c>
      <c r="AA100" s="39">
        <f t="shared" si="48"/>
        <v>0</v>
      </c>
      <c r="AB100" s="39">
        <f t="shared" si="33"/>
        <v>0</v>
      </c>
      <c r="AC100" s="39">
        <f t="shared" si="34"/>
        <v>0</v>
      </c>
      <c r="AD100" s="39">
        <f t="shared" si="35"/>
        <v>0</v>
      </c>
      <c r="AE100" s="39">
        <f t="shared" si="36"/>
        <v>0</v>
      </c>
      <c r="AF100" s="39"/>
      <c r="AG100" s="39"/>
      <c r="AH100" s="39"/>
      <c r="AI100" s="39">
        <f t="shared" si="37"/>
        <v>0</v>
      </c>
      <c r="AJ100" s="39"/>
      <c r="AK100" s="39"/>
    </row>
    <row r="101" spans="1:37" x14ac:dyDescent="0.2">
      <c r="A101" s="11">
        <f t="shared" si="49"/>
        <v>93</v>
      </c>
      <c r="B101" s="11" t="str">
        <f t="shared" si="49"/>
        <v/>
      </c>
      <c r="C101" s="12" cm="1">
        <f t="array" ref="C101">IF(B101&lt;121,_xlfn.SINGLE(INDEX($D$5*Männer!C$2:C$122,B101+1,1))+(1-$D$5)*_xlfn.SINGLE(INDEX(Frauen!C$2:C$122,B101+1,1)),0)</f>
        <v>0</v>
      </c>
      <c r="D101" s="20">
        <f t="shared" si="38"/>
        <v>0</v>
      </c>
      <c r="E101" s="20">
        <f t="shared" si="39"/>
        <v>0</v>
      </c>
      <c r="F101" s="27">
        <f>IF(B101&lt;121,IF($D$1="konstant",$D$3,Zins!G95),0)</f>
        <v>0</v>
      </c>
      <c r="G101" s="37">
        <f t="shared" si="46"/>
        <v>1</v>
      </c>
      <c r="H101" s="11"/>
      <c r="I101" s="11"/>
      <c r="J101" s="11"/>
      <c r="K101" s="11"/>
      <c r="L101" s="29">
        <f t="shared" si="40"/>
        <v>0</v>
      </c>
      <c r="M101" s="31">
        <f t="shared" si="29"/>
        <v>0</v>
      </c>
      <c r="N101" s="50">
        <f>N100+H102*PRODUCT($G$8:G101)^-1*PRODUCT($E$8:E100)*D101</f>
        <v>2392.6137427921667</v>
      </c>
      <c r="O101" s="50"/>
      <c r="P101" s="49">
        <f>P100+J101*PRODUCT($E$8:E100)*PRODUCT($G$8:G100)^-1</f>
        <v>18.493885311171478</v>
      </c>
      <c r="Q101" s="49" t="e">
        <f>((O100+N100)*PRODUCT($G$8:G100))/PRODUCT($E$8:E100)</f>
        <v>#DIV/0!</v>
      </c>
      <c r="R101" s="49" t="e">
        <f>((P100)*PRODUCT($G$8:G100))/PRODUCT($E$8:E100)</f>
        <v>#DIV/0!</v>
      </c>
      <c r="S101" s="11">
        <f t="shared" si="30"/>
        <v>0</v>
      </c>
      <c r="T101" s="31">
        <f t="shared" si="31"/>
        <v>0</v>
      </c>
      <c r="U101" s="39">
        <f t="shared" si="41"/>
        <v>0</v>
      </c>
      <c r="V101" s="39">
        <f t="shared" si="32"/>
        <v>0</v>
      </c>
      <c r="W101" s="49" t="e">
        <f t="shared" si="42"/>
        <v>#DIV/0!</v>
      </c>
      <c r="X101" s="39">
        <f t="shared" si="43"/>
        <v>0</v>
      </c>
      <c r="Y101" s="39">
        <f t="shared" si="44"/>
        <v>0</v>
      </c>
      <c r="Z101" s="39">
        <f t="shared" si="47"/>
        <v>0</v>
      </c>
      <c r="AA101" s="39">
        <f t="shared" si="48"/>
        <v>0</v>
      </c>
      <c r="AB101" s="39">
        <f t="shared" si="33"/>
        <v>0</v>
      </c>
      <c r="AC101" s="39">
        <f t="shared" si="34"/>
        <v>0</v>
      </c>
      <c r="AD101" s="39">
        <f t="shared" si="35"/>
        <v>0</v>
      </c>
      <c r="AE101" s="39">
        <f t="shared" si="36"/>
        <v>0</v>
      </c>
      <c r="AF101" s="39"/>
      <c r="AG101" s="39"/>
      <c r="AH101" s="39"/>
      <c r="AI101" s="39">
        <f t="shared" si="37"/>
        <v>0</v>
      </c>
      <c r="AJ101" s="39"/>
      <c r="AK101" s="39"/>
    </row>
    <row r="102" spans="1:37" x14ac:dyDescent="0.2">
      <c r="A102" s="11">
        <f t="shared" si="49"/>
        <v>94</v>
      </c>
      <c r="B102" s="11" t="str">
        <f t="shared" si="49"/>
        <v/>
      </c>
      <c r="C102" s="12" cm="1">
        <f t="array" ref="C102">IF(B102&lt;121,_xlfn.SINGLE(INDEX($D$5*Männer!C$2:C$122,B102+1,1))+(1-$D$5)*_xlfn.SINGLE(INDEX(Frauen!C$2:C$122,B102+1,1)),0)</f>
        <v>0</v>
      </c>
      <c r="D102" s="20">
        <f t="shared" si="38"/>
        <v>0</v>
      </c>
      <c r="E102" s="20">
        <f t="shared" si="39"/>
        <v>0</v>
      </c>
      <c r="F102" s="27">
        <f>IF(B102&lt;121,IF($D$1="konstant",$D$3,Zins!G96),0)</f>
        <v>0</v>
      </c>
      <c r="G102" s="37">
        <f t="shared" si="46"/>
        <v>1</v>
      </c>
      <c r="H102" s="11"/>
      <c r="I102" s="11"/>
      <c r="J102" s="11"/>
      <c r="K102" s="11"/>
      <c r="L102" s="29">
        <f t="shared" si="40"/>
        <v>0</v>
      </c>
      <c r="M102" s="31">
        <f t="shared" si="29"/>
        <v>0</v>
      </c>
      <c r="N102" s="50">
        <f>N101+H103*PRODUCT($G$8:G102)^-1*PRODUCT($E$8:E101)*D102</f>
        <v>2392.6137427921667</v>
      </c>
      <c r="O102" s="50"/>
      <c r="P102" s="49">
        <f>P101+J102*PRODUCT($E$8:E101)*PRODUCT($G$8:G101)^-1</f>
        <v>18.493885311171478</v>
      </c>
      <c r="Q102" s="49" t="e">
        <f>((O101+N101)*PRODUCT($G$8:G101))/PRODUCT($E$8:E101)</f>
        <v>#DIV/0!</v>
      </c>
      <c r="R102" s="49" t="e">
        <f>((P101)*PRODUCT($G$8:G101))/PRODUCT($E$8:E101)</f>
        <v>#DIV/0!</v>
      </c>
      <c r="S102" s="11">
        <f t="shared" si="30"/>
        <v>0</v>
      </c>
      <c r="T102" s="31">
        <f t="shared" si="31"/>
        <v>0</v>
      </c>
      <c r="U102" s="39">
        <f t="shared" si="41"/>
        <v>0</v>
      </c>
      <c r="V102" s="39">
        <f t="shared" si="32"/>
        <v>0</v>
      </c>
      <c r="W102" s="49" t="e">
        <f t="shared" si="42"/>
        <v>#DIV/0!</v>
      </c>
      <c r="X102" s="39">
        <f t="shared" si="43"/>
        <v>0</v>
      </c>
      <c r="Y102" s="39">
        <f t="shared" si="44"/>
        <v>0</v>
      </c>
      <c r="Z102" s="39">
        <f t="shared" si="47"/>
        <v>0</v>
      </c>
      <c r="AA102" s="39">
        <f t="shared" si="48"/>
        <v>0</v>
      </c>
      <c r="AB102" s="39">
        <f t="shared" si="33"/>
        <v>0</v>
      </c>
      <c r="AC102" s="39">
        <f t="shared" si="34"/>
        <v>0</v>
      </c>
      <c r="AD102" s="39">
        <f t="shared" si="35"/>
        <v>0</v>
      </c>
      <c r="AE102" s="39">
        <f t="shared" si="36"/>
        <v>0</v>
      </c>
      <c r="AF102" s="39"/>
      <c r="AG102" s="39"/>
      <c r="AH102" s="39"/>
      <c r="AI102" s="39">
        <f t="shared" si="37"/>
        <v>0</v>
      </c>
      <c r="AJ102" s="39"/>
      <c r="AK102" s="39"/>
    </row>
    <row r="103" spans="1:37" x14ac:dyDescent="0.2">
      <c r="A103" s="11">
        <f t="shared" si="49"/>
        <v>95</v>
      </c>
      <c r="B103" s="11" t="str">
        <f t="shared" si="49"/>
        <v/>
      </c>
      <c r="C103" s="12" cm="1">
        <f t="array" ref="C103">IF(B103&lt;121,_xlfn.SINGLE(INDEX($D$5*Männer!C$2:C$122,B103+1,1))+(1-$D$5)*_xlfn.SINGLE(INDEX(Frauen!C$2:C$122,B103+1,1)),0)</f>
        <v>0</v>
      </c>
      <c r="D103" s="20">
        <f t="shared" si="38"/>
        <v>0</v>
      </c>
      <c r="E103" s="20">
        <f t="shared" si="39"/>
        <v>0</v>
      </c>
      <c r="F103" s="27">
        <f>IF(B103&lt;121,IF($D$1="konstant",$D$3,Zins!G97),0)</f>
        <v>0</v>
      </c>
      <c r="G103" s="37">
        <f t="shared" si="46"/>
        <v>1</v>
      </c>
      <c r="H103" s="11"/>
      <c r="I103" s="11"/>
      <c r="J103" s="11"/>
      <c r="K103" s="11"/>
      <c r="L103" s="29">
        <f t="shared" si="40"/>
        <v>0</v>
      </c>
      <c r="M103" s="31">
        <f t="shared" si="29"/>
        <v>0</v>
      </c>
      <c r="N103" s="50">
        <f>N102+H104*PRODUCT($G$8:G103)^-1*PRODUCT($E$8:E102)*D103</f>
        <v>2392.6137427921667</v>
      </c>
      <c r="O103" s="50"/>
      <c r="P103" s="49">
        <f>P102+J103*PRODUCT($E$8:E102)*PRODUCT($G$8:G102)^-1</f>
        <v>18.493885311171478</v>
      </c>
      <c r="Q103" s="49" t="e">
        <f>((O102+N102)*PRODUCT($G$8:G102))/PRODUCT($E$8:E102)</f>
        <v>#DIV/0!</v>
      </c>
      <c r="R103" s="49" t="e">
        <f>((P102)*PRODUCT($G$8:G102))/PRODUCT($E$8:E102)</f>
        <v>#DIV/0!</v>
      </c>
      <c r="S103" s="11">
        <f t="shared" si="30"/>
        <v>0</v>
      </c>
      <c r="T103" s="31">
        <f t="shared" si="31"/>
        <v>0</v>
      </c>
      <c r="U103" s="39">
        <f t="shared" si="41"/>
        <v>0</v>
      </c>
      <c r="V103" s="39">
        <f t="shared" si="32"/>
        <v>0</v>
      </c>
      <c r="W103" s="49" t="e">
        <f t="shared" si="42"/>
        <v>#DIV/0!</v>
      </c>
      <c r="X103" s="39">
        <f t="shared" si="43"/>
        <v>0</v>
      </c>
      <c r="Y103" s="39">
        <f t="shared" si="44"/>
        <v>0</v>
      </c>
      <c r="Z103" s="39">
        <f t="shared" si="47"/>
        <v>0</v>
      </c>
      <c r="AA103" s="39">
        <f t="shared" si="48"/>
        <v>0</v>
      </c>
      <c r="AB103" s="39">
        <f t="shared" si="33"/>
        <v>0</v>
      </c>
      <c r="AC103" s="39">
        <f t="shared" si="34"/>
        <v>0</v>
      </c>
      <c r="AD103" s="39">
        <f t="shared" si="35"/>
        <v>0</v>
      </c>
      <c r="AE103" s="39">
        <f t="shared" si="36"/>
        <v>0</v>
      </c>
      <c r="AF103" s="39"/>
      <c r="AG103" s="39"/>
      <c r="AH103" s="39"/>
      <c r="AI103" s="39">
        <f t="shared" si="37"/>
        <v>0</v>
      </c>
      <c r="AJ103" s="39"/>
      <c r="AK103" s="39"/>
    </row>
    <row r="104" spans="1:37" x14ac:dyDescent="0.2">
      <c r="A104" s="11">
        <f t="shared" si="49"/>
        <v>96</v>
      </c>
      <c r="B104" s="11" t="str">
        <f t="shared" si="49"/>
        <v/>
      </c>
      <c r="C104" s="12" cm="1">
        <f t="array" ref="C104">IF(B104&lt;121,_xlfn.SINGLE(INDEX($D$5*Männer!C$2:C$122,B104+1,1))+(1-$D$5)*_xlfn.SINGLE(INDEX(Frauen!C$2:C$122,B104+1,1)),0)</f>
        <v>0</v>
      </c>
      <c r="D104" s="20">
        <f t="shared" si="38"/>
        <v>0</v>
      </c>
      <c r="E104" s="20">
        <f t="shared" si="39"/>
        <v>0</v>
      </c>
      <c r="F104" s="27">
        <f>IF(B104&lt;121,IF($D$1="konstant",$D$3,Zins!G98),0)</f>
        <v>0</v>
      </c>
      <c r="G104" s="37">
        <f t="shared" si="46"/>
        <v>1</v>
      </c>
      <c r="H104" s="11"/>
      <c r="I104" s="11"/>
      <c r="J104" s="11"/>
      <c r="K104" s="11"/>
      <c r="L104" s="29">
        <f t="shared" si="40"/>
        <v>0</v>
      </c>
      <c r="M104" s="31">
        <f t="shared" si="29"/>
        <v>0</v>
      </c>
      <c r="N104" s="50">
        <f>N103+H105*PRODUCT($G$8:G104)^-1*PRODUCT($E$8:E103)*D104</f>
        <v>2392.6137427921667</v>
      </c>
      <c r="O104" s="50"/>
      <c r="P104" s="49">
        <f>P103+J104*PRODUCT($E$8:E103)*PRODUCT($G$8:G103)^-1</f>
        <v>18.493885311171478</v>
      </c>
      <c r="Q104" s="49" t="e">
        <f>((O103+N103)*PRODUCT($G$8:G103))/PRODUCT($E$8:E103)</f>
        <v>#DIV/0!</v>
      </c>
      <c r="R104" s="49" t="e">
        <f>((P103)*PRODUCT($G$8:G103))/PRODUCT($E$8:E103)</f>
        <v>#DIV/0!</v>
      </c>
      <c r="S104" s="11">
        <f t="shared" si="30"/>
        <v>0</v>
      </c>
      <c r="T104" s="31">
        <f t="shared" si="31"/>
        <v>0</v>
      </c>
      <c r="U104" s="39">
        <f t="shared" si="41"/>
        <v>0</v>
      </c>
      <c r="V104" s="39">
        <f t="shared" si="32"/>
        <v>0</v>
      </c>
      <c r="W104" s="49" t="e">
        <f t="shared" si="42"/>
        <v>#DIV/0!</v>
      </c>
      <c r="X104" s="39">
        <f t="shared" si="43"/>
        <v>0</v>
      </c>
      <c r="Y104" s="39">
        <f t="shared" si="44"/>
        <v>0</v>
      </c>
      <c r="Z104" s="39">
        <f t="shared" si="47"/>
        <v>0</v>
      </c>
      <c r="AA104" s="39">
        <f t="shared" si="48"/>
        <v>0</v>
      </c>
      <c r="AB104" s="39">
        <f t="shared" si="33"/>
        <v>0</v>
      </c>
      <c r="AC104" s="39">
        <f t="shared" si="34"/>
        <v>0</v>
      </c>
      <c r="AD104" s="39">
        <f t="shared" si="35"/>
        <v>0</v>
      </c>
      <c r="AE104" s="39">
        <f t="shared" si="36"/>
        <v>0</v>
      </c>
      <c r="AF104" s="39"/>
      <c r="AG104" s="39"/>
      <c r="AH104" s="39"/>
      <c r="AI104" s="39">
        <f t="shared" ref="AI104:AI129" si="50">$T$4*M104</f>
        <v>0</v>
      </c>
      <c r="AJ104" s="39"/>
      <c r="AK104" s="39"/>
    </row>
    <row r="105" spans="1:37" x14ac:dyDescent="0.2">
      <c r="A105" s="11">
        <f t="shared" si="49"/>
        <v>97</v>
      </c>
      <c r="B105" s="11" t="str">
        <f t="shared" si="49"/>
        <v/>
      </c>
      <c r="C105" s="12" cm="1">
        <f t="array" ref="C105">IF(B105&lt;121,_xlfn.SINGLE(INDEX($D$5*Männer!C$2:C$122,B105+1,1))+(1-$D$5)*_xlfn.SINGLE(INDEX(Frauen!C$2:C$122,B105+1,1)),0)</f>
        <v>0</v>
      </c>
      <c r="D105" s="20">
        <f t="shared" si="38"/>
        <v>0</v>
      </c>
      <c r="E105" s="20">
        <f t="shared" si="39"/>
        <v>0</v>
      </c>
      <c r="F105" s="27">
        <f>IF(B105&lt;121,IF($D$1="konstant",$D$3,Zins!G99),0)</f>
        <v>0</v>
      </c>
      <c r="G105" s="37">
        <f t="shared" si="46"/>
        <v>1</v>
      </c>
      <c r="H105" s="11"/>
      <c r="I105" s="11"/>
      <c r="J105" s="11"/>
      <c r="K105" s="11"/>
      <c r="L105" s="29">
        <f t="shared" si="40"/>
        <v>0</v>
      </c>
      <c r="M105" s="31">
        <f t="shared" si="29"/>
        <v>0</v>
      </c>
      <c r="N105" s="50">
        <f>N104+H106*PRODUCT($G$8:G105)^-1*PRODUCT($E$8:E104)*D105</f>
        <v>2392.6137427921667</v>
      </c>
      <c r="O105" s="50"/>
      <c r="P105" s="49">
        <f>P104+J105*PRODUCT($E$8:E104)*PRODUCT($G$8:G104)^-1</f>
        <v>18.493885311171478</v>
      </c>
      <c r="Q105" s="49" t="e">
        <f>((O104+N104)*PRODUCT($G$8:G104))/PRODUCT($E$8:E104)</f>
        <v>#DIV/0!</v>
      </c>
      <c r="R105" s="49" t="e">
        <f>((P104)*PRODUCT($G$8:G104))/PRODUCT($E$8:E104)</f>
        <v>#DIV/0!</v>
      </c>
      <c r="S105" s="11">
        <f t="shared" si="30"/>
        <v>0</v>
      </c>
      <c r="T105" s="31">
        <f t="shared" si="31"/>
        <v>0</v>
      </c>
      <c r="U105" s="39">
        <f t="shared" si="41"/>
        <v>0</v>
      </c>
      <c r="V105" s="39">
        <f t="shared" si="32"/>
        <v>0</v>
      </c>
      <c r="W105" s="49" t="e">
        <f t="shared" si="42"/>
        <v>#DIV/0!</v>
      </c>
      <c r="X105" s="39">
        <f t="shared" si="43"/>
        <v>0</v>
      </c>
      <c r="Y105" s="39">
        <f t="shared" ref="Y105:Y129" si="51">S105+AJ105-T105*$M$3</f>
        <v>0</v>
      </c>
      <c r="Z105" s="39">
        <f t="shared" si="47"/>
        <v>0</v>
      </c>
      <c r="AA105" s="39">
        <f t="shared" si="48"/>
        <v>0</v>
      </c>
      <c r="AB105" s="39">
        <f t="shared" si="33"/>
        <v>0</v>
      </c>
      <c r="AC105" s="39">
        <f t="shared" si="34"/>
        <v>0</v>
      </c>
      <c r="AD105" s="39">
        <f t="shared" si="35"/>
        <v>0</v>
      </c>
      <c r="AE105" s="39">
        <f t="shared" si="36"/>
        <v>0</v>
      </c>
      <c r="AF105" s="39"/>
      <c r="AG105" s="39"/>
      <c r="AH105" s="39"/>
      <c r="AI105" s="39">
        <f t="shared" si="50"/>
        <v>0</v>
      </c>
      <c r="AJ105" s="39"/>
      <c r="AK105" s="39"/>
    </row>
    <row r="106" spans="1:37" x14ac:dyDescent="0.2">
      <c r="A106" s="11">
        <f t="shared" ref="A106:B121" si="52">IF(A105&lt;121,A105+1,"")</f>
        <v>98</v>
      </c>
      <c r="B106" s="11" t="str">
        <f t="shared" si="52"/>
        <v/>
      </c>
      <c r="C106" s="12" cm="1">
        <f t="array" ref="C106">IF(B106&lt;121,_xlfn.SINGLE(INDEX($D$5*Männer!C$2:C$122,B106+1,1))+(1-$D$5)*_xlfn.SINGLE(INDEX(Frauen!C$2:C$122,B106+1,1)),0)</f>
        <v>0</v>
      </c>
      <c r="D106" s="20">
        <f t="shared" si="38"/>
        <v>0</v>
      </c>
      <c r="E106" s="20">
        <f t="shared" si="39"/>
        <v>0</v>
      </c>
      <c r="F106" s="27">
        <f>IF(B106&lt;121,IF($D$1="konstant",$D$3,Zins!G100),0)</f>
        <v>0</v>
      </c>
      <c r="G106" s="37">
        <f t="shared" si="46"/>
        <v>1</v>
      </c>
      <c r="H106" s="11"/>
      <c r="I106" s="11"/>
      <c r="J106" s="11"/>
      <c r="K106" s="11"/>
      <c r="L106" s="29">
        <f t="shared" si="40"/>
        <v>0</v>
      </c>
      <c r="M106" s="31">
        <f t="shared" si="29"/>
        <v>0</v>
      </c>
      <c r="N106" s="50">
        <f>N105+H107*PRODUCT($G$8:G106)^-1*PRODUCT($E$8:E105)*D106</f>
        <v>2392.6137427921667</v>
      </c>
      <c r="O106" s="50"/>
      <c r="P106" s="49">
        <f>P105+J106*PRODUCT($E$8:E105)*PRODUCT($G$8:G105)^-1</f>
        <v>18.493885311171478</v>
      </c>
      <c r="Q106" s="49" t="e">
        <f>((O105+N105)*PRODUCT($G$8:G105))/PRODUCT($E$8:E105)</f>
        <v>#DIV/0!</v>
      </c>
      <c r="R106" s="49" t="e">
        <f>((P105)*PRODUCT($G$8:G105))/PRODUCT($E$8:E105)</f>
        <v>#DIV/0!</v>
      </c>
      <c r="S106" s="11">
        <f t="shared" si="30"/>
        <v>0</v>
      </c>
      <c r="T106" s="31">
        <f t="shared" si="31"/>
        <v>0</v>
      </c>
      <c r="U106" s="39">
        <f t="shared" si="41"/>
        <v>0</v>
      </c>
      <c r="V106" s="39">
        <f t="shared" si="32"/>
        <v>0</v>
      </c>
      <c r="W106" s="49" t="e">
        <f t="shared" si="42"/>
        <v>#DIV/0!</v>
      </c>
      <c r="X106" s="39">
        <f t="shared" si="43"/>
        <v>0</v>
      </c>
      <c r="Y106" s="39">
        <f t="shared" si="51"/>
        <v>0</v>
      </c>
      <c r="Z106" s="39">
        <f t="shared" si="47"/>
        <v>0</v>
      </c>
      <c r="AA106" s="39">
        <f t="shared" si="48"/>
        <v>0</v>
      </c>
      <c r="AB106" s="39">
        <f t="shared" si="33"/>
        <v>0</v>
      </c>
      <c r="AC106" s="39">
        <f t="shared" si="34"/>
        <v>0</v>
      </c>
      <c r="AD106" s="39">
        <f t="shared" si="35"/>
        <v>0</v>
      </c>
      <c r="AE106" s="39">
        <f t="shared" si="36"/>
        <v>0</v>
      </c>
      <c r="AF106" s="39"/>
      <c r="AG106" s="39"/>
      <c r="AH106" s="39"/>
      <c r="AI106" s="39">
        <f t="shared" si="50"/>
        <v>0</v>
      </c>
      <c r="AJ106" s="39"/>
      <c r="AK106" s="39"/>
    </row>
    <row r="107" spans="1:37" x14ac:dyDescent="0.2">
      <c r="A107" s="11">
        <f t="shared" si="52"/>
        <v>99</v>
      </c>
      <c r="B107" s="11" t="str">
        <f t="shared" si="52"/>
        <v/>
      </c>
      <c r="C107" s="12" cm="1">
        <f t="array" ref="C107">IF(B107&lt;121,_xlfn.SINGLE(INDEX($D$5*Männer!C$2:C$122,B107+1,1))+(1-$D$5)*_xlfn.SINGLE(INDEX(Frauen!C$2:C$122,B107+1,1)),0)</f>
        <v>0</v>
      </c>
      <c r="D107" s="20">
        <f t="shared" si="38"/>
        <v>0</v>
      </c>
      <c r="E107" s="20">
        <f t="shared" si="39"/>
        <v>0</v>
      </c>
      <c r="F107" s="27">
        <f>IF(B107&lt;121,IF($D$1="konstant",$D$3,Zins!G101),0)</f>
        <v>0</v>
      </c>
      <c r="G107" s="37">
        <f t="shared" si="46"/>
        <v>1</v>
      </c>
      <c r="H107" s="11"/>
      <c r="I107" s="11"/>
      <c r="J107" s="11"/>
      <c r="K107" s="11"/>
      <c r="L107" s="29">
        <f t="shared" si="40"/>
        <v>0</v>
      </c>
      <c r="M107" s="31">
        <f t="shared" si="29"/>
        <v>0</v>
      </c>
      <c r="N107" s="50">
        <f>N106+H108*PRODUCT($G$8:G107)^-1*PRODUCT($E$8:E106)*D107</f>
        <v>2392.6137427921667</v>
      </c>
      <c r="O107" s="50"/>
      <c r="P107" s="49">
        <f>P106+J107*PRODUCT($E$8:E106)*PRODUCT($G$8:G106)^-1</f>
        <v>18.493885311171478</v>
      </c>
      <c r="Q107" s="49" t="e">
        <f>((O106+N106)*PRODUCT($G$8:G106))/PRODUCT($E$8:E106)</f>
        <v>#DIV/0!</v>
      </c>
      <c r="R107" s="49" t="e">
        <f>((P106)*PRODUCT($G$8:G106))/PRODUCT($E$8:E106)</f>
        <v>#DIV/0!</v>
      </c>
      <c r="S107" s="11">
        <f t="shared" si="30"/>
        <v>0</v>
      </c>
      <c r="T107" s="31">
        <f t="shared" si="31"/>
        <v>0</v>
      </c>
      <c r="U107" s="39">
        <f t="shared" si="41"/>
        <v>0</v>
      </c>
      <c r="V107" s="39">
        <f t="shared" si="32"/>
        <v>0</v>
      </c>
      <c r="W107" s="49" t="e">
        <f t="shared" si="42"/>
        <v>#DIV/0!</v>
      </c>
      <c r="X107" s="39">
        <f t="shared" si="43"/>
        <v>0</v>
      </c>
      <c r="Y107" s="39">
        <f t="shared" si="51"/>
        <v>0</v>
      </c>
      <c r="Z107" s="39">
        <f t="shared" si="47"/>
        <v>0</v>
      </c>
      <c r="AA107" s="39">
        <f t="shared" si="48"/>
        <v>0</v>
      </c>
      <c r="AB107" s="39">
        <f t="shared" si="33"/>
        <v>0</v>
      </c>
      <c r="AC107" s="39">
        <f t="shared" si="34"/>
        <v>0</v>
      </c>
      <c r="AD107" s="39">
        <f t="shared" si="35"/>
        <v>0</v>
      </c>
      <c r="AE107" s="39">
        <f t="shared" si="36"/>
        <v>0</v>
      </c>
      <c r="AF107" s="39"/>
      <c r="AG107" s="39"/>
      <c r="AH107" s="39"/>
      <c r="AI107" s="39">
        <f t="shared" si="50"/>
        <v>0</v>
      </c>
      <c r="AJ107" s="39"/>
      <c r="AK107" s="39"/>
    </row>
    <row r="108" spans="1:37" x14ac:dyDescent="0.2">
      <c r="A108" s="11">
        <f t="shared" si="52"/>
        <v>100</v>
      </c>
      <c r="B108" s="11" t="str">
        <f t="shared" si="52"/>
        <v/>
      </c>
      <c r="C108" s="12" cm="1">
        <f t="array" ref="C108">IF(B108&lt;121,_xlfn.SINGLE(INDEX($D$5*Männer!C$2:C$122,B108+1,1))+(1-$D$5)*_xlfn.SINGLE(INDEX(Frauen!C$2:C$122,B108+1,1)),0)</f>
        <v>0</v>
      </c>
      <c r="D108" s="20">
        <f t="shared" si="38"/>
        <v>0</v>
      </c>
      <c r="E108" s="20">
        <f t="shared" si="39"/>
        <v>0</v>
      </c>
      <c r="F108" s="27">
        <f>IF(B108&lt;121,IF($D$1="konstant",$D$3,Zins!G102),0)</f>
        <v>0</v>
      </c>
      <c r="G108" s="37">
        <f t="shared" si="46"/>
        <v>1</v>
      </c>
      <c r="H108" s="11"/>
      <c r="I108" s="11"/>
      <c r="J108" s="11"/>
      <c r="K108" s="11"/>
      <c r="L108" s="29">
        <f t="shared" si="40"/>
        <v>0</v>
      </c>
      <c r="M108" s="31">
        <f t="shared" si="29"/>
        <v>0</v>
      </c>
      <c r="N108" s="50">
        <f>N107+H109*PRODUCT($G$8:G108)^-1*PRODUCT($E$8:E107)*D108</f>
        <v>2392.6137427921667</v>
      </c>
      <c r="O108" s="50"/>
      <c r="P108" s="49">
        <f>P107+J108*PRODUCT($E$8:E107)*PRODUCT($G$8:G107)^-1</f>
        <v>18.493885311171478</v>
      </c>
      <c r="Q108" s="49" t="e">
        <f>((O107+N107)*PRODUCT($G$8:G107))/PRODUCT($E$8:E107)</f>
        <v>#DIV/0!</v>
      </c>
      <c r="R108" s="49" t="e">
        <f>((P107)*PRODUCT($G$8:G107))/PRODUCT($E$8:E107)</f>
        <v>#DIV/0!</v>
      </c>
      <c r="S108" s="11">
        <f t="shared" si="30"/>
        <v>0</v>
      </c>
      <c r="T108" s="31">
        <f t="shared" si="31"/>
        <v>0</v>
      </c>
      <c r="U108" s="39">
        <f t="shared" si="41"/>
        <v>0</v>
      </c>
      <c r="V108" s="39">
        <f t="shared" si="32"/>
        <v>0</v>
      </c>
      <c r="W108" s="49" t="e">
        <f t="shared" si="42"/>
        <v>#DIV/0!</v>
      </c>
      <c r="X108" s="39">
        <f t="shared" si="43"/>
        <v>0</v>
      </c>
      <c r="Y108" s="39">
        <f t="shared" si="51"/>
        <v>0</v>
      </c>
      <c r="Z108" s="39">
        <f t="shared" si="47"/>
        <v>0</v>
      </c>
      <c r="AA108" s="39">
        <f t="shared" si="48"/>
        <v>0</v>
      </c>
      <c r="AB108" s="39">
        <f t="shared" si="33"/>
        <v>0</v>
      </c>
      <c r="AC108" s="39">
        <f t="shared" si="34"/>
        <v>0</v>
      </c>
      <c r="AD108" s="39">
        <f t="shared" si="35"/>
        <v>0</v>
      </c>
      <c r="AE108" s="39">
        <f t="shared" si="36"/>
        <v>0</v>
      </c>
      <c r="AF108" s="39"/>
      <c r="AG108" s="39"/>
      <c r="AH108" s="39"/>
      <c r="AI108" s="39">
        <f t="shared" si="50"/>
        <v>0</v>
      </c>
      <c r="AJ108" s="39"/>
      <c r="AK108" s="39"/>
    </row>
    <row r="109" spans="1:37" x14ac:dyDescent="0.2">
      <c r="A109" s="11">
        <f t="shared" si="52"/>
        <v>101</v>
      </c>
      <c r="B109" s="11" t="str">
        <f t="shared" si="52"/>
        <v/>
      </c>
      <c r="C109" s="12" cm="1">
        <f t="array" ref="C109">IF(B109&lt;121,_xlfn.SINGLE(INDEX($D$5*Männer!C$2:C$122,B109+1,1))+(1-$D$5)*_xlfn.SINGLE(INDEX(Frauen!C$2:C$122,B109+1,1)),0)</f>
        <v>0</v>
      </c>
      <c r="D109" s="20">
        <f t="shared" si="38"/>
        <v>0</v>
      </c>
      <c r="E109" s="20">
        <f t="shared" si="39"/>
        <v>0</v>
      </c>
      <c r="F109" s="27">
        <f>IF(B109&lt;121,IF($D$1="konstant",$D$3,Zins!G103),0)</f>
        <v>0</v>
      </c>
      <c r="G109" s="37">
        <f t="shared" si="46"/>
        <v>1</v>
      </c>
      <c r="H109" s="11"/>
      <c r="I109" s="11"/>
      <c r="J109" s="11"/>
      <c r="K109" s="11"/>
      <c r="L109" s="29">
        <f t="shared" si="40"/>
        <v>0</v>
      </c>
      <c r="M109" s="31">
        <f t="shared" si="29"/>
        <v>0</v>
      </c>
      <c r="N109" s="50">
        <f>N108+H110*PRODUCT($G$8:G109)^-1*PRODUCT($E$8:E108)*D109</f>
        <v>2392.6137427921667</v>
      </c>
      <c r="O109" s="50"/>
      <c r="P109" s="49">
        <f>P108+J109*PRODUCT($E$8:E108)*PRODUCT($G$8:G108)^-1</f>
        <v>18.493885311171478</v>
      </c>
      <c r="Q109" s="49" t="e">
        <f>((O108+N108)*PRODUCT($G$8:G108))/PRODUCT($E$8:E108)</f>
        <v>#DIV/0!</v>
      </c>
      <c r="R109" s="49" t="e">
        <f>((P108)*PRODUCT($G$8:G108))/PRODUCT($E$8:E108)</f>
        <v>#DIV/0!</v>
      </c>
      <c r="S109" s="11">
        <f t="shared" si="30"/>
        <v>0</v>
      </c>
      <c r="T109" s="31">
        <f t="shared" si="31"/>
        <v>0</v>
      </c>
      <c r="U109" s="39">
        <f t="shared" si="41"/>
        <v>0</v>
      </c>
      <c r="V109" s="39">
        <f t="shared" si="32"/>
        <v>0</v>
      </c>
      <c r="W109" s="49" t="e">
        <f t="shared" si="42"/>
        <v>#DIV/0!</v>
      </c>
      <c r="X109" s="39">
        <f t="shared" si="43"/>
        <v>0</v>
      </c>
      <c r="Y109" s="39">
        <f t="shared" si="51"/>
        <v>0</v>
      </c>
      <c r="Z109" s="39">
        <f t="shared" si="47"/>
        <v>0</v>
      </c>
      <c r="AA109" s="39">
        <f t="shared" si="48"/>
        <v>0</v>
      </c>
      <c r="AB109" s="39">
        <f t="shared" si="33"/>
        <v>0</v>
      </c>
      <c r="AC109" s="39">
        <f t="shared" si="34"/>
        <v>0</v>
      </c>
      <c r="AD109" s="39">
        <f t="shared" si="35"/>
        <v>0</v>
      </c>
      <c r="AE109" s="39">
        <f t="shared" si="36"/>
        <v>0</v>
      </c>
      <c r="AF109" s="39"/>
      <c r="AG109" s="39"/>
      <c r="AH109" s="39"/>
      <c r="AI109" s="39">
        <f t="shared" si="50"/>
        <v>0</v>
      </c>
      <c r="AJ109" s="39"/>
      <c r="AK109" s="39"/>
    </row>
    <row r="110" spans="1:37" x14ac:dyDescent="0.2">
      <c r="A110" s="11">
        <f t="shared" si="52"/>
        <v>102</v>
      </c>
      <c r="B110" s="11" t="str">
        <f t="shared" si="52"/>
        <v/>
      </c>
      <c r="C110" s="12" cm="1">
        <f t="array" ref="C110">IF(B110&lt;121,_xlfn.SINGLE(INDEX($D$5*Männer!C$2:C$122,B110+1,1))+(1-$D$5)*_xlfn.SINGLE(INDEX(Frauen!C$2:C$122,B110+1,1)),0)</f>
        <v>0</v>
      </c>
      <c r="D110" s="20">
        <f t="shared" si="38"/>
        <v>0</v>
      </c>
      <c r="E110" s="20">
        <f t="shared" si="39"/>
        <v>0</v>
      </c>
      <c r="F110" s="27">
        <f>IF(B110&lt;121,IF($D$1="konstant",$D$3,Zins!G104),0)</f>
        <v>0</v>
      </c>
      <c r="G110" s="37">
        <f t="shared" si="46"/>
        <v>1</v>
      </c>
      <c r="H110" s="11"/>
      <c r="I110" s="11"/>
      <c r="J110" s="11"/>
      <c r="K110" s="11"/>
      <c r="L110" s="29">
        <f t="shared" si="40"/>
        <v>0</v>
      </c>
      <c r="M110" s="31">
        <f t="shared" si="29"/>
        <v>0</v>
      </c>
      <c r="N110" s="50">
        <f>N109+H111*PRODUCT($G$8:G110)^-1*PRODUCT($E$8:E109)*D110</f>
        <v>2392.6137427921667</v>
      </c>
      <c r="O110" s="50"/>
      <c r="P110" s="49">
        <f>P109+J110*PRODUCT($E$8:E109)*PRODUCT($G$8:G109)^-1</f>
        <v>18.493885311171478</v>
      </c>
      <c r="Q110" s="49" t="e">
        <f>((O109+N109)*PRODUCT($G$8:G109))/PRODUCT($E$8:E109)</f>
        <v>#DIV/0!</v>
      </c>
      <c r="R110" s="49" t="e">
        <f>((P109)*PRODUCT($G$8:G109))/PRODUCT($E$8:E109)</f>
        <v>#DIV/0!</v>
      </c>
      <c r="S110" s="11">
        <f t="shared" si="30"/>
        <v>0</v>
      </c>
      <c r="T110" s="31">
        <f t="shared" si="31"/>
        <v>0</v>
      </c>
      <c r="U110" s="39">
        <f t="shared" si="41"/>
        <v>0</v>
      </c>
      <c r="V110" s="39">
        <f t="shared" si="32"/>
        <v>0</v>
      </c>
      <c r="W110" s="49" t="e">
        <f t="shared" si="42"/>
        <v>#DIV/0!</v>
      </c>
      <c r="X110" s="39">
        <f t="shared" si="43"/>
        <v>0</v>
      </c>
      <c r="Y110" s="39">
        <f t="shared" si="51"/>
        <v>0</v>
      </c>
      <c r="Z110" s="39">
        <f t="shared" si="47"/>
        <v>0</v>
      </c>
      <c r="AA110" s="39">
        <f t="shared" si="48"/>
        <v>0</v>
      </c>
      <c r="AB110" s="39">
        <f t="shared" si="33"/>
        <v>0</v>
      </c>
      <c r="AC110" s="39">
        <f t="shared" si="34"/>
        <v>0</v>
      </c>
      <c r="AD110" s="39">
        <f t="shared" si="35"/>
        <v>0</v>
      </c>
      <c r="AE110" s="39">
        <f t="shared" si="36"/>
        <v>0</v>
      </c>
      <c r="AF110" s="39"/>
      <c r="AG110" s="39"/>
      <c r="AH110" s="39"/>
      <c r="AI110" s="39">
        <f t="shared" si="50"/>
        <v>0</v>
      </c>
      <c r="AJ110" s="39"/>
      <c r="AK110" s="39"/>
    </row>
    <row r="111" spans="1:37" x14ac:dyDescent="0.2">
      <c r="A111" s="11">
        <f t="shared" si="52"/>
        <v>103</v>
      </c>
      <c r="B111" s="11" t="str">
        <f t="shared" si="52"/>
        <v/>
      </c>
      <c r="C111" s="12" cm="1">
        <f t="array" ref="C111">IF(B111&lt;121,_xlfn.SINGLE(INDEX($D$5*Männer!C$2:C$122,B111+1,1))+(1-$D$5)*_xlfn.SINGLE(INDEX(Frauen!C$2:C$122,B111+1,1)),0)</f>
        <v>0</v>
      </c>
      <c r="D111" s="20">
        <f t="shared" si="38"/>
        <v>0</v>
      </c>
      <c r="E111" s="20">
        <f t="shared" si="39"/>
        <v>0</v>
      </c>
      <c r="F111" s="27">
        <f>IF(B111&lt;121,IF($D$1="konstant",$D$3,Zins!G105),0)</f>
        <v>0</v>
      </c>
      <c r="G111" s="37">
        <f t="shared" si="46"/>
        <v>1</v>
      </c>
      <c r="H111" s="11"/>
      <c r="I111" s="11"/>
      <c r="J111" s="11"/>
      <c r="K111" s="11"/>
      <c r="L111" s="29">
        <f t="shared" si="40"/>
        <v>0</v>
      </c>
      <c r="M111" s="31">
        <f t="shared" si="29"/>
        <v>0</v>
      </c>
      <c r="N111" s="50">
        <f>N110+H112*PRODUCT($G$8:G111)^-1*PRODUCT($E$8:E110)*D111</f>
        <v>2392.6137427921667</v>
      </c>
      <c r="O111" s="50"/>
      <c r="P111" s="49">
        <f>P110+J111*PRODUCT($E$8:E110)*PRODUCT($G$8:G110)^-1</f>
        <v>18.493885311171478</v>
      </c>
      <c r="Q111" s="49" t="e">
        <f>((O110+N110)*PRODUCT($G$8:G110))/PRODUCT($E$8:E110)</f>
        <v>#DIV/0!</v>
      </c>
      <c r="R111" s="49" t="e">
        <f>((P110)*PRODUCT($G$8:G110))/PRODUCT($E$8:E110)</f>
        <v>#DIV/0!</v>
      </c>
      <c r="S111" s="11">
        <f t="shared" si="30"/>
        <v>0</v>
      </c>
      <c r="T111" s="31">
        <f t="shared" si="31"/>
        <v>0</v>
      </c>
      <c r="U111" s="39">
        <f t="shared" si="41"/>
        <v>0</v>
      </c>
      <c r="V111" s="39">
        <f t="shared" si="32"/>
        <v>0</v>
      </c>
      <c r="W111" s="49" t="e">
        <f t="shared" si="42"/>
        <v>#DIV/0!</v>
      </c>
      <c r="X111" s="39">
        <f t="shared" si="43"/>
        <v>0</v>
      </c>
      <c r="Y111" s="39">
        <f t="shared" si="51"/>
        <v>0</v>
      </c>
      <c r="Z111" s="39">
        <f t="shared" si="47"/>
        <v>0</v>
      </c>
      <c r="AA111" s="39">
        <f t="shared" si="48"/>
        <v>0</v>
      </c>
      <c r="AB111" s="39">
        <f t="shared" si="33"/>
        <v>0</v>
      </c>
      <c r="AC111" s="39">
        <f t="shared" si="34"/>
        <v>0</v>
      </c>
      <c r="AD111" s="39">
        <f t="shared" si="35"/>
        <v>0</v>
      </c>
      <c r="AE111" s="39">
        <f t="shared" si="36"/>
        <v>0</v>
      </c>
      <c r="AF111" s="39"/>
      <c r="AG111" s="39"/>
      <c r="AH111" s="39"/>
      <c r="AI111" s="39">
        <f t="shared" si="50"/>
        <v>0</v>
      </c>
      <c r="AJ111" s="39"/>
      <c r="AK111" s="39"/>
    </row>
    <row r="112" spans="1:37" x14ac:dyDescent="0.2">
      <c r="A112" s="11">
        <f t="shared" si="52"/>
        <v>104</v>
      </c>
      <c r="B112" s="11" t="str">
        <f t="shared" si="52"/>
        <v/>
      </c>
      <c r="C112" s="12" cm="1">
        <f t="array" ref="C112">IF(B112&lt;121,_xlfn.SINGLE(INDEX($D$5*Männer!C$2:C$122,B112+1,1))+(1-$D$5)*_xlfn.SINGLE(INDEX(Frauen!C$2:C$122,B112+1,1)),0)</f>
        <v>0</v>
      </c>
      <c r="D112" s="20">
        <f t="shared" si="38"/>
        <v>0</v>
      </c>
      <c r="E112" s="20">
        <f t="shared" si="39"/>
        <v>0</v>
      </c>
      <c r="F112" s="27">
        <f>IF(B112&lt;121,IF($D$1="konstant",$D$3,Zins!G106),0)</f>
        <v>0</v>
      </c>
      <c r="G112" s="37">
        <f t="shared" si="46"/>
        <v>1</v>
      </c>
      <c r="H112" s="11"/>
      <c r="I112" s="11"/>
      <c r="J112" s="11"/>
      <c r="K112" s="11"/>
      <c r="L112" s="29">
        <f t="shared" si="40"/>
        <v>0</v>
      </c>
      <c r="M112" s="31">
        <f t="shared" si="29"/>
        <v>0</v>
      </c>
      <c r="N112" s="50">
        <f>N111+H113*PRODUCT($G$8:G112)^-1*PRODUCT($E$8:E111)*D112</f>
        <v>2392.6137427921667</v>
      </c>
      <c r="O112" s="50"/>
      <c r="P112" s="49">
        <f>P111+J112*PRODUCT($E$8:E111)*PRODUCT($G$8:G111)^-1</f>
        <v>18.493885311171478</v>
      </c>
      <c r="Q112" s="49" t="e">
        <f>((O111+N111)*PRODUCT($G$8:G111))/PRODUCT($E$8:E111)</f>
        <v>#DIV/0!</v>
      </c>
      <c r="R112" s="49" t="e">
        <f>((P111)*PRODUCT($G$8:G111))/PRODUCT($E$8:E111)</f>
        <v>#DIV/0!</v>
      </c>
      <c r="S112" s="11">
        <f t="shared" si="30"/>
        <v>0</v>
      </c>
      <c r="T112" s="31">
        <f t="shared" si="31"/>
        <v>0</v>
      </c>
      <c r="U112" s="39">
        <f t="shared" si="41"/>
        <v>0</v>
      </c>
      <c r="V112" s="39">
        <f t="shared" si="32"/>
        <v>0</v>
      </c>
      <c r="W112" s="49" t="e">
        <f t="shared" si="42"/>
        <v>#DIV/0!</v>
      </c>
      <c r="X112" s="39">
        <f t="shared" si="43"/>
        <v>0</v>
      </c>
      <c r="Y112" s="39">
        <f t="shared" si="51"/>
        <v>0</v>
      </c>
      <c r="Z112" s="39">
        <f t="shared" si="47"/>
        <v>0</v>
      </c>
      <c r="AA112" s="39">
        <f t="shared" si="48"/>
        <v>0</v>
      </c>
      <c r="AB112" s="39">
        <f t="shared" si="33"/>
        <v>0</v>
      </c>
      <c r="AC112" s="39">
        <f t="shared" si="34"/>
        <v>0</v>
      </c>
      <c r="AD112" s="39">
        <f t="shared" si="35"/>
        <v>0</v>
      </c>
      <c r="AE112" s="39">
        <f t="shared" si="36"/>
        <v>0</v>
      </c>
      <c r="AF112" s="39"/>
      <c r="AG112" s="39"/>
      <c r="AH112" s="39"/>
      <c r="AI112" s="39">
        <f t="shared" si="50"/>
        <v>0</v>
      </c>
      <c r="AJ112" s="39"/>
      <c r="AK112" s="39"/>
    </row>
    <row r="113" spans="1:37" x14ac:dyDescent="0.2">
      <c r="A113" s="11">
        <f t="shared" si="52"/>
        <v>105</v>
      </c>
      <c r="B113" s="11" t="str">
        <f t="shared" si="52"/>
        <v/>
      </c>
      <c r="C113" s="12" cm="1">
        <f t="array" ref="C113">IF(B113&lt;121,_xlfn.SINGLE(INDEX($D$5*Männer!C$2:C$122,B113+1,1))+(1-$D$5)*_xlfn.SINGLE(INDEX(Frauen!C$2:C$122,B113+1,1)),0)</f>
        <v>0</v>
      </c>
      <c r="D113" s="20">
        <f t="shared" si="38"/>
        <v>0</v>
      </c>
      <c r="E113" s="20">
        <f t="shared" si="39"/>
        <v>0</v>
      </c>
      <c r="F113" s="27">
        <f>IF(B113&lt;121,IF($D$1="konstant",$D$3,Zins!G107),0)</f>
        <v>0</v>
      </c>
      <c r="G113" s="37">
        <f t="shared" si="46"/>
        <v>1</v>
      </c>
      <c r="H113" s="11"/>
      <c r="I113" s="11"/>
      <c r="J113" s="11"/>
      <c r="K113" s="11"/>
      <c r="L113" s="29">
        <f t="shared" si="40"/>
        <v>0</v>
      </c>
      <c r="M113" s="31">
        <f t="shared" si="29"/>
        <v>0</v>
      </c>
      <c r="N113" s="50">
        <f>N112+H114*PRODUCT($G$8:G113)^-1*PRODUCT($E$8:E112)*D113</f>
        <v>2392.6137427921667</v>
      </c>
      <c r="O113" s="50"/>
      <c r="P113" s="49">
        <f>P112+J113*PRODUCT($E$8:E112)*PRODUCT($G$8:G112)^-1</f>
        <v>18.493885311171478</v>
      </c>
      <c r="Q113" s="49" t="e">
        <f>((O112+N112)*PRODUCT($G$8:G112))/PRODUCT($E$8:E112)</f>
        <v>#DIV/0!</v>
      </c>
      <c r="R113" s="49" t="e">
        <f>((P112)*PRODUCT($G$8:G112))/PRODUCT($E$8:E112)</f>
        <v>#DIV/0!</v>
      </c>
      <c r="S113" s="11">
        <f t="shared" si="30"/>
        <v>0</v>
      </c>
      <c r="T113" s="31">
        <f t="shared" si="31"/>
        <v>0</v>
      </c>
      <c r="U113" s="39">
        <f t="shared" si="41"/>
        <v>0</v>
      </c>
      <c r="V113" s="39">
        <f t="shared" si="32"/>
        <v>0</v>
      </c>
      <c r="W113" s="49" t="e">
        <f t="shared" si="42"/>
        <v>#DIV/0!</v>
      </c>
      <c r="X113" s="39">
        <f t="shared" si="43"/>
        <v>0</v>
      </c>
      <c r="Y113" s="39">
        <f t="shared" si="51"/>
        <v>0</v>
      </c>
      <c r="Z113" s="39">
        <f t="shared" si="47"/>
        <v>0</v>
      </c>
      <c r="AA113" s="39">
        <f t="shared" si="48"/>
        <v>0</v>
      </c>
      <c r="AB113" s="39">
        <f t="shared" si="33"/>
        <v>0</v>
      </c>
      <c r="AC113" s="39">
        <f t="shared" si="34"/>
        <v>0</v>
      </c>
      <c r="AD113" s="39">
        <f t="shared" si="35"/>
        <v>0</v>
      </c>
      <c r="AE113" s="39">
        <f t="shared" si="36"/>
        <v>0</v>
      </c>
      <c r="AF113" s="39"/>
      <c r="AG113" s="39"/>
      <c r="AH113" s="39"/>
      <c r="AI113" s="39">
        <f t="shared" si="50"/>
        <v>0</v>
      </c>
      <c r="AJ113" s="39"/>
      <c r="AK113" s="39"/>
    </row>
    <row r="114" spans="1:37" x14ac:dyDescent="0.2">
      <c r="A114" s="11">
        <f t="shared" si="52"/>
        <v>106</v>
      </c>
      <c r="B114" s="11" t="str">
        <f t="shared" si="52"/>
        <v/>
      </c>
      <c r="C114" s="12" cm="1">
        <f t="array" ref="C114">IF(B114&lt;121,_xlfn.SINGLE(INDEX($D$5*Männer!C$2:C$122,B114+1,1))+(1-$D$5)*_xlfn.SINGLE(INDEX(Frauen!C$2:C$122,B114+1,1)),0)</f>
        <v>0</v>
      </c>
      <c r="D114" s="20">
        <f t="shared" si="38"/>
        <v>0</v>
      </c>
      <c r="E114" s="20">
        <f t="shared" si="39"/>
        <v>0</v>
      </c>
      <c r="F114" s="27">
        <f>IF(B114&lt;121,IF($D$1="konstant",$D$3,Zins!G108),0)</f>
        <v>0</v>
      </c>
      <c r="G114" s="37">
        <f t="shared" si="46"/>
        <v>1</v>
      </c>
      <c r="H114" s="11"/>
      <c r="I114" s="11"/>
      <c r="J114" s="11"/>
      <c r="K114" s="11"/>
      <c r="L114" s="29">
        <f t="shared" si="40"/>
        <v>0</v>
      </c>
      <c r="M114" s="31">
        <f t="shared" si="29"/>
        <v>0</v>
      </c>
      <c r="N114" s="50">
        <f>N113+H115*PRODUCT($G$8:G114)^-1*PRODUCT($E$8:E113)*D114</f>
        <v>2392.6137427921667</v>
      </c>
      <c r="O114" s="50"/>
      <c r="P114" s="49">
        <f>P113+J114*PRODUCT($E$8:E113)*PRODUCT($G$8:G113)^-1</f>
        <v>18.493885311171478</v>
      </c>
      <c r="Q114" s="49" t="e">
        <f>((O113+N113)*PRODUCT($G$8:G113))/PRODUCT($E$8:E113)</f>
        <v>#DIV/0!</v>
      </c>
      <c r="R114" s="49" t="e">
        <f>((P113)*PRODUCT($G$8:G113))/PRODUCT($E$8:E113)</f>
        <v>#DIV/0!</v>
      </c>
      <c r="S114" s="11">
        <f t="shared" si="30"/>
        <v>0</v>
      </c>
      <c r="T114" s="31">
        <f t="shared" si="31"/>
        <v>0</v>
      </c>
      <c r="U114" s="39">
        <f t="shared" si="41"/>
        <v>0</v>
      </c>
      <c r="V114" s="39">
        <f t="shared" si="32"/>
        <v>0</v>
      </c>
      <c r="W114" s="49" t="e">
        <f t="shared" si="42"/>
        <v>#DIV/0!</v>
      </c>
      <c r="X114" s="39">
        <f t="shared" si="43"/>
        <v>0</v>
      </c>
      <c r="Y114" s="39">
        <f t="shared" si="51"/>
        <v>0</v>
      </c>
      <c r="Z114" s="39">
        <f t="shared" si="47"/>
        <v>0</v>
      </c>
      <c r="AA114" s="39">
        <f t="shared" si="48"/>
        <v>0</v>
      </c>
      <c r="AB114" s="39">
        <f t="shared" si="33"/>
        <v>0</v>
      </c>
      <c r="AC114" s="39">
        <f t="shared" si="34"/>
        <v>0</v>
      </c>
      <c r="AD114" s="39">
        <f t="shared" si="35"/>
        <v>0</v>
      </c>
      <c r="AE114" s="39">
        <f t="shared" si="36"/>
        <v>0</v>
      </c>
      <c r="AF114" s="39"/>
      <c r="AG114" s="39"/>
      <c r="AH114" s="39"/>
      <c r="AI114" s="39">
        <f t="shared" si="50"/>
        <v>0</v>
      </c>
      <c r="AJ114" s="39"/>
      <c r="AK114" s="39"/>
    </row>
    <row r="115" spans="1:37" x14ac:dyDescent="0.2">
      <c r="A115" s="11">
        <f t="shared" si="52"/>
        <v>107</v>
      </c>
      <c r="B115" s="11" t="str">
        <f t="shared" si="52"/>
        <v/>
      </c>
      <c r="C115" s="12" cm="1">
        <f t="array" ref="C115">IF(B115&lt;121,_xlfn.SINGLE(INDEX($D$5*Männer!C$2:C$122,B115+1,1))+(1-$D$5)*_xlfn.SINGLE(INDEX(Frauen!C$2:C$122,B115+1,1)),0)</f>
        <v>0</v>
      </c>
      <c r="D115" s="20">
        <f t="shared" si="38"/>
        <v>0</v>
      </c>
      <c r="E115" s="20">
        <f t="shared" si="39"/>
        <v>0</v>
      </c>
      <c r="F115" s="27">
        <f>IF(B115&lt;121,IF($D$1="konstant",$D$3,Zins!G109),0)</f>
        <v>0</v>
      </c>
      <c r="G115" s="37">
        <f t="shared" si="46"/>
        <v>1</v>
      </c>
      <c r="H115" s="11"/>
      <c r="I115" s="11"/>
      <c r="J115" s="11"/>
      <c r="K115" s="11"/>
      <c r="L115" s="29">
        <f t="shared" si="40"/>
        <v>0</v>
      </c>
      <c r="M115" s="31">
        <f t="shared" si="29"/>
        <v>0</v>
      </c>
      <c r="N115" s="50">
        <f>N114+H116*PRODUCT($G$8:G115)^-1*PRODUCT($E$8:E114)*D115</f>
        <v>2392.6137427921667</v>
      </c>
      <c r="O115" s="50"/>
      <c r="P115" s="49">
        <f>P114+J115*PRODUCT($E$8:E114)*PRODUCT($G$8:G114)^-1</f>
        <v>18.493885311171478</v>
      </c>
      <c r="Q115" s="49" t="e">
        <f>((O114+N114)*PRODUCT($G$8:G114))/PRODUCT($E$8:E114)</f>
        <v>#DIV/0!</v>
      </c>
      <c r="R115" s="49" t="e">
        <f>((P114)*PRODUCT($G$8:G114))/PRODUCT($E$8:E114)</f>
        <v>#DIV/0!</v>
      </c>
      <c r="S115" s="11">
        <f t="shared" si="30"/>
        <v>0</v>
      </c>
      <c r="T115" s="31">
        <f t="shared" si="31"/>
        <v>0</v>
      </c>
      <c r="U115" s="39">
        <f t="shared" si="41"/>
        <v>0</v>
      </c>
      <c r="V115" s="39">
        <f t="shared" si="32"/>
        <v>0</v>
      </c>
      <c r="W115" s="49" t="e">
        <f t="shared" si="42"/>
        <v>#DIV/0!</v>
      </c>
      <c r="X115" s="39">
        <f t="shared" si="43"/>
        <v>0</v>
      </c>
      <c r="Y115" s="39">
        <f t="shared" si="51"/>
        <v>0</v>
      </c>
      <c r="Z115" s="39">
        <f t="shared" si="47"/>
        <v>0</v>
      </c>
      <c r="AA115" s="39">
        <f t="shared" si="48"/>
        <v>0</v>
      </c>
      <c r="AB115" s="39">
        <f t="shared" si="33"/>
        <v>0</v>
      </c>
      <c r="AC115" s="39">
        <f t="shared" si="34"/>
        <v>0</v>
      </c>
      <c r="AD115" s="39">
        <f t="shared" si="35"/>
        <v>0</v>
      </c>
      <c r="AE115" s="39">
        <f t="shared" si="36"/>
        <v>0</v>
      </c>
      <c r="AF115" s="39"/>
      <c r="AG115" s="39"/>
      <c r="AH115" s="39"/>
      <c r="AI115" s="39">
        <f t="shared" si="50"/>
        <v>0</v>
      </c>
      <c r="AJ115" s="39"/>
      <c r="AK115" s="39"/>
    </row>
    <row r="116" spans="1:37" x14ac:dyDescent="0.2">
      <c r="A116" s="11">
        <f t="shared" si="52"/>
        <v>108</v>
      </c>
      <c r="B116" s="11" t="str">
        <f t="shared" si="52"/>
        <v/>
      </c>
      <c r="C116" s="12" cm="1">
        <f t="array" ref="C116">IF(B116&lt;121,_xlfn.SINGLE(INDEX($D$5*Männer!C$2:C$122,B116+1,1))+(1-$D$5)*_xlfn.SINGLE(INDEX(Frauen!C$2:C$122,B116+1,1)),0)</f>
        <v>0</v>
      </c>
      <c r="D116" s="20">
        <f t="shared" si="38"/>
        <v>0</v>
      </c>
      <c r="E116" s="20">
        <f t="shared" si="39"/>
        <v>0</v>
      </c>
      <c r="F116" s="27">
        <f>IF(B116&lt;121,IF($D$1="konstant",$D$3,Zins!G110),0)</f>
        <v>0</v>
      </c>
      <c r="G116" s="37">
        <f t="shared" si="46"/>
        <v>1</v>
      </c>
      <c r="H116" s="11"/>
      <c r="I116" s="11"/>
      <c r="J116" s="11"/>
      <c r="K116" s="11"/>
      <c r="L116" s="29">
        <f t="shared" si="40"/>
        <v>0</v>
      </c>
      <c r="M116" s="31">
        <f t="shared" si="29"/>
        <v>0</v>
      </c>
      <c r="N116" s="50">
        <f>N115+H117*PRODUCT($G$8:G116)^-1*PRODUCT($E$8:E115)*D116</f>
        <v>2392.6137427921667</v>
      </c>
      <c r="O116" s="50"/>
      <c r="P116" s="49">
        <f>P115+J116*PRODUCT($E$8:E115)*PRODUCT($G$8:G115)^-1</f>
        <v>18.493885311171478</v>
      </c>
      <c r="Q116" s="49" t="e">
        <f>((O115+N115)*PRODUCT($G$8:G115))/PRODUCT($E$8:E115)</f>
        <v>#DIV/0!</v>
      </c>
      <c r="R116" s="49" t="e">
        <f>((P115)*PRODUCT($G$8:G115))/PRODUCT($E$8:E115)</f>
        <v>#DIV/0!</v>
      </c>
      <c r="S116" s="11">
        <f t="shared" si="30"/>
        <v>0</v>
      </c>
      <c r="T116" s="31">
        <f t="shared" si="31"/>
        <v>0</v>
      </c>
      <c r="U116" s="39">
        <f t="shared" si="41"/>
        <v>0</v>
      </c>
      <c r="V116" s="39">
        <f t="shared" si="32"/>
        <v>0</v>
      </c>
      <c r="W116" s="49" t="e">
        <f t="shared" si="42"/>
        <v>#DIV/0!</v>
      </c>
      <c r="X116" s="39">
        <f t="shared" si="43"/>
        <v>0</v>
      </c>
      <c r="Y116" s="39">
        <f t="shared" si="51"/>
        <v>0</v>
      </c>
      <c r="Z116" s="39">
        <f t="shared" si="47"/>
        <v>0</v>
      </c>
      <c r="AA116" s="39">
        <f t="shared" si="48"/>
        <v>0</v>
      </c>
      <c r="AB116" s="39">
        <f t="shared" si="33"/>
        <v>0</v>
      </c>
      <c r="AC116" s="39">
        <f t="shared" si="34"/>
        <v>0</v>
      </c>
      <c r="AD116" s="39">
        <f t="shared" si="35"/>
        <v>0</v>
      </c>
      <c r="AE116" s="39">
        <f t="shared" si="36"/>
        <v>0</v>
      </c>
      <c r="AF116" s="39"/>
      <c r="AG116" s="39"/>
      <c r="AH116" s="39"/>
      <c r="AI116" s="39">
        <f t="shared" si="50"/>
        <v>0</v>
      </c>
      <c r="AJ116" s="39"/>
      <c r="AK116" s="39"/>
    </row>
    <row r="117" spans="1:37" x14ac:dyDescent="0.2">
      <c r="A117" s="11">
        <f t="shared" si="52"/>
        <v>109</v>
      </c>
      <c r="B117" s="11" t="str">
        <f t="shared" si="52"/>
        <v/>
      </c>
      <c r="C117" s="12" cm="1">
        <f t="array" ref="C117">IF(B117&lt;121,_xlfn.SINGLE(INDEX($D$5*Männer!C$2:C$122,B117+1,1))+(1-$D$5)*_xlfn.SINGLE(INDEX(Frauen!C$2:C$122,B117+1,1)),0)</f>
        <v>0</v>
      </c>
      <c r="D117" s="20">
        <f t="shared" si="38"/>
        <v>0</v>
      </c>
      <c r="E117" s="20">
        <f t="shared" si="39"/>
        <v>0</v>
      </c>
      <c r="F117" s="27">
        <f>IF(B117&lt;121,IF($D$1="konstant",$D$3,Zins!G111),0)</f>
        <v>0</v>
      </c>
      <c r="G117" s="37">
        <f t="shared" si="46"/>
        <v>1</v>
      </c>
      <c r="H117" s="11"/>
      <c r="I117" s="11"/>
      <c r="J117" s="11"/>
      <c r="K117" s="11"/>
      <c r="L117" s="29">
        <f t="shared" si="40"/>
        <v>0</v>
      </c>
      <c r="M117" s="31">
        <f t="shared" si="29"/>
        <v>0</v>
      </c>
      <c r="N117" s="50">
        <f>N116+H118*PRODUCT($G$8:G117)^-1*PRODUCT($E$8:E116)*D117</f>
        <v>2392.6137427921667</v>
      </c>
      <c r="O117" s="50"/>
      <c r="P117" s="49">
        <f>P116+J117*PRODUCT($E$8:E116)*PRODUCT($G$8:G116)^-1</f>
        <v>18.493885311171478</v>
      </c>
      <c r="Q117" s="49" t="e">
        <f>((O116+N116)*PRODUCT($G$8:G116))/PRODUCT($E$8:E116)</f>
        <v>#DIV/0!</v>
      </c>
      <c r="R117" s="49" t="e">
        <f>((P116)*PRODUCT($G$8:G116))/PRODUCT($E$8:E116)</f>
        <v>#DIV/0!</v>
      </c>
      <c r="S117" s="11">
        <f t="shared" si="30"/>
        <v>0</v>
      </c>
      <c r="T117" s="31">
        <f t="shared" si="31"/>
        <v>0</v>
      </c>
      <c r="U117" s="39">
        <f t="shared" si="41"/>
        <v>0</v>
      </c>
      <c r="V117" s="39">
        <f t="shared" si="32"/>
        <v>0</v>
      </c>
      <c r="W117" s="49" t="e">
        <f t="shared" si="42"/>
        <v>#DIV/0!</v>
      </c>
      <c r="X117" s="39">
        <f t="shared" si="43"/>
        <v>0</v>
      </c>
      <c r="Y117" s="39">
        <f t="shared" si="51"/>
        <v>0</v>
      </c>
      <c r="Z117" s="39">
        <f t="shared" si="47"/>
        <v>0</v>
      </c>
      <c r="AA117" s="39">
        <f t="shared" si="48"/>
        <v>0</v>
      </c>
      <c r="AB117" s="39">
        <f t="shared" si="33"/>
        <v>0</v>
      </c>
      <c r="AC117" s="39">
        <f t="shared" si="34"/>
        <v>0</v>
      </c>
      <c r="AD117" s="39">
        <f t="shared" si="35"/>
        <v>0</v>
      </c>
      <c r="AE117" s="39">
        <f t="shared" si="36"/>
        <v>0</v>
      </c>
      <c r="AF117" s="39"/>
      <c r="AG117" s="39"/>
      <c r="AH117" s="39"/>
      <c r="AI117" s="39">
        <f t="shared" si="50"/>
        <v>0</v>
      </c>
      <c r="AJ117" s="39"/>
      <c r="AK117" s="39"/>
    </row>
    <row r="118" spans="1:37" x14ac:dyDescent="0.2">
      <c r="A118" s="11">
        <f t="shared" si="52"/>
        <v>110</v>
      </c>
      <c r="B118" s="11" t="str">
        <f t="shared" si="52"/>
        <v/>
      </c>
      <c r="C118" s="12" cm="1">
        <f t="array" ref="C118">IF(B118&lt;121,_xlfn.SINGLE(INDEX($D$5*Männer!C$2:C$122,B118+1,1))+(1-$D$5)*_xlfn.SINGLE(INDEX(Frauen!C$2:C$122,B118+1,1)),0)</f>
        <v>0</v>
      </c>
      <c r="D118" s="20">
        <f t="shared" si="38"/>
        <v>0</v>
      </c>
      <c r="E118" s="20">
        <f t="shared" si="39"/>
        <v>0</v>
      </c>
      <c r="F118" s="27">
        <f>IF(B118&lt;121,IF($D$1="konstant",$D$3,Zins!G112),0)</f>
        <v>0</v>
      </c>
      <c r="G118" s="37">
        <f t="shared" si="46"/>
        <v>1</v>
      </c>
      <c r="H118" s="11"/>
      <c r="I118" s="11"/>
      <c r="J118" s="11"/>
      <c r="K118" s="11"/>
      <c r="L118" s="29">
        <f t="shared" si="40"/>
        <v>0</v>
      </c>
      <c r="M118" s="31">
        <f t="shared" si="29"/>
        <v>0</v>
      </c>
      <c r="N118" s="50">
        <f>N117+H119*PRODUCT($G$8:G118)^-1*PRODUCT($E$8:E117)*D118</f>
        <v>2392.6137427921667</v>
      </c>
      <c r="O118" s="50"/>
      <c r="P118" s="49">
        <f>P117+J118*PRODUCT($E$8:E117)*PRODUCT($G$8:G117)^-1</f>
        <v>18.493885311171478</v>
      </c>
      <c r="Q118" s="49" t="e">
        <f>((O117+N117)*PRODUCT($G$8:G117))/PRODUCT($E$8:E117)</f>
        <v>#DIV/0!</v>
      </c>
      <c r="R118" s="49" t="e">
        <f>((P117)*PRODUCT($G$8:G117))/PRODUCT($E$8:E117)</f>
        <v>#DIV/0!</v>
      </c>
      <c r="S118" s="11">
        <f t="shared" si="30"/>
        <v>0</v>
      </c>
      <c r="T118" s="31">
        <f t="shared" si="31"/>
        <v>0</v>
      </c>
      <c r="U118" s="39">
        <f t="shared" si="41"/>
        <v>0</v>
      </c>
      <c r="V118" s="39">
        <f t="shared" si="32"/>
        <v>0</v>
      </c>
      <c r="W118" s="49" t="e">
        <f t="shared" si="42"/>
        <v>#DIV/0!</v>
      </c>
      <c r="X118" s="39">
        <f t="shared" si="43"/>
        <v>0</v>
      </c>
      <c r="Y118" s="39">
        <f t="shared" si="51"/>
        <v>0</v>
      </c>
      <c r="Z118" s="39">
        <f t="shared" si="47"/>
        <v>0</v>
      </c>
      <c r="AA118" s="39">
        <f t="shared" si="48"/>
        <v>0</v>
      </c>
      <c r="AB118" s="39">
        <f t="shared" si="33"/>
        <v>0</v>
      </c>
      <c r="AC118" s="39">
        <f t="shared" si="34"/>
        <v>0</v>
      </c>
      <c r="AD118" s="39">
        <f t="shared" si="35"/>
        <v>0</v>
      </c>
      <c r="AE118" s="39">
        <f t="shared" si="36"/>
        <v>0</v>
      </c>
      <c r="AF118" s="39"/>
      <c r="AG118" s="39"/>
      <c r="AH118" s="39"/>
      <c r="AI118" s="39">
        <f t="shared" si="50"/>
        <v>0</v>
      </c>
      <c r="AJ118" s="39"/>
      <c r="AK118" s="39"/>
    </row>
    <row r="119" spans="1:37" x14ac:dyDescent="0.2">
      <c r="A119" s="11">
        <f t="shared" si="52"/>
        <v>111</v>
      </c>
      <c r="B119" s="11" t="str">
        <f t="shared" si="52"/>
        <v/>
      </c>
      <c r="C119" s="12" cm="1">
        <f t="array" ref="C119">IF(B119&lt;121,_xlfn.SINGLE(INDEX($D$5*Männer!C$2:C$122,B119+1,1))+(1-$D$5)*_xlfn.SINGLE(INDEX(Frauen!C$2:C$122,B119+1,1)),0)</f>
        <v>0</v>
      </c>
      <c r="D119" s="20">
        <f t="shared" si="38"/>
        <v>0</v>
      </c>
      <c r="E119" s="20">
        <f t="shared" si="39"/>
        <v>0</v>
      </c>
      <c r="F119" s="27">
        <f>IF(B119&lt;121,IF($D$1="konstant",$D$3,Zins!G113),0)</f>
        <v>0</v>
      </c>
      <c r="G119" s="37">
        <f t="shared" si="46"/>
        <v>1</v>
      </c>
      <c r="H119" s="11"/>
      <c r="I119" s="11"/>
      <c r="J119" s="11"/>
      <c r="K119" s="11"/>
      <c r="L119" s="29">
        <f t="shared" si="40"/>
        <v>0</v>
      </c>
      <c r="M119" s="31">
        <f t="shared" si="29"/>
        <v>0</v>
      </c>
      <c r="N119" s="50">
        <f>N118+H120*PRODUCT($G$8:G119)^-1*PRODUCT($E$8:E118)*D119</f>
        <v>2392.6137427921667</v>
      </c>
      <c r="O119" s="50"/>
      <c r="P119" s="49">
        <f>P118+J119*PRODUCT($E$8:E118)*PRODUCT($G$8:G118)^-1</f>
        <v>18.493885311171478</v>
      </c>
      <c r="Q119" s="49" t="e">
        <f>((O118+N118)*PRODUCT($G$8:G118))/PRODUCT($E$8:E118)</f>
        <v>#DIV/0!</v>
      </c>
      <c r="R119" s="49" t="e">
        <f>((P118)*PRODUCT($G$8:G118))/PRODUCT($E$8:E118)</f>
        <v>#DIV/0!</v>
      </c>
      <c r="S119" s="11">
        <f t="shared" si="30"/>
        <v>0</v>
      </c>
      <c r="T119" s="31">
        <f t="shared" si="31"/>
        <v>0</v>
      </c>
      <c r="U119" s="39">
        <f t="shared" si="41"/>
        <v>0</v>
      </c>
      <c r="V119" s="39">
        <f t="shared" si="32"/>
        <v>0</v>
      </c>
      <c r="W119" s="49" t="e">
        <f t="shared" si="42"/>
        <v>#DIV/0!</v>
      </c>
      <c r="X119" s="39">
        <f t="shared" si="43"/>
        <v>0</v>
      </c>
      <c r="Y119" s="39">
        <f t="shared" si="51"/>
        <v>0</v>
      </c>
      <c r="Z119" s="39">
        <f t="shared" si="47"/>
        <v>0</v>
      </c>
      <c r="AA119" s="39">
        <f t="shared" si="48"/>
        <v>0</v>
      </c>
      <c r="AB119" s="39">
        <f t="shared" si="33"/>
        <v>0</v>
      </c>
      <c r="AC119" s="39">
        <f t="shared" si="34"/>
        <v>0</v>
      </c>
      <c r="AD119" s="39">
        <f t="shared" si="35"/>
        <v>0</v>
      </c>
      <c r="AE119" s="39">
        <f t="shared" si="36"/>
        <v>0</v>
      </c>
      <c r="AF119" s="39"/>
      <c r="AG119" s="39"/>
      <c r="AH119" s="39"/>
      <c r="AI119" s="39">
        <f t="shared" si="50"/>
        <v>0</v>
      </c>
      <c r="AJ119" s="39"/>
      <c r="AK119" s="39"/>
    </row>
    <row r="120" spans="1:37" x14ac:dyDescent="0.2">
      <c r="A120" s="11">
        <f t="shared" si="52"/>
        <v>112</v>
      </c>
      <c r="B120" s="11" t="str">
        <f t="shared" si="52"/>
        <v/>
      </c>
      <c r="C120" s="12" cm="1">
        <f t="array" ref="C120">IF(B120&lt;121,_xlfn.SINGLE(INDEX($D$5*Männer!C$2:C$122,B120+1,1))+(1-$D$5)*_xlfn.SINGLE(INDEX(Frauen!C$2:C$122,B120+1,1)),0)</f>
        <v>0</v>
      </c>
      <c r="D120" s="20">
        <f t="shared" si="38"/>
        <v>0</v>
      </c>
      <c r="E120" s="20">
        <f t="shared" si="39"/>
        <v>0</v>
      </c>
      <c r="F120" s="27">
        <f>IF(B120&lt;121,IF($D$1="konstant",$D$3,Zins!G114),0)</f>
        <v>0</v>
      </c>
      <c r="G120" s="37">
        <f t="shared" si="46"/>
        <v>1</v>
      </c>
      <c r="H120" s="11"/>
      <c r="I120" s="11"/>
      <c r="J120" s="11"/>
      <c r="K120" s="11"/>
      <c r="L120" s="29">
        <f t="shared" si="40"/>
        <v>0</v>
      </c>
      <c r="M120" s="31">
        <f t="shared" si="29"/>
        <v>0</v>
      </c>
      <c r="N120" s="50">
        <f>N119+H121*PRODUCT($G$8:G120)^-1*PRODUCT($E$8:E119)*D120</f>
        <v>2392.6137427921667</v>
      </c>
      <c r="O120" s="50"/>
      <c r="P120" s="49">
        <f>P119+J120*PRODUCT($E$8:E119)*PRODUCT($G$8:G119)^-1</f>
        <v>18.493885311171478</v>
      </c>
      <c r="Q120" s="49" t="e">
        <f>((O119+N119)*PRODUCT($G$8:G119))/PRODUCT($E$8:E119)</f>
        <v>#DIV/0!</v>
      </c>
      <c r="R120" s="49" t="e">
        <f>((P119)*PRODUCT($G$8:G119))/PRODUCT($E$8:E119)</f>
        <v>#DIV/0!</v>
      </c>
      <c r="S120" s="11">
        <f t="shared" si="30"/>
        <v>0</v>
      </c>
      <c r="T120" s="31">
        <f t="shared" si="31"/>
        <v>0</v>
      </c>
      <c r="U120" s="39">
        <f t="shared" si="41"/>
        <v>0</v>
      </c>
      <c r="V120" s="39">
        <f t="shared" si="32"/>
        <v>0</v>
      </c>
      <c r="W120" s="49" t="e">
        <f t="shared" si="42"/>
        <v>#DIV/0!</v>
      </c>
      <c r="X120" s="39">
        <f t="shared" si="43"/>
        <v>0</v>
      </c>
      <c r="Y120" s="39">
        <f t="shared" si="51"/>
        <v>0</v>
      </c>
      <c r="Z120" s="39">
        <f t="shared" si="47"/>
        <v>0</v>
      </c>
      <c r="AA120" s="39">
        <f t="shared" si="48"/>
        <v>0</v>
      </c>
      <c r="AB120" s="39">
        <f t="shared" si="33"/>
        <v>0</v>
      </c>
      <c r="AC120" s="39">
        <f t="shared" si="34"/>
        <v>0</v>
      </c>
      <c r="AD120" s="39">
        <f t="shared" si="35"/>
        <v>0</v>
      </c>
      <c r="AE120" s="39">
        <f t="shared" si="36"/>
        <v>0</v>
      </c>
      <c r="AF120" s="39"/>
      <c r="AG120" s="39"/>
      <c r="AH120" s="39"/>
      <c r="AI120" s="39">
        <f t="shared" si="50"/>
        <v>0</v>
      </c>
      <c r="AJ120" s="39"/>
      <c r="AK120" s="39"/>
    </row>
    <row r="121" spans="1:37" x14ac:dyDescent="0.2">
      <c r="A121" s="11">
        <f t="shared" si="52"/>
        <v>113</v>
      </c>
      <c r="B121" s="11" t="str">
        <f t="shared" si="52"/>
        <v/>
      </c>
      <c r="C121" s="12" cm="1">
        <f t="array" ref="C121">IF(B121&lt;121,_xlfn.SINGLE(INDEX($D$5*Männer!C$2:C$122,B121+1,1))+(1-$D$5)*_xlfn.SINGLE(INDEX(Frauen!C$2:C$122,B121+1,1)),0)</f>
        <v>0</v>
      </c>
      <c r="D121" s="20">
        <f t="shared" si="38"/>
        <v>0</v>
      </c>
      <c r="E121" s="20">
        <f t="shared" si="39"/>
        <v>0</v>
      </c>
      <c r="F121" s="27">
        <f>IF(B121&lt;121,IF($D$1="konstant",$D$3,Zins!G115),0)</f>
        <v>0</v>
      </c>
      <c r="G121" s="37">
        <f t="shared" si="46"/>
        <v>1</v>
      </c>
      <c r="H121" s="11"/>
      <c r="I121" s="11"/>
      <c r="J121" s="11"/>
      <c r="K121" s="11"/>
      <c r="L121" s="29">
        <f t="shared" si="40"/>
        <v>0</v>
      </c>
      <c r="M121" s="31">
        <f t="shared" si="29"/>
        <v>0</v>
      </c>
      <c r="N121" s="50">
        <f>N120+H122*PRODUCT($G$8:G121)^-1*PRODUCT($E$8:E120)*D121</f>
        <v>2392.6137427921667</v>
      </c>
      <c r="O121" s="50"/>
      <c r="P121" s="49">
        <f>P120+J121*PRODUCT($E$8:E120)*PRODUCT($G$8:G120)^-1</f>
        <v>18.493885311171478</v>
      </c>
      <c r="Q121" s="49" t="e">
        <f>((O120+N120)*PRODUCT($G$8:G120))/PRODUCT($E$8:E120)</f>
        <v>#DIV/0!</v>
      </c>
      <c r="R121" s="49" t="e">
        <f>((P120)*PRODUCT($G$8:G120))/PRODUCT($E$8:E120)</f>
        <v>#DIV/0!</v>
      </c>
      <c r="S121" s="11">
        <f t="shared" si="30"/>
        <v>0</v>
      </c>
      <c r="T121" s="31">
        <f t="shared" si="31"/>
        <v>0</v>
      </c>
      <c r="U121" s="39">
        <f t="shared" si="41"/>
        <v>0</v>
      </c>
      <c r="V121" s="39">
        <f t="shared" si="32"/>
        <v>0</v>
      </c>
      <c r="W121" s="49" t="e">
        <f t="shared" si="42"/>
        <v>#DIV/0!</v>
      </c>
      <c r="X121" s="39">
        <f t="shared" si="43"/>
        <v>0</v>
      </c>
      <c r="Y121" s="39">
        <f t="shared" si="51"/>
        <v>0</v>
      </c>
      <c r="Z121" s="39">
        <f t="shared" si="47"/>
        <v>0</v>
      </c>
      <c r="AA121" s="39">
        <f t="shared" si="48"/>
        <v>0</v>
      </c>
      <c r="AB121" s="39">
        <f t="shared" si="33"/>
        <v>0</v>
      </c>
      <c r="AC121" s="39">
        <f t="shared" si="34"/>
        <v>0</v>
      </c>
      <c r="AD121" s="39">
        <f t="shared" si="35"/>
        <v>0</v>
      </c>
      <c r="AE121" s="39">
        <f t="shared" si="36"/>
        <v>0</v>
      </c>
      <c r="AF121" s="39"/>
      <c r="AG121" s="39"/>
      <c r="AH121" s="39"/>
      <c r="AI121" s="39">
        <f t="shared" si="50"/>
        <v>0</v>
      </c>
      <c r="AJ121" s="39"/>
      <c r="AK121" s="39"/>
    </row>
    <row r="122" spans="1:37" x14ac:dyDescent="0.2">
      <c r="A122" s="11">
        <f t="shared" ref="A122:B129" si="53">IF(A121&lt;121,A121+1,"")</f>
        <v>114</v>
      </c>
      <c r="B122" s="11" t="str">
        <f t="shared" si="53"/>
        <v/>
      </c>
      <c r="C122" s="12" cm="1">
        <f t="array" ref="C122">IF(B122&lt;121,_xlfn.SINGLE(INDEX($D$5*Männer!C$2:C$122,B122+1,1))+(1-$D$5)*_xlfn.SINGLE(INDEX(Frauen!C$2:C$122,B122+1,1)),0)</f>
        <v>0</v>
      </c>
      <c r="D122" s="20">
        <f t="shared" si="38"/>
        <v>0</v>
      </c>
      <c r="E122" s="20">
        <f t="shared" si="39"/>
        <v>0</v>
      </c>
      <c r="F122" s="27">
        <f>IF(B122&lt;121,IF($D$1="konstant",$D$3,Zins!G116),0)</f>
        <v>0</v>
      </c>
      <c r="G122" s="37">
        <f t="shared" si="46"/>
        <v>1</v>
      </c>
      <c r="H122" s="11"/>
      <c r="I122" s="11"/>
      <c r="J122" s="11"/>
      <c r="K122" s="11"/>
      <c r="L122" s="29">
        <f t="shared" si="40"/>
        <v>0</v>
      </c>
      <c r="M122" s="31">
        <f t="shared" si="29"/>
        <v>0</v>
      </c>
      <c r="N122" s="50">
        <f>N121+H123*PRODUCT($G$8:G122)^-1*PRODUCT($E$8:E121)*D122</f>
        <v>2392.6137427921667</v>
      </c>
      <c r="O122" s="50"/>
      <c r="P122" s="49">
        <f>P121+J122*PRODUCT($E$8:E121)*PRODUCT($G$8:G121)^-1</f>
        <v>18.493885311171478</v>
      </c>
      <c r="Q122" s="49" t="e">
        <f>((O121+N121)*PRODUCT($G$8:G121))/PRODUCT($E$8:E121)</f>
        <v>#DIV/0!</v>
      </c>
      <c r="R122" s="49" t="e">
        <f>((P121)*PRODUCT($G$8:G121))/PRODUCT($E$8:E121)</f>
        <v>#DIV/0!</v>
      </c>
      <c r="S122" s="11">
        <f t="shared" si="30"/>
        <v>0</v>
      </c>
      <c r="T122" s="31">
        <f t="shared" si="31"/>
        <v>0</v>
      </c>
      <c r="U122" s="39">
        <f t="shared" si="41"/>
        <v>0</v>
      </c>
      <c r="V122" s="39">
        <f t="shared" si="32"/>
        <v>0</v>
      </c>
      <c r="W122" s="49" t="e">
        <f t="shared" si="42"/>
        <v>#DIV/0!</v>
      </c>
      <c r="X122" s="39">
        <f t="shared" si="43"/>
        <v>0</v>
      </c>
      <c r="Y122" s="39">
        <f t="shared" si="51"/>
        <v>0</v>
      </c>
      <c r="Z122" s="39">
        <f t="shared" si="47"/>
        <v>0</v>
      </c>
      <c r="AA122" s="39">
        <f t="shared" si="48"/>
        <v>0</v>
      </c>
      <c r="AB122" s="39">
        <f t="shared" si="33"/>
        <v>0</v>
      </c>
      <c r="AC122" s="39">
        <f t="shared" si="34"/>
        <v>0</v>
      </c>
      <c r="AD122" s="39">
        <f t="shared" si="35"/>
        <v>0</v>
      </c>
      <c r="AE122" s="39">
        <f t="shared" si="36"/>
        <v>0</v>
      </c>
      <c r="AF122" s="39"/>
      <c r="AG122" s="39"/>
      <c r="AH122" s="39"/>
      <c r="AI122" s="39">
        <f t="shared" si="50"/>
        <v>0</v>
      </c>
      <c r="AJ122" s="39"/>
      <c r="AK122" s="39"/>
    </row>
    <row r="123" spans="1:37" x14ac:dyDescent="0.2">
      <c r="A123" s="11">
        <f t="shared" si="53"/>
        <v>115</v>
      </c>
      <c r="B123" s="11" t="str">
        <f t="shared" si="53"/>
        <v/>
      </c>
      <c r="C123" s="12" cm="1">
        <f t="array" ref="C123">IF(B123&lt;121,_xlfn.SINGLE(INDEX($D$5*Männer!C$2:C$122,B123+1,1))+(1-$D$5)*_xlfn.SINGLE(INDEX(Frauen!C$2:C$122,B123+1,1)),0)</f>
        <v>0</v>
      </c>
      <c r="D123" s="20">
        <f t="shared" si="38"/>
        <v>0</v>
      </c>
      <c r="E123" s="20">
        <f t="shared" si="39"/>
        <v>0</v>
      </c>
      <c r="F123" s="27">
        <f>IF(B123&lt;121,IF($D$1="konstant",$D$3,Zins!G117),0)</f>
        <v>0</v>
      </c>
      <c r="G123" s="37">
        <f t="shared" si="46"/>
        <v>1</v>
      </c>
      <c r="H123" s="11"/>
      <c r="I123" s="11"/>
      <c r="J123" s="11"/>
      <c r="K123" s="11"/>
      <c r="L123" s="29">
        <f t="shared" si="40"/>
        <v>0</v>
      </c>
      <c r="M123" s="31">
        <f t="shared" si="29"/>
        <v>0</v>
      </c>
      <c r="N123" s="50">
        <f>N122+H124*PRODUCT($G$8:G123)^-1*PRODUCT($E$8:E122)*D123</f>
        <v>2392.6137427921667</v>
      </c>
      <c r="O123" s="50"/>
      <c r="P123" s="49">
        <f>P122+J123*PRODUCT($E$8:E122)*PRODUCT($G$8:G122)^-1</f>
        <v>18.493885311171478</v>
      </c>
      <c r="Q123" s="49" t="e">
        <f>((O122+N122)*PRODUCT($G$8:G122))/PRODUCT($E$8:E122)</f>
        <v>#DIV/0!</v>
      </c>
      <c r="R123" s="49" t="e">
        <f>((P122)*PRODUCT($G$8:G122))/PRODUCT($E$8:E122)</f>
        <v>#DIV/0!</v>
      </c>
      <c r="S123" s="11">
        <f t="shared" si="30"/>
        <v>0</v>
      </c>
      <c r="T123" s="31">
        <f t="shared" si="31"/>
        <v>0</v>
      </c>
      <c r="U123" s="39">
        <f t="shared" si="41"/>
        <v>0</v>
      </c>
      <c r="V123" s="39">
        <f t="shared" si="32"/>
        <v>0</v>
      </c>
      <c r="W123" s="49" t="e">
        <f t="shared" si="42"/>
        <v>#DIV/0!</v>
      </c>
      <c r="X123" s="39">
        <f t="shared" si="43"/>
        <v>0</v>
      </c>
      <c r="Y123" s="39">
        <f t="shared" si="51"/>
        <v>0</v>
      </c>
      <c r="Z123" s="39">
        <f t="shared" si="47"/>
        <v>0</v>
      </c>
      <c r="AA123" s="39">
        <f t="shared" si="48"/>
        <v>0</v>
      </c>
      <c r="AB123" s="39">
        <f t="shared" si="33"/>
        <v>0</v>
      </c>
      <c r="AC123" s="39">
        <f t="shared" si="34"/>
        <v>0</v>
      </c>
      <c r="AD123" s="39">
        <f t="shared" si="35"/>
        <v>0</v>
      </c>
      <c r="AE123" s="39">
        <f t="shared" si="36"/>
        <v>0</v>
      </c>
      <c r="AF123" s="39"/>
      <c r="AG123" s="39"/>
      <c r="AH123" s="39"/>
      <c r="AI123" s="39">
        <f t="shared" si="50"/>
        <v>0</v>
      </c>
      <c r="AJ123" s="39"/>
      <c r="AK123" s="39"/>
    </row>
    <row r="124" spans="1:37" x14ac:dyDescent="0.2">
      <c r="A124" s="11">
        <f t="shared" si="53"/>
        <v>116</v>
      </c>
      <c r="B124" s="11" t="str">
        <f t="shared" si="53"/>
        <v/>
      </c>
      <c r="C124" s="12" cm="1">
        <f t="array" ref="C124">IF(B124&lt;121,_xlfn.SINGLE(INDEX($D$5*Männer!C$2:C$122,B124+1,1))+(1-$D$5)*_xlfn.SINGLE(INDEX(Frauen!C$2:C$122,B124+1,1)),0)</f>
        <v>0</v>
      </c>
      <c r="D124" s="20">
        <f t="shared" si="38"/>
        <v>0</v>
      </c>
      <c r="E124" s="20">
        <f t="shared" si="39"/>
        <v>0</v>
      </c>
      <c r="F124" s="27">
        <f>IF(B124&lt;121,IF($D$1="konstant",$D$3,Zins!G118),0)</f>
        <v>0</v>
      </c>
      <c r="G124" s="37">
        <f t="shared" si="46"/>
        <v>1</v>
      </c>
      <c r="H124" s="11"/>
      <c r="I124" s="11"/>
      <c r="J124" s="11"/>
      <c r="K124" s="11"/>
      <c r="L124" s="29">
        <f t="shared" si="40"/>
        <v>0</v>
      </c>
      <c r="M124" s="31">
        <f t="shared" si="29"/>
        <v>0</v>
      </c>
      <c r="N124" s="50">
        <f>N123+H125*PRODUCT($G$8:G124)^-1*PRODUCT($E$8:E123)*D124</f>
        <v>2392.6137427921667</v>
      </c>
      <c r="O124" s="50"/>
      <c r="P124" s="49">
        <f>P123+J124*PRODUCT($E$8:E123)*PRODUCT($G$8:G123)^-1</f>
        <v>18.493885311171478</v>
      </c>
      <c r="Q124" s="49" t="e">
        <f>((O123+N123)*PRODUCT($G$8:G123))/PRODUCT($E$8:E123)</f>
        <v>#DIV/0!</v>
      </c>
      <c r="R124" s="49" t="e">
        <f>((P123)*PRODUCT($G$8:G123))/PRODUCT($E$8:E123)</f>
        <v>#DIV/0!</v>
      </c>
      <c r="S124" s="11">
        <f t="shared" si="30"/>
        <v>0</v>
      </c>
      <c r="T124" s="31">
        <f t="shared" si="31"/>
        <v>0</v>
      </c>
      <c r="U124" s="39">
        <f t="shared" si="41"/>
        <v>0</v>
      </c>
      <c r="V124" s="39">
        <f t="shared" si="32"/>
        <v>0</v>
      </c>
      <c r="W124" s="49" t="e">
        <f t="shared" si="42"/>
        <v>#DIV/0!</v>
      </c>
      <c r="X124" s="39">
        <f t="shared" si="43"/>
        <v>0</v>
      </c>
      <c r="Y124" s="39">
        <f t="shared" si="51"/>
        <v>0</v>
      </c>
      <c r="Z124" s="39">
        <f t="shared" si="47"/>
        <v>0</v>
      </c>
      <c r="AA124" s="39">
        <f t="shared" si="48"/>
        <v>0</v>
      </c>
      <c r="AB124" s="39">
        <f t="shared" si="33"/>
        <v>0</v>
      </c>
      <c r="AC124" s="39">
        <f t="shared" si="34"/>
        <v>0</v>
      </c>
      <c r="AD124" s="39">
        <f t="shared" si="35"/>
        <v>0</v>
      </c>
      <c r="AE124" s="39">
        <f t="shared" si="36"/>
        <v>0</v>
      </c>
      <c r="AF124" s="39"/>
      <c r="AG124" s="39"/>
      <c r="AH124" s="39"/>
      <c r="AI124" s="39">
        <f t="shared" si="50"/>
        <v>0</v>
      </c>
      <c r="AJ124" s="39"/>
      <c r="AK124" s="39"/>
    </row>
    <row r="125" spans="1:37" x14ac:dyDescent="0.2">
      <c r="A125" s="11">
        <f t="shared" si="53"/>
        <v>117</v>
      </c>
      <c r="B125" s="11" t="str">
        <f t="shared" si="53"/>
        <v/>
      </c>
      <c r="C125" s="12" cm="1">
        <f t="array" ref="C125">IF(B125&lt;121,_xlfn.SINGLE(INDEX($D$5*Männer!C$2:C$122,B125+1,1))+(1-$D$5)*_xlfn.SINGLE(INDEX(Frauen!C$2:C$122,B125+1,1)),0)</f>
        <v>0</v>
      </c>
      <c r="D125" s="20">
        <f t="shared" si="38"/>
        <v>0</v>
      </c>
      <c r="E125" s="20">
        <f t="shared" si="39"/>
        <v>0</v>
      </c>
      <c r="F125" s="27">
        <f>IF(B125&lt;121,IF($D$1="konstant",$D$3,Zins!G119),0)</f>
        <v>0</v>
      </c>
      <c r="G125" s="37">
        <f t="shared" si="46"/>
        <v>1</v>
      </c>
      <c r="H125" s="11"/>
      <c r="I125" s="11"/>
      <c r="J125" s="11"/>
      <c r="K125" s="11"/>
      <c r="L125" s="29">
        <f t="shared" si="40"/>
        <v>0</v>
      </c>
      <c r="M125" s="31">
        <f t="shared" si="29"/>
        <v>0</v>
      </c>
      <c r="N125" s="50">
        <f>N124+H126*PRODUCT($G$8:G125)^-1*PRODUCT($E$8:E124)*D125</f>
        <v>2392.6137427921667</v>
      </c>
      <c r="O125" s="50"/>
      <c r="P125" s="49">
        <f>P124+J125*PRODUCT($E$8:E124)*PRODUCT($G$8:G124)^-1</f>
        <v>18.493885311171478</v>
      </c>
      <c r="Q125" s="49" t="e">
        <f>((O124+N124)*PRODUCT($G$8:G124))/PRODUCT($E$8:E124)</f>
        <v>#DIV/0!</v>
      </c>
      <c r="R125" s="49" t="e">
        <f>((P124)*PRODUCT($G$8:G124))/PRODUCT($E$8:E124)</f>
        <v>#DIV/0!</v>
      </c>
      <c r="S125" s="11">
        <f t="shared" si="30"/>
        <v>0</v>
      </c>
      <c r="T125" s="31">
        <f t="shared" si="31"/>
        <v>0</v>
      </c>
      <c r="U125" s="39">
        <f t="shared" si="41"/>
        <v>0</v>
      </c>
      <c r="V125" s="39">
        <f t="shared" si="32"/>
        <v>0</v>
      </c>
      <c r="W125" s="49" t="e">
        <f t="shared" si="42"/>
        <v>#DIV/0!</v>
      </c>
      <c r="X125" s="39">
        <f t="shared" si="43"/>
        <v>0</v>
      </c>
      <c r="Y125" s="39">
        <f t="shared" si="51"/>
        <v>0</v>
      </c>
      <c r="Z125" s="39">
        <f t="shared" si="47"/>
        <v>0</v>
      </c>
      <c r="AA125" s="39">
        <f t="shared" si="48"/>
        <v>0</v>
      </c>
      <c r="AB125" s="39">
        <f t="shared" si="33"/>
        <v>0</v>
      </c>
      <c r="AC125" s="39">
        <f t="shared" si="34"/>
        <v>0</v>
      </c>
      <c r="AD125" s="39">
        <f t="shared" si="35"/>
        <v>0</v>
      </c>
      <c r="AE125" s="39">
        <f t="shared" si="36"/>
        <v>0</v>
      </c>
      <c r="AF125" s="39"/>
      <c r="AG125" s="39"/>
      <c r="AH125" s="39"/>
      <c r="AI125" s="39">
        <f t="shared" si="50"/>
        <v>0</v>
      </c>
      <c r="AJ125" s="39"/>
      <c r="AK125" s="39"/>
    </row>
    <row r="126" spans="1:37" x14ac:dyDescent="0.2">
      <c r="A126" s="11">
        <f t="shared" si="53"/>
        <v>118</v>
      </c>
      <c r="B126" s="11" t="str">
        <f t="shared" si="53"/>
        <v/>
      </c>
      <c r="C126" s="12" cm="1">
        <f t="array" ref="C126">IF(B126&lt;121,_xlfn.SINGLE(INDEX($D$5*Männer!C$2:C$122,B126+1,1))+(1-$D$5)*_xlfn.SINGLE(INDEX(Frauen!C$2:C$122,B126+1,1)),0)</f>
        <v>0</v>
      </c>
      <c r="D126" s="20">
        <f t="shared" si="38"/>
        <v>0</v>
      </c>
      <c r="E126" s="20">
        <f t="shared" si="39"/>
        <v>0</v>
      </c>
      <c r="F126" s="27">
        <f>IF(B126&lt;121,IF($D$1="konstant",$D$3,Zins!G120),0)</f>
        <v>0</v>
      </c>
      <c r="G126" s="37">
        <f t="shared" si="46"/>
        <v>1</v>
      </c>
      <c r="H126" s="11"/>
      <c r="I126" s="11"/>
      <c r="J126" s="11"/>
      <c r="K126" s="11"/>
      <c r="L126" s="29">
        <f t="shared" si="40"/>
        <v>0</v>
      </c>
      <c r="M126" s="31">
        <f t="shared" si="29"/>
        <v>0</v>
      </c>
      <c r="N126" s="50">
        <f>N125+H127*PRODUCT($G$8:G126)^-1*PRODUCT($E$8:E125)*D126</f>
        <v>2392.6137427921667</v>
      </c>
      <c r="O126" s="50"/>
      <c r="P126" s="49">
        <f>P125+J126*PRODUCT($E$8:E125)*PRODUCT($G$8:G125)^-1</f>
        <v>18.493885311171478</v>
      </c>
      <c r="Q126" s="49" t="e">
        <f>((O125+N125)*PRODUCT($G$8:G125))/PRODUCT($E$8:E125)</f>
        <v>#DIV/0!</v>
      </c>
      <c r="R126" s="49" t="e">
        <f>((P125)*PRODUCT($G$8:G125))/PRODUCT($E$8:E125)</f>
        <v>#DIV/0!</v>
      </c>
      <c r="S126" s="11">
        <f t="shared" si="30"/>
        <v>0</v>
      </c>
      <c r="T126" s="31">
        <f t="shared" si="31"/>
        <v>0</v>
      </c>
      <c r="U126" s="39">
        <f t="shared" si="41"/>
        <v>0</v>
      </c>
      <c r="V126" s="39">
        <f t="shared" si="32"/>
        <v>0</v>
      </c>
      <c r="W126" s="49" t="e">
        <f t="shared" si="42"/>
        <v>#DIV/0!</v>
      </c>
      <c r="X126" s="39">
        <f t="shared" si="43"/>
        <v>0</v>
      </c>
      <c r="Y126" s="39">
        <f t="shared" si="51"/>
        <v>0</v>
      </c>
      <c r="Z126" s="39">
        <f t="shared" si="47"/>
        <v>0</v>
      </c>
      <c r="AA126" s="39">
        <f t="shared" si="48"/>
        <v>0</v>
      </c>
      <c r="AB126" s="39">
        <f t="shared" si="33"/>
        <v>0</v>
      </c>
      <c r="AC126" s="39">
        <f t="shared" si="34"/>
        <v>0</v>
      </c>
      <c r="AD126" s="39">
        <f t="shared" si="35"/>
        <v>0</v>
      </c>
      <c r="AE126" s="39">
        <f t="shared" si="36"/>
        <v>0</v>
      </c>
      <c r="AF126" s="39"/>
      <c r="AG126" s="39"/>
      <c r="AH126" s="39"/>
      <c r="AI126" s="39">
        <f t="shared" si="50"/>
        <v>0</v>
      </c>
      <c r="AJ126" s="39"/>
      <c r="AK126" s="39"/>
    </row>
    <row r="127" spans="1:37" x14ac:dyDescent="0.2">
      <c r="A127" s="11">
        <f t="shared" si="53"/>
        <v>119</v>
      </c>
      <c r="B127" s="11" t="str">
        <f t="shared" si="53"/>
        <v/>
      </c>
      <c r="C127" s="12" cm="1">
        <f t="array" ref="C127">IF(B127&lt;121,_xlfn.SINGLE(INDEX($D$5*Männer!C$2:C$122,B127+1,1))+(1-$D$5)*_xlfn.SINGLE(INDEX(Frauen!C$2:C$122,B127+1,1)),0)</f>
        <v>0</v>
      </c>
      <c r="D127" s="20">
        <f t="shared" si="38"/>
        <v>0</v>
      </c>
      <c r="E127" s="20">
        <f t="shared" si="39"/>
        <v>0</v>
      </c>
      <c r="F127" s="27">
        <f>IF(B127&lt;121,IF($D$1="konstant",$D$3,Zins!G121),0)</f>
        <v>0</v>
      </c>
      <c r="G127" s="37">
        <f t="shared" si="46"/>
        <v>1</v>
      </c>
      <c r="H127" s="11"/>
      <c r="I127" s="11"/>
      <c r="J127" s="11"/>
      <c r="K127" s="11"/>
      <c r="L127" s="29">
        <f t="shared" si="40"/>
        <v>0</v>
      </c>
      <c r="M127" s="31">
        <f t="shared" si="29"/>
        <v>0</v>
      </c>
      <c r="N127" s="50">
        <f>N126+H128*PRODUCT($G$8:G127)^-1*PRODUCT($E$8:E126)*D127</f>
        <v>2392.6137427921667</v>
      </c>
      <c r="O127" s="50"/>
      <c r="P127" s="49">
        <f>P126+J127*PRODUCT($E$8:E126)*PRODUCT($G$8:G126)^-1</f>
        <v>18.493885311171478</v>
      </c>
      <c r="Q127" s="49" t="e">
        <f>((O126+N126)*PRODUCT($G$8:G126))/PRODUCT($E$8:E126)</f>
        <v>#DIV/0!</v>
      </c>
      <c r="R127" s="49" t="e">
        <f>((P126)*PRODUCT($G$8:G126))/PRODUCT($E$8:E126)</f>
        <v>#DIV/0!</v>
      </c>
      <c r="S127" s="11">
        <f t="shared" si="30"/>
        <v>0</v>
      </c>
      <c r="T127" s="31">
        <f t="shared" si="31"/>
        <v>0</v>
      </c>
      <c r="U127" s="39">
        <f t="shared" si="41"/>
        <v>0</v>
      </c>
      <c r="V127" s="39">
        <f t="shared" si="32"/>
        <v>0</v>
      </c>
      <c r="W127" s="49" t="e">
        <f t="shared" si="42"/>
        <v>#DIV/0!</v>
      </c>
      <c r="X127" s="39">
        <f t="shared" si="43"/>
        <v>0</v>
      </c>
      <c r="Y127" s="39">
        <f t="shared" si="51"/>
        <v>0</v>
      </c>
      <c r="Z127" s="39">
        <f t="shared" si="47"/>
        <v>0</v>
      </c>
      <c r="AA127" s="39">
        <f t="shared" si="48"/>
        <v>0</v>
      </c>
      <c r="AB127" s="39">
        <f t="shared" si="33"/>
        <v>0</v>
      </c>
      <c r="AC127" s="39">
        <f t="shared" si="34"/>
        <v>0</v>
      </c>
      <c r="AD127" s="39">
        <f t="shared" si="35"/>
        <v>0</v>
      </c>
      <c r="AE127" s="39">
        <f t="shared" si="36"/>
        <v>0</v>
      </c>
      <c r="AF127" s="39"/>
      <c r="AG127" s="39"/>
      <c r="AH127" s="39"/>
      <c r="AI127" s="39">
        <f t="shared" si="50"/>
        <v>0</v>
      </c>
      <c r="AJ127" s="39"/>
      <c r="AK127" s="39"/>
    </row>
    <row r="128" spans="1:37" x14ac:dyDescent="0.2">
      <c r="A128" s="11">
        <f t="shared" si="53"/>
        <v>120</v>
      </c>
      <c r="B128" s="11" t="str">
        <f t="shared" si="53"/>
        <v/>
      </c>
      <c r="C128" s="12" cm="1">
        <f t="array" ref="C128">IF(B128&lt;121,_xlfn.SINGLE(INDEX($D$5*Männer!C$2:C$122,B128+1,1))+(1-$D$5)*_xlfn.SINGLE(INDEX(Frauen!C$2:C$122,B128+1,1)),0)</f>
        <v>0</v>
      </c>
      <c r="D128" s="20">
        <f t="shared" si="38"/>
        <v>0</v>
      </c>
      <c r="E128" s="20">
        <f t="shared" si="39"/>
        <v>0</v>
      </c>
      <c r="F128" s="27">
        <f>IF(B128&lt;121,IF($D$1="konstant",$D$3,Zins!G122),0)</f>
        <v>0</v>
      </c>
      <c r="G128" s="37">
        <f t="shared" si="46"/>
        <v>1</v>
      </c>
      <c r="H128" s="11"/>
      <c r="I128" s="11"/>
      <c r="J128" s="11"/>
      <c r="K128" s="11"/>
      <c r="L128" s="29"/>
      <c r="N128" s="50">
        <f>N127+H129*PRODUCT($G$8:G128)^-1*PRODUCT($E$8:E127)*D128</f>
        <v>2392.6137427921667</v>
      </c>
      <c r="O128" s="50"/>
      <c r="P128" s="49">
        <f>P127+J128*PRODUCT($E$8:E127)*PRODUCT($G$8:G127)^-1</f>
        <v>18.493885311171478</v>
      </c>
      <c r="Q128" s="49" t="e">
        <f>((O127+N127)*PRODUCT($G$8:G127))/PRODUCT($E$8:E127)</f>
        <v>#DIV/0!</v>
      </c>
      <c r="R128" s="49" t="e">
        <f>((P127)*PRODUCT($G$8:G127))/PRODUCT($E$8:E127)</f>
        <v>#DIV/0!</v>
      </c>
      <c r="S128" s="11">
        <f t="shared" si="30"/>
        <v>0</v>
      </c>
      <c r="U128" s="39">
        <f t="shared" si="41"/>
        <v>0</v>
      </c>
      <c r="V128" s="39">
        <f t="shared" si="32"/>
        <v>0</v>
      </c>
      <c r="W128" s="49" t="e">
        <f t="shared" si="42"/>
        <v>#DIV/0!</v>
      </c>
      <c r="X128" s="39">
        <f t="shared" si="43"/>
        <v>0</v>
      </c>
      <c r="Y128" s="39">
        <f t="shared" si="51"/>
        <v>0</v>
      </c>
      <c r="Z128" s="39">
        <f t="shared" si="47"/>
        <v>0</v>
      </c>
      <c r="AA128" s="39">
        <f t="shared" si="48"/>
        <v>0</v>
      </c>
      <c r="AB128" s="39">
        <f t="shared" si="33"/>
        <v>0</v>
      </c>
      <c r="AC128" s="39">
        <f t="shared" si="34"/>
        <v>0</v>
      </c>
      <c r="AD128" s="39">
        <f t="shared" si="35"/>
        <v>0</v>
      </c>
      <c r="AE128" s="39">
        <f t="shared" si="36"/>
        <v>0</v>
      </c>
      <c r="AF128" s="39"/>
      <c r="AG128" s="39"/>
      <c r="AH128" s="39"/>
      <c r="AI128" s="39">
        <f t="shared" si="50"/>
        <v>0</v>
      </c>
      <c r="AJ128" s="39"/>
      <c r="AK128" s="39"/>
    </row>
    <row r="129" spans="1:37" x14ac:dyDescent="0.2">
      <c r="A129" s="11">
        <f t="shared" si="53"/>
        <v>121</v>
      </c>
      <c r="B129" s="11" t="str">
        <f t="shared" si="53"/>
        <v/>
      </c>
      <c r="C129" s="12" cm="1">
        <f t="array" ref="C129">IF(B129&lt;121,_xlfn.SINGLE(INDEX($D$5*Männer!C$2:C$122,B129+1,1))+(1-$D$5)*_xlfn.SINGLE(INDEX(Frauen!C$2:C$122,B129+1,1)),0)</f>
        <v>0</v>
      </c>
      <c r="D129" s="20">
        <f t="shared" si="38"/>
        <v>0</v>
      </c>
      <c r="E129" s="20">
        <f t="shared" si="39"/>
        <v>0</v>
      </c>
      <c r="F129" s="27">
        <f>IF(B129&lt;121,IF($D$1="konstant",$D$3,Zins!G123),0)</f>
        <v>0</v>
      </c>
      <c r="G129" s="37">
        <f t="shared" si="46"/>
        <v>1</v>
      </c>
      <c r="H129" s="11"/>
      <c r="I129" s="11"/>
      <c r="J129" s="11"/>
      <c r="K129" s="11"/>
      <c r="L129" s="29"/>
      <c r="N129" s="50">
        <f>N128+H130*PRODUCT($G$8:G129)^-1*PRODUCT($E$8:E128)*D129</f>
        <v>2392.6137427921667</v>
      </c>
      <c r="O129" s="50"/>
      <c r="P129" s="49">
        <f>P128+J129*PRODUCT($E$8:E128)*PRODUCT($G$8:G128)^-1</f>
        <v>18.493885311171478</v>
      </c>
      <c r="Q129" s="49" t="e">
        <f>((O128+N128)*PRODUCT($G$8:G128))/PRODUCT($E$8:E128)</f>
        <v>#DIV/0!</v>
      </c>
      <c r="R129" s="49" t="e">
        <f>((P128)*PRODUCT($G$8:G128))/PRODUCT($E$8:E128)</f>
        <v>#DIV/0!</v>
      </c>
      <c r="S129" s="11">
        <f t="shared" si="30"/>
        <v>0</v>
      </c>
      <c r="U129" s="39">
        <f t="shared" si="41"/>
        <v>0</v>
      </c>
      <c r="V129" s="39">
        <f t="shared" si="32"/>
        <v>0</v>
      </c>
      <c r="W129" s="49" t="e">
        <f t="shared" si="42"/>
        <v>#DIV/0!</v>
      </c>
      <c r="X129" s="39">
        <f t="shared" si="43"/>
        <v>0</v>
      </c>
      <c r="Y129" s="39">
        <f t="shared" si="51"/>
        <v>0</v>
      </c>
      <c r="Z129" s="39">
        <f t="shared" si="47"/>
        <v>0</v>
      </c>
      <c r="AA129" s="39">
        <f t="shared" si="48"/>
        <v>0</v>
      </c>
      <c r="AB129" s="39">
        <f t="shared" si="33"/>
        <v>0</v>
      </c>
      <c r="AC129" s="39">
        <f t="shared" si="34"/>
        <v>0</v>
      </c>
      <c r="AD129" s="39">
        <f t="shared" si="35"/>
        <v>0</v>
      </c>
      <c r="AE129" s="39">
        <f t="shared" si="36"/>
        <v>0</v>
      </c>
      <c r="AF129" s="39"/>
      <c r="AG129" s="39"/>
      <c r="AH129" s="39"/>
      <c r="AI129" s="39">
        <f t="shared" si="50"/>
        <v>0</v>
      </c>
      <c r="AJ129" s="39"/>
      <c r="AK129" s="39"/>
    </row>
  </sheetData>
  <dataValidations disablePrompts="1" count="2">
    <dataValidation type="decimal" allowBlank="1" showInputMessage="1" showErrorMessage="1" sqref="D5" xr:uid="{C215F4C7-69FF-4BC9-B48F-46B64026AE07}">
      <formula1>0</formula1>
      <formula2>1</formula2>
    </dataValidation>
    <dataValidation type="list" allowBlank="1" showInputMessage="1" showErrorMessage="1" sqref="D1" xr:uid="{56DF7FF9-AE73-492C-A0FA-3F0F467D35CF}">
      <formula1>"konstant,variabel"</formula1>
    </dataValidation>
  </dataValidations>
  <pageMargins left="0.78740157499999996" right="0.78740157499999996" top="0.984251969" bottom="0.984251969" header="0.4921259845" footer="0.4921259845"/>
  <pageSetup paperSize="9" scale="52" orientation="portrait" horizontalDpi="4294967292" r:id="rId1"/>
  <headerFooter alignWithMargins="0">
    <oddHeader>&amp;LDAV-Sterbetafel 2008 T&amp;RMänner</oddHead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3F2BB6-2E7C-40C8-84E2-F659BCE8ACF6}">
  <sheetPr>
    <pageSetUpPr fitToPage="1"/>
  </sheetPr>
  <dimension ref="A1:AM129"/>
  <sheetViews>
    <sheetView tabSelected="1" topLeftCell="F1" zoomScale="130" zoomScaleNormal="130" workbookViewId="0">
      <pane ySplit="7" topLeftCell="A8" activePane="bottomLeft" state="frozen"/>
      <selection activeCell="C8" sqref="C8:C129"/>
      <selection pane="bottomLeft" activeCell="X5" sqref="X5"/>
    </sheetView>
  </sheetViews>
  <sheetFormatPr baseColWidth="10" defaultColWidth="10.6640625" defaultRowHeight="10.199999999999999" x14ac:dyDescent="0.2"/>
  <cols>
    <col min="1" max="2" width="3.5546875" style="4" bestFit="1" customWidth="1"/>
    <col min="3" max="3" width="13.5546875" style="5" customWidth="1"/>
    <col min="4" max="4" width="9.44140625" style="4" customWidth="1"/>
    <col min="5" max="5" width="10" style="4" customWidth="1"/>
    <col min="6" max="6" width="15" style="4" customWidth="1"/>
    <col min="7" max="7" width="10.88671875" style="4" customWidth="1"/>
    <col min="8" max="8" width="5.88671875" style="6" bestFit="1" customWidth="1"/>
    <col min="9" max="9" width="7.88671875" style="6" bestFit="1" customWidth="1"/>
    <col min="10" max="10" width="3.44140625" style="6" bestFit="1" customWidth="1"/>
    <col min="11" max="11" width="2.5546875" style="6" bestFit="1" customWidth="1"/>
    <col min="12" max="12" width="12.88671875" style="30" bestFit="1" customWidth="1"/>
    <col min="13" max="13" width="10.5546875" style="31" bestFit="1" customWidth="1"/>
    <col min="14" max="15" width="16.77734375" style="47" hidden="1" customWidth="1"/>
    <col min="16" max="16" width="12.5546875" style="47" hidden="1" customWidth="1"/>
    <col min="17" max="18" width="10.5546875" style="47" hidden="1" customWidth="1"/>
    <col min="19" max="19" width="9.88671875" style="6" bestFit="1" customWidth="1"/>
    <col min="20" max="20" width="9.6640625" style="31" bestFit="1" customWidth="1"/>
    <col min="21" max="21" width="13.5546875" style="31" bestFit="1" customWidth="1"/>
    <col min="22" max="22" width="10.5546875" style="31" bestFit="1" customWidth="1"/>
    <col min="23" max="23" width="10.5546875" style="47" hidden="1" customWidth="1"/>
    <col min="24" max="24" width="10.5546875" style="47" customWidth="1"/>
    <col min="25" max="25" width="10.5546875" style="31" bestFit="1" customWidth="1"/>
    <col min="26" max="26" width="10.5546875" style="31" customWidth="1"/>
    <col min="27" max="27" width="11.6640625" style="31" bestFit="1" customWidth="1"/>
    <col min="28" max="29" width="10.5546875" style="31" bestFit="1" customWidth="1"/>
    <col min="30" max="30" width="11" style="31" bestFit="1" customWidth="1"/>
    <col min="31" max="31" width="11" style="31" customWidth="1"/>
    <col min="32" max="37" width="10.5546875" style="31" bestFit="1" customWidth="1"/>
    <col min="38" max="38" width="10.6640625" style="6"/>
    <col min="39" max="39" width="10.5546875" style="31" bestFit="1" customWidth="1"/>
    <col min="40" max="16384" width="10.6640625" style="6"/>
  </cols>
  <sheetData>
    <row r="1" spans="1:39" ht="10.8" thickBot="1" x14ac:dyDescent="0.25">
      <c r="C1" s="24" t="s">
        <v>38</v>
      </c>
      <c r="D1" s="5" t="s">
        <v>40</v>
      </c>
      <c r="F1" s="26" t="s">
        <v>41</v>
      </c>
      <c r="G1" s="26"/>
      <c r="H1" s="4">
        <v>30</v>
      </c>
      <c r="O1" s="6"/>
      <c r="P1" s="6"/>
      <c r="Q1" s="6"/>
      <c r="R1" s="6"/>
      <c r="S1" s="52" t="s">
        <v>62</v>
      </c>
      <c r="T1" s="53">
        <v>0.06</v>
      </c>
      <c r="U1" s="60" t="s">
        <v>37</v>
      </c>
      <c r="V1" s="59">
        <f>SUM(J8:J129)</f>
        <v>10</v>
      </c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M1" s="6"/>
    </row>
    <row r="2" spans="1:39" ht="10.8" thickBot="1" x14ac:dyDescent="0.25">
      <c r="L2" s="32" t="s">
        <v>50</v>
      </c>
      <c r="M2" s="32" t="s">
        <v>65</v>
      </c>
      <c r="O2" s="6"/>
      <c r="P2" s="6"/>
      <c r="Q2" s="6"/>
      <c r="R2" s="6"/>
      <c r="S2" s="54" t="s">
        <v>63</v>
      </c>
      <c r="T2" s="55">
        <v>0.02</v>
      </c>
      <c r="U2" s="64" t="s">
        <v>75</v>
      </c>
      <c r="V2" s="65">
        <v>2.5000000000000001E-2</v>
      </c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M2" s="6"/>
    </row>
    <row r="3" spans="1:39" ht="10.8" thickBot="1" x14ac:dyDescent="0.25">
      <c r="C3" s="24" t="s">
        <v>39</v>
      </c>
      <c r="D3" s="25">
        <v>7.4999999999999997E-3</v>
      </c>
      <c r="H3" s="6">
        <v>206.3096134591203</v>
      </c>
      <c r="L3" s="33">
        <f>S8/T8</f>
        <v>8941.1715629432219</v>
      </c>
      <c r="M3" s="75">
        <f>(L8+M8*(1+T4))/(T8*(1-V1*T1/T8-T2-V1*T3*U8/T8))</f>
        <v>9949.9743200234025</v>
      </c>
      <c r="O3" s="6"/>
      <c r="P3" s="6"/>
      <c r="Q3" s="6"/>
      <c r="R3" s="6"/>
      <c r="S3" s="54" t="s">
        <v>64</v>
      </c>
      <c r="T3" s="55">
        <v>1E-3</v>
      </c>
      <c r="U3" s="64" t="s">
        <v>80</v>
      </c>
      <c r="V3" s="68">
        <f>(T1-V2)/U8</f>
        <v>1.8925174137885343E-3</v>
      </c>
      <c r="W3" s="6"/>
      <c r="X3" s="6"/>
      <c r="Y3" s="6"/>
      <c r="AA3" s="69" t="s">
        <v>82</v>
      </c>
      <c r="AB3" s="70">
        <f>(AA10+V2*V1*M3*AM10/$AM$8)*(1-0.02)</f>
        <v>17659.464801765782</v>
      </c>
      <c r="AC3" s="71"/>
      <c r="AD3" s="6"/>
      <c r="AE3" s="6"/>
      <c r="AF3" s="6"/>
      <c r="AG3" s="6"/>
      <c r="AH3" s="6"/>
      <c r="AI3" s="6"/>
      <c r="AJ3" s="6"/>
      <c r="AK3" s="6"/>
      <c r="AM3" s="6"/>
    </row>
    <row r="4" spans="1:39" ht="10.8" thickBot="1" x14ac:dyDescent="0.25">
      <c r="L4" s="32" t="s">
        <v>76</v>
      </c>
      <c r="M4" s="6"/>
      <c r="N4" s="6"/>
      <c r="O4" s="6"/>
      <c r="P4" s="6"/>
      <c r="Q4" s="6"/>
      <c r="R4" s="6"/>
      <c r="S4" s="56" t="s">
        <v>67</v>
      </c>
      <c r="T4" s="63">
        <v>0</v>
      </c>
      <c r="U4" s="6"/>
      <c r="V4" s="6"/>
      <c r="W4" s="6"/>
      <c r="X4" s="6"/>
      <c r="Y4" s="62"/>
      <c r="Z4" s="6"/>
      <c r="AA4" s="62"/>
      <c r="AB4" s="6"/>
      <c r="AC4" s="6"/>
      <c r="AD4" s="6"/>
      <c r="AE4" s="6"/>
      <c r="AF4" s="6"/>
      <c r="AG4" s="6"/>
      <c r="AH4" s="6"/>
      <c r="AI4" s="6"/>
      <c r="AJ4" s="6"/>
      <c r="AK4" s="6"/>
      <c r="AM4" s="6"/>
    </row>
    <row r="5" spans="1:39" ht="10.8" thickBot="1" x14ac:dyDescent="0.25">
      <c r="C5" s="24" t="s">
        <v>43</v>
      </c>
      <c r="D5" s="28">
        <v>0.55000000000000004</v>
      </c>
      <c r="L5" s="75">
        <f>L3+V2*M3*V1/T8</f>
        <v>9199.0907841250464</v>
      </c>
      <c r="M5" s="6"/>
      <c r="N5" s="6"/>
      <c r="O5" s="6"/>
      <c r="P5" s="6"/>
      <c r="Q5" s="6"/>
      <c r="R5" s="6"/>
      <c r="S5" s="74"/>
      <c r="T5" s="74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  <c r="AK5" s="6"/>
      <c r="AM5" s="6"/>
    </row>
    <row r="6" spans="1:39" ht="10.8" thickBot="1" x14ac:dyDescent="0.25">
      <c r="M6" s="6"/>
      <c r="N6" s="6"/>
      <c r="O6" s="6"/>
      <c r="P6" s="6"/>
      <c r="Q6" s="6"/>
      <c r="R6" s="6"/>
      <c r="T6" s="6"/>
      <c r="U6" s="6"/>
      <c r="V6" s="6"/>
      <c r="W6" s="6"/>
      <c r="X6" s="6"/>
      <c r="Y6" s="6"/>
      <c r="Z6" s="6"/>
      <c r="AA6" s="67"/>
      <c r="AB6" s="6"/>
      <c r="AC6" s="6"/>
      <c r="AD6" s="6"/>
      <c r="AE6" s="6"/>
      <c r="AF6" s="6"/>
      <c r="AG6" s="6"/>
      <c r="AH6" s="6"/>
      <c r="AI6" s="6"/>
      <c r="AJ6" s="6"/>
      <c r="AK6" s="6"/>
      <c r="AM6" s="6"/>
    </row>
    <row r="7" spans="1:39" s="3" customFormat="1" ht="10.8" thickBot="1" x14ac:dyDescent="0.25">
      <c r="A7" s="40" t="s">
        <v>37</v>
      </c>
      <c r="B7" s="40" t="s">
        <v>0</v>
      </c>
      <c r="C7" s="40" t="s">
        <v>25</v>
      </c>
      <c r="D7" s="40" t="s">
        <v>33</v>
      </c>
      <c r="E7" s="40" t="s">
        <v>34</v>
      </c>
      <c r="F7" s="40" t="s">
        <v>42</v>
      </c>
      <c r="G7" s="40" t="s">
        <v>54</v>
      </c>
      <c r="H7" s="40" t="s">
        <v>44</v>
      </c>
      <c r="I7" s="40" t="s">
        <v>45</v>
      </c>
      <c r="J7" s="43" t="s">
        <v>49</v>
      </c>
      <c r="K7" s="43" t="s">
        <v>68</v>
      </c>
      <c r="L7" s="44" t="s">
        <v>46</v>
      </c>
      <c r="M7" s="45" t="s">
        <v>47</v>
      </c>
      <c r="N7" s="48" t="s">
        <v>56</v>
      </c>
      <c r="O7" s="48" t="s">
        <v>55</v>
      </c>
      <c r="P7" s="48" t="s">
        <v>58</v>
      </c>
      <c r="Q7" s="48" t="s">
        <v>57</v>
      </c>
      <c r="R7" s="48" t="s">
        <v>59</v>
      </c>
      <c r="S7" s="43" t="s">
        <v>48</v>
      </c>
      <c r="T7" s="45" t="s">
        <v>61</v>
      </c>
      <c r="U7" s="51" t="s">
        <v>66</v>
      </c>
      <c r="V7" s="46" t="s">
        <v>51</v>
      </c>
      <c r="W7" s="48" t="s">
        <v>60</v>
      </c>
      <c r="X7" s="51" t="s">
        <v>77</v>
      </c>
      <c r="Y7" s="46" t="s">
        <v>69</v>
      </c>
      <c r="Z7" s="46" t="s">
        <v>79</v>
      </c>
      <c r="AA7" s="46" t="s">
        <v>81</v>
      </c>
      <c r="AB7" s="46" t="s">
        <v>52</v>
      </c>
      <c r="AC7" s="46" t="s">
        <v>53</v>
      </c>
      <c r="AD7" s="46" t="s">
        <v>71</v>
      </c>
      <c r="AE7" s="46" t="s">
        <v>72</v>
      </c>
      <c r="AF7" s="46" t="s">
        <v>62</v>
      </c>
      <c r="AG7" s="46" t="s">
        <v>63</v>
      </c>
      <c r="AH7" s="46" t="s">
        <v>64</v>
      </c>
      <c r="AI7" s="46" t="s">
        <v>67</v>
      </c>
      <c r="AJ7" s="46" t="s">
        <v>70</v>
      </c>
      <c r="AK7" s="46" t="s">
        <v>80</v>
      </c>
      <c r="AM7" s="46" t="s">
        <v>92</v>
      </c>
    </row>
    <row r="8" spans="1:39" x14ac:dyDescent="0.2">
      <c r="A8" s="34">
        <v>0</v>
      </c>
      <c r="B8" s="11">
        <f>H1</f>
        <v>30</v>
      </c>
      <c r="C8" s="12" cm="1">
        <f t="array" ref="C8">IF(B8&lt;121,_xlfn.SINGLE(INDEX($D$5*Männer!C$2:C$122,B8+1,1))+(1-$D$5)*_xlfn.SINGLE(INDEX(Frauen!C$2:C$122,B8+1,1)),0)</f>
        <v>0.55354999999999999</v>
      </c>
      <c r="D8" s="20">
        <f>IF(B8&lt;121,C8/1000,0)</f>
        <v>5.5354999999999998E-4</v>
      </c>
      <c r="E8" s="20">
        <f>IF(B8&lt;121,1-D8,0)</f>
        <v>0.99944644999999999</v>
      </c>
      <c r="F8" s="27">
        <f>IF(B8&lt;121,IF($D$1="konstant",$D$3,Zins!G2),0)</f>
        <v>7.4999999999999997E-3</v>
      </c>
      <c r="G8" s="37">
        <f>1+F8</f>
        <v>1.0075000000000001</v>
      </c>
      <c r="H8" s="34"/>
      <c r="I8" s="34"/>
      <c r="J8" s="34">
        <f>1</f>
        <v>1</v>
      </c>
      <c r="K8" s="34">
        <v>1</v>
      </c>
      <c r="L8" s="38">
        <f>(L9*E8+H9*D8)/(1+F8)</f>
        <v>2392.6137427921667</v>
      </c>
      <c r="M8" s="39">
        <f>M9/(1+F8)*E8+I8</f>
        <v>83840.225975938592</v>
      </c>
      <c r="N8" s="49">
        <f>H9*G9^-1*D8</f>
        <v>54.942928039702224</v>
      </c>
      <c r="O8" s="49">
        <f>I8</f>
        <v>0</v>
      </c>
      <c r="P8" s="49">
        <f>J8</f>
        <v>1</v>
      </c>
      <c r="Q8" s="49">
        <v>0</v>
      </c>
      <c r="R8" s="49">
        <v>0</v>
      </c>
      <c r="S8" s="34">
        <f t="shared" ref="S8:S71" si="0">L8+M8</f>
        <v>86232.839718730756</v>
      </c>
      <c r="T8" s="39">
        <f>T9/(1+F8)*E8+J8</f>
        <v>9.6444676306317234</v>
      </c>
      <c r="U8" s="39">
        <f>U9/(1+F8)*E8+K8</f>
        <v>18.493885311171471</v>
      </c>
      <c r="V8" s="39">
        <f t="shared" ref="V8:V71" si="1">S8-$L$3*T8</f>
        <v>0</v>
      </c>
      <c r="W8" s="49">
        <v>0</v>
      </c>
      <c r="X8" s="39">
        <f>V8-($V$2*$V$1*$M$3/$T$8*T8*J8)</f>
        <v>-2487.4935800058506</v>
      </c>
      <c r="Y8" s="39">
        <f>V8-$T$1*$V$1*$M$3</f>
        <v>-5969.9845920140415</v>
      </c>
      <c r="Z8" s="39">
        <f>X8</f>
        <v>-2487.4935800058506</v>
      </c>
      <c r="AA8" s="39">
        <f>IF(X8&lt;=0,0,X8)</f>
        <v>0</v>
      </c>
      <c r="AB8" s="39">
        <f t="shared" ref="AB8:AB71" si="2">I8+((1+F8)^-1)*V9-V8</f>
        <v>8891.150331169365</v>
      </c>
      <c r="AC8" s="39">
        <f t="shared" ref="AC8:AC71" si="3">((F8+1)^-1)*D8*(H9-V9)</f>
        <v>50.021231773883422</v>
      </c>
      <c r="AD8" s="39">
        <f t="shared" ref="AD8:AD71" si="4">$T$3*$V$1*$M$3*(U8-$U$8/$T$8*T8)</f>
        <v>0</v>
      </c>
      <c r="AE8" s="39">
        <f t="shared" ref="AE8:AE71" si="5">AH8-AH9/G8</f>
        <v>98.535679878471456</v>
      </c>
      <c r="AF8" s="39">
        <f>T1*V1*M3</f>
        <v>5969.9845920140415</v>
      </c>
      <c r="AG8" s="39">
        <f t="shared" ref="AG8:AG29" si="6">$T$2*$M$3*T8</f>
        <v>1919.2441051016519</v>
      </c>
      <c r="AH8" s="39">
        <f>$T$3*$V$1*$M$3*U8</f>
        <v>1840.1368392361414</v>
      </c>
      <c r="AI8" s="39">
        <f>M8*$T$4</f>
        <v>0</v>
      </c>
      <c r="AJ8" s="39">
        <f t="shared" ref="AJ8:AJ29" si="7">SUM(AF8:AI8)</f>
        <v>9729.3655363518355</v>
      </c>
      <c r="AK8" s="39">
        <f>$V$3*$V$1*$M$3*U8</f>
        <v>3482.4910120081904</v>
      </c>
      <c r="AM8" s="39">
        <f>AM9/(1+F8)*E8+1</f>
        <v>4.92050786820284</v>
      </c>
    </row>
    <row r="9" spans="1:39" ht="10.8" thickBot="1" x14ac:dyDescent="0.25">
      <c r="A9" s="11">
        <f>IF(A8&lt;121,A8+1,"")</f>
        <v>1</v>
      </c>
      <c r="B9" s="11">
        <f>IF(B8&lt;121,B8+1,"")</f>
        <v>31</v>
      </c>
      <c r="C9" s="12" cm="1">
        <f t="array" ref="C9">IF(B9&lt;121,_xlfn.SINGLE(INDEX($D$5*Männer!C$2:C$122,B9+1,1))+(1-$D$5)*_xlfn.SINGLE(INDEX(Frauen!C$2:C$122,B9+1,1)),0)</f>
        <v>0.56955</v>
      </c>
      <c r="D9" s="20">
        <f t="shared" ref="D9:D72" si="8">IF(B9&lt;121,C9/1000,0)</f>
        <v>5.6955000000000005E-4</v>
      </c>
      <c r="E9" s="20">
        <f t="shared" ref="E9:E72" si="9">IF(B9&lt;121,1-D9,0)</f>
        <v>0.99943044999999997</v>
      </c>
      <c r="F9" s="27">
        <f>IF(B9&lt;121,IF($D$1="konstant",$D$3,Zins!G3),0)</f>
        <v>7.4999999999999997E-3</v>
      </c>
      <c r="G9" s="37">
        <f>1+F9</f>
        <v>1.0075000000000001</v>
      </c>
      <c r="H9" s="11">
        <v>100000</v>
      </c>
      <c r="I9" s="11"/>
      <c r="J9" s="11">
        <v>1</v>
      </c>
      <c r="K9" s="34">
        <v>1</v>
      </c>
      <c r="L9" s="29">
        <f t="shared" ref="L9:L72" si="10">(L10*E9+H10*D9)/(1+F9)</f>
        <v>2356.5077907506779</v>
      </c>
      <c r="M9" s="31">
        <f t="shared" ref="M9:M71" si="11">M10/(1+F9)*E9+I9</f>
        <v>84515.811398157603</v>
      </c>
      <c r="N9" s="50">
        <f>N8+H10*PRODUCT($G$8:G9)^-1*E8*D9</f>
        <v>111.02205918120299</v>
      </c>
      <c r="O9" s="50">
        <f>O8+I9*(G8^-1)*E8</f>
        <v>0</v>
      </c>
      <c r="P9" s="49">
        <f>P8+J9*(G8^-1)*E8</f>
        <v>1.9920064019851116</v>
      </c>
      <c r="Q9" s="49">
        <f>((O8+N8)*G8)/E8</f>
        <v>55.385658731390762</v>
      </c>
      <c r="R9" s="49">
        <f>((P8)*G8)/E8</f>
        <v>1.0080580105117187</v>
      </c>
      <c r="S9" s="11">
        <f t="shared" si="0"/>
        <v>86872.319188908281</v>
      </c>
      <c r="T9" s="31">
        <f t="shared" ref="T9:T71" si="12">T10/(1+F9)*E9+J9</f>
        <v>8.7141248416675658</v>
      </c>
      <c r="U9" s="39">
        <f t="shared" ref="U9:U72" si="13">U10/(1+F9)*E9+K9</f>
        <v>17.634851222899695</v>
      </c>
      <c r="V9" s="39">
        <f t="shared" si="1"/>
        <v>8957.8339586531365</v>
      </c>
      <c r="W9" s="49">
        <f t="shared" ref="W9:W72" si="14">R9*$L$3-Q9</f>
        <v>8957.8339586531074</v>
      </c>
      <c r="X9" s="39">
        <f t="shared" ref="X9:X72" si="15">V9-($V$2*$V$1*$M$3/$T$8*T9*J9)</f>
        <v>6710.2936662090478</v>
      </c>
      <c r="Y9" s="39">
        <f t="shared" ref="Y9:Y72" si="16">S9+AJ9-T9*$M$3</f>
        <v>3655.7703288122721</v>
      </c>
      <c r="Z9" s="39">
        <f>S9+AK9+AJ9-T9*$M$3</f>
        <v>6976.5009296856588</v>
      </c>
      <c r="AA9" s="39">
        <f>IF((S9+AK9+AJ9-T9*$M$3)&lt;=0,0,S9+AK9+AJ9-T9*$M$3)</f>
        <v>6976.5009296856588</v>
      </c>
      <c r="AB9" s="39">
        <f t="shared" si="2"/>
        <v>8894.8085180961461</v>
      </c>
      <c r="AC9" s="39">
        <f t="shared" si="3"/>
        <v>46.363044847094493</v>
      </c>
      <c r="AD9" s="39">
        <f t="shared" si="4"/>
        <v>92.033072024941987</v>
      </c>
      <c r="AE9" s="39">
        <f t="shared" si="5"/>
        <v>98.556507651802349</v>
      </c>
      <c r="AF9" s="39"/>
      <c r="AG9" s="39">
        <f t="shared" si="6"/>
        <v>1734.1063679214055</v>
      </c>
      <c r="AH9" s="39">
        <f t="shared" ref="AH9:AH29" si="17">$T$3*$V$1*$M$3*U9</f>
        <v>1754.6631680528526</v>
      </c>
      <c r="AI9" s="39">
        <f t="shared" ref="AI9:AI26" si="18">M9*$T$4</f>
        <v>0</v>
      </c>
      <c r="AJ9" s="39">
        <f t="shared" si="7"/>
        <v>3488.7695359742584</v>
      </c>
      <c r="AK9" s="39">
        <f t="shared" ref="AK9:AK29" si="19">$V$3*$V$1*$M$3*U9</f>
        <v>3320.7306008733808</v>
      </c>
      <c r="AM9" s="39">
        <f>AM10/(1+F9)*E9+1</f>
        <v>3.9520993618160953</v>
      </c>
    </row>
    <row r="10" spans="1:39" ht="10.8" thickBot="1" x14ac:dyDescent="0.25">
      <c r="A10" s="11">
        <f t="shared" ref="A10:B25" si="20">IF(A9&lt;121,A9+1,"")</f>
        <v>2</v>
      </c>
      <c r="B10" s="11">
        <f t="shared" si="20"/>
        <v>32</v>
      </c>
      <c r="C10" s="12" cm="1">
        <f t="array" ref="C10">IF(B10&lt;121,_xlfn.SINGLE(INDEX($D$5*Männer!C$2:C$122,B10+1,1))+(1-$D$5)*_xlfn.SINGLE(INDEX(Frauen!C$2:C$122,B10+1,1)),0)</f>
        <v>0.59299999999999997</v>
      </c>
      <c r="D10" s="20">
        <f t="shared" si="8"/>
        <v>5.9299999999999999E-4</v>
      </c>
      <c r="E10" s="20">
        <f t="shared" si="9"/>
        <v>0.99940700000000005</v>
      </c>
      <c r="F10" s="27">
        <f>IF(B10&lt;121,IF($D$1="konstant",$D$3,Zins!G4),0)</f>
        <v>7.4999999999999997E-3</v>
      </c>
      <c r="G10" s="37">
        <f t="shared" ref="G10:G73" si="21">1+F10</f>
        <v>1.0075000000000001</v>
      </c>
      <c r="H10" s="11">
        <v>100000</v>
      </c>
      <c r="I10" s="11"/>
      <c r="J10" s="11">
        <v>1</v>
      </c>
      <c r="K10" s="34">
        <v>1</v>
      </c>
      <c r="L10" s="29">
        <f t="shared" si="10"/>
        <v>2318.5471276978888</v>
      </c>
      <c r="M10" s="31">
        <f t="shared" si="11"/>
        <v>85198.204621085737</v>
      </c>
      <c r="N10" s="50">
        <f>N9+H11*PRODUCT($G$8:G10)^-1*PRODUCT($E$8:E9)*D10</f>
        <v>168.9424702924241</v>
      </c>
      <c r="O10" s="50">
        <f>O9+I10*PRODUCT($E$8:E9)*PRODUCT($G$8:G9)^-1</f>
        <v>0</v>
      </c>
      <c r="P10" s="49">
        <f>P9+J10*PRODUCT($E$8:E9)*PRODUCT($G$8:G9)^-1</f>
        <v>2.9760673496167351</v>
      </c>
      <c r="Q10" s="49">
        <f>((O9+N9)*PRODUCT($G$8:G9))/PRODUCT($E$8:E9)</f>
        <v>112.82030797828524</v>
      </c>
      <c r="R10" s="49">
        <f>((P9)*PRODUCT($G$8:G9))/PRODUCT($E$8:E9)</f>
        <v>2.0242713693489698</v>
      </c>
      <c r="S10" s="11">
        <f t="shared" si="0"/>
        <v>87516.75174878363</v>
      </c>
      <c r="T10" s="31">
        <f t="shared" si="12"/>
        <v>7.7764098322000024</v>
      </c>
      <c r="U10" s="39">
        <f t="shared" si="13"/>
        <v>16.769163484133834</v>
      </c>
      <c r="V10" s="39">
        <f t="shared" si="1"/>
        <v>17986.537295324903</v>
      </c>
      <c r="W10" s="49">
        <f t="shared" si="14"/>
        <v>17986.537295324859</v>
      </c>
      <c r="X10" s="39">
        <f t="shared" si="15"/>
        <v>15980.851727813195</v>
      </c>
      <c r="Y10" s="39">
        <f t="shared" si="16"/>
        <v>13357.702639417519</v>
      </c>
      <c r="Z10" s="39">
        <f t="shared" ref="Z10:Z73" si="22">S10+AK10+AJ10-T10*$M$3</f>
        <v>16515.419913521939</v>
      </c>
      <c r="AA10" s="39">
        <f t="shared" ref="AA10:AA73" si="23">IF((S10+AK10+AJ10-T10*$M$3)&lt;=0,0,S10+AK10+AJ10-T10*$M$3)</f>
        <v>16515.419913521939</v>
      </c>
      <c r="AB10" s="39">
        <f t="shared" si="2"/>
        <v>8898.2556843861494</v>
      </c>
      <c r="AC10" s="39">
        <f t="shared" si="3"/>
        <v>42.915878557076006</v>
      </c>
      <c r="AD10" s="39">
        <f t="shared" si="4"/>
        <v>184.81070612072287</v>
      </c>
      <c r="AE10" s="39">
        <f t="shared" si="5"/>
        <v>98.568757689554104</v>
      </c>
      <c r="AF10" s="46" t="s">
        <v>75</v>
      </c>
      <c r="AG10" s="39">
        <f t="shared" si="6"/>
        <v>1547.5015626473503</v>
      </c>
      <c r="AH10" s="39">
        <f t="shared" si="17"/>
        <v>1668.5274603540581</v>
      </c>
      <c r="AI10" s="39">
        <f t="shared" si="18"/>
        <v>0</v>
      </c>
      <c r="AJ10" s="39">
        <f t="shared" si="7"/>
        <v>3216.0290230014084</v>
      </c>
      <c r="AK10" s="39">
        <f t="shared" si="19"/>
        <v>3157.7172741044133</v>
      </c>
      <c r="AM10" s="39">
        <f>AM11/(1+F10)*E10+1</f>
        <v>2.9759350508379212</v>
      </c>
    </row>
    <row r="11" spans="1:39" x14ac:dyDescent="0.2">
      <c r="A11" s="11">
        <f t="shared" si="20"/>
        <v>3</v>
      </c>
      <c r="B11" s="11">
        <f t="shared" si="20"/>
        <v>33</v>
      </c>
      <c r="C11" s="12" cm="1">
        <f t="array" ref="C11">IF(B11&lt;121,_xlfn.SINGLE(INDEX($D$5*Männer!C$2:C$122,B11+1,1))+(1-$D$5)*_xlfn.SINGLE(INDEX(Frauen!C$2:C$122,B11+1,1)),0)</f>
        <v>0.62470000000000003</v>
      </c>
      <c r="D11" s="20">
        <f t="shared" si="8"/>
        <v>6.2470000000000006E-4</v>
      </c>
      <c r="E11" s="20">
        <f t="shared" si="9"/>
        <v>0.99937529999999997</v>
      </c>
      <c r="F11" s="27">
        <f>IF(B11&lt;121,IF($D$1="konstant",$D$3,Zins!G5),0)</f>
        <v>7.4999999999999997E-3</v>
      </c>
      <c r="G11" s="37">
        <f t="shared" si="21"/>
        <v>1.0075000000000001</v>
      </c>
      <c r="H11" s="11">
        <v>100000</v>
      </c>
      <c r="I11" s="11"/>
      <c r="J11" s="11">
        <v>1</v>
      </c>
      <c r="K11" s="34">
        <v>1</v>
      </c>
      <c r="L11" s="29">
        <f t="shared" si="10"/>
        <v>2277.9870774925757</v>
      </c>
      <c r="M11" s="31">
        <f t="shared" si="11"/>
        <v>85888.122812571746</v>
      </c>
      <c r="N11" s="50">
        <f>N10+H12*PRODUCT($G$8:G11)^-1*PRODUCT($E$8:E10)*D11</f>
        <v>229.4690008626464</v>
      </c>
      <c r="O11" s="50">
        <f>O10+I11*PRODUCT($E$8:E10)*PRODUCT($G$8:G10)^-1</f>
        <v>0</v>
      </c>
      <c r="P11" s="49">
        <f>P10+J11*PRODUCT($E$8:E10)*PRODUCT($G$8:G10)^-1</f>
        <v>3.9522235773980534</v>
      </c>
      <c r="Q11" s="49">
        <f>((O10+N10)*PRODUCT($G$8:G10))/PRODUCT($E$8:E10)</f>
        <v>173.06909025864576</v>
      </c>
      <c r="R11" s="49">
        <f>((P10)*PRODUCT($G$8:G10))/PRODUCT($E$8:E10)</f>
        <v>3.0487613200818959</v>
      </c>
      <c r="S11" s="11">
        <f t="shared" si="0"/>
        <v>88166.109890064326</v>
      </c>
      <c r="T11" s="31">
        <f t="shared" si="12"/>
        <v>6.831283857268863</v>
      </c>
      <c r="U11" s="39">
        <f t="shared" si="13"/>
        <v>15.896859047680113</v>
      </c>
      <c r="V11" s="39">
        <f t="shared" si="1"/>
        <v>27086.428927058885</v>
      </c>
      <c r="W11" s="49">
        <f t="shared" si="14"/>
        <v>27086.428927058838</v>
      </c>
      <c r="X11" s="39">
        <f t="shared" si="15"/>
        <v>25324.50951492013</v>
      </c>
      <c r="Y11" s="39">
        <f t="shared" si="16"/>
        <v>25623.659889441376</v>
      </c>
      <c r="Z11" s="39">
        <f t="shared" si="22"/>
        <v>28617.117879540718</v>
      </c>
      <c r="AA11" s="39">
        <f t="shared" si="23"/>
        <v>28617.117879540718</v>
      </c>
      <c r="AB11" s="39">
        <f t="shared" si="2"/>
        <v>8901.6483520403126</v>
      </c>
      <c r="AC11" s="39">
        <f t="shared" si="3"/>
        <v>39.52321090290306</v>
      </c>
      <c r="AD11" s="39">
        <f t="shared" si="4"/>
        <v>278.343971509656</v>
      </c>
      <c r="AE11" s="39">
        <f t="shared" si="5"/>
        <v>98.57321303585104</v>
      </c>
      <c r="AF11" s="39">
        <f>V2*V1*M3</f>
        <v>2487.4935800058506</v>
      </c>
      <c r="AG11" s="39">
        <f t="shared" si="6"/>
        <v>1359.4219790523121</v>
      </c>
      <c r="AH11" s="39">
        <f t="shared" si="17"/>
        <v>1581.7333929344879</v>
      </c>
      <c r="AI11" s="39">
        <f t="shared" si="18"/>
        <v>0</v>
      </c>
      <c r="AJ11" s="39">
        <f t="shared" si="7"/>
        <v>5428.6489519926508</v>
      </c>
      <c r="AK11" s="39">
        <f t="shared" si="19"/>
        <v>2993.4579900993408</v>
      </c>
      <c r="AM11" s="39">
        <f>AM12/(1+F11)*E11+1</f>
        <v>1.991935781637717</v>
      </c>
    </row>
    <row r="12" spans="1:39" x14ac:dyDescent="0.2">
      <c r="A12" s="11">
        <f t="shared" si="20"/>
        <v>4</v>
      </c>
      <c r="B12" s="11">
        <f t="shared" si="20"/>
        <v>34</v>
      </c>
      <c r="C12" s="12" cm="1">
        <f t="array" ref="C12">IF(B12&lt;121,_xlfn.SINGLE(INDEX($D$5*Männer!C$2:C$122,B12+1,1))+(1-$D$5)*_xlfn.SINGLE(INDEX(Frauen!C$2:C$122,B12+1,1)),0)</f>
        <v>0.66510000000000002</v>
      </c>
      <c r="D12" s="20">
        <f t="shared" si="8"/>
        <v>6.6510000000000007E-4</v>
      </c>
      <c r="E12" s="20">
        <f t="shared" si="9"/>
        <v>0.99933490000000003</v>
      </c>
      <c r="F12" s="27">
        <f>IF(B12&lt;121,IF($D$1="konstant",$D$3,Zins!G6),0)</f>
        <v>7.4999999999999997E-3</v>
      </c>
      <c r="G12" s="37">
        <f t="shared" si="21"/>
        <v>1.0075000000000001</v>
      </c>
      <c r="H12" s="11">
        <v>100000</v>
      </c>
      <c r="I12" s="11"/>
      <c r="J12" s="11">
        <v>1</v>
      </c>
      <c r="K12" s="34">
        <v>1</v>
      </c>
      <c r="L12" s="29">
        <f t="shared" si="10"/>
        <v>2233.9975588487837</v>
      </c>
      <c r="M12" s="31">
        <f t="shared" si="11"/>
        <v>86586.374241654805</v>
      </c>
      <c r="N12" s="50">
        <f>N11+H13*PRODUCT($G$8:G12)^-1*PRODUCT($E$8:E11)*D12</f>
        <v>293.39018019904978</v>
      </c>
      <c r="O12" s="50">
        <f>O11+I12*PRODUCT($E$8:E11)*PRODUCT($G$8:G11)^-1</f>
        <v>0</v>
      </c>
      <c r="P12" s="49">
        <f>P11+J12*PRODUCT($E$8:E11)*PRODUCT($G$8:G11)^-1</f>
        <v>4.9205078682028409</v>
      </c>
      <c r="Q12" s="49">
        <f>((O11+N11)*PRODUCT($G$8:G11))/PRODUCT($E$8:E11)</f>
        <v>236.98515306070263</v>
      </c>
      <c r="R12" s="49">
        <f>((P11)*PRODUCT($G$8:G11))/PRODUCT($E$8:E11)</f>
        <v>4.0816768535129002</v>
      </c>
      <c r="S12" s="11">
        <f t="shared" si="0"/>
        <v>88820.371800503592</v>
      </c>
      <c r="T12" s="31">
        <f t="shared" si="12"/>
        <v>5.8786909044063629</v>
      </c>
      <c r="U12" s="39">
        <f t="shared" si="13"/>
        <v>15.017967214656712</v>
      </c>
      <c r="V12" s="39">
        <f t="shared" si="1"/>
        <v>36257.987858692446</v>
      </c>
      <c r="W12" s="49">
        <f t="shared" si="14"/>
        <v>36257.987858692402</v>
      </c>
      <c r="X12" s="39">
        <f t="shared" si="15"/>
        <v>34741.760479059281</v>
      </c>
      <c r="Y12" s="39">
        <f t="shared" si="16"/>
        <v>32991.688618236971</v>
      </c>
      <c r="Z12" s="39">
        <f t="shared" si="22"/>
        <v>35819.646884642098</v>
      </c>
      <c r="AA12" s="39">
        <f t="shared" si="23"/>
        <v>35819.646884642098</v>
      </c>
      <c r="AB12" s="39">
        <f t="shared" si="2"/>
        <v>8905.1947073304036</v>
      </c>
      <c r="AC12" s="39">
        <f t="shared" si="3"/>
        <v>35.976855612807185</v>
      </c>
      <c r="AD12" s="39">
        <f t="shared" si="4"/>
        <v>372.64647066412488</v>
      </c>
      <c r="AE12" s="39">
        <f t="shared" si="5"/>
        <v>98.571454865446867</v>
      </c>
      <c r="AF12" s="39"/>
      <c r="AG12" s="39">
        <f t="shared" si="6"/>
        <v>1169.8564706839693</v>
      </c>
      <c r="AH12" s="39">
        <f t="shared" si="17"/>
        <v>1494.2838812478767</v>
      </c>
      <c r="AI12" s="39">
        <f t="shared" si="18"/>
        <v>0</v>
      </c>
      <c r="AJ12" s="39">
        <f t="shared" si="7"/>
        <v>2664.140351931846</v>
      </c>
      <c r="AK12" s="39">
        <f t="shared" si="19"/>
        <v>2827.958266405125</v>
      </c>
      <c r="AM12" s="39">
        <f>AM13/(1+F12)*E12+1</f>
        <v>1</v>
      </c>
    </row>
    <row r="13" spans="1:39" x14ac:dyDescent="0.2">
      <c r="A13" s="11">
        <f t="shared" si="20"/>
        <v>5</v>
      </c>
      <c r="B13" s="11">
        <f t="shared" si="20"/>
        <v>35</v>
      </c>
      <c r="C13" s="12" cm="1">
        <f t="array" ref="C13">IF(B13&lt;121,_xlfn.SINGLE(INDEX($D$5*Männer!C$2:C$122,B13+1,1))+(1-$D$5)*_xlfn.SINGLE(INDEX(Frauen!C$2:C$122,B13+1,1)),0)</f>
        <v>0.71274999999999999</v>
      </c>
      <c r="D13" s="20">
        <f t="shared" si="8"/>
        <v>7.1274999999999995E-4</v>
      </c>
      <c r="E13" s="20">
        <f t="shared" si="9"/>
        <v>0.99928724999999996</v>
      </c>
      <c r="F13" s="27">
        <f>IF(B13&lt;121,IF($D$1="konstant",$D$3,Zins!G7),0)</f>
        <v>7.4999999999999997E-3</v>
      </c>
      <c r="G13" s="37">
        <f t="shared" si="21"/>
        <v>1.0075000000000001</v>
      </c>
      <c r="H13" s="11">
        <v>100000</v>
      </c>
      <c r="I13" s="11"/>
      <c r="J13" s="11">
        <v>1</v>
      </c>
      <c r="K13" s="34">
        <v>1</v>
      </c>
      <c r="L13" s="29">
        <f t="shared" si="10"/>
        <v>2185.6962471141051</v>
      </c>
      <c r="M13" s="31">
        <f t="shared" si="11"/>
        <v>87293.831175582091</v>
      </c>
      <c r="N13" s="50">
        <f>N12+H14*PRODUCT($G$8:G13)^-1*PRODUCT($E$8:E12)*D13</f>
        <v>361.33573622895938</v>
      </c>
      <c r="O13" s="50">
        <f>O12+I13*PRODUCT($E$8:E12)*PRODUCT($G$8:G12)^-1</f>
        <v>0</v>
      </c>
      <c r="P13" s="49">
        <f>P12+J13*PRODUCT($E$8:E12)*PRODUCT($G$8:G12)^-1</f>
        <v>5.880944875570556</v>
      </c>
      <c r="Q13" s="49">
        <f>((O12+N12)*PRODUCT($G$8:G12))/PRODUCT($E$8:E12)</f>
        <v>305.47571360577712</v>
      </c>
      <c r="R13" s="49">
        <f>((P12)*PRODUCT($G$8:G12))/PRODUCT($E$8:E12)</f>
        <v>5.1231968681512541</v>
      </c>
      <c r="S13" s="11">
        <f t="shared" si="0"/>
        <v>89479.527422696192</v>
      </c>
      <c r="T13" s="31">
        <f t="shared" si="12"/>
        <v>4.9185524154008942</v>
      </c>
      <c r="U13" s="39">
        <f t="shared" si="13"/>
        <v>14.132501495511304</v>
      </c>
      <c r="V13" s="39">
        <f t="shared" si="1"/>
        <v>45501.906435268022</v>
      </c>
      <c r="W13" s="49">
        <f t="shared" si="14"/>
        <v>45501.906435267992</v>
      </c>
      <c r="X13" s="39">
        <f t="shared" si="15"/>
        <v>44233.317226945845</v>
      </c>
      <c r="Y13" s="39">
        <f t="shared" si="16"/>
        <v>42925.026871847083</v>
      </c>
      <c r="Z13" s="39">
        <f t="shared" si="22"/>
        <v>45586.247518953656</v>
      </c>
      <c r="AA13" s="39">
        <f t="shared" si="23"/>
        <v>45586.247518953656</v>
      </c>
      <c r="AB13" s="39">
        <f t="shared" si="2"/>
        <v>8909.2086683598754</v>
      </c>
      <c r="AC13" s="39">
        <f t="shared" si="3"/>
        <v>31.962894583338343</v>
      </c>
      <c r="AD13" s="39">
        <f t="shared" si="4"/>
        <v>467.73453655228934</v>
      </c>
      <c r="AE13" s="39">
        <f t="shared" si="5"/>
        <v>98.567742371465783</v>
      </c>
      <c r="AF13" s="39"/>
      <c r="AG13" s="39">
        <f t="shared" si="6"/>
        <v>978.78940449855952</v>
      </c>
      <c r="AH13" s="39">
        <f t="shared" si="17"/>
        <v>1406.180269580298</v>
      </c>
      <c r="AI13" s="39">
        <f t="shared" si="18"/>
        <v>0</v>
      </c>
      <c r="AJ13" s="39">
        <f t="shared" si="7"/>
        <v>2384.9696740788577</v>
      </c>
      <c r="AK13" s="39">
        <f t="shared" si="19"/>
        <v>2661.2206471065697</v>
      </c>
      <c r="AM13" s="39"/>
    </row>
    <row r="14" spans="1:39" x14ac:dyDescent="0.2">
      <c r="A14" s="11">
        <f t="shared" si="20"/>
        <v>6</v>
      </c>
      <c r="B14" s="11">
        <f t="shared" si="20"/>
        <v>36</v>
      </c>
      <c r="C14" s="12" cm="1">
        <f t="array" ref="C14">IF(B14&lt;121,_xlfn.SINGLE(INDEX($D$5*Männer!C$2:C$122,B14+1,1))+(1-$D$5)*_xlfn.SINGLE(INDEX(Frauen!C$2:C$122,B14+1,1)),0)</f>
        <v>0.76950000000000007</v>
      </c>
      <c r="D14" s="20">
        <f t="shared" si="8"/>
        <v>7.6950000000000011E-4</v>
      </c>
      <c r="E14" s="20">
        <f t="shared" si="9"/>
        <v>0.99923050000000002</v>
      </c>
      <c r="F14" s="27">
        <f>IF(B14&lt;121,IF($D$1="konstant",$D$3,Zins!G8),0)</f>
        <v>7.4999999999999997E-3</v>
      </c>
      <c r="G14" s="37">
        <f t="shared" si="21"/>
        <v>1.0075000000000001</v>
      </c>
      <c r="H14" s="11">
        <v>100000</v>
      </c>
      <c r="I14" s="11"/>
      <c r="J14" s="11">
        <v>1</v>
      </c>
      <c r="K14" s="34">
        <v>1</v>
      </c>
      <c r="L14" s="29">
        <f t="shared" si="10"/>
        <v>2132.3337898761952</v>
      </c>
      <c r="M14" s="31">
        <f t="shared" si="11"/>
        <v>88011.264938483859</v>
      </c>
      <c r="N14" s="50">
        <f>N13+H15*PRODUCT($G$8:G14)^-1*PRODUCT($E$8:E13)*D14</f>
        <v>434.09323265419732</v>
      </c>
      <c r="O14" s="50">
        <f>O13+I14*PRODUCT($E$8:E13)*PRODUCT($G$8:G13)^-1</f>
        <v>0</v>
      </c>
      <c r="P14" s="49">
        <f>P13+J14*PRODUCT($E$8:E13)*PRODUCT($G$8:G13)^-1</f>
        <v>6.8335527722362768</v>
      </c>
      <c r="Q14" s="49">
        <f>((O13+N13)*PRODUCT($G$8:G13))/PRODUCT($E$8:E13)</f>
        <v>379.3121361828849</v>
      </c>
      <c r="R14" s="49">
        <f>((P13)*PRODUCT($G$8:G13))/PRODUCT($E$8:E13)</f>
        <v>6.1735210217706564</v>
      </c>
      <c r="S14" s="11">
        <f t="shared" si="0"/>
        <v>90143.598728360055</v>
      </c>
      <c r="T14" s="31">
        <f t="shared" si="12"/>
        <v>3.9507574608966558</v>
      </c>
      <c r="U14" s="39">
        <f t="shared" si="13"/>
        <v>13.240432374902854</v>
      </c>
      <c r="V14" s="39">
        <f t="shared" si="1"/>
        <v>54819.198466905109</v>
      </c>
      <c r="W14" s="49">
        <f t="shared" si="14"/>
        <v>54819.198466905094</v>
      </c>
      <c r="X14" s="39">
        <f t="shared" si="15"/>
        <v>53800.222179512362</v>
      </c>
      <c r="Y14" s="39">
        <f t="shared" si="16"/>
        <v>52937.281774571609</v>
      </c>
      <c r="Z14" s="39">
        <f t="shared" si="22"/>
        <v>55430.521348889095</v>
      </c>
      <c r="AA14" s="39">
        <f t="shared" si="23"/>
        <v>55430.521348889095</v>
      </c>
      <c r="AB14" s="39">
        <f t="shared" si="2"/>
        <v>8913.8369624902552</v>
      </c>
      <c r="AC14" s="39">
        <f t="shared" si="3"/>
        <v>27.334600452961158</v>
      </c>
      <c r="AD14" s="39">
        <f t="shared" si="4"/>
        <v>563.62639740910731</v>
      </c>
      <c r="AE14" s="39">
        <f t="shared" si="5"/>
        <v>98.561832131574647</v>
      </c>
      <c r="AF14" s="39"/>
      <c r="AG14" s="39">
        <f t="shared" si="6"/>
        <v>786.19870561125174</v>
      </c>
      <c r="AH14" s="39">
        <f t="shared" si="17"/>
        <v>1317.4196211628987</v>
      </c>
      <c r="AI14" s="39">
        <f t="shared" si="18"/>
        <v>0</v>
      </c>
      <c r="AJ14" s="39">
        <f t="shared" si="7"/>
        <v>2103.6183267741503</v>
      </c>
      <c r="AK14" s="39">
        <f t="shared" si="19"/>
        <v>2493.2395743174793</v>
      </c>
      <c r="AM14" s="39"/>
    </row>
    <row r="15" spans="1:39" x14ac:dyDescent="0.2">
      <c r="A15" s="11">
        <f t="shared" si="20"/>
        <v>7</v>
      </c>
      <c r="B15" s="11">
        <f t="shared" si="20"/>
        <v>37</v>
      </c>
      <c r="C15" s="12" cm="1">
        <f t="array" ref="C15">IF(B15&lt;121,_xlfn.SINGLE(INDEX($D$5*Männer!C$2:C$122,B15+1,1))+(1-$D$5)*_xlfn.SINGLE(INDEX(Frauen!C$2:C$122,B15+1,1)),0)</f>
        <v>0.83355000000000001</v>
      </c>
      <c r="D15" s="20">
        <f t="shared" si="8"/>
        <v>8.3354999999999996E-4</v>
      </c>
      <c r="E15" s="20">
        <f t="shared" si="9"/>
        <v>0.99916645000000004</v>
      </c>
      <c r="F15" s="27">
        <f>IF(B15&lt;121,IF($D$1="konstant",$D$3,Zins!G9),0)</f>
        <v>7.4999999999999997E-3</v>
      </c>
      <c r="G15" s="37">
        <f t="shared" si="21"/>
        <v>1.0075000000000001</v>
      </c>
      <c r="H15" s="11">
        <v>100000</v>
      </c>
      <c r="I15" s="11"/>
      <c r="J15" s="11">
        <v>1</v>
      </c>
      <c r="K15" s="34">
        <v>1</v>
      </c>
      <c r="L15" s="29">
        <f t="shared" si="10"/>
        <v>2072.9714448270611</v>
      </c>
      <c r="M15" s="31">
        <f t="shared" si="11"/>
        <v>88739.634574327429</v>
      </c>
      <c r="N15" s="50">
        <f>N14+H16*PRODUCT($G$8:G15)^-1*PRODUCT($E$8:E14)*D15</f>
        <v>512.25986564901143</v>
      </c>
      <c r="O15" s="50">
        <f>O14+I15*PRODUCT($E$8:E14)*PRODUCT($G$8:G14)^-1</f>
        <v>0</v>
      </c>
      <c r="P15" s="49">
        <f>P14+J15*PRODUCT($E$8:E14)*PRODUCT($G$8:G14)^-1</f>
        <v>7.7783417200171563</v>
      </c>
      <c r="Q15" s="49">
        <f>((O14+N14)*PRODUCT($G$8:G14))/PRODUCT($E$8:E14)</f>
        <v>459.46053208369494</v>
      </c>
      <c r="R15" s="49">
        <f>((P14)*PRODUCT($G$8:G14))/PRODUCT($E$8:E14)</f>
        <v>7.2328881368552462</v>
      </c>
      <c r="S15" s="11">
        <f t="shared" si="0"/>
        <v>90812.606019154497</v>
      </c>
      <c r="T15" s="31">
        <f t="shared" si="12"/>
        <v>2.9751775409711581</v>
      </c>
      <c r="U15" s="39">
        <f t="shared" si="13"/>
        <v>12.341732580935656</v>
      </c>
      <c r="V15" s="39">
        <f t="shared" si="1"/>
        <v>64211.033195115837</v>
      </c>
      <c r="W15" s="49">
        <f t="shared" si="14"/>
        <v>64211.033195115815</v>
      </c>
      <c r="X15" s="39">
        <f t="shared" si="15"/>
        <v>63443.677720870903</v>
      </c>
      <c r="Y15" s="39">
        <f t="shared" si="16"/>
        <v>63029.723914033624</v>
      </c>
      <c r="Z15" s="39">
        <f t="shared" si="22"/>
        <v>65353.733826637246</v>
      </c>
      <c r="AA15" s="39">
        <f t="shared" si="23"/>
        <v>65353.733826637246</v>
      </c>
      <c r="AB15" s="39">
        <f t="shared" si="2"/>
        <v>8919.3949400000929</v>
      </c>
      <c r="AC15" s="39">
        <f t="shared" si="3"/>
        <v>21.776622943110581</v>
      </c>
      <c r="AD15" s="39">
        <f t="shared" si="4"/>
        <v>660.34385710564095</v>
      </c>
      <c r="AE15" s="39">
        <f t="shared" si="5"/>
        <v>98.558297717424011</v>
      </c>
      <c r="AF15" s="39"/>
      <c r="AG15" s="39">
        <f t="shared" si="6"/>
        <v>592.05880260346794</v>
      </c>
      <c r="AH15" s="39">
        <f t="shared" si="17"/>
        <v>1227.9992224490591</v>
      </c>
      <c r="AI15" s="39">
        <f t="shared" si="18"/>
        <v>0</v>
      </c>
      <c r="AJ15" s="39">
        <f t="shared" si="7"/>
        <v>1820.058025052527</v>
      </c>
      <c r="AK15" s="39">
        <f t="shared" si="19"/>
        <v>2324.0099126036243</v>
      </c>
      <c r="AM15" s="39"/>
    </row>
    <row r="16" spans="1:39" x14ac:dyDescent="0.2">
      <c r="A16" s="11">
        <f t="shared" si="20"/>
        <v>8</v>
      </c>
      <c r="B16" s="11">
        <f t="shared" si="20"/>
        <v>38</v>
      </c>
      <c r="C16" s="12" cm="1">
        <f t="array" ref="C16">IF(B16&lt;121,_xlfn.SINGLE(INDEX($D$5*Männer!C$2:C$122,B16+1,1))+(1-$D$5)*_xlfn.SINGLE(INDEX(Frauen!C$2:C$122,B16+1,1)),0)</f>
        <v>0.91110000000000002</v>
      </c>
      <c r="D16" s="20">
        <f t="shared" si="8"/>
        <v>9.1109999999999997E-4</v>
      </c>
      <c r="E16" s="20">
        <f t="shared" si="9"/>
        <v>0.99908889999999995</v>
      </c>
      <c r="F16" s="27">
        <f>IF(B16&lt;121,IF($D$1="konstant",$D$3,Zins!G10),0)</f>
        <v>7.4999999999999997E-3</v>
      </c>
      <c r="G16" s="37">
        <f t="shared" si="21"/>
        <v>1.0075000000000001</v>
      </c>
      <c r="H16" s="11">
        <v>100000</v>
      </c>
      <c r="I16" s="11"/>
      <c r="J16" s="11">
        <v>1</v>
      </c>
      <c r="K16" s="34">
        <v>1</v>
      </c>
      <c r="L16" s="29">
        <f t="shared" si="10"/>
        <v>2006.8365292522224</v>
      </c>
      <c r="M16" s="31">
        <f t="shared" si="11"/>
        <v>89479.767693996211</v>
      </c>
      <c r="N16" s="50">
        <f>N15+H17*PRODUCT($G$8:G16)^-1*PRODUCT($E$8:E15)*D16</f>
        <v>596.99208544554926</v>
      </c>
      <c r="O16" s="50">
        <f>O15+I16*PRODUCT($E$8:E15)*PRODUCT($G$8:G15)^-1</f>
        <v>0</v>
      </c>
      <c r="P16" s="49">
        <f>P15+J16*PRODUCT($E$8:E15)*PRODUCT($G$8:G15)^-1</f>
        <v>8.7153158331223253</v>
      </c>
      <c r="Q16" s="49">
        <f>((O15+N15)*PRODUCT($G$8:G15))/PRODUCT($E$8:E15)</f>
        <v>546.71720219821486</v>
      </c>
      <c r="R16" s="49">
        <f>((P15)*PRODUCT($G$8:G15))/PRODUCT($E$8:E15)</f>
        <v>8.3015545586840513</v>
      </c>
      <c r="S16" s="11">
        <f t="shared" si="0"/>
        <v>91486.604223248432</v>
      </c>
      <c r="T16" s="31">
        <f t="shared" si="12"/>
        <v>1.9916515136476427</v>
      </c>
      <c r="U16" s="39">
        <f t="shared" si="13"/>
        <v>11.436328326769452</v>
      </c>
      <c r="V16" s="39">
        <f t="shared" si="1"/>
        <v>73678.906346129312</v>
      </c>
      <c r="W16" s="49">
        <f t="shared" si="14"/>
        <v>73678.906346129297</v>
      </c>
      <c r="X16" s="39">
        <f t="shared" si="15"/>
        <v>73165.221138863708</v>
      </c>
      <c r="Y16" s="39">
        <f t="shared" si="16"/>
        <v>73203.97216799036</v>
      </c>
      <c r="Z16" s="39">
        <f t="shared" si="22"/>
        <v>75357.48993552466</v>
      </c>
      <c r="AA16" s="39">
        <f t="shared" si="23"/>
        <v>75357.48993552466</v>
      </c>
      <c r="AB16" s="39">
        <f t="shared" si="2"/>
        <v>8926.0011323602666</v>
      </c>
      <c r="AC16" s="39">
        <f t="shared" si="3"/>
        <v>15.170430582948629</v>
      </c>
      <c r="AD16" s="39">
        <f t="shared" si="4"/>
        <v>757.91031929850703</v>
      </c>
      <c r="AE16" s="39">
        <f t="shared" si="5"/>
        <v>98.552783262342473</v>
      </c>
      <c r="AF16" s="39"/>
      <c r="AG16" s="39">
        <f t="shared" si="6"/>
        <v>396.33762830459568</v>
      </c>
      <c r="AH16" s="39">
        <f t="shared" si="17"/>
        <v>1137.9117316671225</v>
      </c>
      <c r="AI16" s="39">
        <f t="shared" si="18"/>
        <v>0</v>
      </c>
      <c r="AJ16" s="39">
        <f t="shared" si="7"/>
        <v>1534.2493599717181</v>
      </c>
      <c r="AK16" s="39">
        <f t="shared" si="19"/>
        <v>2153.5177675342952</v>
      </c>
      <c r="AM16" s="39"/>
    </row>
    <row r="17" spans="1:39" x14ac:dyDescent="0.2">
      <c r="A17" s="11">
        <f t="shared" si="20"/>
        <v>9</v>
      </c>
      <c r="B17" s="11">
        <f t="shared" si="20"/>
        <v>39</v>
      </c>
      <c r="C17" s="12" cm="1">
        <f t="array" ref="C17">IF(B17&lt;121,_xlfn.SINGLE(INDEX($D$5*Männer!C$2:C$122,B17+1,1))+(1-$D$5)*_xlfn.SINGLE(INDEX(Frauen!C$2:C$122,B17+1,1)),0)</f>
        <v>1.0019</v>
      </c>
      <c r="D17" s="20">
        <f t="shared" si="8"/>
        <v>1.0019E-3</v>
      </c>
      <c r="E17" s="20">
        <f t="shared" si="9"/>
        <v>0.9989981</v>
      </c>
      <c r="F17" s="27">
        <f>IF(B17&lt;121,IF($D$1="konstant",$D$3,Zins!G11),0)</f>
        <v>7.4999999999999997E-3</v>
      </c>
      <c r="G17" s="37">
        <f t="shared" si="21"/>
        <v>1.0075000000000001</v>
      </c>
      <c r="H17" s="11">
        <v>100000</v>
      </c>
      <c r="I17" s="11"/>
      <c r="J17" s="11">
        <v>1</v>
      </c>
      <c r="K17" s="34">
        <v>1</v>
      </c>
      <c r="L17" s="29">
        <f t="shared" si="10"/>
        <v>1932.5385390845743</v>
      </c>
      <c r="M17" s="31">
        <f t="shared" si="11"/>
        <v>90233.077308436914</v>
      </c>
      <c r="N17" s="50">
        <f>N16+H18*PRODUCT($G$8:G17)^-1*PRODUCT($E$8:E16)*D17</f>
        <v>689.39081357702969</v>
      </c>
      <c r="O17" s="50">
        <f>O16+I17*PRODUCT($E$8:E16)*PRODUCT($G$8:G16)^-1</f>
        <v>0</v>
      </c>
      <c r="P17" s="49">
        <f>P16+J17*PRODUCT($E$8:E16)*PRODUCT($G$8:G16)^-1</f>
        <v>9.6444676306317234</v>
      </c>
      <c r="Q17" s="49">
        <f>((O16+N16)*PRODUCT($G$8:G16))/PRODUCT($E$8:E16)</f>
        <v>642.51297478602919</v>
      </c>
      <c r="R17" s="49">
        <f>((P16)*PRODUCT($G$8:G16))/PRODUCT($E$8:E16)</f>
        <v>9.3798622103340179</v>
      </c>
      <c r="S17" s="11">
        <f t="shared" si="0"/>
        <v>92165.615847521491</v>
      </c>
      <c r="T17" s="31">
        <f t="shared" si="12"/>
        <v>1</v>
      </c>
      <c r="U17" s="39">
        <f t="shared" si="13"/>
        <v>10.524189378162667</v>
      </c>
      <c r="V17" s="39">
        <f t="shared" si="1"/>
        <v>83224.444284578261</v>
      </c>
      <c r="W17" s="49">
        <f t="shared" si="14"/>
        <v>83224.444284578247</v>
      </c>
      <c r="X17" s="39">
        <f t="shared" si="15"/>
        <v>82966.525063396432</v>
      </c>
      <c r="Y17" s="39">
        <f t="shared" si="16"/>
        <v>83461.795154416366</v>
      </c>
      <c r="Z17" s="39">
        <f t="shared" si="22"/>
        <v>85443.552600267096</v>
      </c>
      <c r="AA17" s="39">
        <f t="shared" si="23"/>
        <v>85443.552600267096</v>
      </c>
      <c r="AB17" s="39">
        <f t="shared" si="2"/>
        <v>8934.0610006540228</v>
      </c>
      <c r="AC17" s="39">
        <f t="shared" si="3"/>
        <v>7.1105622892170883</v>
      </c>
      <c r="AD17" s="39">
        <f t="shared" si="4"/>
        <v>856.35700067448272</v>
      </c>
      <c r="AE17" s="39">
        <f t="shared" si="5"/>
        <v>98.549336046634153</v>
      </c>
      <c r="AF17" s="39"/>
      <c r="AG17" s="39">
        <f t="shared" si="6"/>
        <v>198.99948640046804</v>
      </c>
      <c r="AH17" s="39">
        <f t="shared" si="17"/>
        <v>1047.1541405178159</v>
      </c>
      <c r="AI17" s="39">
        <f t="shared" si="18"/>
        <v>0</v>
      </c>
      <c r="AJ17" s="39">
        <f t="shared" si="7"/>
        <v>1246.1536269182839</v>
      </c>
      <c r="AK17" s="39">
        <f t="shared" si="19"/>
        <v>1981.7574458507324</v>
      </c>
      <c r="AM17" s="39"/>
    </row>
    <row r="18" spans="1:39" x14ac:dyDescent="0.2">
      <c r="A18" s="11">
        <f t="shared" si="20"/>
        <v>10</v>
      </c>
      <c r="B18" s="11">
        <f t="shared" si="20"/>
        <v>40</v>
      </c>
      <c r="C18" s="12" cm="1">
        <f t="array" ref="C18">IF(B18&lt;121,_xlfn.SINGLE(INDEX($D$5*Männer!C$2:C$122,B18+1,1))+(1-$D$5)*_xlfn.SINGLE(INDEX(Frauen!C$2:C$122,B18+1,1)),0)</f>
        <v>1.10795</v>
      </c>
      <c r="D18" s="20">
        <f t="shared" si="8"/>
        <v>1.1079499999999999E-3</v>
      </c>
      <c r="E18" s="20">
        <f t="shared" si="9"/>
        <v>0.99889205000000003</v>
      </c>
      <c r="F18" s="27">
        <f>IF(B18&lt;121,IF($D$1="konstant",$D$3,Zins!G12),0)</f>
        <v>7.4999999999999997E-3</v>
      </c>
      <c r="G18" s="37">
        <f t="shared" si="21"/>
        <v>1.0075000000000001</v>
      </c>
      <c r="H18" s="11">
        <v>100000</v>
      </c>
      <c r="I18" s="11"/>
      <c r="J18" s="11"/>
      <c r="K18" s="34">
        <v>1</v>
      </c>
      <c r="L18" s="29">
        <f t="shared" si="10"/>
        <v>1848.6947854332343</v>
      </c>
      <c r="M18" s="31">
        <f t="shared" si="11"/>
        <v>91000.999289438289</v>
      </c>
      <c r="N18" s="50">
        <f>N17+H19*PRODUCT($G$8:G18)^-1*PRODUCT($E$8:E17)*D18</f>
        <v>790.70759521887385</v>
      </c>
      <c r="O18" s="50">
        <f>O17+I18*PRODUCT($E$8:E17)*PRODUCT($G$8:G17)^-1</f>
        <v>0</v>
      </c>
      <c r="P18" s="49">
        <f>P17+J18*PRODUCT($E$8:E17)*PRODUCT($G$8:G17)^-1</f>
        <v>9.6444676306317234</v>
      </c>
      <c r="Q18" s="49">
        <f>((O17+N17)*PRODUCT($G$8:G17))/PRODUCT($E$8:E17)</f>
        <v>748.27151532813161</v>
      </c>
      <c r="R18" s="49">
        <f>((P17)*PRODUCT($G$8:G17))/PRODUCT($E$8:E17)</f>
        <v>10.468199265755885</v>
      </c>
      <c r="S18" s="11">
        <f t="shared" si="0"/>
        <v>92849.694074871528</v>
      </c>
      <c r="T18" s="31">
        <f t="shared" si="12"/>
        <v>0</v>
      </c>
      <c r="U18" s="39">
        <f t="shared" si="13"/>
        <v>9.6052442927558008</v>
      </c>
      <c r="V18" s="39">
        <f t="shared" si="1"/>
        <v>92849.694074871528</v>
      </c>
      <c r="W18" s="49">
        <f t="shared" si="14"/>
        <v>92849.694074871499</v>
      </c>
      <c r="X18" s="39">
        <f t="shared" si="15"/>
        <v>92849.694074871528</v>
      </c>
      <c r="Y18" s="39">
        <f t="shared" si="16"/>
        <v>93805.413415376242</v>
      </c>
      <c r="Z18" s="39">
        <f t="shared" si="22"/>
        <v>95614.128909975916</v>
      </c>
      <c r="AA18" s="39">
        <f t="shared" si="23"/>
        <v>95614.128909975916</v>
      </c>
      <c r="AB18" s="39">
        <f t="shared" si="2"/>
        <v>-7.1052770665410208</v>
      </c>
      <c r="AC18" s="39">
        <f t="shared" si="3"/>
        <v>7.1052770665339953</v>
      </c>
      <c r="AD18" s="39">
        <f t="shared" si="4"/>
        <v>955.71934050471566</v>
      </c>
      <c r="AE18" s="39">
        <f t="shared" si="5"/>
        <v>98.550042476483554</v>
      </c>
      <c r="AF18" s="39"/>
      <c r="AG18" s="39">
        <f t="shared" si="6"/>
        <v>0</v>
      </c>
      <c r="AH18" s="39">
        <f t="shared" si="17"/>
        <v>955.71934050471566</v>
      </c>
      <c r="AI18" s="39">
        <f t="shared" si="18"/>
        <v>0</v>
      </c>
      <c r="AJ18" s="39">
        <f t="shared" si="7"/>
        <v>955.71934050471566</v>
      </c>
      <c r="AK18" s="39">
        <f t="shared" si="19"/>
        <v>1808.7154945996681</v>
      </c>
      <c r="AM18" s="39"/>
    </row>
    <row r="19" spans="1:39" x14ac:dyDescent="0.2">
      <c r="A19" s="11">
        <f t="shared" si="20"/>
        <v>11</v>
      </c>
      <c r="B19" s="11">
        <f t="shared" si="20"/>
        <v>41</v>
      </c>
      <c r="C19" s="12" cm="1">
        <f t="array" ref="C19">IF(B19&lt;121,_xlfn.SINGLE(INDEX($D$5*Männer!C$2:C$122,B19+1,1))+(1-$D$5)*_xlfn.SINGLE(INDEX(Frauen!C$2:C$122,B19+1,1)),0)</f>
        <v>1.23325</v>
      </c>
      <c r="D19" s="20">
        <f t="shared" si="8"/>
        <v>1.23325E-3</v>
      </c>
      <c r="E19" s="20">
        <f t="shared" si="9"/>
        <v>0.99876675000000004</v>
      </c>
      <c r="F19" s="27">
        <f>IF(B19&lt;121,IF($D$1="konstant",$D$3,Zins!G13),0)</f>
        <v>7.4999999999999997E-3</v>
      </c>
      <c r="G19" s="37">
        <f t="shared" si="21"/>
        <v>1.0075000000000001</v>
      </c>
      <c r="H19" s="11">
        <v>100000</v>
      </c>
      <c r="I19" s="11"/>
      <c r="J19" s="11"/>
      <c r="K19" s="34">
        <v>1</v>
      </c>
      <c r="L19" s="29">
        <f t="shared" si="10"/>
        <v>1753.7080171215532</v>
      </c>
      <c r="M19" s="31">
        <f t="shared" si="11"/>
        <v>91785.200196666978</v>
      </c>
      <c r="N19" s="50">
        <f>N18+H20*PRODUCT($G$8:G19)^-1*PRODUCT($E$8:E18)*D19</f>
        <v>902.51893463090971</v>
      </c>
      <c r="O19" s="50">
        <f>O18+I19*PRODUCT($E$8:E18)*PRODUCT($G$8:G18)^-1</f>
        <v>0</v>
      </c>
      <c r="P19" s="49">
        <f>P18+J19*PRODUCT($E$8:E18)*PRODUCT($G$8:G18)^-1</f>
        <v>9.6444676306317234</v>
      </c>
      <c r="Q19" s="49">
        <f>((O18+N18)*PRODUCT($G$8:G18))/PRODUCT($E$8:E18)</f>
        <v>865.63763491069187</v>
      </c>
      <c r="R19" s="49">
        <f>((P18)*PRODUCT($G$8:G18))/PRODUCT($E$8:E18)</f>
        <v>10.558408949444592</v>
      </c>
      <c r="S19" s="11">
        <f t="shared" si="0"/>
        <v>93538.908213788527</v>
      </c>
      <c r="T19" s="31">
        <f t="shared" si="12"/>
        <v>0</v>
      </c>
      <c r="U19" s="39">
        <f t="shared" si="13"/>
        <v>8.6793999661439596</v>
      </c>
      <c r="V19" s="39">
        <f t="shared" si="1"/>
        <v>93538.908213788527</v>
      </c>
      <c r="W19" s="49">
        <f t="shared" si="14"/>
        <v>93538.908213788527</v>
      </c>
      <c r="X19" s="39">
        <f t="shared" si="15"/>
        <v>93538.908213788527</v>
      </c>
      <c r="Y19" s="39">
        <f t="shared" si="16"/>
        <v>94402.506281551978</v>
      </c>
      <c r="Z19" s="39">
        <f t="shared" si="22"/>
        <v>96036.880663308431</v>
      </c>
      <c r="AA19" s="39">
        <f t="shared" si="23"/>
        <v>96036.880663308431</v>
      </c>
      <c r="AB19" s="39">
        <f t="shared" si="2"/>
        <v>-7.0587945946026593</v>
      </c>
      <c r="AC19" s="39">
        <f t="shared" si="3"/>
        <v>7.0587945945979351</v>
      </c>
      <c r="AD19" s="39">
        <f t="shared" si="4"/>
        <v>863.59806776344385</v>
      </c>
      <c r="AE19" s="39">
        <f t="shared" si="5"/>
        <v>98.556255385118448</v>
      </c>
      <c r="AF19" s="39"/>
      <c r="AG19" s="39">
        <f t="shared" si="6"/>
        <v>0</v>
      </c>
      <c r="AH19" s="39">
        <f t="shared" si="17"/>
        <v>863.59806776344385</v>
      </c>
      <c r="AI19" s="39">
        <f t="shared" si="18"/>
        <v>0</v>
      </c>
      <c r="AJ19" s="39">
        <f t="shared" si="7"/>
        <v>863.59806776344385</v>
      </c>
      <c r="AK19" s="39">
        <f t="shared" si="19"/>
        <v>1634.3743817564482</v>
      </c>
      <c r="AM19" s="39"/>
    </row>
    <row r="20" spans="1:39" x14ac:dyDescent="0.2">
      <c r="A20" s="11">
        <f t="shared" si="20"/>
        <v>12</v>
      </c>
      <c r="B20" s="11">
        <f t="shared" si="20"/>
        <v>42</v>
      </c>
      <c r="C20" s="12" cm="1">
        <f t="array" ref="C20">IF(B20&lt;121,_xlfn.SINGLE(INDEX($D$5*Männer!C$2:C$122,B20+1,1))+(1-$D$5)*_xlfn.SINGLE(INDEX(Frauen!C$2:C$122,B20+1,1)),0)</f>
        <v>1.3804500000000002</v>
      </c>
      <c r="D20" s="20">
        <f t="shared" si="8"/>
        <v>1.3804500000000001E-3</v>
      </c>
      <c r="E20" s="20">
        <f t="shared" si="9"/>
        <v>0.99861955000000002</v>
      </c>
      <c r="F20" s="27">
        <f>IF(B20&lt;121,IF($D$1="konstant",$D$3,Zins!G14),0)</f>
        <v>7.4999999999999997E-3</v>
      </c>
      <c r="G20" s="37">
        <f t="shared" si="21"/>
        <v>1.0075000000000001</v>
      </c>
      <c r="H20" s="11">
        <v>100000</v>
      </c>
      <c r="I20" s="11"/>
      <c r="J20" s="11"/>
      <c r="K20" s="34">
        <v>1</v>
      </c>
      <c r="L20" s="29">
        <f t="shared" si="10"/>
        <v>1645.5652205582185</v>
      </c>
      <c r="M20" s="31">
        <f t="shared" si="11"/>
        <v>92587.773069279676</v>
      </c>
      <c r="N20" s="50">
        <f>N19+H21*PRODUCT($G$8:G20)^-1*PRODUCT($E$8:E19)*D20</f>
        <v>1026.5911188916616</v>
      </c>
      <c r="O20" s="50">
        <f>O19+I20*PRODUCT($E$8:E19)*PRODUCT($G$8:G19)^-1</f>
        <v>0</v>
      </c>
      <c r="P20" s="49">
        <f>P19+J20*PRODUCT($E$8:E19)*PRODUCT($G$8:G19)^-1</f>
        <v>9.6444676306317234</v>
      </c>
      <c r="Q20" s="49">
        <f>((O19+N19)*PRODUCT($G$8:G19))/PRODUCT($E$8:E19)</f>
        <v>996.68407781148323</v>
      </c>
      <c r="R20" s="49">
        <f>((P19)*PRODUCT($G$8:G19))/PRODUCT($E$8:E19)</f>
        <v>10.650732031843699</v>
      </c>
      <c r="S20" s="11">
        <f t="shared" si="0"/>
        <v>94233.338289837891</v>
      </c>
      <c r="T20" s="31">
        <f t="shared" si="12"/>
        <v>0</v>
      </c>
      <c r="U20" s="39">
        <f t="shared" si="13"/>
        <v>7.7465488973176564</v>
      </c>
      <c r="V20" s="39">
        <f t="shared" si="1"/>
        <v>94233.338289837891</v>
      </c>
      <c r="W20" s="49">
        <f t="shared" si="14"/>
        <v>94233.338289837877</v>
      </c>
      <c r="X20" s="39">
        <f t="shared" si="15"/>
        <v>94233.338289837891</v>
      </c>
      <c r="Y20" s="39">
        <f t="shared" si="16"/>
        <v>95004.117915809053</v>
      </c>
      <c r="Z20" s="39">
        <f t="shared" si="22"/>
        <v>96462.83178015289</v>
      </c>
      <c r="AA20" s="39">
        <f t="shared" si="23"/>
        <v>96462.83178015289</v>
      </c>
      <c r="AB20" s="39">
        <f t="shared" si="2"/>
        <v>-6.9425417165621184</v>
      </c>
      <c r="AC20" s="39">
        <f t="shared" si="3"/>
        <v>6.9425417165530412</v>
      </c>
      <c r="AD20" s="39">
        <f t="shared" si="4"/>
        <v>770.77962597116289</v>
      </c>
      <c r="AE20" s="39">
        <f t="shared" si="5"/>
        <v>98.5717938984493</v>
      </c>
      <c r="AF20" s="39"/>
      <c r="AG20" s="39">
        <f t="shared" si="6"/>
        <v>0</v>
      </c>
      <c r="AH20" s="39">
        <f t="shared" si="17"/>
        <v>770.77962597116289</v>
      </c>
      <c r="AI20" s="39">
        <f t="shared" si="18"/>
        <v>0</v>
      </c>
      <c r="AJ20" s="39">
        <f t="shared" si="7"/>
        <v>770.77962597116289</v>
      </c>
      <c r="AK20" s="39">
        <f t="shared" si="19"/>
        <v>1458.7138643438388</v>
      </c>
      <c r="AM20" s="39"/>
    </row>
    <row r="21" spans="1:39" x14ac:dyDescent="0.2">
      <c r="A21" s="11">
        <f t="shared" si="20"/>
        <v>13</v>
      </c>
      <c r="B21" s="11">
        <f t="shared" si="20"/>
        <v>43</v>
      </c>
      <c r="C21" s="12" cm="1">
        <f t="array" ref="C21">IF(B21&lt;121,_xlfn.SINGLE(INDEX($D$5*Männer!C$2:C$122,B21+1,1))+(1-$D$5)*_xlfn.SINGLE(INDEX(Frauen!C$2:C$122,B21+1,1)),0)</f>
        <v>1.554</v>
      </c>
      <c r="D21" s="20">
        <f t="shared" si="8"/>
        <v>1.554E-3</v>
      </c>
      <c r="E21" s="20">
        <f t="shared" si="9"/>
        <v>0.99844599999999994</v>
      </c>
      <c r="F21" s="27">
        <f>IF(B21&lt;121,IF($D$1="konstant",$D$3,Zins!G15),0)</f>
        <v>7.4999999999999997E-3</v>
      </c>
      <c r="G21" s="37">
        <f t="shared" si="21"/>
        <v>1.0075000000000001</v>
      </c>
      <c r="H21" s="11">
        <v>100000</v>
      </c>
      <c r="I21" s="11"/>
      <c r="J21" s="11"/>
      <c r="K21" s="34">
        <v>1</v>
      </c>
      <c r="L21" s="29">
        <f t="shared" si="10"/>
        <v>1521.962953471525</v>
      </c>
      <c r="M21" s="31">
        <f t="shared" si="11"/>
        <v>93411.130762760731</v>
      </c>
      <c r="N21" s="50">
        <f>N20+H22*PRODUCT($G$8:G21)^-1*PRODUCT($E$8:E20)*D21</f>
        <v>1165.0305386960169</v>
      </c>
      <c r="O21" s="50">
        <f>O20+I21*PRODUCT($E$8:E20)*PRODUCT($G$8:G20)^-1</f>
        <v>0</v>
      </c>
      <c r="P21" s="49">
        <f>P20+J21*PRODUCT($E$8:E20)*PRODUCT($G$8:G20)^-1</f>
        <v>9.6444676306317234</v>
      </c>
      <c r="Q21" s="49">
        <f>((O20+N20)*PRODUCT($G$8:G20))/PRODUCT($E$8:E20)</f>
        <v>1143.7831438359776</v>
      </c>
      <c r="R21" s="49">
        <f>((P20)*PRODUCT($G$8:G20))/PRODUCT($E$8:E20)</f>
        <v>10.745446073114158</v>
      </c>
      <c r="S21" s="11">
        <f t="shared" si="0"/>
        <v>94933.093716232252</v>
      </c>
      <c r="T21" s="31">
        <f t="shared" si="12"/>
        <v>0</v>
      </c>
      <c r="U21" s="39">
        <f t="shared" si="13"/>
        <v>6.8065441078612361</v>
      </c>
      <c r="V21" s="39">
        <f t="shared" si="1"/>
        <v>94933.093716232252</v>
      </c>
      <c r="W21" s="49">
        <f t="shared" si="14"/>
        <v>94933.093716232252</v>
      </c>
      <c r="X21" s="39">
        <f t="shared" si="15"/>
        <v>94933.093716232252</v>
      </c>
      <c r="Y21" s="39">
        <f t="shared" si="16"/>
        <v>95610.343107045512</v>
      </c>
      <c r="Z21" s="39">
        <f t="shared" si="22"/>
        <v>96892.049372637281</v>
      </c>
      <c r="AA21" s="39">
        <f t="shared" si="23"/>
        <v>96892.049372637281</v>
      </c>
      <c r="AB21" s="39">
        <f t="shared" si="2"/>
        <v>-6.7276032390509499</v>
      </c>
      <c r="AC21" s="39">
        <f t="shared" si="3"/>
        <v>6.7276032390686025</v>
      </c>
      <c r="AD21" s="39">
        <f t="shared" si="4"/>
        <v>677.24939081325897</v>
      </c>
      <c r="AE21" s="39">
        <f t="shared" si="5"/>
        <v>98.600522859433795</v>
      </c>
      <c r="AF21" s="39"/>
      <c r="AG21" s="39">
        <f t="shared" si="6"/>
        <v>0</v>
      </c>
      <c r="AH21" s="39">
        <f t="shared" si="17"/>
        <v>677.24939081325897</v>
      </c>
      <c r="AI21" s="39">
        <f t="shared" si="18"/>
        <v>0</v>
      </c>
      <c r="AJ21" s="39">
        <f t="shared" si="7"/>
        <v>677.24939081325897</v>
      </c>
      <c r="AK21" s="39">
        <f t="shared" si="19"/>
        <v>1281.7062655917691</v>
      </c>
      <c r="AM21" s="39"/>
    </row>
    <row r="22" spans="1:39" x14ac:dyDescent="0.2">
      <c r="A22" s="11">
        <f t="shared" si="20"/>
        <v>14</v>
      </c>
      <c r="B22" s="11">
        <f t="shared" si="20"/>
        <v>44</v>
      </c>
      <c r="C22" s="12" cm="1">
        <f t="array" ref="C22">IF(B22&lt;121,_xlfn.SINGLE(INDEX($D$5*Männer!C$2:C$122,B22+1,1))+(1-$D$5)*_xlfn.SINGLE(INDEX(Frauen!C$2:C$122,B22+1,1)),0)</f>
        <v>1.75665</v>
      </c>
      <c r="D22" s="20">
        <f t="shared" si="8"/>
        <v>1.75665E-3</v>
      </c>
      <c r="E22" s="20">
        <f t="shared" si="9"/>
        <v>0.99824334999999997</v>
      </c>
      <c r="F22" s="27">
        <f>IF(B22&lt;121,IF($D$1="konstant",$D$3,Zins!G16),0)</f>
        <v>7.4999999999999997E-3</v>
      </c>
      <c r="G22" s="37">
        <f t="shared" si="21"/>
        <v>1.0075000000000001</v>
      </c>
      <c r="H22" s="11">
        <v>100000</v>
      </c>
      <c r="I22" s="11"/>
      <c r="J22" s="11"/>
      <c r="K22" s="34">
        <v>1</v>
      </c>
      <c r="L22" s="29">
        <f t="shared" si="10"/>
        <v>1380.1223858101105</v>
      </c>
      <c r="M22" s="31">
        <f t="shared" si="11"/>
        <v>94258.191473030543</v>
      </c>
      <c r="N22" s="50">
        <f>N21+H23*PRODUCT($G$8:G22)^-1*PRODUCT($E$8:E21)*D22</f>
        <v>1320.1168700719297</v>
      </c>
      <c r="O22" s="50">
        <f>O21+I22*PRODUCT($E$8:E21)*PRODUCT($G$8:G21)^-1</f>
        <v>0</v>
      </c>
      <c r="P22" s="49">
        <f>P21+J22*PRODUCT($E$8:E21)*PRODUCT($G$8:G21)^-1</f>
        <v>9.6444676306317234</v>
      </c>
      <c r="Q22" s="49">
        <f>((O21+N21)*PRODUCT($G$8:G21))/PRODUCT($E$8:E21)</f>
        <v>1309.7969418624018</v>
      </c>
      <c r="R22" s="49">
        <f>((P21)*PRODUCT($G$8:G21))/PRODUCT($E$8:E21)</f>
        <v>10.842886764694851</v>
      </c>
      <c r="S22" s="11">
        <f t="shared" si="0"/>
        <v>95638.313858840658</v>
      </c>
      <c r="T22" s="31">
        <f t="shared" si="12"/>
        <v>0</v>
      </c>
      <c r="U22" s="39">
        <f t="shared" si="13"/>
        <v>5.8591983829573113</v>
      </c>
      <c r="V22" s="39">
        <f t="shared" si="1"/>
        <v>95638.313858840658</v>
      </c>
      <c r="W22" s="49">
        <f t="shared" si="14"/>
        <v>95638.313858840644</v>
      </c>
      <c r="X22" s="39">
        <f t="shared" si="15"/>
        <v>95638.313858840658</v>
      </c>
      <c r="Y22" s="39">
        <f t="shared" si="16"/>
        <v>96221.302593304135</v>
      </c>
      <c r="Z22" s="39">
        <f t="shared" si="22"/>
        <v>97324.618925318806</v>
      </c>
      <c r="AA22" s="39">
        <f t="shared" si="23"/>
        <v>97324.618925318806</v>
      </c>
      <c r="AB22" s="39">
        <f t="shared" si="2"/>
        <v>-6.3654579408030258</v>
      </c>
      <c r="AC22" s="39">
        <f t="shared" si="3"/>
        <v>6.3654579408148502</v>
      </c>
      <c r="AD22" s="39">
        <f t="shared" si="4"/>
        <v>582.98873446347886</v>
      </c>
      <c r="AE22" s="39">
        <f t="shared" si="5"/>
        <v>98.648927678645293</v>
      </c>
      <c r="AF22" s="39"/>
      <c r="AG22" s="39">
        <f t="shared" si="6"/>
        <v>0</v>
      </c>
      <c r="AH22" s="39">
        <f t="shared" si="17"/>
        <v>582.98873446347886</v>
      </c>
      <c r="AI22" s="39">
        <f t="shared" si="18"/>
        <v>0</v>
      </c>
      <c r="AJ22" s="39">
        <f t="shared" si="7"/>
        <v>582.98873446347886</v>
      </c>
      <c r="AK22" s="39">
        <f t="shared" si="19"/>
        <v>1103.3163320146737</v>
      </c>
      <c r="AM22" s="39"/>
    </row>
    <row r="23" spans="1:39" x14ac:dyDescent="0.2">
      <c r="A23" s="11">
        <f t="shared" si="20"/>
        <v>15</v>
      </c>
      <c r="B23" s="11">
        <f t="shared" si="20"/>
        <v>45</v>
      </c>
      <c r="C23" s="12" cm="1">
        <f t="array" ref="C23">IF(B23&lt;121,_xlfn.SINGLE(INDEX($D$5*Männer!C$2:C$122,B23+1,1))+(1-$D$5)*_xlfn.SINGLE(INDEX(Frauen!C$2:C$122,B23+1,1)),0)</f>
        <v>1.986</v>
      </c>
      <c r="D23" s="20">
        <f t="shared" si="8"/>
        <v>1.9859999999999999E-3</v>
      </c>
      <c r="E23" s="20">
        <f t="shared" si="9"/>
        <v>0.99801399999999996</v>
      </c>
      <c r="F23" s="27">
        <f>IF(B23&lt;121,IF($D$1="konstant",$D$3,Zins!G17),0)</f>
        <v>7.4999999999999997E-3</v>
      </c>
      <c r="G23" s="37">
        <f t="shared" si="21"/>
        <v>1.0075000000000001</v>
      </c>
      <c r="H23" s="11">
        <v>100000</v>
      </c>
      <c r="I23" s="11"/>
      <c r="J23" s="11"/>
      <c r="K23" s="34">
        <v>1</v>
      </c>
      <c r="L23" s="29">
        <f t="shared" si="10"/>
        <v>1216.9460519859076</v>
      </c>
      <c r="M23" s="31">
        <f t="shared" si="11"/>
        <v>95132.241961920692</v>
      </c>
      <c r="N23" s="50">
        <f>N22+H24*PRODUCT($G$8:G23)^-1*PRODUCT($E$8:E22)*D23</f>
        <v>1493.8405009810026</v>
      </c>
      <c r="O23" s="50">
        <f>O22+I23*PRODUCT($E$8:E22)*PRODUCT($G$8:G22)^-1</f>
        <v>0</v>
      </c>
      <c r="P23" s="49">
        <f>P22+J23*PRODUCT($E$8:E22)*PRODUCT($G$8:G22)^-1</f>
        <v>9.6444676306317234</v>
      </c>
      <c r="Q23" s="49">
        <f>((O22+N22)*PRODUCT($G$8:G22))/PRODUCT($E$8:E22)</f>
        <v>1497.9167343577797</v>
      </c>
      <c r="R23" s="49">
        <f>((P22)*PRODUCT($G$8:G22))/PRODUCT($E$8:E22)</f>
        <v>10.94343219559646</v>
      </c>
      <c r="S23" s="11">
        <f t="shared" si="0"/>
        <v>96349.188013906605</v>
      </c>
      <c r="T23" s="31">
        <f t="shared" si="12"/>
        <v>0</v>
      </c>
      <c r="U23" s="39">
        <f t="shared" si="13"/>
        <v>4.9042574346520738</v>
      </c>
      <c r="V23" s="39">
        <f t="shared" si="1"/>
        <v>96349.188013906605</v>
      </c>
      <c r="W23" s="49">
        <f t="shared" si="14"/>
        <v>96349.188013906591</v>
      </c>
      <c r="X23" s="39">
        <f t="shared" si="15"/>
        <v>96349.188013906605</v>
      </c>
      <c r="Y23" s="39">
        <f t="shared" si="16"/>
        <v>96837.160369242323</v>
      </c>
      <c r="Z23" s="39">
        <f t="shared" si="22"/>
        <v>97760.656549162581</v>
      </c>
      <c r="AA23" s="39">
        <f t="shared" si="23"/>
        <v>97760.656549162581</v>
      </c>
      <c r="AB23" s="39">
        <f t="shared" si="2"/>
        <v>-5.783586897290661</v>
      </c>
      <c r="AC23" s="39">
        <f t="shared" si="3"/>
        <v>5.7835868972895188</v>
      </c>
      <c r="AD23" s="39">
        <f t="shared" si="4"/>
        <v>487.97235533571984</v>
      </c>
      <c r="AE23" s="39">
        <f t="shared" si="5"/>
        <v>98.726701331381491</v>
      </c>
      <c r="AF23" s="39"/>
      <c r="AG23" s="39">
        <f t="shared" si="6"/>
        <v>0</v>
      </c>
      <c r="AH23" s="39">
        <f t="shared" si="17"/>
        <v>487.97235533571984</v>
      </c>
      <c r="AI23" s="39">
        <f t="shared" si="18"/>
        <v>0</v>
      </c>
      <c r="AJ23" s="39">
        <f t="shared" si="7"/>
        <v>487.97235533571984</v>
      </c>
      <c r="AK23" s="39">
        <f t="shared" si="19"/>
        <v>923.49617992025617</v>
      </c>
      <c r="AM23" s="39"/>
    </row>
    <row r="24" spans="1:39" x14ac:dyDescent="0.2">
      <c r="A24" s="11">
        <f t="shared" si="20"/>
        <v>16</v>
      </c>
      <c r="B24" s="11">
        <f t="shared" si="20"/>
        <v>46</v>
      </c>
      <c r="C24" s="12" cm="1">
        <f t="array" ref="C24">IF(B24&lt;121,_xlfn.SINGLE(INDEX($D$5*Männer!C$2:C$122,B24+1,1))+(1-$D$5)*_xlfn.SINGLE(INDEX(Frauen!C$2:C$122,B24+1,1)),0)</f>
        <v>2.2356500000000001</v>
      </c>
      <c r="D24" s="20">
        <f t="shared" si="8"/>
        <v>2.2356500000000001E-3</v>
      </c>
      <c r="E24" s="20">
        <f t="shared" si="9"/>
        <v>0.99776434999999997</v>
      </c>
      <c r="F24" s="27">
        <f>IF(B24&lt;121,IF($D$1="konstant",$D$3,Zins!G18),0)</f>
        <v>7.4999999999999997E-3</v>
      </c>
      <c r="G24" s="37">
        <f t="shared" si="21"/>
        <v>1.0075000000000001</v>
      </c>
      <c r="H24" s="11">
        <v>100000</v>
      </c>
      <c r="I24" s="11"/>
      <c r="J24" s="11"/>
      <c r="K24" s="34">
        <v>1</v>
      </c>
      <c r="L24" s="29">
        <f t="shared" si="10"/>
        <v>1029.5177696663595</v>
      </c>
      <c r="M24" s="31">
        <f t="shared" si="11"/>
        <v>96036.462190545528</v>
      </c>
      <c r="N24" s="50">
        <f>N23+H25*PRODUCT($G$8:G24)^-1*PRODUCT($E$8:E23)*D24</f>
        <v>1687.5607623461822</v>
      </c>
      <c r="O24" s="50">
        <f>O23+I24*PRODUCT($E$8:E23)*PRODUCT($G$8:G23)^-1</f>
        <v>0</v>
      </c>
      <c r="P24" s="49">
        <f>P23+J24*PRODUCT($E$8:E23)*PRODUCT($G$8:G23)^-1</f>
        <v>9.6444676306317234</v>
      </c>
      <c r="Q24" s="49">
        <f>((O23+N23)*PRODUCT($G$8:G23))/PRODUCT($E$8:E23)</f>
        <v>1711.1494526784829</v>
      </c>
      <c r="R24" s="49">
        <f>((P23)*PRODUCT($G$8:G23))/PRODUCT($E$8:E23)</f>
        <v>11.047448169127321</v>
      </c>
      <c r="S24" s="11">
        <f t="shared" si="0"/>
        <v>97065.979960211887</v>
      </c>
      <c r="T24" s="31">
        <f t="shared" si="12"/>
        <v>0</v>
      </c>
      <c r="U24" s="39">
        <f t="shared" si="13"/>
        <v>3.9413669201153132</v>
      </c>
      <c r="V24" s="39">
        <f t="shared" si="1"/>
        <v>97065.979960211887</v>
      </c>
      <c r="W24" s="49">
        <f t="shared" si="14"/>
        <v>97065.979960211887</v>
      </c>
      <c r="X24" s="39">
        <f t="shared" si="15"/>
        <v>97065.979960211887</v>
      </c>
      <c r="Y24" s="39">
        <f t="shared" si="16"/>
        <v>97458.144956621254</v>
      </c>
      <c r="Z24" s="39">
        <f t="shared" si="22"/>
        <v>98200.32404140431</v>
      </c>
      <c r="AA24" s="39">
        <f t="shared" si="23"/>
        <v>98200.32404140431</v>
      </c>
      <c r="AB24" s="39">
        <f t="shared" si="2"/>
        <v>-4.9061547637247713</v>
      </c>
      <c r="AC24" s="39">
        <f t="shared" si="3"/>
        <v>4.906154763723233</v>
      </c>
      <c r="AD24" s="39">
        <f t="shared" si="4"/>
        <v>392.16499640937093</v>
      </c>
      <c r="AE24" s="39">
        <f t="shared" si="5"/>
        <v>98.843980070055011</v>
      </c>
      <c r="AF24" s="39"/>
      <c r="AG24" s="39">
        <f t="shared" si="6"/>
        <v>0</v>
      </c>
      <c r="AH24" s="39">
        <f t="shared" si="17"/>
        <v>392.16499640937093</v>
      </c>
      <c r="AI24" s="39">
        <f t="shared" si="18"/>
        <v>0</v>
      </c>
      <c r="AJ24" s="39">
        <f t="shared" si="7"/>
        <v>392.16499640937093</v>
      </c>
      <c r="AK24" s="39">
        <f t="shared" si="19"/>
        <v>742.17908478305253</v>
      </c>
      <c r="AM24" s="39"/>
    </row>
    <row r="25" spans="1:39" x14ac:dyDescent="0.2">
      <c r="A25" s="11">
        <f t="shared" si="20"/>
        <v>17</v>
      </c>
      <c r="B25" s="11">
        <f t="shared" si="20"/>
        <v>47</v>
      </c>
      <c r="C25" s="12" cm="1">
        <f t="array" ref="C25">IF(B25&lt;121,_xlfn.SINGLE(INDEX($D$5*Männer!C$2:C$122,B25+1,1))+(1-$D$5)*_xlfn.SINGLE(INDEX(Frauen!C$2:C$122,B25+1,1)),0)</f>
        <v>2.4969999999999999</v>
      </c>
      <c r="D25" s="20">
        <f t="shared" si="8"/>
        <v>2.4970000000000001E-3</v>
      </c>
      <c r="E25" s="20">
        <f t="shared" si="9"/>
        <v>0.99750300000000003</v>
      </c>
      <c r="F25" s="27">
        <f>IF(B25&lt;121,IF($D$1="konstant",$D$3,Zins!G19),0)</f>
        <v>7.4999999999999997E-3</v>
      </c>
      <c r="G25" s="37">
        <f t="shared" si="21"/>
        <v>1.0075000000000001</v>
      </c>
      <c r="H25" s="11">
        <v>100000</v>
      </c>
      <c r="I25" s="11"/>
      <c r="J25" s="11"/>
      <c r="K25" s="34">
        <v>1</v>
      </c>
      <c r="L25" s="29">
        <f t="shared" si="10"/>
        <v>815.497319521245</v>
      </c>
      <c r="M25" s="31">
        <f t="shared" si="11"/>
        <v>96973.534539467786</v>
      </c>
      <c r="N25" s="50">
        <f>N24+H26*PRODUCT($G$8:G25)^-1*PRODUCT($E$8:E24)*D25</f>
        <v>1901.8363537627852</v>
      </c>
      <c r="O25" s="50">
        <f>O24+I25*PRODUCT($E$8:E24)*PRODUCT($G$8:G24)^-1</f>
        <v>0</v>
      </c>
      <c r="P25" s="49">
        <f>P24+J25*PRODUCT($E$8:E24)*PRODUCT($G$8:G24)^-1</f>
        <v>9.6444676306317234</v>
      </c>
      <c r="Q25" s="49">
        <f>((O24+N24)*PRODUCT($G$8:G24))/PRODUCT($E$8:E24)</f>
        <v>1951.9118653353087</v>
      </c>
      <c r="R25" s="49">
        <f>((P24)*PRODUCT($G$8:G24))/PRODUCT($E$8:E24)</f>
        <v>11.155243249967569</v>
      </c>
      <c r="S25" s="11">
        <f t="shared" si="0"/>
        <v>97789.031858989038</v>
      </c>
      <c r="T25" s="31">
        <f t="shared" si="12"/>
        <v>0</v>
      </c>
      <c r="U25" s="39">
        <f t="shared" si="13"/>
        <v>2.9700672027580244</v>
      </c>
      <c r="V25" s="39">
        <f t="shared" si="1"/>
        <v>97789.031858989038</v>
      </c>
      <c r="W25" s="49">
        <f t="shared" si="14"/>
        <v>97789.031858989052</v>
      </c>
      <c r="X25" s="39">
        <f t="shared" si="15"/>
        <v>97789.031858989038</v>
      </c>
      <c r="Y25" s="39">
        <f t="shared" si="16"/>
        <v>98084.552782950894</v>
      </c>
      <c r="Z25" s="39">
        <f t="shared" si="22"/>
        <v>98643.831277687597</v>
      </c>
      <c r="AA25" s="39">
        <f t="shared" si="23"/>
        <v>98643.831277687597</v>
      </c>
      <c r="AB25" s="39">
        <f t="shared" si="2"/>
        <v>-3.6711453650787007</v>
      </c>
      <c r="AC25" s="39">
        <f t="shared" si="3"/>
        <v>3.6711453650784707</v>
      </c>
      <c r="AD25" s="39">
        <f t="shared" si="4"/>
        <v>295.52092396186083</v>
      </c>
      <c r="AE25" s="39">
        <f t="shared" si="5"/>
        <v>99.009053058588563</v>
      </c>
      <c r="AF25" s="39"/>
      <c r="AG25" s="39">
        <f t="shared" si="6"/>
        <v>0</v>
      </c>
      <c r="AH25" s="39">
        <f t="shared" si="17"/>
        <v>295.52092396186083</v>
      </c>
      <c r="AI25" s="39">
        <f t="shared" si="18"/>
        <v>0</v>
      </c>
      <c r="AJ25" s="39">
        <f t="shared" si="7"/>
        <v>295.52092396186083</v>
      </c>
      <c r="AK25" s="39">
        <f t="shared" si="19"/>
        <v>559.27849473669892</v>
      </c>
      <c r="AM25" s="39"/>
    </row>
    <row r="26" spans="1:39" x14ac:dyDescent="0.2">
      <c r="A26" s="11">
        <f t="shared" ref="A26:B41" si="24">IF(A25&lt;121,A25+1,"")</f>
        <v>18</v>
      </c>
      <c r="B26" s="11">
        <f t="shared" si="24"/>
        <v>48</v>
      </c>
      <c r="C26" s="12" cm="1">
        <f t="array" ref="C26">IF(B26&lt;121,_xlfn.SINGLE(INDEX($D$5*Männer!C$2:C$122,B26+1,1))+(1-$D$5)*_xlfn.SINGLE(INDEX(Frauen!C$2:C$122,B26+1,1)),0)</f>
        <v>2.7651500000000002</v>
      </c>
      <c r="D26" s="20">
        <f t="shared" si="8"/>
        <v>2.7651500000000001E-3</v>
      </c>
      <c r="E26" s="20">
        <f t="shared" si="9"/>
        <v>0.99723485000000001</v>
      </c>
      <c r="F26" s="27">
        <f>IF(B26&lt;121,IF($D$1="konstant",$D$3,Zins!G20),0)</f>
        <v>7.4999999999999997E-3</v>
      </c>
      <c r="G26" s="37">
        <f t="shared" si="21"/>
        <v>1.0075000000000001</v>
      </c>
      <c r="H26" s="11">
        <v>100000</v>
      </c>
      <c r="I26" s="11"/>
      <c r="J26" s="11"/>
      <c r="K26" s="34">
        <v>1</v>
      </c>
      <c r="L26" s="29">
        <f t="shared" si="10"/>
        <v>573.34519236298479</v>
      </c>
      <c r="M26" s="31">
        <f t="shared" si="11"/>
        <v>97945.405726613157</v>
      </c>
      <c r="N26" s="50">
        <f>N25+H27*PRODUCT($G$8:G26)^-1*PRODUCT($E$8:E25)*D26</f>
        <v>2136.7682646072867</v>
      </c>
      <c r="O26" s="50">
        <f>O25+I26*PRODUCT($E$8:E25)*PRODUCT($G$8:G25)^-1</f>
        <v>0</v>
      </c>
      <c r="P26" s="49">
        <f>P25+J26*PRODUCT($E$8:E25)*PRODUCT($G$8:G25)^-1</f>
        <v>9.6444676306317234</v>
      </c>
      <c r="Q26" s="49">
        <f>((O25+N25)*PRODUCT($G$8:G25))/PRODUCT($E$8:E25)</f>
        <v>2221.7990365195124</v>
      </c>
      <c r="R26" s="49">
        <f>((P25)*PRODUCT($G$8:G25))/PRODUCT($E$8:E25)</f>
        <v>11.267041376659844</v>
      </c>
      <c r="S26" s="11">
        <f t="shared" si="0"/>
        <v>98518.750918976148</v>
      </c>
      <c r="T26" s="31">
        <f t="shared" si="12"/>
        <v>0</v>
      </c>
      <c r="U26" s="39">
        <f t="shared" si="13"/>
        <v>1.9898112655086848</v>
      </c>
      <c r="V26" s="39">
        <f t="shared" si="1"/>
        <v>98518.750918976148</v>
      </c>
      <c r="W26" s="49">
        <f t="shared" si="14"/>
        <v>98518.750918976133</v>
      </c>
      <c r="X26" s="39">
        <f t="shared" si="15"/>
        <v>98518.750918976148</v>
      </c>
      <c r="Y26" s="39">
        <f t="shared" si="16"/>
        <v>98716.736628911196</v>
      </c>
      <c r="Z26" s="39">
        <f t="shared" si="22"/>
        <v>99091.428032644559</v>
      </c>
      <c r="AA26" s="39">
        <f t="shared" si="23"/>
        <v>99091.428032644559</v>
      </c>
      <c r="AB26" s="39">
        <f t="shared" si="2"/>
        <v>-2.043101059665787</v>
      </c>
      <c r="AC26" s="39">
        <f t="shared" si="3"/>
        <v>2.0431010596703603</v>
      </c>
      <c r="AD26" s="39">
        <f t="shared" si="4"/>
        <v>197.98570993504683</v>
      </c>
      <c r="AE26" s="39">
        <f t="shared" si="5"/>
        <v>99.226659612233902</v>
      </c>
      <c r="AF26" s="39"/>
      <c r="AG26" s="39">
        <f t="shared" si="6"/>
        <v>0</v>
      </c>
      <c r="AH26" s="39">
        <f t="shared" si="17"/>
        <v>197.98570993504683</v>
      </c>
      <c r="AI26" s="39">
        <f t="shared" si="18"/>
        <v>0</v>
      </c>
      <c r="AJ26" s="39">
        <f t="shared" si="7"/>
        <v>197.98570993504683</v>
      </c>
      <c r="AK26" s="39">
        <f t="shared" si="19"/>
        <v>374.69140373336171</v>
      </c>
      <c r="AM26" s="39"/>
    </row>
    <row r="27" spans="1:39" x14ac:dyDescent="0.2">
      <c r="A27" s="11">
        <f t="shared" si="24"/>
        <v>19</v>
      </c>
      <c r="B27" s="11">
        <f t="shared" si="24"/>
        <v>49</v>
      </c>
      <c r="C27" s="12" cm="1">
        <f t="array" ref="C27">IF(B27&lt;121,_xlfn.SINGLE(INDEX($D$5*Männer!C$2:C$122,B27+1,1))+(1-$D$5)*_xlfn.SINGLE(INDEX(Frauen!C$2:C$122,B27+1,1)),0)</f>
        <v>3.0423</v>
      </c>
      <c r="D27" s="20">
        <f t="shared" si="8"/>
        <v>3.0423E-3</v>
      </c>
      <c r="E27" s="20">
        <f t="shared" si="9"/>
        <v>0.99695769999999995</v>
      </c>
      <c r="F27" s="27">
        <f>IF(B27&lt;121,IF($D$1="konstant",$D$3,Zins!G21),0)</f>
        <v>7.4999999999999997E-3</v>
      </c>
      <c r="G27" s="37">
        <f t="shared" si="21"/>
        <v>1.0075000000000001</v>
      </c>
      <c r="H27" s="11">
        <v>100000</v>
      </c>
      <c r="I27" s="11"/>
      <c r="J27" s="11"/>
      <c r="K27" s="34">
        <v>1</v>
      </c>
      <c r="L27" s="29">
        <f t="shared" si="10"/>
        <v>301.96526054590572</v>
      </c>
      <c r="M27" s="31">
        <f t="shared" si="11"/>
        <v>98953.617866004948</v>
      </c>
      <c r="N27" s="50">
        <f>N26+H28*PRODUCT($G$8:G27)^-1*PRODUCT($E$8:E26)*D27</f>
        <v>2392.6137427921667</v>
      </c>
      <c r="O27" s="50">
        <f>O26+I27*PRODUCT($E$8:E26)*PRODUCT($G$8:G26)^-1</f>
        <v>0</v>
      </c>
      <c r="P27" s="49">
        <f>P26+J27*PRODUCT($E$8:E26)*PRODUCT($G$8:G26)^-1</f>
        <v>9.6444676306317234</v>
      </c>
      <c r="Q27" s="49">
        <f>((O26+N26)*PRODUCT($G$8:G26))/PRODUCT($E$8:E26)</f>
        <v>2521.9511023841669</v>
      </c>
      <c r="R27" s="49">
        <f>((P26)*PRODUCT($G$8:G26))/PRODUCT($E$8:E26)</f>
        <v>11.383019944584563</v>
      </c>
      <c r="S27" s="11">
        <f t="shared" si="0"/>
        <v>99255.58312655086</v>
      </c>
      <c r="T27" s="31">
        <f t="shared" si="12"/>
        <v>0</v>
      </c>
      <c r="U27" s="39">
        <f t="shared" si="13"/>
        <v>1</v>
      </c>
      <c r="V27" s="39">
        <f t="shared" si="1"/>
        <v>99255.58312655086</v>
      </c>
      <c r="W27" s="49">
        <f t="shared" si="14"/>
        <v>99255.58312655086</v>
      </c>
      <c r="X27" s="39">
        <f t="shared" si="15"/>
        <v>99255.58312655086</v>
      </c>
      <c r="Y27" s="39">
        <f t="shared" si="16"/>
        <v>99355.082869751088</v>
      </c>
      <c r="Z27" s="39">
        <f t="shared" si="22"/>
        <v>99543.387866425022</v>
      </c>
      <c r="AA27" s="39">
        <f t="shared" si="23"/>
        <v>99543.387866425022</v>
      </c>
      <c r="AB27" s="39">
        <f t="shared" si="2"/>
        <v>0</v>
      </c>
      <c r="AC27" s="39">
        <f t="shared" si="3"/>
        <v>0</v>
      </c>
      <c r="AD27" s="39">
        <f t="shared" si="4"/>
        <v>99.499743200234022</v>
      </c>
      <c r="AE27" s="39">
        <f t="shared" si="5"/>
        <v>99.499743200234022</v>
      </c>
      <c r="AF27" s="39"/>
      <c r="AG27" s="39">
        <f t="shared" si="6"/>
        <v>0</v>
      </c>
      <c r="AH27" s="39">
        <f t="shared" si="17"/>
        <v>99.499743200234022</v>
      </c>
      <c r="AI27" s="39">
        <f>M27*$T$4</f>
        <v>0</v>
      </c>
      <c r="AJ27" s="39">
        <f t="shared" si="7"/>
        <v>99.499743200234022</v>
      </c>
      <c r="AK27" s="39">
        <f t="shared" si="19"/>
        <v>188.30499667393019</v>
      </c>
      <c r="AM27" s="39"/>
    </row>
    <row r="28" spans="1:39" x14ac:dyDescent="0.2">
      <c r="A28" s="11">
        <f t="shared" si="24"/>
        <v>20</v>
      </c>
      <c r="B28" s="11">
        <f t="shared" si="24"/>
        <v>50</v>
      </c>
      <c r="C28" s="12" cm="1">
        <f t="array" ref="C28">IF(B28&lt;121,_xlfn.SINGLE(INDEX($D$5*Männer!C$2:C$122,B28+1,1))+(1-$D$5)*_xlfn.SINGLE(INDEX(Frauen!C$2:C$122,B28+1,1)),0)</f>
        <v>3.3352499999999998</v>
      </c>
      <c r="D28" s="20">
        <f t="shared" si="8"/>
        <v>3.3352499999999997E-3</v>
      </c>
      <c r="E28" s="20">
        <f t="shared" si="9"/>
        <v>0.99666474999999999</v>
      </c>
      <c r="F28" s="27">
        <f>IF(B28&lt;121,IF($D$1="konstant",$D$3,Zins!G22),0)</f>
        <v>7.4999999999999997E-3</v>
      </c>
      <c r="G28" s="37">
        <f t="shared" si="21"/>
        <v>1.0075000000000001</v>
      </c>
      <c r="H28" s="11">
        <v>100000</v>
      </c>
      <c r="I28" s="11">
        <v>100000</v>
      </c>
      <c r="J28" s="11"/>
      <c r="K28" s="34"/>
      <c r="L28" s="29">
        <f t="shared" si="10"/>
        <v>0</v>
      </c>
      <c r="M28" s="31">
        <f t="shared" si="11"/>
        <v>100000</v>
      </c>
      <c r="N28" s="50">
        <f>N27+H29*PRODUCT($G$8:G28)^-1*PRODUCT($E$8:E27)*D28</f>
        <v>2392.6137427921667</v>
      </c>
      <c r="O28" s="50">
        <f>O27+I28*PRODUCT($E$8:E27)*PRODUCT($G$8:G27)^-1</f>
        <v>83840.225975938592</v>
      </c>
      <c r="P28" s="49">
        <f>P27+J28*PRODUCT($E$8:E27)*PRODUCT($G$8:G27)^-1</f>
        <v>9.6444676306317234</v>
      </c>
      <c r="Q28" s="49">
        <f>((O27+N27)*PRODUCT($G$8:G27))/PRODUCT($E$8:E27)</f>
        <v>2853.7777838037146</v>
      </c>
      <c r="R28" s="49">
        <f>((P27)*PRODUCT($G$8:G27))/PRODUCT($E$8:E27)</f>
        <v>11.503389355605506</v>
      </c>
      <c r="S28" s="11">
        <f t="shared" si="0"/>
        <v>100000</v>
      </c>
      <c r="T28" s="31">
        <f t="shared" si="12"/>
        <v>0</v>
      </c>
      <c r="U28" s="39">
        <f t="shared" si="13"/>
        <v>0</v>
      </c>
      <c r="V28" s="39">
        <f t="shared" si="1"/>
        <v>100000</v>
      </c>
      <c r="W28" s="49">
        <f t="shared" si="14"/>
        <v>99999.999999999985</v>
      </c>
      <c r="X28" s="39">
        <f t="shared" si="15"/>
        <v>100000</v>
      </c>
      <c r="Y28" s="39">
        <f t="shared" si="16"/>
        <v>100000</v>
      </c>
      <c r="Z28" s="39">
        <f t="shared" si="22"/>
        <v>100000</v>
      </c>
      <c r="AA28" s="39">
        <f t="shared" si="23"/>
        <v>100000</v>
      </c>
      <c r="AB28" s="39">
        <f t="shared" si="2"/>
        <v>0</v>
      </c>
      <c r="AC28" s="39">
        <f t="shared" si="3"/>
        <v>0</v>
      </c>
      <c r="AD28" s="39">
        <f t="shared" si="4"/>
        <v>0</v>
      </c>
      <c r="AE28" s="39">
        <f t="shared" si="5"/>
        <v>0</v>
      </c>
      <c r="AF28" s="39"/>
      <c r="AG28" s="39">
        <f t="shared" si="6"/>
        <v>0</v>
      </c>
      <c r="AH28" s="39">
        <f t="shared" si="17"/>
        <v>0</v>
      </c>
      <c r="AI28" s="39">
        <f t="shared" ref="AI28:AI91" si="25">M28*$T$4</f>
        <v>0</v>
      </c>
      <c r="AJ28" s="39">
        <f t="shared" si="7"/>
        <v>0</v>
      </c>
      <c r="AK28" s="39">
        <f t="shared" si="19"/>
        <v>0</v>
      </c>
      <c r="AM28" s="39"/>
    </row>
    <row r="29" spans="1:39" x14ac:dyDescent="0.2">
      <c r="A29" s="11">
        <f t="shared" si="24"/>
        <v>21</v>
      </c>
      <c r="B29" s="11">
        <f t="shared" si="24"/>
        <v>51</v>
      </c>
      <c r="C29" s="12" cm="1">
        <f t="array" ref="C29">IF(B29&lt;121,_xlfn.SINGLE(INDEX($D$5*Männer!C$2:C$122,B29+1,1))+(1-$D$5)*_xlfn.SINGLE(INDEX(Frauen!C$2:C$122,B29+1,1)),0)</f>
        <v>3.6559499999999998</v>
      </c>
      <c r="D29" s="20">
        <f t="shared" si="8"/>
        <v>3.6559499999999998E-3</v>
      </c>
      <c r="E29" s="20">
        <f t="shared" si="9"/>
        <v>0.99634405000000004</v>
      </c>
      <c r="F29" s="27">
        <f>IF(B29&lt;121,IF($D$1="konstant",$D$3,Zins!G23),0)</f>
        <v>7.4999999999999997E-3</v>
      </c>
      <c r="G29" s="37">
        <f t="shared" si="21"/>
        <v>1.0075000000000001</v>
      </c>
      <c r="H29" s="11"/>
      <c r="I29" s="11"/>
      <c r="J29" s="11"/>
      <c r="K29" s="34"/>
      <c r="L29" s="29">
        <f t="shared" si="10"/>
        <v>0</v>
      </c>
      <c r="M29" s="31">
        <f t="shared" si="11"/>
        <v>0</v>
      </c>
      <c r="N29" s="50">
        <f>N28+H30*PRODUCT($G$8:G29)^-1*PRODUCT($E$8:E28)*D29</f>
        <v>2392.6137427921667</v>
      </c>
      <c r="O29" s="50"/>
      <c r="P29" s="49">
        <f>P28+J29*PRODUCT($E$8:E28)*PRODUCT($G$8:G28)^-1</f>
        <v>9.6444676306317234</v>
      </c>
      <c r="Q29" s="49">
        <f>((O28+N28)*PRODUCT($G$8:G28))/PRODUCT($E$8:E28)</f>
        <v>103971.95357534441</v>
      </c>
      <c r="R29" s="49">
        <f>((P28)*PRODUCT($G$8:G28))/PRODUCT($E$8:E28)</f>
        <v>11.62844855882838</v>
      </c>
      <c r="S29" s="11">
        <f t="shared" si="0"/>
        <v>0</v>
      </c>
      <c r="T29" s="31">
        <f t="shared" si="12"/>
        <v>0</v>
      </c>
      <c r="U29" s="39">
        <f t="shared" si="13"/>
        <v>0</v>
      </c>
      <c r="V29" s="39">
        <f t="shared" si="1"/>
        <v>0</v>
      </c>
      <c r="W29" s="49">
        <f t="shared" si="14"/>
        <v>0</v>
      </c>
      <c r="X29" s="39">
        <f t="shared" si="15"/>
        <v>0</v>
      </c>
      <c r="Y29" s="39">
        <f t="shared" si="16"/>
        <v>0</v>
      </c>
      <c r="Z29" s="39">
        <f t="shared" si="22"/>
        <v>0</v>
      </c>
      <c r="AA29" s="39">
        <f t="shared" si="23"/>
        <v>0</v>
      </c>
      <c r="AB29" s="39">
        <f t="shared" si="2"/>
        <v>0</v>
      </c>
      <c r="AC29" s="39">
        <f t="shared" si="3"/>
        <v>0</v>
      </c>
      <c r="AD29" s="39">
        <f t="shared" si="4"/>
        <v>0</v>
      </c>
      <c r="AE29" s="39">
        <f t="shared" si="5"/>
        <v>0</v>
      </c>
      <c r="AF29" s="39"/>
      <c r="AG29" s="39">
        <f t="shared" si="6"/>
        <v>0</v>
      </c>
      <c r="AH29" s="39">
        <f t="shared" si="17"/>
        <v>0</v>
      </c>
      <c r="AI29" s="39">
        <f t="shared" si="25"/>
        <v>0</v>
      </c>
      <c r="AJ29" s="39">
        <f t="shared" si="7"/>
        <v>0</v>
      </c>
      <c r="AK29" s="39">
        <f t="shared" si="19"/>
        <v>0</v>
      </c>
      <c r="AM29" s="39"/>
    </row>
    <row r="30" spans="1:39" x14ac:dyDescent="0.2">
      <c r="A30" s="11">
        <f t="shared" si="24"/>
        <v>22</v>
      </c>
      <c r="B30" s="11">
        <f t="shared" si="24"/>
        <v>52</v>
      </c>
      <c r="C30" s="12" cm="1">
        <f t="array" ref="C30">IF(B30&lt;121,_xlfn.SINGLE(INDEX($D$5*Männer!C$2:C$122,B30+1,1))+(1-$D$5)*_xlfn.SINGLE(INDEX(Frauen!C$2:C$122,B30+1,1)),0)</f>
        <v>4.0123500000000005</v>
      </c>
      <c r="D30" s="20">
        <f t="shared" si="8"/>
        <v>4.0123500000000005E-3</v>
      </c>
      <c r="E30" s="20">
        <f t="shared" si="9"/>
        <v>0.99598765</v>
      </c>
      <c r="F30" s="27">
        <f>IF(B30&lt;121,IF($D$1="konstant",$D$3,Zins!G24),0)</f>
        <v>7.4999999999999997E-3</v>
      </c>
      <c r="G30" s="37">
        <f t="shared" si="21"/>
        <v>1.0075000000000001</v>
      </c>
      <c r="H30" s="11"/>
      <c r="I30" s="11"/>
      <c r="J30" s="11"/>
      <c r="K30" s="34"/>
      <c r="L30" s="29">
        <f t="shared" si="10"/>
        <v>0</v>
      </c>
      <c r="M30" s="31">
        <f t="shared" si="11"/>
        <v>0</v>
      </c>
      <c r="N30" s="50">
        <f>N29+H31*PRODUCT($G$8:G30)^-1*PRODUCT($E$8:E29)*D30</f>
        <v>2392.6137427921667</v>
      </c>
      <c r="O30" s="50"/>
      <c r="P30" s="49">
        <f>P29+J30*PRODUCT($E$8:E29)*PRODUCT($G$8:G29)^-1</f>
        <v>9.6444676306317234</v>
      </c>
      <c r="Q30" s="49">
        <f>((O29+N29)*PRODUCT($G$8:G29))/PRODUCT($E$8:E29)</f>
        <v>2917.1034595453361</v>
      </c>
      <c r="R30" s="49">
        <f>((P29)*PRODUCT($G$8:G29))/PRODUCT($E$8:E29)</f>
        <v>11.758650963007803</v>
      </c>
      <c r="S30" s="11">
        <f t="shared" si="0"/>
        <v>0</v>
      </c>
      <c r="T30" s="31">
        <f t="shared" si="12"/>
        <v>0</v>
      </c>
      <c r="U30" s="39">
        <f t="shared" si="13"/>
        <v>0</v>
      </c>
      <c r="V30" s="39">
        <f t="shared" si="1"/>
        <v>0</v>
      </c>
      <c r="W30" s="49">
        <f t="shared" si="14"/>
        <v>102219.01214947496</v>
      </c>
      <c r="X30" s="39">
        <f t="shared" si="15"/>
        <v>0</v>
      </c>
      <c r="Y30" s="39">
        <f t="shared" si="16"/>
        <v>0</v>
      </c>
      <c r="Z30" s="39">
        <f t="shared" si="22"/>
        <v>0</v>
      </c>
      <c r="AA30" s="39">
        <f t="shared" si="23"/>
        <v>0</v>
      </c>
      <c r="AB30" s="39">
        <f t="shared" si="2"/>
        <v>0</v>
      </c>
      <c r="AC30" s="39">
        <f t="shared" si="3"/>
        <v>0</v>
      </c>
      <c r="AD30" s="39">
        <f t="shared" si="4"/>
        <v>0</v>
      </c>
      <c r="AE30" s="39">
        <f t="shared" si="5"/>
        <v>0</v>
      </c>
      <c r="AF30" s="39"/>
      <c r="AG30" s="39"/>
      <c r="AH30" s="39"/>
      <c r="AI30" s="39">
        <f t="shared" si="25"/>
        <v>0</v>
      </c>
      <c r="AJ30" s="39"/>
      <c r="AK30" s="39"/>
      <c r="AM30" s="39"/>
    </row>
    <row r="31" spans="1:39" x14ac:dyDescent="0.2">
      <c r="A31" s="11">
        <f t="shared" si="24"/>
        <v>23</v>
      </c>
      <c r="B31" s="11">
        <f t="shared" si="24"/>
        <v>53</v>
      </c>
      <c r="C31" s="12" cm="1">
        <f t="array" ref="C31">IF(B31&lt;121,_xlfn.SINGLE(INDEX($D$5*Männer!C$2:C$122,B31+1,1))+(1-$D$5)*_xlfn.SINGLE(INDEX(Frauen!C$2:C$122,B31+1,1)),0)</f>
        <v>4.4070999999999998</v>
      </c>
      <c r="D31" s="20">
        <f t="shared" si="8"/>
        <v>4.4070999999999997E-3</v>
      </c>
      <c r="E31" s="20">
        <f t="shared" si="9"/>
        <v>0.9955929</v>
      </c>
      <c r="F31" s="27">
        <f>IF(B31&lt;121,IF($D$1="konstant",$D$3,Zins!G25),0)</f>
        <v>7.4999999999999997E-3</v>
      </c>
      <c r="G31" s="37">
        <f t="shared" si="21"/>
        <v>1.0075000000000001</v>
      </c>
      <c r="H31" s="11"/>
      <c r="I31" s="11"/>
      <c r="J31" s="11"/>
      <c r="K31" s="34"/>
      <c r="L31" s="29">
        <f t="shared" si="10"/>
        <v>0</v>
      </c>
      <c r="M31" s="31">
        <f t="shared" si="11"/>
        <v>0</v>
      </c>
      <c r="N31" s="50">
        <f>N30+H32*PRODUCT($G$8:G31)^-1*PRODUCT($E$8:E30)*D31</f>
        <v>2392.6137427921667</v>
      </c>
      <c r="O31" s="50"/>
      <c r="P31" s="49">
        <f>P30+J31*PRODUCT($E$8:E30)*PRODUCT($G$8:G30)^-1</f>
        <v>9.6444676306317234</v>
      </c>
      <c r="Q31" s="49">
        <f>((O30+N30)*PRODUCT($G$8:G30))/PRODUCT($E$8:E30)</f>
        <v>2950.8214639929784</v>
      </c>
      <c r="R31" s="49">
        <f>((P30)*PRODUCT($G$8:G30))/PRODUCT($E$8:E30)</f>
        <v>11.894566007149145</v>
      </c>
      <c r="S31" s="11">
        <f t="shared" si="0"/>
        <v>0</v>
      </c>
      <c r="T31" s="31">
        <f t="shared" si="12"/>
        <v>0</v>
      </c>
      <c r="U31" s="39">
        <f t="shared" si="13"/>
        <v>0</v>
      </c>
      <c r="V31" s="39">
        <f t="shared" si="1"/>
        <v>0</v>
      </c>
      <c r="W31" s="49">
        <f t="shared" si="14"/>
        <v>103400.53387268005</v>
      </c>
      <c r="X31" s="39">
        <f t="shared" si="15"/>
        <v>0</v>
      </c>
      <c r="Y31" s="39">
        <f t="shared" si="16"/>
        <v>0</v>
      </c>
      <c r="Z31" s="39">
        <f t="shared" si="22"/>
        <v>0</v>
      </c>
      <c r="AA31" s="39">
        <f t="shared" si="23"/>
        <v>0</v>
      </c>
      <c r="AB31" s="39">
        <f t="shared" si="2"/>
        <v>0</v>
      </c>
      <c r="AC31" s="39">
        <f t="shared" si="3"/>
        <v>0</v>
      </c>
      <c r="AD31" s="39">
        <f t="shared" si="4"/>
        <v>0</v>
      </c>
      <c r="AE31" s="39">
        <f t="shared" si="5"/>
        <v>0</v>
      </c>
      <c r="AF31" s="39"/>
      <c r="AG31" s="39"/>
      <c r="AH31" s="39"/>
      <c r="AI31" s="39">
        <f t="shared" si="25"/>
        <v>0</v>
      </c>
      <c r="AJ31" s="39"/>
      <c r="AK31" s="39"/>
      <c r="AM31" s="39"/>
    </row>
    <row r="32" spans="1:39" x14ac:dyDescent="0.2">
      <c r="A32" s="11">
        <f t="shared" si="24"/>
        <v>24</v>
      </c>
      <c r="B32" s="11">
        <f t="shared" si="24"/>
        <v>54</v>
      </c>
      <c r="C32" s="12" cm="1">
        <f t="array" ref="C32">IF(B32&lt;121,_xlfn.SINGLE(INDEX($D$5*Männer!C$2:C$122,B32+1,1))+(1-$D$5)*_xlfn.SINGLE(INDEX(Frauen!C$2:C$122,B32+1,1)),0)</f>
        <v>4.8382000000000005</v>
      </c>
      <c r="D32" s="20">
        <f t="shared" si="8"/>
        <v>4.8382000000000008E-3</v>
      </c>
      <c r="E32" s="20">
        <f t="shared" si="9"/>
        <v>0.99516179999999999</v>
      </c>
      <c r="F32" s="27">
        <f>IF(B32&lt;121,IF($D$1="konstant",$D$3,Zins!G26),0)</f>
        <v>7.4999999999999997E-3</v>
      </c>
      <c r="G32" s="37">
        <f t="shared" si="21"/>
        <v>1.0075000000000001</v>
      </c>
      <c r="H32" s="11"/>
      <c r="I32" s="11"/>
      <c r="J32" s="11"/>
      <c r="K32" s="34"/>
      <c r="L32" s="29">
        <f t="shared" si="10"/>
        <v>0</v>
      </c>
      <c r="M32" s="31">
        <f t="shared" si="11"/>
        <v>0</v>
      </c>
      <c r="N32" s="50">
        <f>N31+H33*PRODUCT($G$8:G32)^-1*PRODUCT($E$8:E31)*D32</f>
        <v>2392.6137427921667</v>
      </c>
      <c r="O32" s="50"/>
      <c r="P32" s="49">
        <f>P31+J32*PRODUCT($E$8:E31)*PRODUCT($G$8:G31)^-1</f>
        <v>9.6444676306317234</v>
      </c>
      <c r="Q32" s="49">
        <f>((O31+N31)*PRODUCT($G$8:G31))/PRODUCT($E$8:E31)</f>
        <v>2986.1127223516019</v>
      </c>
      <c r="R32" s="49">
        <f>((P31)*PRODUCT($G$8:G31))/PRODUCT($E$8:E31)</f>
        <v>12.036822733672331</v>
      </c>
      <c r="S32" s="11">
        <f t="shared" si="0"/>
        <v>0</v>
      </c>
      <c r="T32" s="31">
        <f t="shared" si="12"/>
        <v>0</v>
      </c>
      <c r="U32" s="39">
        <f t="shared" si="13"/>
        <v>0</v>
      </c>
      <c r="V32" s="39">
        <f t="shared" si="1"/>
        <v>0</v>
      </c>
      <c r="W32" s="49">
        <f t="shared" si="14"/>
        <v>104637.18441214794</v>
      </c>
      <c r="X32" s="39">
        <f t="shared" si="15"/>
        <v>0</v>
      </c>
      <c r="Y32" s="39">
        <f t="shared" si="16"/>
        <v>0</v>
      </c>
      <c r="Z32" s="39">
        <f t="shared" si="22"/>
        <v>0</v>
      </c>
      <c r="AA32" s="39">
        <f t="shared" si="23"/>
        <v>0</v>
      </c>
      <c r="AB32" s="39">
        <f t="shared" si="2"/>
        <v>0</v>
      </c>
      <c r="AC32" s="39">
        <f t="shared" si="3"/>
        <v>0</v>
      </c>
      <c r="AD32" s="39">
        <f t="shared" si="4"/>
        <v>0</v>
      </c>
      <c r="AE32" s="39">
        <f t="shared" si="5"/>
        <v>0</v>
      </c>
      <c r="AF32" s="39"/>
      <c r="AG32" s="39"/>
      <c r="AH32" s="39"/>
      <c r="AI32" s="39">
        <f t="shared" si="25"/>
        <v>0</v>
      </c>
      <c r="AJ32" s="39"/>
      <c r="AK32" s="39"/>
      <c r="AM32" s="39"/>
    </row>
    <row r="33" spans="1:39" x14ac:dyDescent="0.2">
      <c r="A33" s="11">
        <f t="shared" si="24"/>
        <v>25</v>
      </c>
      <c r="B33" s="11">
        <f t="shared" si="24"/>
        <v>55</v>
      </c>
      <c r="C33" s="12" cm="1">
        <f t="array" ref="C33">IF(B33&lt;121,_xlfn.SINGLE(INDEX($D$5*Männer!C$2:C$122,B33+1,1))+(1-$D$5)*_xlfn.SINGLE(INDEX(Frauen!C$2:C$122,B33+1,1)),0)</f>
        <v>5.3071000000000002</v>
      </c>
      <c r="D33" s="20">
        <f t="shared" si="8"/>
        <v>5.3071000000000004E-3</v>
      </c>
      <c r="E33" s="20">
        <f t="shared" si="9"/>
        <v>0.99469289999999999</v>
      </c>
      <c r="F33" s="27">
        <f>IF(B33&lt;121,IF($D$1="konstant",$D$3,Zins!G27),0)</f>
        <v>7.4999999999999997E-3</v>
      </c>
      <c r="G33" s="37">
        <f t="shared" si="21"/>
        <v>1.0075000000000001</v>
      </c>
      <c r="H33" s="11"/>
      <c r="I33" s="11"/>
      <c r="J33" s="11"/>
      <c r="K33" s="34"/>
      <c r="L33" s="29">
        <f t="shared" si="10"/>
        <v>0</v>
      </c>
      <c r="M33" s="31">
        <f t="shared" si="11"/>
        <v>0</v>
      </c>
      <c r="N33" s="50">
        <f>N32+H34*PRODUCT($G$8:G33)^-1*PRODUCT($E$8:E32)*D33</f>
        <v>2392.6137427921667</v>
      </c>
      <c r="O33" s="50"/>
      <c r="P33" s="49">
        <f>P32+J33*PRODUCT($E$8:E32)*PRODUCT($G$8:G32)^-1</f>
        <v>9.6444676306317234</v>
      </c>
      <c r="Q33" s="49">
        <f>((O32+N32)*PRODUCT($G$8:G32))/PRODUCT($E$8:E32)</f>
        <v>3023.1351000101081</v>
      </c>
      <c r="R33" s="49">
        <f>((P32)*PRODUCT($G$8:G32))/PRODUCT($E$8:E32)</f>
        <v>12.186057487510951</v>
      </c>
      <c r="S33" s="11">
        <f t="shared" si="0"/>
        <v>0</v>
      </c>
      <c r="T33" s="31">
        <f t="shared" si="12"/>
        <v>0</v>
      </c>
      <c r="U33" s="39">
        <f t="shared" si="13"/>
        <v>0</v>
      </c>
      <c r="V33" s="39">
        <f t="shared" si="1"/>
        <v>0</v>
      </c>
      <c r="W33" s="49">
        <f t="shared" si="14"/>
        <v>105934.49557171413</v>
      </c>
      <c r="X33" s="39">
        <f t="shared" si="15"/>
        <v>0</v>
      </c>
      <c r="Y33" s="39">
        <f t="shared" si="16"/>
        <v>0</v>
      </c>
      <c r="Z33" s="39">
        <f t="shared" si="22"/>
        <v>0</v>
      </c>
      <c r="AA33" s="39">
        <f t="shared" si="23"/>
        <v>0</v>
      </c>
      <c r="AB33" s="39">
        <f t="shared" si="2"/>
        <v>0</v>
      </c>
      <c r="AC33" s="39">
        <f t="shared" si="3"/>
        <v>0</v>
      </c>
      <c r="AD33" s="39">
        <f t="shared" si="4"/>
        <v>0</v>
      </c>
      <c r="AE33" s="39">
        <f t="shared" si="5"/>
        <v>0</v>
      </c>
      <c r="AF33" s="39"/>
      <c r="AG33" s="39"/>
      <c r="AH33" s="39"/>
      <c r="AI33" s="39">
        <f t="shared" si="25"/>
        <v>0</v>
      </c>
      <c r="AJ33" s="39"/>
      <c r="AK33" s="39"/>
      <c r="AM33" s="39"/>
    </row>
    <row r="34" spans="1:39" x14ac:dyDescent="0.2">
      <c r="A34" s="11">
        <f t="shared" si="24"/>
        <v>26</v>
      </c>
      <c r="B34" s="11">
        <f t="shared" si="24"/>
        <v>56</v>
      </c>
      <c r="C34" s="12" cm="1">
        <f t="array" ref="C34">IF(B34&lt;121,_xlfn.SINGLE(INDEX($D$5*Männer!C$2:C$122,B34+1,1))+(1-$D$5)*_xlfn.SINGLE(INDEX(Frauen!C$2:C$122,B34+1,1)),0)</f>
        <v>5.8169500000000003</v>
      </c>
      <c r="D34" s="20">
        <f t="shared" si="8"/>
        <v>5.8169500000000004E-3</v>
      </c>
      <c r="E34" s="20">
        <f t="shared" si="9"/>
        <v>0.99418304999999996</v>
      </c>
      <c r="F34" s="27">
        <f>IF(B34&lt;121,IF($D$1="konstant",$D$3,Zins!G28),0)</f>
        <v>7.4999999999999997E-3</v>
      </c>
      <c r="G34" s="37">
        <f t="shared" si="21"/>
        <v>1.0075000000000001</v>
      </c>
      <c r="H34" s="11"/>
      <c r="I34" s="11"/>
      <c r="J34" s="11"/>
      <c r="K34" s="34"/>
      <c r="L34" s="29">
        <f t="shared" si="10"/>
        <v>0</v>
      </c>
      <c r="M34" s="31">
        <f t="shared" si="11"/>
        <v>0</v>
      </c>
      <c r="N34" s="50">
        <f>N33+H35*PRODUCT($G$8:G34)^-1*PRODUCT($E$8:E33)*D34</f>
        <v>2392.6137427921667</v>
      </c>
      <c r="O34" s="50"/>
      <c r="P34" s="49">
        <f>P33+J34*PRODUCT($E$8:E33)*PRODUCT($G$8:G33)^-1</f>
        <v>9.6444676306317234</v>
      </c>
      <c r="Q34" s="49">
        <f>((O33+N33)*PRODUCT($G$8:G33))/PRODUCT($E$8:E33)</f>
        <v>3062.0592680013938</v>
      </c>
      <c r="R34" s="49">
        <f>((P33)*PRODUCT($G$8:G33))/PRODUCT($E$8:E33)</f>
        <v>12.342958232301934</v>
      </c>
      <c r="S34" s="11">
        <f t="shared" si="0"/>
        <v>0</v>
      </c>
      <c r="T34" s="31">
        <f t="shared" si="12"/>
        <v>0</v>
      </c>
      <c r="U34" s="39">
        <f t="shared" si="13"/>
        <v>0</v>
      </c>
      <c r="V34" s="39">
        <f t="shared" si="1"/>
        <v>0</v>
      </c>
      <c r="W34" s="49">
        <f t="shared" si="14"/>
        <v>107298.44788125259</v>
      </c>
      <c r="X34" s="39">
        <f t="shared" si="15"/>
        <v>0</v>
      </c>
      <c r="Y34" s="39">
        <f t="shared" si="16"/>
        <v>0</v>
      </c>
      <c r="Z34" s="39">
        <f t="shared" si="22"/>
        <v>0</v>
      </c>
      <c r="AA34" s="39">
        <f t="shared" si="23"/>
        <v>0</v>
      </c>
      <c r="AB34" s="39">
        <f t="shared" si="2"/>
        <v>0</v>
      </c>
      <c r="AC34" s="39">
        <f t="shared" si="3"/>
        <v>0</v>
      </c>
      <c r="AD34" s="39">
        <f t="shared" si="4"/>
        <v>0</v>
      </c>
      <c r="AE34" s="39">
        <f t="shared" si="5"/>
        <v>0</v>
      </c>
      <c r="AF34" s="39"/>
      <c r="AG34" s="39"/>
      <c r="AH34" s="39"/>
      <c r="AI34" s="39">
        <f t="shared" si="25"/>
        <v>0</v>
      </c>
      <c r="AJ34" s="39"/>
      <c r="AK34" s="39"/>
      <c r="AM34" s="39"/>
    </row>
    <row r="35" spans="1:39" x14ac:dyDescent="0.2">
      <c r="A35" s="11">
        <f t="shared" si="24"/>
        <v>27</v>
      </c>
      <c r="B35" s="11">
        <f t="shared" si="24"/>
        <v>57</v>
      </c>
      <c r="C35" s="12" cm="1">
        <f t="array" ref="C35">IF(B35&lt;121,_xlfn.SINGLE(INDEX($D$5*Männer!C$2:C$122,B35+1,1))+(1-$D$5)*_xlfn.SINGLE(INDEX(Frauen!C$2:C$122,B35+1,1)),0)</f>
        <v>6.3703000000000003</v>
      </c>
      <c r="D35" s="20">
        <f t="shared" si="8"/>
        <v>6.3703000000000006E-3</v>
      </c>
      <c r="E35" s="20">
        <f t="shared" si="9"/>
        <v>0.99362969999999995</v>
      </c>
      <c r="F35" s="27">
        <f>IF(B35&lt;121,IF($D$1="konstant",$D$3,Zins!G29),0)</f>
        <v>7.4999999999999997E-3</v>
      </c>
      <c r="G35" s="37">
        <f t="shared" si="21"/>
        <v>1.0075000000000001</v>
      </c>
      <c r="H35" s="11"/>
      <c r="I35" s="11"/>
      <c r="J35" s="11"/>
      <c r="K35" s="34"/>
      <c r="L35" s="29">
        <f t="shared" si="10"/>
        <v>0</v>
      </c>
      <c r="M35" s="31">
        <f t="shared" si="11"/>
        <v>0</v>
      </c>
      <c r="N35" s="50">
        <f>N34+H36*PRODUCT($G$8:G35)^-1*PRODUCT($E$8:E34)*D35</f>
        <v>2392.6137427921667</v>
      </c>
      <c r="O35" s="50"/>
      <c r="P35" s="49">
        <f>P34+J35*PRODUCT($E$8:E34)*PRODUCT($G$8:G34)^-1</f>
        <v>9.6444676306317234</v>
      </c>
      <c r="Q35" s="49">
        <f>((O34+N34)*PRODUCT($G$8:G34))/PRODUCT($E$8:E34)</f>
        <v>3103.0751454788979</v>
      </c>
      <c r="R35" s="49">
        <f>((P34)*PRODUCT($G$8:G34))/PRODUCT($E$8:E34)</f>
        <v>12.508290519582081</v>
      </c>
      <c r="S35" s="11">
        <f t="shared" si="0"/>
        <v>0</v>
      </c>
      <c r="T35" s="31">
        <f t="shared" si="12"/>
        <v>0</v>
      </c>
      <c r="U35" s="39">
        <f t="shared" si="13"/>
        <v>0</v>
      </c>
      <c r="V35" s="39">
        <f t="shared" si="1"/>
        <v>0</v>
      </c>
      <c r="W35" s="49">
        <f t="shared" si="14"/>
        <v>108735.69634924071</v>
      </c>
      <c r="X35" s="39">
        <f t="shared" si="15"/>
        <v>0</v>
      </c>
      <c r="Y35" s="39">
        <f t="shared" si="16"/>
        <v>0</v>
      </c>
      <c r="Z35" s="39">
        <f t="shared" si="22"/>
        <v>0</v>
      </c>
      <c r="AA35" s="39">
        <f t="shared" si="23"/>
        <v>0</v>
      </c>
      <c r="AB35" s="39">
        <f t="shared" si="2"/>
        <v>0</v>
      </c>
      <c r="AC35" s="39">
        <f t="shared" si="3"/>
        <v>0</v>
      </c>
      <c r="AD35" s="39">
        <f t="shared" si="4"/>
        <v>0</v>
      </c>
      <c r="AE35" s="39">
        <f t="shared" si="5"/>
        <v>0</v>
      </c>
      <c r="AF35" s="39"/>
      <c r="AG35" s="39"/>
      <c r="AH35" s="39"/>
      <c r="AI35" s="39">
        <f t="shared" si="25"/>
        <v>0</v>
      </c>
      <c r="AJ35" s="39"/>
      <c r="AK35" s="39"/>
      <c r="AM35" s="39"/>
    </row>
    <row r="36" spans="1:39" x14ac:dyDescent="0.2">
      <c r="A36" s="11">
        <f t="shared" si="24"/>
        <v>28</v>
      </c>
      <c r="B36" s="11">
        <f t="shared" si="24"/>
        <v>58</v>
      </c>
      <c r="C36" s="12" cm="1">
        <f t="array" ref="C36">IF(B36&lt;121,_xlfn.SINGLE(INDEX($D$5*Männer!C$2:C$122,B36+1,1))+(1-$D$5)*_xlfn.SINGLE(INDEX(Frauen!C$2:C$122,B36+1,1)),0)</f>
        <v>6.9704999999999995</v>
      </c>
      <c r="D36" s="20">
        <f t="shared" si="8"/>
        <v>6.9704999999999993E-3</v>
      </c>
      <c r="E36" s="20">
        <f t="shared" si="9"/>
        <v>0.99302950000000001</v>
      </c>
      <c r="F36" s="27">
        <f>IF(B36&lt;121,IF($D$1="konstant",$D$3,Zins!G30),0)</f>
        <v>7.4999999999999997E-3</v>
      </c>
      <c r="G36" s="37">
        <f t="shared" si="21"/>
        <v>1.0075000000000001</v>
      </c>
      <c r="H36" s="11"/>
      <c r="I36" s="11"/>
      <c r="J36" s="11"/>
      <c r="K36" s="34"/>
      <c r="L36" s="29">
        <f t="shared" si="10"/>
        <v>0</v>
      </c>
      <c r="M36" s="31">
        <f t="shared" si="11"/>
        <v>0</v>
      </c>
      <c r="N36" s="50">
        <f>N35+H37*PRODUCT($G$8:G36)^-1*PRODUCT($E$8:E35)*D36</f>
        <v>2392.6137427921667</v>
      </c>
      <c r="O36" s="50"/>
      <c r="P36" s="49">
        <f>P35+J36*PRODUCT($E$8:E35)*PRODUCT($G$8:G35)^-1</f>
        <v>9.6444676306317234</v>
      </c>
      <c r="Q36" s="49">
        <f>((O35+N35)*PRODUCT($G$8:G35))/PRODUCT($E$8:E35)</f>
        <v>3146.3916679120903</v>
      </c>
      <c r="R36" s="49">
        <f>((P35)*PRODUCT($G$8:G35))/PRODUCT($E$8:E35)</f>
        <v>12.68289655439944</v>
      </c>
      <c r="S36" s="11">
        <f t="shared" si="0"/>
        <v>0</v>
      </c>
      <c r="T36" s="31">
        <f t="shared" si="12"/>
        <v>0</v>
      </c>
      <c r="U36" s="39">
        <f t="shared" si="13"/>
        <v>0</v>
      </c>
      <c r="V36" s="39">
        <f t="shared" si="1"/>
        <v>0</v>
      </c>
      <c r="W36" s="49">
        <f t="shared" si="14"/>
        <v>110253.56234003475</v>
      </c>
      <c r="X36" s="39">
        <f t="shared" si="15"/>
        <v>0</v>
      </c>
      <c r="Y36" s="39">
        <f t="shared" si="16"/>
        <v>0</v>
      </c>
      <c r="Z36" s="39">
        <f t="shared" si="22"/>
        <v>0</v>
      </c>
      <c r="AA36" s="39">
        <f t="shared" si="23"/>
        <v>0</v>
      </c>
      <c r="AB36" s="39">
        <f t="shared" si="2"/>
        <v>0</v>
      </c>
      <c r="AC36" s="39">
        <f t="shared" si="3"/>
        <v>0</v>
      </c>
      <c r="AD36" s="39">
        <f t="shared" si="4"/>
        <v>0</v>
      </c>
      <c r="AE36" s="39">
        <f t="shared" si="5"/>
        <v>0</v>
      </c>
      <c r="AF36" s="39"/>
      <c r="AG36" s="39"/>
      <c r="AH36" s="39"/>
      <c r="AI36" s="39">
        <f t="shared" si="25"/>
        <v>0</v>
      </c>
      <c r="AJ36" s="39"/>
      <c r="AK36" s="39"/>
      <c r="AM36" s="39"/>
    </row>
    <row r="37" spans="1:39" x14ac:dyDescent="0.2">
      <c r="A37" s="11">
        <f t="shared" si="24"/>
        <v>29</v>
      </c>
      <c r="B37" s="11">
        <f t="shared" si="24"/>
        <v>59</v>
      </c>
      <c r="C37" s="12" cm="1">
        <f t="array" ref="C37">IF(B37&lt;121,_xlfn.SINGLE(INDEX($D$5*Männer!C$2:C$122,B37+1,1))+(1-$D$5)*_xlfn.SINGLE(INDEX(Frauen!C$2:C$122,B37+1,1)),0)</f>
        <v>7.6306000000000012</v>
      </c>
      <c r="D37" s="20">
        <f t="shared" si="8"/>
        <v>7.6306000000000013E-3</v>
      </c>
      <c r="E37" s="20">
        <f t="shared" si="9"/>
        <v>0.99236939999999996</v>
      </c>
      <c r="F37" s="27">
        <f>IF(B37&lt;121,IF($D$1="konstant",$D$3,Zins!G31),0)</f>
        <v>7.4999999999999997E-3</v>
      </c>
      <c r="G37" s="37">
        <f t="shared" si="21"/>
        <v>1.0075000000000001</v>
      </c>
      <c r="H37" s="11"/>
      <c r="I37" s="11"/>
      <c r="J37" s="11"/>
      <c r="K37" s="34"/>
      <c r="L37" s="29">
        <f t="shared" si="10"/>
        <v>0</v>
      </c>
      <c r="M37" s="31">
        <f t="shared" si="11"/>
        <v>0</v>
      </c>
      <c r="N37" s="50">
        <f>N36+H38*PRODUCT($G$8:G37)^-1*PRODUCT($E$8:E36)*D37</f>
        <v>2392.6137427921667</v>
      </c>
      <c r="O37" s="50"/>
      <c r="P37" s="49">
        <f>P36+J37*PRODUCT($E$8:E36)*PRODUCT($G$8:G36)^-1</f>
        <v>9.6444676306317234</v>
      </c>
      <c r="Q37" s="49">
        <f>((O36+N36)*PRODUCT($G$8:G36))/PRODUCT($E$8:E36)</f>
        <v>3192.2411221634716</v>
      </c>
      <c r="R37" s="49">
        <f>((P36)*PRODUCT($G$8:G36))/PRODUCT($E$8:E36)</f>
        <v>12.86771266972173</v>
      </c>
      <c r="S37" s="11">
        <f t="shared" si="0"/>
        <v>0</v>
      </c>
      <c r="T37" s="31">
        <f t="shared" si="12"/>
        <v>0</v>
      </c>
      <c r="U37" s="39">
        <f t="shared" si="13"/>
        <v>0</v>
      </c>
      <c r="V37" s="39">
        <f t="shared" si="1"/>
        <v>0</v>
      </c>
      <c r="W37" s="49">
        <f t="shared" si="14"/>
        <v>111860.18548047666</v>
      </c>
      <c r="X37" s="39">
        <f t="shared" si="15"/>
        <v>0</v>
      </c>
      <c r="Y37" s="39">
        <f t="shared" si="16"/>
        <v>0</v>
      </c>
      <c r="Z37" s="39">
        <f t="shared" si="22"/>
        <v>0</v>
      </c>
      <c r="AA37" s="39">
        <f t="shared" si="23"/>
        <v>0</v>
      </c>
      <c r="AB37" s="39">
        <f t="shared" si="2"/>
        <v>0</v>
      </c>
      <c r="AC37" s="39">
        <f t="shared" si="3"/>
        <v>0</v>
      </c>
      <c r="AD37" s="39">
        <f t="shared" si="4"/>
        <v>0</v>
      </c>
      <c r="AE37" s="39">
        <f t="shared" si="5"/>
        <v>0</v>
      </c>
      <c r="AF37" s="39"/>
      <c r="AG37" s="39"/>
      <c r="AH37" s="39"/>
      <c r="AI37" s="39">
        <f t="shared" si="25"/>
        <v>0</v>
      </c>
      <c r="AJ37" s="39"/>
      <c r="AK37" s="39"/>
      <c r="AM37" s="39"/>
    </row>
    <row r="38" spans="1:39" x14ac:dyDescent="0.2">
      <c r="A38" s="11">
        <f t="shared" si="24"/>
        <v>30</v>
      </c>
      <c r="B38" s="11">
        <f t="shared" si="24"/>
        <v>60</v>
      </c>
      <c r="C38" s="12" cm="1">
        <f t="array" ref="C38">IF(B38&lt;121,_xlfn.SINGLE(INDEX($D$5*Männer!C$2:C$122,B38+1,1))+(1-$D$5)*_xlfn.SINGLE(INDEX(Frauen!C$2:C$122,B38+1,1)),0)</f>
        <v>8.370000000000001</v>
      </c>
      <c r="D38" s="20">
        <f t="shared" si="8"/>
        <v>8.3700000000000007E-3</v>
      </c>
      <c r="E38" s="20">
        <f t="shared" si="9"/>
        <v>0.99163000000000001</v>
      </c>
      <c r="F38" s="27">
        <f>IF(B38&lt;121,IF($D$1="konstant",$D$3,Zins!G32),0)</f>
        <v>7.4999999999999997E-3</v>
      </c>
      <c r="G38" s="37">
        <f t="shared" si="21"/>
        <v>1.0075000000000001</v>
      </c>
      <c r="H38" s="11"/>
      <c r="I38" s="11"/>
      <c r="J38" s="11"/>
      <c r="K38" s="11"/>
      <c r="L38" s="29">
        <f t="shared" si="10"/>
        <v>0</v>
      </c>
      <c r="M38" s="31">
        <f t="shared" si="11"/>
        <v>0</v>
      </c>
      <c r="N38" s="50">
        <f>N37+H39*PRODUCT($G$8:G38)^-1*PRODUCT($E$8:E37)*D38</f>
        <v>2392.6137427921667</v>
      </c>
      <c r="O38" s="50"/>
      <c r="P38" s="49">
        <f>P37+J38*PRODUCT($E$8:E37)*PRODUCT($G$8:G37)^-1</f>
        <v>9.6444676306317234</v>
      </c>
      <c r="Q38" s="49">
        <f>((O37+N37)*PRODUCT($G$8:G37))/PRODUCT($E$8:E37)</f>
        <v>3240.9130416352</v>
      </c>
      <c r="R38" s="49">
        <f>((P37)*PRODUCT($G$8:G37))/PRODUCT($E$8:E37)</f>
        <v>13.063905955528904</v>
      </c>
      <c r="S38" s="11">
        <f t="shared" si="0"/>
        <v>0</v>
      </c>
      <c r="T38" s="31">
        <f t="shared" si="12"/>
        <v>0</v>
      </c>
      <c r="U38" s="39">
        <f t="shared" si="13"/>
        <v>0</v>
      </c>
      <c r="V38" s="39">
        <f t="shared" si="1"/>
        <v>0</v>
      </c>
      <c r="W38" s="49">
        <f t="shared" si="14"/>
        <v>113565.71138890444</v>
      </c>
      <c r="X38" s="39">
        <f t="shared" si="15"/>
        <v>0</v>
      </c>
      <c r="Y38" s="39">
        <f t="shared" si="16"/>
        <v>0</v>
      </c>
      <c r="Z38" s="39">
        <f t="shared" si="22"/>
        <v>0</v>
      </c>
      <c r="AA38" s="39">
        <f t="shared" si="23"/>
        <v>0</v>
      </c>
      <c r="AB38" s="39">
        <f t="shared" si="2"/>
        <v>0</v>
      </c>
      <c r="AC38" s="39">
        <f t="shared" si="3"/>
        <v>0</v>
      </c>
      <c r="AD38" s="39">
        <f t="shared" si="4"/>
        <v>0</v>
      </c>
      <c r="AE38" s="39">
        <f t="shared" si="5"/>
        <v>0</v>
      </c>
      <c r="AF38" s="39"/>
      <c r="AG38" s="39"/>
      <c r="AH38" s="39"/>
      <c r="AI38" s="39">
        <f t="shared" si="25"/>
        <v>0</v>
      </c>
      <c r="AJ38" s="39"/>
      <c r="AK38" s="39"/>
      <c r="AM38" s="39"/>
    </row>
    <row r="39" spans="1:39" x14ac:dyDescent="0.2">
      <c r="A39" s="11">
        <f t="shared" si="24"/>
        <v>31</v>
      </c>
      <c r="B39" s="11">
        <f t="shared" si="24"/>
        <v>61</v>
      </c>
      <c r="C39" s="12" cm="1">
        <f t="array" ref="C39">IF(B39&lt;121,_xlfn.SINGLE(INDEX($D$5*Männer!C$2:C$122,B39+1,1))+(1-$D$5)*_xlfn.SINGLE(INDEX(Frauen!C$2:C$122,B39+1,1)),0)</f>
        <v>9.2292500000000004</v>
      </c>
      <c r="D39" s="20">
        <f t="shared" si="8"/>
        <v>9.2292499999999996E-3</v>
      </c>
      <c r="E39" s="20">
        <f t="shared" si="9"/>
        <v>0.99077075000000003</v>
      </c>
      <c r="F39" s="27">
        <f>IF(B39&lt;121,IF($D$1="konstant",$D$3,Zins!G33),0)</f>
        <v>7.4999999999999997E-3</v>
      </c>
      <c r="G39" s="37">
        <f t="shared" si="21"/>
        <v>1.0075000000000001</v>
      </c>
      <c r="H39" s="11"/>
      <c r="I39" s="11"/>
      <c r="J39" s="11"/>
      <c r="K39" s="11"/>
      <c r="L39" s="29">
        <f t="shared" si="10"/>
        <v>0</v>
      </c>
      <c r="M39" s="31">
        <f t="shared" si="11"/>
        <v>0</v>
      </c>
      <c r="N39" s="50">
        <f>N38+H40*PRODUCT($G$8:G39)^-1*PRODUCT($E$8:E38)*D39</f>
        <v>2392.6137427921667</v>
      </c>
      <c r="O39" s="50"/>
      <c r="P39" s="49">
        <f>P38+J39*PRODUCT($E$8:E38)*PRODUCT($G$8:G38)^-1</f>
        <v>9.6444676306317234</v>
      </c>
      <c r="Q39" s="49">
        <f>((O38+N38)*PRODUCT($G$8:G38))/PRODUCT($E$8:E38)</f>
        <v>3292.7804619136809</v>
      </c>
      <c r="R39" s="49">
        <f>((P38)*PRODUCT($G$8:G38))/PRODUCT($E$8:E38)</f>
        <v>13.272980093578623</v>
      </c>
      <c r="S39" s="11">
        <f t="shared" si="0"/>
        <v>0</v>
      </c>
      <c r="T39" s="31">
        <f t="shared" si="12"/>
        <v>0</v>
      </c>
      <c r="U39" s="39">
        <f t="shared" si="13"/>
        <v>0</v>
      </c>
      <c r="V39" s="39">
        <f t="shared" si="1"/>
        <v>0</v>
      </c>
      <c r="W39" s="49">
        <f t="shared" si="14"/>
        <v>115383.21170630296</v>
      </c>
      <c r="X39" s="39">
        <f t="shared" si="15"/>
        <v>0</v>
      </c>
      <c r="Y39" s="39">
        <f t="shared" si="16"/>
        <v>0</v>
      </c>
      <c r="Z39" s="39">
        <f t="shared" si="22"/>
        <v>0</v>
      </c>
      <c r="AA39" s="39">
        <f t="shared" si="23"/>
        <v>0</v>
      </c>
      <c r="AB39" s="39">
        <f t="shared" si="2"/>
        <v>0</v>
      </c>
      <c r="AC39" s="39">
        <f t="shared" si="3"/>
        <v>0</v>
      </c>
      <c r="AD39" s="39">
        <f t="shared" si="4"/>
        <v>0</v>
      </c>
      <c r="AE39" s="39">
        <f t="shared" si="5"/>
        <v>0</v>
      </c>
      <c r="AF39" s="39"/>
      <c r="AG39" s="39"/>
      <c r="AH39" s="39"/>
      <c r="AI39" s="39">
        <f t="shared" si="25"/>
        <v>0</v>
      </c>
      <c r="AJ39" s="39"/>
      <c r="AK39" s="39"/>
      <c r="AM39" s="39"/>
    </row>
    <row r="40" spans="1:39" x14ac:dyDescent="0.2">
      <c r="A40" s="11">
        <f t="shared" si="24"/>
        <v>32</v>
      </c>
      <c r="B40" s="11">
        <f t="shared" si="24"/>
        <v>62</v>
      </c>
      <c r="C40" s="12" cm="1">
        <f t="array" ref="C40">IF(B40&lt;121,_xlfn.SINGLE(INDEX($D$5*Männer!C$2:C$122,B40+1,1))+(1-$D$5)*_xlfn.SINGLE(INDEX(Frauen!C$2:C$122,B40+1,1)),0)</f>
        <v>10.256599999999999</v>
      </c>
      <c r="D40" s="20">
        <f t="shared" si="8"/>
        <v>1.0256599999999999E-2</v>
      </c>
      <c r="E40" s="20">
        <f t="shared" si="9"/>
        <v>0.98974340000000005</v>
      </c>
      <c r="F40" s="27">
        <f>IF(B40&lt;121,IF($D$1="konstant",$D$3,Zins!G34),0)</f>
        <v>7.4999999999999997E-3</v>
      </c>
      <c r="G40" s="37">
        <f t="shared" si="21"/>
        <v>1.0075000000000001</v>
      </c>
      <c r="H40" s="11"/>
      <c r="I40" s="11"/>
      <c r="J40" s="11"/>
      <c r="K40" s="11"/>
      <c r="L40" s="29">
        <f t="shared" si="10"/>
        <v>0</v>
      </c>
      <c r="M40" s="31">
        <f t="shared" si="11"/>
        <v>0</v>
      </c>
      <c r="N40" s="50">
        <f>N39+H41*PRODUCT($G$8:G40)^-1*PRODUCT($E$8:E39)*D40</f>
        <v>2392.6137427921667</v>
      </c>
      <c r="O40" s="50"/>
      <c r="P40" s="49">
        <f>P39+J40*PRODUCT($E$8:E39)*PRODUCT($G$8:G39)^-1</f>
        <v>9.6444676306317234</v>
      </c>
      <c r="Q40" s="49">
        <f>((O39+N39)*PRODUCT($G$8:G39))/PRODUCT($E$8:E39)</f>
        <v>3348.3793454520473</v>
      </c>
      <c r="R40" s="49">
        <f>((P39)*PRODUCT($G$8:G39))/PRODUCT($E$8:E39)</f>
        <v>13.497095513044226</v>
      </c>
      <c r="S40" s="11">
        <f t="shared" si="0"/>
        <v>0</v>
      </c>
      <c r="T40" s="31">
        <f t="shared" si="12"/>
        <v>0</v>
      </c>
      <c r="U40" s="39">
        <f t="shared" si="13"/>
        <v>0</v>
      </c>
      <c r="V40" s="39">
        <f t="shared" si="1"/>
        <v>0</v>
      </c>
      <c r="W40" s="49">
        <f t="shared" si="14"/>
        <v>117331.46723810754</v>
      </c>
      <c r="X40" s="39">
        <f t="shared" si="15"/>
        <v>0</v>
      </c>
      <c r="Y40" s="39">
        <f t="shared" si="16"/>
        <v>0</v>
      </c>
      <c r="Z40" s="39">
        <f t="shared" si="22"/>
        <v>0</v>
      </c>
      <c r="AA40" s="39">
        <f t="shared" si="23"/>
        <v>0</v>
      </c>
      <c r="AB40" s="39">
        <f t="shared" si="2"/>
        <v>0</v>
      </c>
      <c r="AC40" s="39">
        <f t="shared" si="3"/>
        <v>0</v>
      </c>
      <c r="AD40" s="39">
        <f t="shared" si="4"/>
        <v>0</v>
      </c>
      <c r="AE40" s="39">
        <f t="shared" si="5"/>
        <v>0</v>
      </c>
      <c r="AF40" s="39"/>
      <c r="AG40" s="39"/>
      <c r="AH40" s="39"/>
      <c r="AI40" s="39">
        <f t="shared" si="25"/>
        <v>0</v>
      </c>
      <c r="AJ40" s="39"/>
      <c r="AK40" s="39"/>
      <c r="AM40" s="39"/>
    </row>
    <row r="41" spans="1:39" x14ac:dyDescent="0.2">
      <c r="A41" s="11">
        <f t="shared" si="24"/>
        <v>33</v>
      </c>
      <c r="B41" s="11">
        <f t="shared" si="24"/>
        <v>63</v>
      </c>
      <c r="C41" s="12" cm="1">
        <f t="array" ref="C41">IF(B41&lt;121,_xlfn.SINGLE(INDEX($D$5*Männer!C$2:C$122,B41+1,1))+(1-$D$5)*_xlfn.SINGLE(INDEX(Frauen!C$2:C$122,B41+1,1)),0)</f>
        <v>11.5067</v>
      </c>
      <c r="D41" s="20">
        <f t="shared" si="8"/>
        <v>1.15067E-2</v>
      </c>
      <c r="E41" s="20">
        <f t="shared" si="9"/>
        <v>0.98849330000000002</v>
      </c>
      <c r="F41" s="27">
        <f>IF(B41&lt;121,IF($D$1="konstant",$D$3,Zins!G35),0)</f>
        <v>7.4999999999999997E-3</v>
      </c>
      <c r="G41" s="37">
        <f t="shared" si="21"/>
        <v>1.0075000000000001</v>
      </c>
      <c r="H41" s="11"/>
      <c r="I41" s="11"/>
      <c r="J41" s="11"/>
      <c r="K41" s="11"/>
      <c r="L41" s="29">
        <f t="shared" si="10"/>
        <v>0</v>
      </c>
      <c r="M41" s="31">
        <f t="shared" si="11"/>
        <v>0</v>
      </c>
      <c r="N41" s="50">
        <f>N40+H42*PRODUCT($G$8:G41)^-1*PRODUCT($E$8:E40)*D41</f>
        <v>2392.6137427921667</v>
      </c>
      <c r="O41" s="50"/>
      <c r="P41" s="49">
        <f>P40+J41*PRODUCT($E$8:E40)*PRODUCT($G$8:G40)^-1</f>
        <v>9.6444676306317234</v>
      </c>
      <c r="Q41" s="49">
        <f>((O40+N40)*PRODUCT($G$8:G40))/PRODUCT($E$8:E40)</f>
        <v>3408.4513122723902</v>
      </c>
      <c r="R41" s="49">
        <f>((P40)*PRODUCT($G$8:G40))/PRODUCT($E$8:E40)</f>
        <v>13.739241635147106</v>
      </c>
      <c r="S41" s="11">
        <f t="shared" si="0"/>
        <v>0</v>
      </c>
      <c r="T41" s="31">
        <f t="shared" si="12"/>
        <v>0</v>
      </c>
      <c r="U41" s="39">
        <f t="shared" si="13"/>
        <v>0</v>
      </c>
      <c r="V41" s="39">
        <f t="shared" si="1"/>
        <v>0</v>
      </c>
      <c r="W41" s="49">
        <f t="shared" si="14"/>
        <v>119436.46529231046</v>
      </c>
      <c r="X41" s="39">
        <f t="shared" si="15"/>
        <v>0</v>
      </c>
      <c r="Y41" s="39">
        <f t="shared" si="16"/>
        <v>0</v>
      </c>
      <c r="Z41" s="39">
        <f t="shared" si="22"/>
        <v>0</v>
      </c>
      <c r="AA41" s="39">
        <f t="shared" si="23"/>
        <v>0</v>
      </c>
      <c r="AB41" s="39">
        <f t="shared" si="2"/>
        <v>0</v>
      </c>
      <c r="AC41" s="39">
        <f t="shared" si="3"/>
        <v>0</v>
      </c>
      <c r="AD41" s="39">
        <f t="shared" si="4"/>
        <v>0</v>
      </c>
      <c r="AE41" s="39">
        <f t="shared" si="5"/>
        <v>0</v>
      </c>
      <c r="AF41" s="39"/>
      <c r="AG41" s="39"/>
      <c r="AH41" s="39"/>
      <c r="AI41" s="39">
        <f t="shared" si="25"/>
        <v>0</v>
      </c>
      <c r="AJ41" s="39"/>
      <c r="AK41" s="39"/>
      <c r="AM41" s="39"/>
    </row>
    <row r="42" spans="1:39" x14ac:dyDescent="0.2">
      <c r="A42" s="11">
        <f t="shared" ref="A42:B57" si="26">IF(A41&lt;121,A41+1,"")</f>
        <v>34</v>
      </c>
      <c r="B42" s="11">
        <f t="shared" si="26"/>
        <v>64</v>
      </c>
      <c r="C42" s="12" cm="1">
        <f t="array" ref="C42">IF(B42&lt;121,_xlfn.SINGLE(INDEX($D$5*Männer!C$2:C$122,B42+1,1))+(1-$D$5)*_xlfn.SINGLE(INDEX(Frauen!C$2:C$122,B42+1,1)),0)</f>
        <v>13.032349999999999</v>
      </c>
      <c r="D42" s="20">
        <f t="shared" si="8"/>
        <v>1.303235E-2</v>
      </c>
      <c r="E42" s="20">
        <f t="shared" si="9"/>
        <v>0.98696764999999997</v>
      </c>
      <c r="F42" s="27">
        <f>IF(B42&lt;121,IF($D$1="konstant",$D$3,Zins!G36),0)</f>
        <v>7.4999999999999997E-3</v>
      </c>
      <c r="G42" s="37">
        <f t="shared" si="21"/>
        <v>1.0075000000000001</v>
      </c>
      <c r="H42" s="11"/>
      <c r="I42" s="11"/>
      <c r="J42" s="11"/>
      <c r="K42" s="11"/>
      <c r="L42" s="29">
        <f t="shared" si="10"/>
        <v>0</v>
      </c>
      <c r="M42" s="31">
        <f t="shared" si="11"/>
        <v>0</v>
      </c>
      <c r="N42" s="50">
        <f>N41+H43*PRODUCT($G$8:G42)^-1*PRODUCT($E$8:E41)*D42</f>
        <v>2392.6137427921667</v>
      </c>
      <c r="O42" s="50"/>
      <c r="P42" s="49">
        <f>P41+J42*PRODUCT($E$8:E41)*PRODUCT($G$8:G41)^-1</f>
        <v>9.6444676306317234</v>
      </c>
      <c r="Q42" s="49">
        <f>((O41+N41)*PRODUCT($G$8:G41))/PRODUCT($E$8:E41)</f>
        <v>3473.9888445520405</v>
      </c>
      <c r="R42" s="49">
        <f>((P41)*PRODUCT($G$8:G41))/PRODUCT($E$8:E41)</f>
        <v>14.00341908985191</v>
      </c>
      <c r="S42" s="11">
        <f t="shared" si="0"/>
        <v>0</v>
      </c>
      <c r="T42" s="31">
        <f t="shared" si="12"/>
        <v>0</v>
      </c>
      <c r="U42" s="39">
        <f t="shared" si="13"/>
        <v>0</v>
      </c>
      <c r="V42" s="39">
        <f t="shared" si="1"/>
        <v>0</v>
      </c>
      <c r="W42" s="49">
        <f t="shared" si="14"/>
        <v>121732.98370560812</v>
      </c>
      <c r="X42" s="39">
        <f t="shared" si="15"/>
        <v>0</v>
      </c>
      <c r="Y42" s="39">
        <f t="shared" si="16"/>
        <v>0</v>
      </c>
      <c r="Z42" s="39">
        <f t="shared" si="22"/>
        <v>0</v>
      </c>
      <c r="AA42" s="39">
        <f t="shared" si="23"/>
        <v>0</v>
      </c>
      <c r="AB42" s="39">
        <f t="shared" si="2"/>
        <v>0</v>
      </c>
      <c r="AC42" s="39">
        <f t="shared" si="3"/>
        <v>0</v>
      </c>
      <c r="AD42" s="39">
        <f t="shared" si="4"/>
        <v>0</v>
      </c>
      <c r="AE42" s="39">
        <f t="shared" si="5"/>
        <v>0</v>
      </c>
      <c r="AF42" s="39"/>
      <c r="AG42" s="39"/>
      <c r="AH42" s="39"/>
      <c r="AI42" s="39">
        <f t="shared" si="25"/>
        <v>0</v>
      </c>
      <c r="AJ42" s="39"/>
      <c r="AK42" s="39"/>
      <c r="AM42" s="39"/>
    </row>
    <row r="43" spans="1:39" x14ac:dyDescent="0.2">
      <c r="A43" s="11">
        <f t="shared" si="26"/>
        <v>35</v>
      </c>
      <c r="B43" s="11">
        <f t="shared" si="26"/>
        <v>65</v>
      </c>
      <c r="C43" s="12" cm="1">
        <f t="array" ref="C43">IF(B43&lt;121,_xlfn.SINGLE(INDEX($D$5*Männer!C$2:C$122,B43+1,1))+(1-$D$5)*_xlfn.SINGLE(INDEX(Frauen!C$2:C$122,B43+1,1)),0)</f>
        <v>14.868850000000002</v>
      </c>
      <c r="D43" s="20">
        <f t="shared" si="8"/>
        <v>1.4868850000000001E-2</v>
      </c>
      <c r="E43" s="20">
        <f t="shared" si="9"/>
        <v>0.98513114999999996</v>
      </c>
      <c r="F43" s="27">
        <f>IF(B43&lt;121,IF($D$1="konstant",$D$3,Zins!G37),0)</f>
        <v>7.4999999999999997E-3</v>
      </c>
      <c r="G43" s="37">
        <f t="shared" si="21"/>
        <v>1.0075000000000001</v>
      </c>
      <c r="H43" s="11"/>
      <c r="I43" s="11"/>
      <c r="J43" s="11"/>
      <c r="K43" s="11"/>
      <c r="L43" s="29">
        <f t="shared" si="10"/>
        <v>0</v>
      </c>
      <c r="M43" s="31">
        <f t="shared" si="11"/>
        <v>0</v>
      </c>
      <c r="N43" s="50">
        <f>N42+H44*PRODUCT($G$8:G43)^-1*PRODUCT($E$8:E42)*D43</f>
        <v>2392.6137427921667</v>
      </c>
      <c r="O43" s="50"/>
      <c r="P43" s="49">
        <f>P42+J43*PRODUCT($E$8:E42)*PRODUCT($G$8:G42)^-1</f>
        <v>9.6444676306317234</v>
      </c>
      <c r="Q43" s="49">
        <f>((O42+N42)*PRODUCT($G$8:G42))/PRODUCT($E$8:E42)</f>
        <v>3546.2598605802132</v>
      </c>
      <c r="R43" s="49">
        <f>((P42)*PRODUCT($G$8:G42))/PRODUCT($E$8:E42)</f>
        <v>14.29473877185924</v>
      </c>
      <c r="S43" s="11">
        <f t="shared" si="0"/>
        <v>0</v>
      </c>
      <c r="T43" s="31">
        <f t="shared" si="12"/>
        <v>0</v>
      </c>
      <c r="U43" s="39">
        <f t="shared" si="13"/>
        <v>0</v>
      </c>
      <c r="V43" s="39">
        <f t="shared" si="1"/>
        <v>0</v>
      </c>
      <c r="W43" s="49">
        <f t="shared" si="14"/>
        <v>124265.45194606953</v>
      </c>
      <c r="X43" s="39">
        <f t="shared" si="15"/>
        <v>0</v>
      </c>
      <c r="Y43" s="39">
        <f t="shared" si="16"/>
        <v>0</v>
      </c>
      <c r="Z43" s="39">
        <f t="shared" si="22"/>
        <v>0</v>
      </c>
      <c r="AA43" s="39">
        <f t="shared" si="23"/>
        <v>0</v>
      </c>
      <c r="AB43" s="39">
        <f t="shared" si="2"/>
        <v>0</v>
      </c>
      <c r="AC43" s="39">
        <f t="shared" si="3"/>
        <v>0</v>
      </c>
      <c r="AD43" s="39">
        <f t="shared" si="4"/>
        <v>0</v>
      </c>
      <c r="AE43" s="39">
        <f t="shared" si="5"/>
        <v>0</v>
      </c>
      <c r="AF43" s="39"/>
      <c r="AG43" s="39"/>
      <c r="AH43" s="39"/>
      <c r="AI43" s="39">
        <f t="shared" si="25"/>
        <v>0</v>
      </c>
      <c r="AJ43" s="39"/>
      <c r="AK43" s="39"/>
      <c r="AM43" s="39"/>
    </row>
    <row r="44" spans="1:39" x14ac:dyDescent="0.2">
      <c r="A44" s="11">
        <f t="shared" si="26"/>
        <v>36</v>
      </c>
      <c r="B44" s="11">
        <f t="shared" si="26"/>
        <v>66</v>
      </c>
      <c r="C44" s="12" cm="1">
        <f t="array" ref="C44">IF(B44&lt;121,_xlfn.SINGLE(INDEX($D$5*Männer!C$2:C$122,B44+1,1))+(1-$D$5)*_xlfn.SINGLE(INDEX(Frauen!C$2:C$122,B44+1,1)),0)</f>
        <v>17.032550000000001</v>
      </c>
      <c r="D44" s="20">
        <f t="shared" si="8"/>
        <v>1.703255E-2</v>
      </c>
      <c r="E44" s="20">
        <f t="shared" si="9"/>
        <v>0.98296744999999996</v>
      </c>
      <c r="F44" s="27">
        <f>IF(B44&lt;121,IF($D$1="konstant",$D$3,Zins!G38),0)</f>
        <v>7.4999999999999997E-3</v>
      </c>
      <c r="G44" s="37">
        <f t="shared" si="21"/>
        <v>1.0075000000000001</v>
      </c>
      <c r="H44" s="11"/>
      <c r="I44" s="11"/>
      <c r="J44" s="11"/>
      <c r="K44" s="11"/>
      <c r="L44" s="29">
        <f t="shared" si="10"/>
        <v>0</v>
      </c>
      <c r="M44" s="31">
        <f t="shared" si="11"/>
        <v>0</v>
      </c>
      <c r="N44" s="50">
        <f>N43+H45*PRODUCT($G$8:G44)^-1*PRODUCT($E$8:E43)*D44</f>
        <v>2392.6137427921667</v>
      </c>
      <c r="O44" s="50"/>
      <c r="P44" s="49">
        <f>P43+J44*PRODUCT($E$8:E43)*PRODUCT($G$8:G43)^-1</f>
        <v>9.6444676306317234</v>
      </c>
      <c r="Q44" s="49">
        <f>((O43+N43)*PRODUCT($G$8:G43))/PRODUCT($E$8:E43)</f>
        <v>3626.7829004641312</v>
      </c>
      <c r="R44" s="49">
        <f>((P43)*PRODUCT($G$8:G43))/PRODUCT($E$8:E43)</f>
        <v>14.619321815829482</v>
      </c>
      <c r="S44" s="11">
        <f t="shared" si="0"/>
        <v>0</v>
      </c>
      <c r="T44" s="31">
        <f t="shared" si="12"/>
        <v>0</v>
      </c>
      <c r="U44" s="39">
        <f t="shared" si="13"/>
        <v>0</v>
      </c>
      <c r="V44" s="39">
        <f t="shared" si="1"/>
        <v>0</v>
      </c>
      <c r="W44" s="49">
        <f t="shared" si="14"/>
        <v>127087.0815887459</v>
      </c>
      <c r="X44" s="39">
        <f t="shared" si="15"/>
        <v>0</v>
      </c>
      <c r="Y44" s="39">
        <f t="shared" si="16"/>
        <v>0</v>
      </c>
      <c r="Z44" s="39">
        <f t="shared" si="22"/>
        <v>0</v>
      </c>
      <c r="AA44" s="39">
        <f t="shared" si="23"/>
        <v>0</v>
      </c>
      <c r="AB44" s="39">
        <f t="shared" si="2"/>
        <v>0</v>
      </c>
      <c r="AC44" s="39">
        <f t="shared" si="3"/>
        <v>0</v>
      </c>
      <c r="AD44" s="39">
        <f t="shared" si="4"/>
        <v>0</v>
      </c>
      <c r="AE44" s="39">
        <f t="shared" si="5"/>
        <v>0</v>
      </c>
      <c r="AF44" s="39"/>
      <c r="AG44" s="39"/>
      <c r="AH44" s="39"/>
      <c r="AI44" s="39">
        <f t="shared" si="25"/>
        <v>0</v>
      </c>
      <c r="AJ44" s="39"/>
      <c r="AK44" s="39"/>
      <c r="AM44" s="39"/>
    </row>
    <row r="45" spans="1:39" x14ac:dyDescent="0.2">
      <c r="A45" s="11">
        <f t="shared" si="26"/>
        <v>37</v>
      </c>
      <c r="B45" s="11">
        <f t="shared" si="26"/>
        <v>67</v>
      </c>
      <c r="C45" s="12" cm="1">
        <f t="array" ref="C45">IF(B45&lt;121,_xlfn.SINGLE(INDEX($D$5*Männer!C$2:C$122,B45+1,1))+(1-$D$5)*_xlfn.SINGLE(INDEX(Frauen!C$2:C$122,B45+1,1)),0)</f>
        <v>19.51745</v>
      </c>
      <c r="D45" s="20">
        <f t="shared" si="8"/>
        <v>1.9517449999999999E-2</v>
      </c>
      <c r="E45" s="20">
        <f t="shared" si="9"/>
        <v>0.98048254999999995</v>
      </c>
      <c r="F45" s="27">
        <f>IF(B45&lt;121,IF($D$1="konstant",$D$3,Zins!G39),0)</f>
        <v>7.4999999999999997E-3</v>
      </c>
      <c r="G45" s="37">
        <f t="shared" si="21"/>
        <v>1.0075000000000001</v>
      </c>
      <c r="H45" s="11"/>
      <c r="I45" s="11"/>
      <c r="J45" s="11"/>
      <c r="K45" s="11"/>
      <c r="L45" s="29">
        <f t="shared" si="10"/>
        <v>0</v>
      </c>
      <c r="M45" s="31">
        <f t="shared" si="11"/>
        <v>0</v>
      </c>
      <c r="N45" s="50">
        <f>N44+H46*PRODUCT($G$8:G45)^-1*PRODUCT($E$8:E44)*D45</f>
        <v>2392.6137427921667</v>
      </c>
      <c r="O45" s="50"/>
      <c r="P45" s="49">
        <f>P44+J45*PRODUCT($E$8:E44)*PRODUCT($G$8:G44)^-1</f>
        <v>9.6444676306317234</v>
      </c>
      <c r="Q45" s="49">
        <f>((O44+N44)*PRODUCT($G$8:G44))/PRODUCT($E$8:E44)</f>
        <v>3717.2988507580922</v>
      </c>
      <c r="R45" s="49">
        <f>((P44)*PRODUCT($G$8:G44))/PRODUCT($E$8:E44)</f>
        <v>14.984185620234124</v>
      </c>
      <c r="S45" s="11">
        <f t="shared" si="0"/>
        <v>0</v>
      </c>
      <c r="T45" s="31">
        <f t="shared" si="12"/>
        <v>0</v>
      </c>
      <c r="U45" s="39">
        <f t="shared" si="13"/>
        <v>0</v>
      </c>
      <c r="V45" s="39">
        <f t="shared" si="1"/>
        <v>0</v>
      </c>
      <c r="W45" s="49">
        <f t="shared" si="14"/>
        <v>130258.87551074201</v>
      </c>
      <c r="X45" s="39">
        <f t="shared" si="15"/>
        <v>0</v>
      </c>
      <c r="Y45" s="39">
        <f t="shared" si="16"/>
        <v>0</v>
      </c>
      <c r="Z45" s="39">
        <f t="shared" si="22"/>
        <v>0</v>
      </c>
      <c r="AA45" s="39">
        <f t="shared" si="23"/>
        <v>0</v>
      </c>
      <c r="AB45" s="39">
        <f t="shared" si="2"/>
        <v>0</v>
      </c>
      <c r="AC45" s="39">
        <f t="shared" si="3"/>
        <v>0</v>
      </c>
      <c r="AD45" s="39">
        <f t="shared" si="4"/>
        <v>0</v>
      </c>
      <c r="AE45" s="39">
        <f t="shared" si="5"/>
        <v>0</v>
      </c>
      <c r="AF45" s="39"/>
      <c r="AG45" s="39"/>
      <c r="AH45" s="39"/>
      <c r="AI45" s="39">
        <f t="shared" si="25"/>
        <v>0</v>
      </c>
      <c r="AJ45" s="39"/>
      <c r="AK45" s="39"/>
      <c r="AM45" s="39"/>
    </row>
    <row r="46" spans="1:39" x14ac:dyDescent="0.2">
      <c r="A46" s="11">
        <f t="shared" si="26"/>
        <v>38</v>
      </c>
      <c r="B46" s="11">
        <f t="shared" si="26"/>
        <v>68</v>
      </c>
      <c r="C46" s="12" cm="1">
        <f t="array" ref="C46">IF(B46&lt;121,_xlfn.SINGLE(INDEX($D$5*Männer!C$2:C$122,B46+1,1))+(1-$D$5)*_xlfn.SINGLE(INDEX(Frauen!C$2:C$122,B46+1,1)),0)</f>
        <v>22.312899999999999</v>
      </c>
      <c r="D46" s="20">
        <f t="shared" si="8"/>
        <v>2.23129E-2</v>
      </c>
      <c r="E46" s="20">
        <f t="shared" si="9"/>
        <v>0.97768710000000003</v>
      </c>
      <c r="F46" s="27">
        <f>IF(B46&lt;121,IF($D$1="konstant",$D$3,Zins!G40),0)</f>
        <v>7.4999999999999997E-3</v>
      </c>
      <c r="G46" s="37">
        <f t="shared" si="21"/>
        <v>1.0075000000000001</v>
      </c>
      <c r="H46" s="11"/>
      <c r="I46" s="11"/>
      <c r="J46" s="11"/>
      <c r="K46" s="11"/>
      <c r="L46" s="29">
        <f t="shared" si="10"/>
        <v>0</v>
      </c>
      <c r="M46" s="31">
        <f t="shared" si="11"/>
        <v>0</v>
      </c>
      <c r="N46" s="50">
        <f>N45+H47*PRODUCT($G$8:G46)^-1*PRODUCT($E$8:E45)*D46</f>
        <v>2392.6137427921667</v>
      </c>
      <c r="O46" s="50"/>
      <c r="P46" s="49">
        <f>P45+J46*PRODUCT($E$8:E45)*PRODUCT($G$8:G45)^-1</f>
        <v>9.6444676306317234</v>
      </c>
      <c r="Q46" s="49">
        <f>((O45+N45)*PRODUCT($G$8:G45))/PRODUCT($E$8:E45)</f>
        <v>3819.7299810575705</v>
      </c>
      <c r="R46" s="49">
        <f>((P45)*PRODUCT($G$8:G45))/PRODUCT($E$8:E45)</f>
        <v>15.397078726577929</v>
      </c>
      <c r="S46" s="11">
        <f t="shared" si="0"/>
        <v>0</v>
      </c>
      <c r="T46" s="31">
        <f t="shared" si="12"/>
        <v>0</v>
      </c>
      <c r="U46" s="39">
        <f t="shared" si="13"/>
        <v>0</v>
      </c>
      <c r="V46" s="39">
        <f t="shared" si="1"/>
        <v>0</v>
      </c>
      <c r="W46" s="49">
        <f t="shared" si="14"/>
        <v>133848.19248141904</v>
      </c>
      <c r="X46" s="39">
        <f t="shared" si="15"/>
        <v>0</v>
      </c>
      <c r="Y46" s="39">
        <f t="shared" si="16"/>
        <v>0</v>
      </c>
      <c r="Z46" s="39">
        <f t="shared" si="22"/>
        <v>0</v>
      </c>
      <c r="AA46" s="39">
        <f t="shared" si="23"/>
        <v>0</v>
      </c>
      <c r="AB46" s="39">
        <f t="shared" si="2"/>
        <v>0</v>
      </c>
      <c r="AC46" s="39">
        <f t="shared" si="3"/>
        <v>0</v>
      </c>
      <c r="AD46" s="39">
        <f t="shared" si="4"/>
        <v>0</v>
      </c>
      <c r="AE46" s="39">
        <f t="shared" si="5"/>
        <v>0</v>
      </c>
      <c r="AF46" s="39"/>
      <c r="AG46" s="39"/>
      <c r="AH46" s="39"/>
      <c r="AI46" s="39">
        <f t="shared" si="25"/>
        <v>0</v>
      </c>
      <c r="AJ46" s="39"/>
      <c r="AK46" s="39"/>
      <c r="AM46" s="39"/>
    </row>
    <row r="47" spans="1:39" x14ac:dyDescent="0.2">
      <c r="A47" s="11">
        <f t="shared" si="26"/>
        <v>39</v>
      </c>
      <c r="B47" s="11">
        <f t="shared" si="26"/>
        <v>69</v>
      </c>
      <c r="C47" s="12" cm="1">
        <f t="array" ref="C47">IF(B47&lt;121,_xlfn.SINGLE(INDEX($D$5*Männer!C$2:C$122,B47+1,1))+(1-$D$5)*_xlfn.SINGLE(INDEX(Frauen!C$2:C$122,B47+1,1)),0)</f>
        <v>25.401500000000002</v>
      </c>
      <c r="D47" s="20">
        <f t="shared" si="8"/>
        <v>2.54015E-2</v>
      </c>
      <c r="E47" s="20">
        <f t="shared" si="9"/>
        <v>0.97459850000000003</v>
      </c>
      <c r="F47" s="27">
        <f>IF(B47&lt;121,IF($D$1="konstant",$D$3,Zins!G41),0)</f>
        <v>7.4999999999999997E-3</v>
      </c>
      <c r="G47" s="37">
        <f t="shared" si="21"/>
        <v>1.0075000000000001</v>
      </c>
      <c r="H47" s="11"/>
      <c r="I47" s="11"/>
      <c r="J47" s="11"/>
      <c r="K47" s="11"/>
      <c r="L47" s="29">
        <f t="shared" si="10"/>
        <v>0</v>
      </c>
      <c r="M47" s="31">
        <f t="shared" si="11"/>
        <v>0</v>
      </c>
      <c r="N47" s="50">
        <f>N46+H48*PRODUCT($G$8:G47)^-1*PRODUCT($E$8:E46)*D47</f>
        <v>2392.6137427921667</v>
      </c>
      <c r="O47" s="50"/>
      <c r="P47" s="49">
        <f>P46+J47*PRODUCT($E$8:E46)*PRODUCT($G$8:G46)^-1</f>
        <v>9.6444676306317234</v>
      </c>
      <c r="Q47" s="49">
        <f>((O46+N46)*PRODUCT($G$8:G46))/PRODUCT($E$8:E46)</f>
        <v>3936.20612966613</v>
      </c>
      <c r="R47" s="49">
        <f>((P46)*PRODUCT($G$8:G46))/PRODUCT($E$8:E46)</f>
        <v>15.866586372089047</v>
      </c>
      <c r="S47" s="11">
        <f t="shared" si="0"/>
        <v>0</v>
      </c>
      <c r="T47" s="31">
        <f t="shared" si="12"/>
        <v>0</v>
      </c>
      <c r="U47" s="39">
        <f t="shared" si="13"/>
        <v>0</v>
      </c>
      <c r="V47" s="39">
        <f t="shared" si="1"/>
        <v>0</v>
      </c>
      <c r="W47" s="49">
        <f t="shared" si="14"/>
        <v>137929.66474143893</v>
      </c>
      <c r="X47" s="39">
        <f t="shared" si="15"/>
        <v>0</v>
      </c>
      <c r="Y47" s="39">
        <f t="shared" si="16"/>
        <v>0</v>
      </c>
      <c r="Z47" s="39">
        <f t="shared" si="22"/>
        <v>0</v>
      </c>
      <c r="AA47" s="39">
        <f t="shared" si="23"/>
        <v>0</v>
      </c>
      <c r="AB47" s="39">
        <f t="shared" si="2"/>
        <v>0</v>
      </c>
      <c r="AC47" s="39">
        <f t="shared" si="3"/>
        <v>0</v>
      </c>
      <c r="AD47" s="39">
        <f t="shared" si="4"/>
        <v>0</v>
      </c>
      <c r="AE47" s="39">
        <f t="shared" si="5"/>
        <v>0</v>
      </c>
      <c r="AF47" s="39"/>
      <c r="AG47" s="39"/>
      <c r="AH47" s="39"/>
      <c r="AI47" s="39">
        <f t="shared" si="25"/>
        <v>0</v>
      </c>
      <c r="AJ47" s="39"/>
      <c r="AK47" s="39"/>
      <c r="AM47" s="39"/>
    </row>
    <row r="48" spans="1:39" x14ac:dyDescent="0.2">
      <c r="A48" s="11">
        <f t="shared" si="26"/>
        <v>40</v>
      </c>
      <c r="B48" s="11">
        <f t="shared" si="26"/>
        <v>70</v>
      </c>
      <c r="C48" s="12" cm="1">
        <f t="array" ref="C48">IF(B48&lt;121,_xlfn.SINGLE(INDEX($D$5*Männer!C$2:C$122,B48+1,1))+(1-$D$5)*_xlfn.SINGLE(INDEX(Frauen!C$2:C$122,B48+1,1)),0)</f>
        <v>28.768450000000001</v>
      </c>
      <c r="D48" s="20">
        <f t="shared" si="8"/>
        <v>2.8768450000000001E-2</v>
      </c>
      <c r="E48" s="20">
        <f t="shared" si="9"/>
        <v>0.97123154999999994</v>
      </c>
      <c r="F48" s="27">
        <f>IF(B48&lt;121,IF($D$1="konstant",$D$3,Zins!G42),0)</f>
        <v>7.4999999999999997E-3</v>
      </c>
      <c r="G48" s="37">
        <f t="shared" si="21"/>
        <v>1.0075000000000001</v>
      </c>
      <c r="H48" s="11"/>
      <c r="I48" s="11"/>
      <c r="J48" s="11"/>
      <c r="K48" s="11"/>
      <c r="L48" s="29">
        <f t="shared" si="10"/>
        <v>0</v>
      </c>
      <c r="M48" s="31">
        <f t="shared" si="11"/>
        <v>0</v>
      </c>
      <c r="N48" s="50">
        <f>N47+H49*PRODUCT($G$8:G48)^-1*PRODUCT($E$8:E47)*D48</f>
        <v>2392.6137427921667</v>
      </c>
      <c r="O48" s="50"/>
      <c r="P48" s="49">
        <f>P47+J48*PRODUCT($E$8:E47)*PRODUCT($G$8:G47)^-1</f>
        <v>9.6444676306317234</v>
      </c>
      <c r="Q48" s="49">
        <f>((O47+N47)*PRODUCT($G$8:G47))/PRODUCT($E$8:E47)</f>
        <v>4069.0886304859137</v>
      </c>
      <c r="R48" s="49">
        <f>((P47)*PRODUCT($G$8:G47))/PRODUCT($E$8:E47)</f>
        <v>16.402226937430868</v>
      </c>
      <c r="S48" s="11">
        <f t="shared" si="0"/>
        <v>0</v>
      </c>
      <c r="T48" s="31">
        <f t="shared" si="12"/>
        <v>0</v>
      </c>
      <c r="U48" s="39">
        <f t="shared" si="13"/>
        <v>0</v>
      </c>
      <c r="V48" s="39">
        <f t="shared" si="1"/>
        <v>0</v>
      </c>
      <c r="W48" s="49">
        <f t="shared" si="14"/>
        <v>142586.03643141227</v>
      </c>
      <c r="X48" s="39">
        <f t="shared" si="15"/>
        <v>0</v>
      </c>
      <c r="Y48" s="39">
        <f t="shared" si="16"/>
        <v>0</v>
      </c>
      <c r="Z48" s="39">
        <f t="shared" si="22"/>
        <v>0</v>
      </c>
      <c r="AA48" s="39">
        <f t="shared" si="23"/>
        <v>0</v>
      </c>
      <c r="AB48" s="39">
        <f t="shared" si="2"/>
        <v>0</v>
      </c>
      <c r="AC48" s="39">
        <f t="shared" si="3"/>
        <v>0</v>
      </c>
      <c r="AD48" s="39">
        <f t="shared" si="4"/>
        <v>0</v>
      </c>
      <c r="AE48" s="39">
        <f t="shared" si="5"/>
        <v>0</v>
      </c>
      <c r="AF48" s="39"/>
      <c r="AG48" s="39"/>
      <c r="AH48" s="39"/>
      <c r="AI48" s="39">
        <f t="shared" si="25"/>
        <v>0</v>
      </c>
      <c r="AJ48" s="39"/>
      <c r="AK48" s="39"/>
      <c r="AM48" s="39"/>
    </row>
    <row r="49" spans="1:39" x14ac:dyDescent="0.2">
      <c r="A49" s="11">
        <f t="shared" si="26"/>
        <v>41</v>
      </c>
      <c r="B49" s="11">
        <f t="shared" si="26"/>
        <v>71</v>
      </c>
      <c r="C49" s="12" cm="1">
        <f t="array" ref="C49">IF(B49&lt;121,_xlfn.SINGLE(INDEX($D$5*Männer!C$2:C$122,B49+1,1))+(1-$D$5)*_xlfn.SINGLE(INDEX(Frauen!C$2:C$122,B49+1,1)),0)</f>
        <v>32.399850000000001</v>
      </c>
      <c r="D49" s="20">
        <f t="shared" si="8"/>
        <v>3.2399850000000001E-2</v>
      </c>
      <c r="E49" s="20">
        <f t="shared" si="9"/>
        <v>0.96760014999999999</v>
      </c>
      <c r="F49" s="27">
        <f>IF(B49&lt;121,IF($D$1="konstant",$D$3,Zins!G43),0)</f>
        <v>7.4999999999999997E-3</v>
      </c>
      <c r="G49" s="37">
        <f t="shared" si="21"/>
        <v>1.0075000000000001</v>
      </c>
      <c r="H49" s="11"/>
      <c r="I49" s="11"/>
      <c r="J49" s="11"/>
      <c r="K49" s="11"/>
      <c r="L49" s="29">
        <f t="shared" si="10"/>
        <v>0</v>
      </c>
      <c r="M49" s="31">
        <f t="shared" si="11"/>
        <v>0</v>
      </c>
      <c r="N49" s="50">
        <f>N48+H50*PRODUCT($G$8:G49)^-1*PRODUCT($E$8:E48)*D49</f>
        <v>2392.6137427921667</v>
      </c>
      <c r="O49" s="50"/>
      <c r="P49" s="49">
        <f>P48+J49*PRODUCT($E$8:E48)*PRODUCT($G$8:G48)^-1</f>
        <v>9.6444676306317234</v>
      </c>
      <c r="Q49" s="49">
        <f>((O48+N48)*PRODUCT($G$8:G48))/PRODUCT($E$8:E48)</f>
        <v>4221.0395607664914</v>
      </c>
      <c r="R49" s="49">
        <f>((P48)*PRODUCT($G$8:G48))/PRODUCT($E$8:E48)</f>
        <v>17.014731079794103</v>
      </c>
      <c r="S49" s="11">
        <f t="shared" si="0"/>
        <v>0</v>
      </c>
      <c r="T49" s="31">
        <f t="shared" si="12"/>
        <v>0</v>
      </c>
      <c r="U49" s="39">
        <f t="shared" si="13"/>
        <v>0</v>
      </c>
      <c r="V49" s="39">
        <f t="shared" si="1"/>
        <v>0</v>
      </c>
      <c r="W49" s="49">
        <f t="shared" si="14"/>
        <v>147910.59012101477</v>
      </c>
      <c r="X49" s="39">
        <f t="shared" si="15"/>
        <v>0</v>
      </c>
      <c r="Y49" s="39">
        <f t="shared" si="16"/>
        <v>0</v>
      </c>
      <c r="Z49" s="39">
        <f t="shared" si="22"/>
        <v>0</v>
      </c>
      <c r="AA49" s="39">
        <f t="shared" si="23"/>
        <v>0</v>
      </c>
      <c r="AB49" s="39">
        <f t="shared" si="2"/>
        <v>0</v>
      </c>
      <c r="AC49" s="39">
        <f t="shared" si="3"/>
        <v>0</v>
      </c>
      <c r="AD49" s="39">
        <f t="shared" si="4"/>
        <v>0</v>
      </c>
      <c r="AE49" s="39">
        <f t="shared" si="5"/>
        <v>0</v>
      </c>
      <c r="AF49" s="39"/>
      <c r="AG49" s="39"/>
      <c r="AH49" s="39"/>
      <c r="AI49" s="39">
        <f t="shared" si="25"/>
        <v>0</v>
      </c>
      <c r="AJ49" s="39"/>
      <c r="AK49" s="39"/>
      <c r="AM49" s="39"/>
    </row>
    <row r="50" spans="1:39" x14ac:dyDescent="0.2">
      <c r="A50" s="11">
        <f t="shared" si="26"/>
        <v>42</v>
      </c>
      <c r="B50" s="11">
        <f t="shared" si="26"/>
        <v>72</v>
      </c>
      <c r="C50" s="12" cm="1">
        <f t="array" ref="C50">IF(B50&lt;121,_xlfn.SINGLE(INDEX($D$5*Männer!C$2:C$122,B50+1,1))+(1-$D$5)*_xlfn.SINGLE(INDEX(Frauen!C$2:C$122,B50+1,1)),0)</f>
        <v>36.192099999999996</v>
      </c>
      <c r="D50" s="20">
        <f t="shared" si="8"/>
        <v>3.6192099999999998E-2</v>
      </c>
      <c r="E50" s="20">
        <f t="shared" si="9"/>
        <v>0.96380790000000005</v>
      </c>
      <c r="F50" s="27">
        <f>IF(B50&lt;121,IF($D$1="konstant",$D$3,Zins!G44),0)</f>
        <v>7.4999999999999997E-3</v>
      </c>
      <c r="G50" s="37">
        <f t="shared" si="21"/>
        <v>1.0075000000000001</v>
      </c>
      <c r="H50" s="11"/>
      <c r="I50" s="11"/>
      <c r="J50" s="11"/>
      <c r="K50" s="11"/>
      <c r="L50" s="29">
        <f t="shared" si="10"/>
        <v>0</v>
      </c>
      <c r="M50" s="31">
        <f t="shared" si="11"/>
        <v>0</v>
      </c>
      <c r="N50" s="50">
        <f>N49+H51*PRODUCT($G$8:G50)^-1*PRODUCT($E$8:E49)*D50</f>
        <v>2392.6137427921667</v>
      </c>
      <c r="O50" s="50"/>
      <c r="P50" s="49">
        <f>P49+J50*PRODUCT($E$8:E49)*PRODUCT($G$8:G49)^-1</f>
        <v>9.6444676306317234</v>
      </c>
      <c r="Q50" s="49">
        <f>((O49+N49)*PRODUCT($G$8:G49))/PRODUCT($E$8:E49)</f>
        <v>4395.0978691686232</v>
      </c>
      <c r="R50" s="49">
        <f>((P49)*PRODUCT($G$8:G49))/PRODUCT($E$8:E49)</f>
        <v>17.716348600082959</v>
      </c>
      <c r="S50" s="11">
        <f t="shared" si="0"/>
        <v>0</v>
      </c>
      <c r="T50" s="31">
        <f t="shared" si="12"/>
        <v>0</v>
      </c>
      <c r="U50" s="39">
        <f t="shared" si="13"/>
        <v>0</v>
      </c>
      <c r="V50" s="39">
        <f t="shared" si="1"/>
        <v>0</v>
      </c>
      <c r="W50" s="49">
        <f t="shared" si="14"/>
        <v>154009.81443308209</v>
      </c>
      <c r="X50" s="39">
        <f t="shared" si="15"/>
        <v>0</v>
      </c>
      <c r="Y50" s="39">
        <f t="shared" si="16"/>
        <v>0</v>
      </c>
      <c r="Z50" s="39">
        <f t="shared" si="22"/>
        <v>0</v>
      </c>
      <c r="AA50" s="39">
        <f t="shared" si="23"/>
        <v>0</v>
      </c>
      <c r="AB50" s="39">
        <f t="shared" si="2"/>
        <v>0</v>
      </c>
      <c r="AC50" s="39">
        <f t="shared" si="3"/>
        <v>0</v>
      </c>
      <c r="AD50" s="39">
        <f t="shared" si="4"/>
        <v>0</v>
      </c>
      <c r="AE50" s="39">
        <f t="shared" si="5"/>
        <v>0</v>
      </c>
      <c r="AF50" s="39"/>
      <c r="AG50" s="39"/>
      <c r="AH50" s="39"/>
      <c r="AI50" s="39">
        <f t="shared" si="25"/>
        <v>0</v>
      </c>
      <c r="AJ50" s="39"/>
      <c r="AK50" s="39"/>
      <c r="AM50" s="39"/>
    </row>
    <row r="51" spans="1:39" x14ac:dyDescent="0.2">
      <c r="A51" s="11">
        <f t="shared" si="26"/>
        <v>43</v>
      </c>
      <c r="B51" s="11">
        <f t="shared" si="26"/>
        <v>73</v>
      </c>
      <c r="C51" s="12" cm="1">
        <f t="array" ref="C51">IF(B51&lt;121,_xlfn.SINGLE(INDEX($D$5*Männer!C$2:C$122,B51+1,1))+(1-$D$5)*_xlfn.SINGLE(INDEX(Frauen!C$2:C$122,B51+1,1)),0)</f>
        <v>40.315300000000001</v>
      </c>
      <c r="D51" s="20">
        <f t="shared" si="8"/>
        <v>4.0315299999999998E-2</v>
      </c>
      <c r="E51" s="20">
        <f t="shared" si="9"/>
        <v>0.95968469999999995</v>
      </c>
      <c r="F51" s="27">
        <f>IF(B51&lt;121,IF($D$1="konstant",$D$3,Zins!G45),0)</f>
        <v>7.4999999999999997E-3</v>
      </c>
      <c r="G51" s="37">
        <f t="shared" si="21"/>
        <v>1.0075000000000001</v>
      </c>
      <c r="H51" s="11"/>
      <c r="I51" s="11"/>
      <c r="J51" s="11"/>
      <c r="K51" s="11"/>
      <c r="L51" s="29">
        <f t="shared" si="10"/>
        <v>0</v>
      </c>
      <c r="M51" s="31">
        <f t="shared" si="11"/>
        <v>0</v>
      </c>
      <c r="N51" s="50">
        <f>N50+H52*PRODUCT($G$8:G51)^-1*PRODUCT($E$8:E50)*D51</f>
        <v>2392.6137427921667</v>
      </c>
      <c r="O51" s="50"/>
      <c r="P51" s="49">
        <f>P50+J51*PRODUCT($E$8:E50)*PRODUCT($G$8:G50)^-1</f>
        <v>9.6444676306317234</v>
      </c>
      <c r="Q51" s="49">
        <f>((O50+N50)*PRODUCT($G$8:G50))/PRODUCT($E$8:E50)</f>
        <v>4594.3399127433886</v>
      </c>
      <c r="R51" s="49">
        <f>((P50)*PRODUCT($G$8:G50))/PRODUCT($E$8:E50)</f>
        <v>18.519480089946949</v>
      </c>
      <c r="S51" s="11">
        <f t="shared" si="0"/>
        <v>0</v>
      </c>
      <c r="T51" s="31">
        <f t="shared" si="12"/>
        <v>0</v>
      </c>
      <c r="U51" s="39">
        <f t="shared" si="13"/>
        <v>0</v>
      </c>
      <c r="V51" s="39">
        <f t="shared" si="1"/>
        <v>0</v>
      </c>
      <c r="W51" s="49">
        <f t="shared" si="14"/>
        <v>160991.50882798346</v>
      </c>
      <c r="X51" s="39">
        <f t="shared" si="15"/>
        <v>0</v>
      </c>
      <c r="Y51" s="39">
        <f t="shared" si="16"/>
        <v>0</v>
      </c>
      <c r="Z51" s="39">
        <f t="shared" si="22"/>
        <v>0</v>
      </c>
      <c r="AA51" s="39">
        <f t="shared" si="23"/>
        <v>0</v>
      </c>
      <c r="AB51" s="39">
        <f t="shared" si="2"/>
        <v>0</v>
      </c>
      <c r="AC51" s="39">
        <f t="shared" si="3"/>
        <v>0</v>
      </c>
      <c r="AD51" s="39">
        <f t="shared" si="4"/>
        <v>0</v>
      </c>
      <c r="AE51" s="39">
        <f t="shared" si="5"/>
        <v>0</v>
      </c>
      <c r="AF51" s="39"/>
      <c r="AG51" s="39"/>
      <c r="AH51" s="39"/>
      <c r="AI51" s="39">
        <f t="shared" si="25"/>
        <v>0</v>
      </c>
      <c r="AJ51" s="39"/>
      <c r="AK51" s="39"/>
      <c r="AM51" s="39"/>
    </row>
    <row r="52" spans="1:39" x14ac:dyDescent="0.2">
      <c r="A52" s="11">
        <f t="shared" si="26"/>
        <v>44</v>
      </c>
      <c r="B52" s="11">
        <f t="shared" si="26"/>
        <v>74</v>
      </c>
      <c r="C52" s="12" cm="1">
        <f t="array" ref="C52">IF(B52&lt;121,_xlfn.SINGLE(INDEX($D$5*Männer!C$2:C$122,B52+1,1))+(1-$D$5)*_xlfn.SINGLE(INDEX(Frauen!C$2:C$122,B52+1,1)),0)</f>
        <v>44.546350000000004</v>
      </c>
      <c r="D52" s="20">
        <f t="shared" si="8"/>
        <v>4.4546350000000005E-2</v>
      </c>
      <c r="E52" s="20">
        <f t="shared" si="9"/>
        <v>0.95545365000000004</v>
      </c>
      <c r="F52" s="27">
        <f>IF(B52&lt;121,IF($D$1="konstant",$D$3,Zins!G46),0)</f>
        <v>7.4999999999999997E-3</v>
      </c>
      <c r="G52" s="37">
        <f t="shared" si="21"/>
        <v>1.0075000000000001</v>
      </c>
      <c r="H52" s="11"/>
      <c r="I52" s="11"/>
      <c r="J52" s="11"/>
      <c r="K52" s="11"/>
      <c r="L52" s="29">
        <f t="shared" si="10"/>
        <v>0</v>
      </c>
      <c r="M52" s="31">
        <f t="shared" si="11"/>
        <v>0</v>
      </c>
      <c r="N52" s="50">
        <f>N51+H53*PRODUCT($G$8:G52)^-1*PRODUCT($E$8:E51)*D52</f>
        <v>2392.6137427921667</v>
      </c>
      <c r="O52" s="50"/>
      <c r="P52" s="49">
        <f>P51+J52*PRODUCT($E$8:E51)*PRODUCT($G$8:G51)^-1</f>
        <v>9.6444676306317234</v>
      </c>
      <c r="Q52" s="49">
        <f>((O51+N51)*PRODUCT($G$8:G51))/PRODUCT($E$8:E51)</f>
        <v>4823.2481585764199</v>
      </c>
      <c r="R52" s="49">
        <f>((P51)*PRODUCT($G$8:G51))/PRODUCT($E$8:E51)</f>
        <v>19.442194077514785</v>
      </c>
      <c r="S52" s="11">
        <f t="shared" si="0"/>
        <v>0</v>
      </c>
      <c r="T52" s="31">
        <f t="shared" si="12"/>
        <v>0</v>
      </c>
      <c r="U52" s="39">
        <f t="shared" si="13"/>
        <v>0</v>
      </c>
      <c r="V52" s="39">
        <f t="shared" si="1"/>
        <v>0</v>
      </c>
      <c r="W52" s="49">
        <f t="shared" si="14"/>
        <v>169012.74464852188</v>
      </c>
      <c r="X52" s="39">
        <f t="shared" si="15"/>
        <v>0</v>
      </c>
      <c r="Y52" s="39">
        <f t="shared" si="16"/>
        <v>0</v>
      </c>
      <c r="Z52" s="39">
        <f t="shared" si="22"/>
        <v>0</v>
      </c>
      <c r="AA52" s="39">
        <f t="shared" si="23"/>
        <v>0</v>
      </c>
      <c r="AB52" s="39">
        <f t="shared" si="2"/>
        <v>0</v>
      </c>
      <c r="AC52" s="39">
        <f t="shared" si="3"/>
        <v>0</v>
      </c>
      <c r="AD52" s="39">
        <f t="shared" si="4"/>
        <v>0</v>
      </c>
      <c r="AE52" s="39">
        <f t="shared" si="5"/>
        <v>0</v>
      </c>
      <c r="AF52" s="39"/>
      <c r="AG52" s="39"/>
      <c r="AH52" s="39"/>
      <c r="AI52" s="39">
        <f t="shared" si="25"/>
        <v>0</v>
      </c>
      <c r="AJ52" s="39"/>
      <c r="AK52" s="39"/>
      <c r="AM52" s="39"/>
    </row>
    <row r="53" spans="1:39" x14ac:dyDescent="0.2">
      <c r="A53" s="11">
        <f t="shared" si="26"/>
        <v>45</v>
      </c>
      <c r="B53" s="11">
        <f t="shared" si="26"/>
        <v>75</v>
      </c>
      <c r="C53" s="12" cm="1">
        <f t="array" ref="C53">IF(B53&lt;121,_xlfn.SINGLE(INDEX($D$5*Männer!C$2:C$122,B53+1,1))+(1-$D$5)*_xlfn.SINGLE(INDEX(Frauen!C$2:C$122,B53+1,1)),0)</f>
        <v>49.241500000000002</v>
      </c>
      <c r="D53" s="20">
        <f t="shared" si="8"/>
        <v>4.9241500000000001E-2</v>
      </c>
      <c r="E53" s="20">
        <f t="shared" si="9"/>
        <v>0.95075849999999995</v>
      </c>
      <c r="F53" s="27">
        <f>IF(B53&lt;121,IF($D$1="konstant",$D$3,Zins!G47),0)</f>
        <v>7.4999999999999997E-3</v>
      </c>
      <c r="G53" s="37">
        <f t="shared" si="21"/>
        <v>1.0075000000000001</v>
      </c>
      <c r="H53" s="11"/>
      <c r="I53" s="11"/>
      <c r="J53" s="11"/>
      <c r="K53" s="11"/>
      <c r="L53" s="29">
        <f t="shared" si="10"/>
        <v>0</v>
      </c>
      <c r="M53" s="31">
        <f t="shared" si="11"/>
        <v>0</v>
      </c>
      <c r="N53" s="50">
        <f>N52+H54*PRODUCT($G$8:G53)^-1*PRODUCT($E$8:E52)*D53</f>
        <v>2392.6137427921667</v>
      </c>
      <c r="O53" s="50"/>
      <c r="P53" s="49">
        <f>P52+J53*PRODUCT($E$8:E52)*PRODUCT($G$8:G52)^-1</f>
        <v>9.6444676306317234</v>
      </c>
      <c r="Q53" s="49">
        <f>((O52+N52)*PRODUCT($G$8:G52))/PRODUCT($E$8:E52)</f>
        <v>5085.9845684463535</v>
      </c>
      <c r="R53" s="49">
        <f>((P52)*PRODUCT($G$8:G52))/PRODUCT($E$8:E52)</f>
        <v>20.501267155236828</v>
      </c>
      <c r="S53" s="11">
        <f t="shared" si="0"/>
        <v>0</v>
      </c>
      <c r="T53" s="31">
        <f t="shared" si="12"/>
        <v>0</v>
      </c>
      <c r="U53" s="39">
        <f t="shared" si="13"/>
        <v>0</v>
      </c>
      <c r="V53" s="39">
        <f t="shared" si="1"/>
        <v>0</v>
      </c>
      <c r="W53" s="49">
        <f t="shared" si="14"/>
        <v>178219.36232425907</v>
      </c>
      <c r="X53" s="39">
        <f t="shared" si="15"/>
        <v>0</v>
      </c>
      <c r="Y53" s="39">
        <f t="shared" si="16"/>
        <v>0</v>
      </c>
      <c r="Z53" s="39">
        <f t="shared" si="22"/>
        <v>0</v>
      </c>
      <c r="AA53" s="39">
        <f t="shared" si="23"/>
        <v>0</v>
      </c>
      <c r="AB53" s="39">
        <f t="shared" si="2"/>
        <v>0</v>
      </c>
      <c r="AC53" s="39">
        <f t="shared" si="3"/>
        <v>0</v>
      </c>
      <c r="AD53" s="39">
        <f t="shared" si="4"/>
        <v>0</v>
      </c>
      <c r="AE53" s="39">
        <f t="shared" si="5"/>
        <v>0</v>
      </c>
      <c r="AF53" s="39"/>
      <c r="AG53" s="39"/>
      <c r="AH53" s="39"/>
      <c r="AI53" s="39">
        <f t="shared" si="25"/>
        <v>0</v>
      </c>
      <c r="AJ53" s="39"/>
      <c r="AK53" s="39"/>
      <c r="AM53" s="39"/>
    </row>
    <row r="54" spans="1:39" x14ac:dyDescent="0.2">
      <c r="A54" s="11">
        <f t="shared" si="26"/>
        <v>46</v>
      </c>
      <c r="B54" s="11">
        <f t="shared" si="26"/>
        <v>76</v>
      </c>
      <c r="C54" s="12" cm="1">
        <f t="array" ref="C54">IF(B54&lt;121,_xlfn.SINGLE(INDEX($D$5*Männer!C$2:C$122,B54+1,1))+(1-$D$5)*_xlfn.SINGLE(INDEX(Frauen!C$2:C$122,B54+1,1)),0)</f>
        <v>54.525200000000005</v>
      </c>
      <c r="D54" s="20">
        <f t="shared" si="8"/>
        <v>5.4525200000000003E-2</v>
      </c>
      <c r="E54" s="20">
        <f t="shared" si="9"/>
        <v>0.94547479999999995</v>
      </c>
      <c r="F54" s="27">
        <f>IF(B54&lt;121,IF($D$1="konstant",$D$3,Zins!G48),0)</f>
        <v>7.4999999999999997E-3</v>
      </c>
      <c r="G54" s="37">
        <f t="shared" si="21"/>
        <v>1.0075000000000001</v>
      </c>
      <c r="H54" s="11"/>
      <c r="I54" s="11"/>
      <c r="J54" s="11"/>
      <c r="K54" s="11"/>
      <c r="L54" s="29">
        <f t="shared" si="10"/>
        <v>0</v>
      </c>
      <c r="M54" s="31">
        <f t="shared" si="11"/>
        <v>0</v>
      </c>
      <c r="N54" s="50">
        <f>N53+H55*PRODUCT($G$8:G54)^-1*PRODUCT($E$8:E53)*D54</f>
        <v>2392.6137427921667</v>
      </c>
      <c r="O54" s="50"/>
      <c r="P54" s="49">
        <f>P53+J54*PRODUCT($E$8:E53)*PRODUCT($G$8:G53)^-1</f>
        <v>9.6444676306317234</v>
      </c>
      <c r="Q54" s="49">
        <f>((O53+N53)*PRODUCT($G$8:G53))/PRODUCT($E$8:E53)</f>
        <v>5389.5173724028782</v>
      </c>
      <c r="R54" s="49">
        <f>((P53)*PRODUCT($G$8:G53))/PRODUCT($E$8:E53)</f>
        <v>21.724787797217811</v>
      </c>
      <c r="S54" s="11">
        <f t="shared" si="0"/>
        <v>0</v>
      </c>
      <c r="T54" s="31">
        <f t="shared" si="12"/>
        <v>0</v>
      </c>
      <c r="U54" s="39">
        <f t="shared" si="13"/>
        <v>0</v>
      </c>
      <c r="V54" s="39">
        <f t="shared" si="1"/>
        <v>0</v>
      </c>
      <c r="W54" s="49">
        <f t="shared" si="14"/>
        <v>188855.53749105692</v>
      </c>
      <c r="X54" s="39">
        <f t="shared" si="15"/>
        <v>0</v>
      </c>
      <c r="Y54" s="39">
        <f t="shared" si="16"/>
        <v>0</v>
      </c>
      <c r="Z54" s="39">
        <f t="shared" si="22"/>
        <v>0</v>
      </c>
      <c r="AA54" s="39">
        <f t="shared" si="23"/>
        <v>0</v>
      </c>
      <c r="AB54" s="39">
        <f t="shared" si="2"/>
        <v>0</v>
      </c>
      <c r="AC54" s="39">
        <f t="shared" si="3"/>
        <v>0</v>
      </c>
      <c r="AD54" s="39">
        <f t="shared" si="4"/>
        <v>0</v>
      </c>
      <c r="AE54" s="39">
        <f t="shared" si="5"/>
        <v>0</v>
      </c>
      <c r="AF54" s="39"/>
      <c r="AG54" s="39"/>
      <c r="AH54" s="39"/>
      <c r="AI54" s="39">
        <f t="shared" si="25"/>
        <v>0</v>
      </c>
      <c r="AJ54" s="39"/>
      <c r="AK54" s="39"/>
      <c r="AM54" s="39"/>
    </row>
    <row r="55" spans="1:39" x14ac:dyDescent="0.2">
      <c r="A55" s="11">
        <f t="shared" si="26"/>
        <v>47</v>
      </c>
      <c r="B55" s="11">
        <f t="shared" si="26"/>
        <v>77</v>
      </c>
      <c r="C55" s="12" cm="1">
        <f t="array" ref="C55">IF(B55&lt;121,_xlfn.SINGLE(INDEX($D$5*Männer!C$2:C$122,B55+1,1))+(1-$D$5)*_xlfn.SINGLE(INDEX(Frauen!C$2:C$122,B55+1,1)),0)</f>
        <v>60.316650000000003</v>
      </c>
      <c r="D55" s="20">
        <f t="shared" si="8"/>
        <v>6.0316649999999999E-2</v>
      </c>
      <c r="E55" s="20">
        <f t="shared" si="9"/>
        <v>0.93968335000000003</v>
      </c>
      <c r="F55" s="27">
        <f>IF(B55&lt;121,IF($D$1="konstant",$D$3,Zins!G49),0)</f>
        <v>7.4999999999999997E-3</v>
      </c>
      <c r="G55" s="37">
        <f t="shared" si="21"/>
        <v>1.0075000000000001</v>
      </c>
      <c r="H55" s="11"/>
      <c r="I55" s="11"/>
      <c r="J55" s="11"/>
      <c r="K55" s="11"/>
      <c r="L55" s="29">
        <f t="shared" si="10"/>
        <v>0</v>
      </c>
      <c r="M55" s="31">
        <f t="shared" si="11"/>
        <v>0</v>
      </c>
      <c r="N55" s="50">
        <f>N54+H56*PRODUCT($G$8:G55)^-1*PRODUCT($E$8:E54)*D55</f>
        <v>2392.6137427921667</v>
      </c>
      <c r="O55" s="50"/>
      <c r="P55" s="49">
        <f>P54+J55*PRODUCT($E$8:E54)*PRODUCT($G$8:G54)^-1</f>
        <v>9.6444676306317234</v>
      </c>
      <c r="Q55" s="49">
        <f>((O54+N54)*PRODUCT($G$8:G54))/PRODUCT($E$8:E54)</f>
        <v>5743.081415491878</v>
      </c>
      <c r="R55" s="49">
        <f>((P54)*PRODUCT($G$8:G54))/PRODUCT($E$8:E54)</f>
        <v>23.149981052585375</v>
      </c>
      <c r="S55" s="11">
        <f t="shared" si="0"/>
        <v>0</v>
      </c>
      <c r="T55" s="31">
        <f t="shared" si="12"/>
        <v>0</v>
      </c>
      <c r="U55" s="39">
        <f t="shared" si="13"/>
        <v>0</v>
      </c>
      <c r="V55" s="39">
        <f t="shared" si="1"/>
        <v>0</v>
      </c>
      <c r="W55" s="49">
        <f t="shared" si="14"/>
        <v>201244.87085455886</v>
      </c>
      <c r="X55" s="39">
        <f t="shared" si="15"/>
        <v>0</v>
      </c>
      <c r="Y55" s="39">
        <f t="shared" si="16"/>
        <v>0</v>
      </c>
      <c r="Z55" s="39">
        <f t="shared" si="22"/>
        <v>0</v>
      </c>
      <c r="AA55" s="39">
        <f t="shared" si="23"/>
        <v>0</v>
      </c>
      <c r="AB55" s="39">
        <f t="shared" si="2"/>
        <v>0</v>
      </c>
      <c r="AC55" s="39">
        <f t="shared" si="3"/>
        <v>0</v>
      </c>
      <c r="AD55" s="39">
        <f t="shared" si="4"/>
        <v>0</v>
      </c>
      <c r="AE55" s="39">
        <f t="shared" si="5"/>
        <v>0</v>
      </c>
      <c r="AF55" s="39"/>
      <c r="AG55" s="39"/>
      <c r="AH55" s="39"/>
      <c r="AI55" s="39">
        <f t="shared" si="25"/>
        <v>0</v>
      </c>
      <c r="AJ55" s="39"/>
      <c r="AK55" s="39"/>
      <c r="AM55" s="39"/>
    </row>
    <row r="56" spans="1:39" x14ac:dyDescent="0.2">
      <c r="A56" s="11">
        <f t="shared" si="26"/>
        <v>48</v>
      </c>
      <c r="B56" s="11">
        <f t="shared" si="26"/>
        <v>78</v>
      </c>
      <c r="C56" s="12" cm="1">
        <f t="array" ref="C56">IF(B56&lt;121,_xlfn.SINGLE(INDEX($D$5*Männer!C$2:C$122,B56+1,1))+(1-$D$5)*_xlfn.SINGLE(INDEX(Frauen!C$2:C$122,B56+1,1)),0)</f>
        <v>67.49015</v>
      </c>
      <c r="D56" s="20">
        <f t="shared" si="8"/>
        <v>6.7490149999999999E-2</v>
      </c>
      <c r="E56" s="20">
        <f t="shared" si="9"/>
        <v>0.93250984999999997</v>
      </c>
      <c r="F56" s="27">
        <f>IF(B56&lt;121,IF($D$1="konstant",$D$3,Zins!G50),0)</f>
        <v>7.4999999999999997E-3</v>
      </c>
      <c r="G56" s="37">
        <f t="shared" si="21"/>
        <v>1.0075000000000001</v>
      </c>
      <c r="H56" s="11"/>
      <c r="I56" s="11"/>
      <c r="J56" s="11"/>
      <c r="K56" s="11"/>
      <c r="L56" s="29">
        <f t="shared" si="10"/>
        <v>0</v>
      </c>
      <c r="M56" s="31">
        <f t="shared" si="11"/>
        <v>0</v>
      </c>
      <c r="N56" s="50">
        <f>N55+H57*PRODUCT($G$8:G56)^-1*PRODUCT($E$8:E55)*D56</f>
        <v>2392.6137427921667</v>
      </c>
      <c r="O56" s="50"/>
      <c r="P56" s="49">
        <f>P55+J56*PRODUCT($E$8:E55)*PRODUCT($G$8:G55)^-1</f>
        <v>9.6444676306317234</v>
      </c>
      <c r="Q56" s="49">
        <f>((O55+N55)*PRODUCT($G$8:G55))/PRODUCT($E$8:E55)</f>
        <v>6157.5577838088411</v>
      </c>
      <c r="R56" s="49">
        <f>((P55)*PRODUCT($G$8:G55))/PRODUCT($E$8:E55)</f>
        <v>24.820707859173801</v>
      </c>
      <c r="S56" s="11">
        <f t="shared" si="0"/>
        <v>0</v>
      </c>
      <c r="T56" s="31">
        <f t="shared" si="12"/>
        <v>0</v>
      </c>
      <c r="U56" s="39">
        <f t="shared" si="13"/>
        <v>0</v>
      </c>
      <c r="V56" s="39">
        <f t="shared" si="1"/>
        <v>0</v>
      </c>
      <c r="W56" s="49">
        <f t="shared" si="14"/>
        <v>215768.64949875727</v>
      </c>
      <c r="X56" s="39">
        <f t="shared" si="15"/>
        <v>0</v>
      </c>
      <c r="Y56" s="39">
        <f t="shared" si="16"/>
        <v>0</v>
      </c>
      <c r="Z56" s="39">
        <f t="shared" si="22"/>
        <v>0</v>
      </c>
      <c r="AA56" s="39">
        <f t="shared" si="23"/>
        <v>0</v>
      </c>
      <c r="AB56" s="39">
        <f t="shared" si="2"/>
        <v>0</v>
      </c>
      <c r="AC56" s="39">
        <f t="shared" si="3"/>
        <v>0</v>
      </c>
      <c r="AD56" s="39">
        <f t="shared" si="4"/>
        <v>0</v>
      </c>
      <c r="AE56" s="39">
        <f t="shared" si="5"/>
        <v>0</v>
      </c>
      <c r="AF56" s="39"/>
      <c r="AG56" s="39"/>
      <c r="AH56" s="39"/>
      <c r="AI56" s="39">
        <f t="shared" si="25"/>
        <v>0</v>
      </c>
      <c r="AJ56" s="39"/>
      <c r="AK56" s="39"/>
      <c r="AM56" s="39"/>
    </row>
    <row r="57" spans="1:39" x14ac:dyDescent="0.2">
      <c r="A57" s="11">
        <f t="shared" si="26"/>
        <v>49</v>
      </c>
      <c r="B57" s="11">
        <f t="shared" si="26"/>
        <v>79</v>
      </c>
      <c r="C57" s="12" cm="1">
        <f t="array" ref="C57">IF(B57&lt;121,_xlfn.SINGLE(INDEX($D$5*Männer!C$2:C$122,B57+1,1))+(1-$D$5)*_xlfn.SINGLE(INDEX(Frauen!C$2:C$122,B57+1,1)),0)</f>
        <v>75.423699999999997</v>
      </c>
      <c r="D57" s="20">
        <f t="shared" si="8"/>
        <v>7.5423699999999996E-2</v>
      </c>
      <c r="E57" s="20">
        <f t="shared" si="9"/>
        <v>0.92457630000000002</v>
      </c>
      <c r="F57" s="27">
        <f>IF(B57&lt;121,IF($D$1="konstant",$D$3,Zins!G51),0)</f>
        <v>7.4999999999999997E-3</v>
      </c>
      <c r="G57" s="37">
        <f t="shared" si="21"/>
        <v>1.0075000000000001</v>
      </c>
      <c r="H57" s="11"/>
      <c r="I57" s="11"/>
      <c r="J57" s="11"/>
      <c r="K57" s="11"/>
      <c r="L57" s="29">
        <f t="shared" si="10"/>
        <v>0</v>
      </c>
      <c r="M57" s="31">
        <f t="shared" si="11"/>
        <v>0</v>
      </c>
      <c r="N57" s="50">
        <f>N56+H58*PRODUCT($G$8:G57)^-1*PRODUCT($E$8:E56)*D57</f>
        <v>2392.6137427921667</v>
      </c>
      <c r="O57" s="50"/>
      <c r="P57" s="49">
        <f>P56+J57*PRODUCT($E$8:E56)*PRODUCT($G$8:G56)^-1</f>
        <v>9.6444676306317234</v>
      </c>
      <c r="Q57" s="49">
        <f>((O56+N56)*PRODUCT($G$8:G56))/PRODUCT($E$8:E56)</f>
        <v>6652.7334453222211</v>
      </c>
      <c r="R57" s="49">
        <f>((P56)*PRODUCT($G$8:G56))/PRODUCT($E$8:E56)</f>
        <v>26.816728175168986</v>
      </c>
      <c r="S57" s="11">
        <f t="shared" si="0"/>
        <v>0</v>
      </c>
      <c r="T57" s="31">
        <f t="shared" si="12"/>
        <v>0</v>
      </c>
      <c r="U57" s="39">
        <f t="shared" si="13"/>
        <v>0</v>
      </c>
      <c r="V57" s="39">
        <f t="shared" si="1"/>
        <v>0</v>
      </c>
      <c r="W57" s="49">
        <f t="shared" si="14"/>
        <v>233120.23392567699</v>
      </c>
      <c r="X57" s="39">
        <f t="shared" si="15"/>
        <v>0</v>
      </c>
      <c r="Y57" s="39">
        <f t="shared" si="16"/>
        <v>0</v>
      </c>
      <c r="Z57" s="39">
        <f t="shared" si="22"/>
        <v>0</v>
      </c>
      <c r="AA57" s="39">
        <f t="shared" si="23"/>
        <v>0</v>
      </c>
      <c r="AB57" s="39">
        <f t="shared" si="2"/>
        <v>0</v>
      </c>
      <c r="AC57" s="39">
        <f t="shared" si="3"/>
        <v>0</v>
      </c>
      <c r="AD57" s="39">
        <f t="shared" si="4"/>
        <v>0</v>
      </c>
      <c r="AE57" s="39">
        <f t="shared" si="5"/>
        <v>0</v>
      </c>
      <c r="AF57" s="39"/>
      <c r="AG57" s="39"/>
      <c r="AH57" s="39"/>
      <c r="AI57" s="39">
        <f t="shared" si="25"/>
        <v>0</v>
      </c>
      <c r="AJ57" s="39"/>
      <c r="AK57" s="39"/>
      <c r="AM57" s="39"/>
    </row>
    <row r="58" spans="1:39" x14ac:dyDescent="0.2">
      <c r="A58" s="11">
        <f t="shared" ref="A58:B73" si="27">IF(A57&lt;121,A57+1,"")</f>
        <v>50</v>
      </c>
      <c r="B58" s="11">
        <f t="shared" si="27"/>
        <v>80</v>
      </c>
      <c r="C58" s="12" cm="1">
        <f t="array" ref="C58">IF(B58&lt;121,_xlfn.SINGLE(INDEX($D$5*Männer!C$2:C$122,B58+1,1))+(1-$D$5)*_xlfn.SINGLE(INDEX(Frauen!C$2:C$122,B58+1,1)),0)</f>
        <v>84.444400000000002</v>
      </c>
      <c r="D58" s="20">
        <f t="shared" si="8"/>
        <v>8.4444400000000003E-2</v>
      </c>
      <c r="E58" s="20">
        <f t="shared" si="9"/>
        <v>0.91555560000000002</v>
      </c>
      <c r="F58" s="27">
        <f>IF(B58&lt;121,IF($D$1="konstant",$D$3,Zins!G52),0)</f>
        <v>7.4999999999999997E-3</v>
      </c>
      <c r="G58" s="37">
        <f t="shared" si="21"/>
        <v>1.0075000000000001</v>
      </c>
      <c r="H58" s="11"/>
      <c r="I58" s="11"/>
      <c r="J58" s="11"/>
      <c r="K58" s="11"/>
      <c r="L58" s="29">
        <f t="shared" si="10"/>
        <v>0</v>
      </c>
      <c r="M58" s="31">
        <f t="shared" si="11"/>
        <v>0</v>
      </c>
      <c r="N58" s="50">
        <f>N57+H59*PRODUCT($G$8:G58)^-1*PRODUCT($E$8:E57)*D58</f>
        <v>2392.6137427921667</v>
      </c>
      <c r="O58" s="50"/>
      <c r="P58" s="49">
        <f>P57+J58*PRODUCT($E$8:E57)*PRODUCT($G$8:G57)^-1</f>
        <v>9.6444676306317234</v>
      </c>
      <c r="Q58" s="49">
        <f>((O57+N57)*PRODUCT($G$8:G57))/PRODUCT($E$8:E57)</f>
        <v>7249.4059669949766</v>
      </c>
      <c r="R58" s="49">
        <f>((P57)*PRODUCT($G$8:G57))/PRODUCT($E$8:E57)</f>
        <v>29.221875616412358</v>
      </c>
      <c r="S58" s="11">
        <f t="shared" si="0"/>
        <v>0</v>
      </c>
      <c r="T58" s="31">
        <f t="shared" si="12"/>
        <v>0</v>
      </c>
      <c r="U58" s="39">
        <f t="shared" si="13"/>
        <v>0</v>
      </c>
      <c r="V58" s="39">
        <f t="shared" si="1"/>
        <v>0</v>
      </c>
      <c r="W58" s="49">
        <f t="shared" si="14"/>
        <v>254028.39731033516</v>
      </c>
      <c r="X58" s="39">
        <f t="shared" si="15"/>
        <v>0</v>
      </c>
      <c r="Y58" s="39">
        <f t="shared" si="16"/>
        <v>0</v>
      </c>
      <c r="Z58" s="39">
        <f t="shared" si="22"/>
        <v>0</v>
      </c>
      <c r="AA58" s="39">
        <f t="shared" si="23"/>
        <v>0</v>
      </c>
      <c r="AB58" s="39">
        <f t="shared" si="2"/>
        <v>0</v>
      </c>
      <c r="AC58" s="39">
        <f t="shared" si="3"/>
        <v>0</v>
      </c>
      <c r="AD58" s="39">
        <f t="shared" si="4"/>
        <v>0</v>
      </c>
      <c r="AE58" s="39">
        <f t="shared" si="5"/>
        <v>0</v>
      </c>
      <c r="AF58" s="39"/>
      <c r="AG58" s="39"/>
      <c r="AH58" s="39"/>
      <c r="AI58" s="39">
        <f t="shared" si="25"/>
        <v>0</v>
      </c>
      <c r="AJ58" s="39"/>
      <c r="AK58" s="39"/>
      <c r="AM58" s="39"/>
    </row>
    <row r="59" spans="1:39" x14ac:dyDescent="0.2">
      <c r="A59" s="11">
        <f t="shared" si="27"/>
        <v>51</v>
      </c>
      <c r="B59" s="11">
        <f t="shared" si="27"/>
        <v>81</v>
      </c>
      <c r="C59" s="12" cm="1">
        <f t="array" ref="C59">IF(B59&lt;121,_xlfn.SINGLE(INDEX($D$5*Männer!C$2:C$122,B59+1,1))+(1-$D$5)*_xlfn.SINGLE(INDEX(Frauen!C$2:C$122,B59+1,1)),0)</f>
        <v>94.58574999999999</v>
      </c>
      <c r="D59" s="20">
        <f t="shared" si="8"/>
        <v>9.4585749999999996E-2</v>
      </c>
      <c r="E59" s="20">
        <f t="shared" si="9"/>
        <v>0.90541424999999998</v>
      </c>
      <c r="F59" s="27">
        <f>IF(B59&lt;121,IF($D$1="konstant",$D$3,Zins!G53),0)</f>
        <v>7.4999999999999997E-3</v>
      </c>
      <c r="G59" s="37">
        <f t="shared" si="21"/>
        <v>1.0075000000000001</v>
      </c>
      <c r="H59" s="11"/>
      <c r="I59" s="11"/>
      <c r="J59" s="11"/>
      <c r="K59" s="11"/>
      <c r="L59" s="29">
        <f t="shared" si="10"/>
        <v>0</v>
      </c>
      <c r="M59" s="31">
        <f t="shared" si="11"/>
        <v>0</v>
      </c>
      <c r="N59" s="50">
        <f>N58+H60*PRODUCT($G$8:G59)^-1*PRODUCT($E$8:E58)*D59</f>
        <v>2392.6137427921667</v>
      </c>
      <c r="O59" s="50"/>
      <c r="P59" s="49">
        <f>P58+J59*PRODUCT($E$8:E58)*PRODUCT($G$8:G58)^-1</f>
        <v>9.6444676306317234</v>
      </c>
      <c r="Q59" s="49">
        <f>((O58+N58)*PRODUCT($G$8:G58))/PRODUCT($E$8:E58)</f>
        <v>7977.4254144122315</v>
      </c>
      <c r="R59" s="49">
        <f>((P58)*PRODUCT($G$8:G58))/PRODUCT($E$8:E58)</f>
        <v>32.156473821508435</v>
      </c>
      <c r="S59" s="11">
        <f t="shared" si="0"/>
        <v>0</v>
      </c>
      <c r="T59" s="31">
        <f t="shared" si="12"/>
        <v>0</v>
      </c>
      <c r="U59" s="39">
        <f t="shared" si="13"/>
        <v>0</v>
      </c>
      <c r="V59" s="39">
        <f t="shared" si="1"/>
        <v>0</v>
      </c>
      <c r="W59" s="49">
        <f t="shared" si="14"/>
        <v>279539.12388298713</v>
      </c>
      <c r="X59" s="39">
        <f t="shared" si="15"/>
        <v>0</v>
      </c>
      <c r="Y59" s="39">
        <f t="shared" si="16"/>
        <v>0</v>
      </c>
      <c r="Z59" s="39">
        <f t="shared" si="22"/>
        <v>0</v>
      </c>
      <c r="AA59" s="39">
        <f t="shared" si="23"/>
        <v>0</v>
      </c>
      <c r="AB59" s="39">
        <f t="shared" si="2"/>
        <v>0</v>
      </c>
      <c r="AC59" s="39">
        <f t="shared" si="3"/>
        <v>0</v>
      </c>
      <c r="AD59" s="39">
        <f t="shared" si="4"/>
        <v>0</v>
      </c>
      <c r="AE59" s="39">
        <f t="shared" si="5"/>
        <v>0</v>
      </c>
      <c r="AF59" s="39"/>
      <c r="AG59" s="39"/>
      <c r="AH59" s="39"/>
      <c r="AI59" s="39">
        <f t="shared" si="25"/>
        <v>0</v>
      </c>
      <c r="AJ59" s="39"/>
      <c r="AK59" s="39"/>
      <c r="AM59" s="39"/>
    </row>
    <row r="60" spans="1:39" x14ac:dyDescent="0.2">
      <c r="A60" s="11">
        <f t="shared" si="27"/>
        <v>52</v>
      </c>
      <c r="B60" s="11">
        <f t="shared" si="27"/>
        <v>82</v>
      </c>
      <c r="C60" s="12" cm="1">
        <f t="array" ref="C60">IF(B60&lt;121,_xlfn.SINGLE(INDEX($D$5*Männer!C$2:C$122,B60+1,1))+(1-$D$5)*_xlfn.SINGLE(INDEX(Frauen!C$2:C$122,B60+1,1)),0)</f>
        <v>105.87115</v>
      </c>
      <c r="D60" s="20">
        <f t="shared" si="8"/>
        <v>0.10587115</v>
      </c>
      <c r="E60" s="20">
        <f t="shared" si="9"/>
        <v>0.89412884999999998</v>
      </c>
      <c r="F60" s="27">
        <f>IF(B60&lt;121,IF($D$1="konstant",$D$3,Zins!G54),0)</f>
        <v>7.4999999999999997E-3</v>
      </c>
      <c r="G60" s="37">
        <f t="shared" si="21"/>
        <v>1.0075000000000001</v>
      </c>
      <c r="H60" s="11"/>
      <c r="I60" s="11"/>
      <c r="J60" s="11"/>
      <c r="K60" s="11"/>
      <c r="L60" s="29">
        <f t="shared" si="10"/>
        <v>0</v>
      </c>
      <c r="M60" s="31">
        <f t="shared" si="11"/>
        <v>0</v>
      </c>
      <c r="N60" s="50">
        <f>N59+H61*PRODUCT($G$8:G60)^-1*PRODUCT($E$8:E59)*D60</f>
        <v>2392.6137427921667</v>
      </c>
      <c r="O60" s="50"/>
      <c r="P60" s="49">
        <f>P59+J60*PRODUCT($E$8:E59)*PRODUCT($G$8:G59)^-1</f>
        <v>9.6444676306317234</v>
      </c>
      <c r="Q60" s="49">
        <f>((O59+N59)*PRODUCT($G$8:G59))/PRODUCT($E$8:E59)</f>
        <v>8876.8827142054852</v>
      </c>
      <c r="R60" s="49">
        <f>((P59)*PRODUCT($G$8:G59))/PRODUCT($E$8:E59)</f>
        <v>35.782126662099429</v>
      </c>
      <c r="S60" s="11">
        <f t="shared" si="0"/>
        <v>0</v>
      </c>
      <c r="T60" s="31">
        <f t="shared" si="12"/>
        <v>0</v>
      </c>
      <c r="U60" s="39">
        <f t="shared" si="13"/>
        <v>0</v>
      </c>
      <c r="V60" s="39">
        <f t="shared" si="1"/>
        <v>0</v>
      </c>
      <c r="W60" s="49">
        <f t="shared" si="14"/>
        <v>311057.2506585904</v>
      </c>
      <c r="X60" s="39">
        <f t="shared" si="15"/>
        <v>0</v>
      </c>
      <c r="Y60" s="39">
        <f t="shared" si="16"/>
        <v>0</v>
      </c>
      <c r="Z60" s="39">
        <f t="shared" si="22"/>
        <v>0</v>
      </c>
      <c r="AA60" s="39">
        <f t="shared" si="23"/>
        <v>0</v>
      </c>
      <c r="AB60" s="39">
        <f t="shared" si="2"/>
        <v>0</v>
      </c>
      <c r="AC60" s="39">
        <f t="shared" si="3"/>
        <v>0</v>
      </c>
      <c r="AD60" s="39">
        <f t="shared" si="4"/>
        <v>0</v>
      </c>
      <c r="AE60" s="39">
        <f t="shared" si="5"/>
        <v>0</v>
      </c>
      <c r="AF60" s="39"/>
      <c r="AG60" s="39"/>
      <c r="AH60" s="39"/>
      <c r="AI60" s="39">
        <f t="shared" si="25"/>
        <v>0</v>
      </c>
      <c r="AJ60" s="39"/>
      <c r="AK60" s="39"/>
      <c r="AM60" s="39"/>
    </row>
    <row r="61" spans="1:39" x14ac:dyDescent="0.2">
      <c r="A61" s="11">
        <f t="shared" si="27"/>
        <v>53</v>
      </c>
      <c r="B61" s="11">
        <f t="shared" si="27"/>
        <v>83</v>
      </c>
      <c r="C61" s="12" cm="1">
        <f t="array" ref="C61">IF(B61&lt;121,_xlfn.SINGLE(INDEX($D$5*Männer!C$2:C$122,B61+1,1))+(1-$D$5)*_xlfn.SINGLE(INDEX(Frauen!C$2:C$122,B61+1,1)),0)</f>
        <v>118.31664999999998</v>
      </c>
      <c r="D61" s="20">
        <f t="shared" si="8"/>
        <v>0.11831664999999998</v>
      </c>
      <c r="E61" s="20">
        <f t="shared" si="9"/>
        <v>0.88168334999999998</v>
      </c>
      <c r="F61" s="27">
        <f>IF(B61&lt;121,IF($D$1="konstant",$D$3,Zins!G55),0)</f>
        <v>7.4999999999999997E-3</v>
      </c>
      <c r="G61" s="37">
        <f t="shared" si="21"/>
        <v>1.0075000000000001</v>
      </c>
      <c r="H61" s="11"/>
      <c r="I61" s="11"/>
      <c r="J61" s="11"/>
      <c r="K61" s="11"/>
      <c r="L61" s="29">
        <f t="shared" si="10"/>
        <v>0</v>
      </c>
      <c r="M61" s="31">
        <f t="shared" si="11"/>
        <v>0</v>
      </c>
      <c r="N61" s="50">
        <f>N60+H62*PRODUCT($G$8:G61)^-1*PRODUCT($E$8:E60)*D61</f>
        <v>2392.6137427921667</v>
      </c>
      <c r="O61" s="50"/>
      <c r="P61" s="49">
        <f>P60+J61*PRODUCT($E$8:E60)*PRODUCT($G$8:G60)^-1</f>
        <v>9.6444676306317234</v>
      </c>
      <c r="Q61" s="49">
        <f>((O60+N60)*PRODUCT($G$8:G60))/PRODUCT($E$8:E60)</f>
        <v>10002.427876655616</v>
      </c>
      <c r="R61" s="49">
        <f>((P60)*PRODUCT($G$8:G60))/PRODUCT($E$8:E60)</f>
        <v>40.319124712355695</v>
      </c>
      <c r="S61" s="11">
        <f t="shared" si="0"/>
        <v>0</v>
      </c>
      <c r="T61" s="31">
        <f t="shared" si="12"/>
        <v>0</v>
      </c>
      <c r="U61" s="39">
        <f t="shared" si="13"/>
        <v>0</v>
      </c>
      <c r="V61" s="39">
        <f t="shared" si="1"/>
        <v>0</v>
      </c>
      <c r="W61" s="49">
        <f t="shared" si="14"/>
        <v>350497.78344422043</v>
      </c>
      <c r="X61" s="39">
        <f t="shared" si="15"/>
        <v>0</v>
      </c>
      <c r="Y61" s="39">
        <f t="shared" si="16"/>
        <v>0</v>
      </c>
      <c r="Z61" s="39">
        <f t="shared" si="22"/>
        <v>0</v>
      </c>
      <c r="AA61" s="39">
        <f t="shared" si="23"/>
        <v>0</v>
      </c>
      <c r="AB61" s="39">
        <f t="shared" si="2"/>
        <v>0</v>
      </c>
      <c r="AC61" s="39">
        <f t="shared" si="3"/>
        <v>0</v>
      </c>
      <c r="AD61" s="39">
        <f t="shared" si="4"/>
        <v>0</v>
      </c>
      <c r="AE61" s="39">
        <f t="shared" si="5"/>
        <v>0</v>
      </c>
      <c r="AF61" s="39"/>
      <c r="AG61" s="39"/>
      <c r="AH61" s="39"/>
      <c r="AI61" s="39">
        <f t="shared" si="25"/>
        <v>0</v>
      </c>
      <c r="AJ61" s="39"/>
      <c r="AK61" s="39"/>
      <c r="AM61" s="39"/>
    </row>
    <row r="62" spans="1:39" x14ac:dyDescent="0.2">
      <c r="A62" s="11">
        <f t="shared" si="27"/>
        <v>54</v>
      </c>
      <c r="B62" s="11">
        <f t="shared" si="27"/>
        <v>84</v>
      </c>
      <c r="C62" s="12" cm="1">
        <f t="array" ref="C62">IF(B62&lt;121,_xlfn.SINGLE(INDEX($D$5*Männer!C$2:C$122,B62+1,1))+(1-$D$5)*_xlfn.SINGLE(INDEX(Frauen!C$2:C$122,B62+1,1)),0)</f>
        <v>132.05045000000001</v>
      </c>
      <c r="D62" s="20">
        <f t="shared" si="8"/>
        <v>0.13205045000000001</v>
      </c>
      <c r="E62" s="20">
        <f t="shared" si="9"/>
        <v>0.86794954999999996</v>
      </c>
      <c r="F62" s="27">
        <f>IF(B62&lt;121,IF($D$1="konstant",$D$3,Zins!G56),0)</f>
        <v>7.4999999999999997E-3</v>
      </c>
      <c r="G62" s="37">
        <f t="shared" si="21"/>
        <v>1.0075000000000001</v>
      </c>
      <c r="H62" s="11"/>
      <c r="I62" s="11"/>
      <c r="J62" s="11"/>
      <c r="K62" s="11"/>
      <c r="L62" s="29">
        <f t="shared" si="10"/>
        <v>0</v>
      </c>
      <c r="M62" s="31">
        <f t="shared" si="11"/>
        <v>0</v>
      </c>
      <c r="N62" s="50">
        <f>N61+H63*PRODUCT($G$8:G62)^-1*PRODUCT($E$8:E61)*D62</f>
        <v>2392.6137427921667</v>
      </c>
      <c r="O62" s="50"/>
      <c r="P62" s="49">
        <f>P61+J62*PRODUCT($E$8:E61)*PRODUCT($G$8:G61)^-1</f>
        <v>9.6444676306317234</v>
      </c>
      <c r="Q62" s="49">
        <f>((O61+N61)*PRODUCT($G$8:G61))/PRODUCT($E$8:E61)</f>
        <v>11429.779280430481</v>
      </c>
      <c r="R62" s="49">
        <f>((P61)*PRODUCT($G$8:G61))/PRODUCT($E$8:E61)</f>
        <v>46.072683744904978</v>
      </c>
      <c r="S62" s="11">
        <f t="shared" si="0"/>
        <v>0</v>
      </c>
      <c r="T62" s="31">
        <f t="shared" si="12"/>
        <v>0</v>
      </c>
      <c r="U62" s="39">
        <f t="shared" si="13"/>
        <v>0</v>
      </c>
      <c r="V62" s="39">
        <f t="shared" si="1"/>
        <v>0</v>
      </c>
      <c r="W62" s="49">
        <f t="shared" si="14"/>
        <v>400513.99044799036</v>
      </c>
      <c r="X62" s="39">
        <f t="shared" si="15"/>
        <v>0</v>
      </c>
      <c r="Y62" s="39">
        <f t="shared" si="16"/>
        <v>0</v>
      </c>
      <c r="Z62" s="39">
        <f t="shared" si="22"/>
        <v>0</v>
      </c>
      <c r="AA62" s="39">
        <f t="shared" si="23"/>
        <v>0</v>
      </c>
      <c r="AB62" s="39">
        <f t="shared" si="2"/>
        <v>0</v>
      </c>
      <c r="AC62" s="39">
        <f t="shared" si="3"/>
        <v>0</v>
      </c>
      <c r="AD62" s="39">
        <f t="shared" si="4"/>
        <v>0</v>
      </c>
      <c r="AE62" s="39">
        <f t="shared" si="5"/>
        <v>0</v>
      </c>
      <c r="AF62" s="39"/>
      <c r="AG62" s="39"/>
      <c r="AH62" s="39"/>
      <c r="AI62" s="39">
        <f t="shared" si="25"/>
        <v>0</v>
      </c>
      <c r="AJ62" s="39"/>
      <c r="AK62" s="39"/>
      <c r="AM62" s="39"/>
    </row>
    <row r="63" spans="1:39" x14ac:dyDescent="0.2">
      <c r="A63" s="11">
        <f t="shared" si="27"/>
        <v>55</v>
      </c>
      <c r="B63" s="11">
        <f t="shared" si="27"/>
        <v>85</v>
      </c>
      <c r="C63" s="12" cm="1">
        <f t="array" ref="C63">IF(B63&lt;121,_xlfn.SINGLE(INDEX($D$5*Männer!C$2:C$122,B63+1,1))+(1-$D$5)*_xlfn.SINGLE(INDEX(Frauen!C$2:C$122,B63+1,1)),0)</f>
        <v>147.19995</v>
      </c>
      <c r="D63" s="20">
        <f t="shared" si="8"/>
        <v>0.14719995</v>
      </c>
      <c r="E63" s="20">
        <f t="shared" si="9"/>
        <v>0.85280005000000003</v>
      </c>
      <c r="F63" s="27">
        <f>IF(B63&lt;121,IF($D$1="konstant",$D$3,Zins!G57),0)</f>
        <v>7.4999999999999997E-3</v>
      </c>
      <c r="G63" s="37">
        <f t="shared" si="21"/>
        <v>1.0075000000000001</v>
      </c>
      <c r="H63" s="11"/>
      <c r="I63" s="11"/>
      <c r="J63" s="11"/>
      <c r="K63" s="11"/>
      <c r="L63" s="29">
        <f t="shared" si="10"/>
        <v>0</v>
      </c>
      <c r="M63" s="31">
        <f t="shared" si="11"/>
        <v>0</v>
      </c>
      <c r="N63" s="50">
        <f>N62+H64*PRODUCT($G$8:G63)^-1*PRODUCT($E$8:E62)*D63</f>
        <v>2392.6137427921667</v>
      </c>
      <c r="O63" s="50"/>
      <c r="P63" s="49">
        <f>P62+J63*PRODUCT($E$8:E62)*PRODUCT($G$8:G62)^-1</f>
        <v>9.6444676306317234</v>
      </c>
      <c r="Q63" s="49">
        <f>((O62+N62)*PRODUCT($G$8:G62))/PRODUCT($E$8:E62)</f>
        <v>13267.479227374115</v>
      </c>
      <c r="R63" s="49">
        <f>((P62)*PRODUCT($G$8:G62))/PRODUCT($E$8:E62)</f>
        <v>53.480330594090141</v>
      </c>
      <c r="S63" s="11">
        <f t="shared" si="0"/>
        <v>0</v>
      </c>
      <c r="T63" s="31">
        <f t="shared" si="12"/>
        <v>0</v>
      </c>
      <c r="U63" s="39">
        <f t="shared" si="13"/>
        <v>0</v>
      </c>
      <c r="V63" s="39">
        <f t="shared" si="1"/>
        <v>0</v>
      </c>
      <c r="W63" s="49">
        <f t="shared" si="14"/>
        <v>464909.331857307</v>
      </c>
      <c r="X63" s="39">
        <f t="shared" si="15"/>
        <v>0</v>
      </c>
      <c r="Y63" s="39">
        <f t="shared" si="16"/>
        <v>0</v>
      </c>
      <c r="Z63" s="39">
        <f t="shared" si="22"/>
        <v>0</v>
      </c>
      <c r="AA63" s="39">
        <f t="shared" si="23"/>
        <v>0</v>
      </c>
      <c r="AB63" s="39">
        <f t="shared" si="2"/>
        <v>0</v>
      </c>
      <c r="AC63" s="39">
        <f t="shared" si="3"/>
        <v>0</v>
      </c>
      <c r="AD63" s="39">
        <f t="shared" si="4"/>
        <v>0</v>
      </c>
      <c r="AE63" s="39">
        <f t="shared" si="5"/>
        <v>0</v>
      </c>
      <c r="AF63" s="39"/>
      <c r="AG63" s="39"/>
      <c r="AH63" s="39"/>
      <c r="AI63" s="39">
        <f t="shared" si="25"/>
        <v>0</v>
      </c>
      <c r="AJ63" s="39"/>
      <c r="AK63" s="39"/>
      <c r="AM63" s="39"/>
    </row>
    <row r="64" spans="1:39" x14ac:dyDescent="0.2">
      <c r="A64" s="11">
        <f t="shared" si="27"/>
        <v>56</v>
      </c>
      <c r="B64" s="11">
        <f t="shared" si="27"/>
        <v>86</v>
      </c>
      <c r="C64" s="12" cm="1">
        <f t="array" ref="C64">IF(B64&lt;121,_xlfn.SINGLE(INDEX($D$5*Männer!C$2:C$122,B64+1,1))+(1-$D$5)*_xlfn.SINGLE(INDEX(Frauen!C$2:C$122,B64+1,1)),0)</f>
        <v>163.84909999999999</v>
      </c>
      <c r="D64" s="20">
        <f t="shared" si="8"/>
        <v>0.1638491</v>
      </c>
      <c r="E64" s="20">
        <f t="shared" si="9"/>
        <v>0.83615090000000003</v>
      </c>
      <c r="F64" s="27">
        <f>IF(B64&lt;121,IF($D$1="konstant",$D$3,Zins!G58),0)</f>
        <v>7.4999999999999997E-3</v>
      </c>
      <c r="G64" s="37">
        <f t="shared" si="21"/>
        <v>1.0075000000000001</v>
      </c>
      <c r="H64" s="11"/>
      <c r="I64" s="11"/>
      <c r="J64" s="11"/>
      <c r="K64" s="11"/>
      <c r="L64" s="29">
        <f t="shared" si="10"/>
        <v>0</v>
      </c>
      <c r="M64" s="31">
        <f t="shared" si="11"/>
        <v>0</v>
      </c>
      <c r="N64" s="50">
        <f>N63+H65*PRODUCT($G$8:G64)^-1*PRODUCT($E$8:E63)*D64</f>
        <v>2392.6137427921667</v>
      </c>
      <c r="O64" s="50"/>
      <c r="P64" s="49">
        <f>P63+J64*PRODUCT($E$8:E63)*PRODUCT($G$8:G63)^-1</f>
        <v>9.6444676306317234</v>
      </c>
      <c r="Q64" s="49">
        <f>((O63+N63)*PRODUCT($G$8:G63))/PRODUCT($E$8:E63)</f>
        <v>15674.231399938848</v>
      </c>
      <c r="R64" s="49">
        <f>((P63)*PRODUCT($G$8:G63))/PRODUCT($E$8:E63)</f>
        <v>63.181789299315611</v>
      </c>
      <c r="S64" s="11">
        <f t="shared" si="0"/>
        <v>0</v>
      </c>
      <c r="T64" s="31">
        <f t="shared" si="12"/>
        <v>0</v>
      </c>
      <c r="U64" s="39">
        <f t="shared" si="13"/>
        <v>0</v>
      </c>
      <c r="V64" s="39">
        <f t="shared" si="1"/>
        <v>0</v>
      </c>
      <c r="W64" s="49">
        <f t="shared" si="14"/>
        <v>549244.9863789723</v>
      </c>
      <c r="X64" s="39">
        <f t="shared" si="15"/>
        <v>0</v>
      </c>
      <c r="Y64" s="39">
        <f t="shared" si="16"/>
        <v>0</v>
      </c>
      <c r="Z64" s="39">
        <f t="shared" si="22"/>
        <v>0</v>
      </c>
      <c r="AA64" s="39">
        <f t="shared" si="23"/>
        <v>0</v>
      </c>
      <c r="AB64" s="39">
        <f t="shared" si="2"/>
        <v>0</v>
      </c>
      <c r="AC64" s="39">
        <f t="shared" si="3"/>
        <v>0</v>
      </c>
      <c r="AD64" s="39">
        <f t="shared" si="4"/>
        <v>0</v>
      </c>
      <c r="AE64" s="39">
        <f t="shared" si="5"/>
        <v>0</v>
      </c>
      <c r="AF64" s="39"/>
      <c r="AG64" s="39"/>
      <c r="AH64" s="39"/>
      <c r="AI64" s="39">
        <f t="shared" si="25"/>
        <v>0</v>
      </c>
      <c r="AJ64" s="39"/>
      <c r="AK64" s="39"/>
      <c r="AM64" s="39"/>
    </row>
    <row r="65" spans="1:39" x14ac:dyDescent="0.2">
      <c r="A65" s="11">
        <f t="shared" si="27"/>
        <v>57</v>
      </c>
      <c r="B65" s="11">
        <f t="shared" si="27"/>
        <v>87</v>
      </c>
      <c r="C65" s="12" cm="1">
        <f t="array" ref="C65">IF(B65&lt;121,_xlfn.SINGLE(INDEX($D$5*Männer!C$2:C$122,B65+1,1))+(1-$D$5)*_xlfn.SINGLE(INDEX(Frauen!C$2:C$122,B65+1,1)),0)</f>
        <v>181.94330000000002</v>
      </c>
      <c r="D65" s="20">
        <f t="shared" si="8"/>
        <v>0.18194330000000003</v>
      </c>
      <c r="E65" s="20">
        <f t="shared" si="9"/>
        <v>0.81805669999999997</v>
      </c>
      <c r="F65" s="27">
        <f>IF(B65&lt;121,IF($D$1="konstant",$D$3,Zins!G59),0)</f>
        <v>7.4999999999999997E-3</v>
      </c>
      <c r="G65" s="37">
        <f t="shared" si="21"/>
        <v>1.0075000000000001</v>
      </c>
      <c r="H65" s="11"/>
      <c r="I65" s="11"/>
      <c r="J65" s="11"/>
      <c r="K65" s="11"/>
      <c r="L65" s="29">
        <f t="shared" si="10"/>
        <v>0</v>
      </c>
      <c r="M65" s="31">
        <f t="shared" si="11"/>
        <v>0</v>
      </c>
      <c r="N65" s="50">
        <f>N64+H66*PRODUCT($G$8:G65)^-1*PRODUCT($E$8:E64)*D65</f>
        <v>2392.6137427921667</v>
      </c>
      <c r="O65" s="50"/>
      <c r="P65" s="49">
        <f>P64+J65*PRODUCT($E$8:E64)*PRODUCT($G$8:G64)^-1</f>
        <v>9.6444676306317234</v>
      </c>
      <c r="Q65" s="49">
        <f>((O64+N64)*PRODUCT($G$8:G64))/PRODUCT($E$8:E64)</f>
        <v>18886.289706126478</v>
      </c>
      <c r="R65" s="49">
        <f>((P64)*PRODUCT($G$8:G64))/PRODUCT($E$8:E64)</f>
        <v>76.129383726143786</v>
      </c>
      <c r="S65" s="11">
        <f t="shared" si="0"/>
        <v>0</v>
      </c>
      <c r="T65" s="31">
        <f t="shared" si="12"/>
        <v>0</v>
      </c>
      <c r="U65" s="39">
        <f t="shared" si="13"/>
        <v>0</v>
      </c>
      <c r="V65" s="39">
        <f t="shared" si="1"/>
        <v>0</v>
      </c>
      <c r="W65" s="49">
        <f t="shared" si="14"/>
        <v>661799.5911704629</v>
      </c>
      <c r="X65" s="39">
        <f t="shared" si="15"/>
        <v>0</v>
      </c>
      <c r="Y65" s="39">
        <f t="shared" si="16"/>
        <v>0</v>
      </c>
      <c r="Z65" s="39">
        <f t="shared" si="22"/>
        <v>0</v>
      </c>
      <c r="AA65" s="39">
        <f t="shared" si="23"/>
        <v>0</v>
      </c>
      <c r="AB65" s="39">
        <f t="shared" si="2"/>
        <v>0</v>
      </c>
      <c r="AC65" s="39">
        <f t="shared" si="3"/>
        <v>0</v>
      </c>
      <c r="AD65" s="39">
        <f t="shared" si="4"/>
        <v>0</v>
      </c>
      <c r="AE65" s="39">
        <f t="shared" si="5"/>
        <v>0</v>
      </c>
      <c r="AF65" s="39"/>
      <c r="AG65" s="39"/>
      <c r="AH65" s="39"/>
      <c r="AI65" s="39">
        <f t="shared" si="25"/>
        <v>0</v>
      </c>
      <c r="AJ65" s="39"/>
      <c r="AK65" s="39"/>
      <c r="AM65" s="39"/>
    </row>
    <row r="66" spans="1:39" x14ac:dyDescent="0.2">
      <c r="A66" s="11">
        <f t="shared" si="27"/>
        <v>58</v>
      </c>
      <c r="B66" s="11">
        <f t="shared" si="27"/>
        <v>88</v>
      </c>
      <c r="C66" s="12" cm="1">
        <f t="array" ref="C66">IF(B66&lt;121,_xlfn.SINGLE(INDEX($D$5*Männer!C$2:C$122,B66+1,1))+(1-$D$5)*_xlfn.SINGLE(INDEX(Frauen!C$2:C$122,B66+1,1)),0)</f>
        <v>201.33945</v>
      </c>
      <c r="D66" s="20">
        <f t="shared" si="8"/>
        <v>0.20133945</v>
      </c>
      <c r="E66" s="20">
        <f t="shared" si="9"/>
        <v>0.79866055000000002</v>
      </c>
      <c r="F66" s="27">
        <f>IF(B66&lt;121,IF($D$1="konstant",$D$3,Zins!G60),0)</f>
        <v>7.4999999999999997E-3</v>
      </c>
      <c r="G66" s="37">
        <f t="shared" si="21"/>
        <v>1.0075000000000001</v>
      </c>
      <c r="H66" s="11"/>
      <c r="I66" s="11"/>
      <c r="J66" s="11"/>
      <c r="K66" s="11"/>
      <c r="L66" s="29">
        <f t="shared" si="10"/>
        <v>0</v>
      </c>
      <c r="M66" s="31">
        <f t="shared" si="11"/>
        <v>0</v>
      </c>
      <c r="N66" s="50">
        <f>N65+H67*PRODUCT($G$8:G66)^-1*PRODUCT($E$8:E65)*D66</f>
        <v>2392.6137427921667</v>
      </c>
      <c r="O66" s="50"/>
      <c r="P66" s="49">
        <f>P65+J66*PRODUCT($E$8:E65)*PRODUCT($G$8:G65)^-1</f>
        <v>9.6444676306317234</v>
      </c>
      <c r="Q66" s="49">
        <f>((O65+N65)*PRODUCT($G$8:G65))/PRODUCT($E$8:E65)</f>
        <v>23259.924255766662</v>
      </c>
      <c r="R66" s="49">
        <f>((P65)*PRODUCT($G$8:G65))/PRODUCT($E$8:E65)</f>
        <v>93.75921510585988</v>
      </c>
      <c r="S66" s="11">
        <f t="shared" si="0"/>
        <v>0</v>
      </c>
      <c r="T66" s="31">
        <f t="shared" si="12"/>
        <v>0</v>
      </c>
      <c r="U66" s="39">
        <f t="shared" si="13"/>
        <v>0</v>
      </c>
      <c r="V66" s="39">
        <f t="shared" si="1"/>
        <v>0</v>
      </c>
      <c r="W66" s="49">
        <f t="shared" si="14"/>
        <v>815057.3036126243</v>
      </c>
      <c r="X66" s="39">
        <f t="shared" si="15"/>
        <v>0</v>
      </c>
      <c r="Y66" s="39">
        <f t="shared" si="16"/>
        <v>0</v>
      </c>
      <c r="Z66" s="39">
        <f t="shared" si="22"/>
        <v>0</v>
      </c>
      <c r="AA66" s="39">
        <f t="shared" si="23"/>
        <v>0</v>
      </c>
      <c r="AB66" s="39">
        <f t="shared" si="2"/>
        <v>0</v>
      </c>
      <c r="AC66" s="39">
        <f t="shared" si="3"/>
        <v>0</v>
      </c>
      <c r="AD66" s="39">
        <f t="shared" si="4"/>
        <v>0</v>
      </c>
      <c r="AE66" s="39">
        <f t="shared" si="5"/>
        <v>0</v>
      </c>
      <c r="AF66" s="39"/>
      <c r="AG66" s="39"/>
      <c r="AH66" s="39"/>
      <c r="AI66" s="39">
        <f t="shared" si="25"/>
        <v>0</v>
      </c>
      <c r="AJ66" s="39"/>
      <c r="AK66" s="39"/>
      <c r="AM66" s="39"/>
    </row>
    <row r="67" spans="1:39" x14ac:dyDescent="0.2">
      <c r="A67" s="11">
        <f t="shared" si="27"/>
        <v>59</v>
      </c>
      <c r="B67" s="11">
        <f t="shared" si="27"/>
        <v>89</v>
      </c>
      <c r="C67" s="12" cm="1">
        <f t="array" ref="C67">IF(B67&lt;121,_xlfn.SINGLE(INDEX($D$5*Männer!C$2:C$122,B67+1,1))+(1-$D$5)*_xlfn.SINGLE(INDEX(Frauen!C$2:C$122,B67+1,1)),0)</f>
        <v>221.89120000000003</v>
      </c>
      <c r="D67" s="20">
        <f t="shared" si="8"/>
        <v>0.22189120000000004</v>
      </c>
      <c r="E67" s="20">
        <f t="shared" si="9"/>
        <v>0.77810879999999993</v>
      </c>
      <c r="F67" s="27">
        <f>IF(B67&lt;121,IF($D$1="konstant",$D$3,Zins!G61),0)</f>
        <v>7.4999999999999997E-3</v>
      </c>
      <c r="G67" s="37">
        <f t="shared" si="21"/>
        <v>1.0075000000000001</v>
      </c>
      <c r="H67" s="11"/>
      <c r="I67" s="11"/>
      <c r="J67" s="11"/>
      <c r="K67" s="11"/>
      <c r="L67" s="29">
        <f t="shared" si="10"/>
        <v>0</v>
      </c>
      <c r="M67" s="31">
        <f t="shared" si="11"/>
        <v>0</v>
      </c>
      <c r="N67" s="50">
        <f>N66+H68*PRODUCT($G$8:G67)^-1*PRODUCT($E$8:E66)*D67</f>
        <v>2392.6137427921667</v>
      </c>
      <c r="O67" s="50"/>
      <c r="P67" s="49">
        <f>P66+J67*PRODUCT($E$8:E66)*PRODUCT($G$8:G66)^-1</f>
        <v>9.6444676306317234</v>
      </c>
      <c r="Q67" s="49">
        <f>((O66+N66)*PRODUCT($G$8:G66))/PRODUCT($E$8:E66)</f>
        <v>29342.094945950335</v>
      </c>
      <c r="R67" s="49">
        <f>((P66)*PRODUCT($G$8:G66))/PRODUCT($E$8:E66)</f>
        <v>118.27604258048534</v>
      </c>
      <c r="S67" s="11">
        <f t="shared" si="0"/>
        <v>0</v>
      </c>
      <c r="T67" s="31">
        <f t="shared" si="12"/>
        <v>0</v>
      </c>
      <c r="U67" s="39">
        <f t="shared" si="13"/>
        <v>0</v>
      </c>
      <c r="V67" s="39">
        <f t="shared" si="1"/>
        <v>0</v>
      </c>
      <c r="W67" s="49">
        <f t="shared" si="14"/>
        <v>1028184.2935521469</v>
      </c>
      <c r="X67" s="39">
        <f t="shared" si="15"/>
        <v>0</v>
      </c>
      <c r="Y67" s="39">
        <f t="shared" si="16"/>
        <v>0</v>
      </c>
      <c r="Z67" s="39">
        <f t="shared" si="22"/>
        <v>0</v>
      </c>
      <c r="AA67" s="39">
        <f t="shared" si="23"/>
        <v>0</v>
      </c>
      <c r="AB67" s="39">
        <f t="shared" si="2"/>
        <v>0</v>
      </c>
      <c r="AC67" s="39">
        <f t="shared" si="3"/>
        <v>0</v>
      </c>
      <c r="AD67" s="39">
        <f t="shared" si="4"/>
        <v>0</v>
      </c>
      <c r="AE67" s="39">
        <f t="shared" si="5"/>
        <v>0</v>
      </c>
      <c r="AF67" s="39"/>
      <c r="AG67" s="39"/>
      <c r="AH67" s="39"/>
      <c r="AI67" s="39">
        <f t="shared" si="25"/>
        <v>0</v>
      </c>
      <c r="AJ67" s="39"/>
      <c r="AK67" s="39"/>
      <c r="AM67" s="39"/>
    </row>
    <row r="68" spans="1:39" x14ac:dyDescent="0.2">
      <c r="A68" s="11">
        <f t="shared" si="27"/>
        <v>60</v>
      </c>
      <c r="B68" s="11">
        <f t="shared" si="27"/>
        <v>90</v>
      </c>
      <c r="C68" s="12" cm="1">
        <f t="array" ref="C68">IF(B68&lt;121,_xlfn.SINGLE(INDEX($D$5*Männer!C$2:C$122,B68+1,1))+(1-$D$5)*_xlfn.SINGLE(INDEX(Frauen!C$2:C$122,B68+1,1)),0)</f>
        <v>243.43259999999998</v>
      </c>
      <c r="D68" s="20">
        <f t="shared" si="8"/>
        <v>0.24343259999999997</v>
      </c>
      <c r="E68" s="20">
        <f t="shared" si="9"/>
        <v>0.7565674</v>
      </c>
      <c r="F68" s="27">
        <f>IF(B68&lt;121,IF($D$1="konstant",$D$3,Zins!G62),0)</f>
        <v>7.4999999999999997E-3</v>
      </c>
      <c r="G68" s="37">
        <f t="shared" si="21"/>
        <v>1.0075000000000001</v>
      </c>
      <c r="H68" s="11"/>
      <c r="I68" s="11"/>
      <c r="J68" s="11"/>
      <c r="K68" s="11"/>
      <c r="L68" s="29">
        <f t="shared" si="10"/>
        <v>0</v>
      </c>
      <c r="M68" s="31">
        <f t="shared" si="11"/>
        <v>0</v>
      </c>
      <c r="N68" s="50">
        <f>N67+H69*PRODUCT($G$8:G68)^-1*PRODUCT($E$8:E67)*D68</f>
        <v>2392.6137427921667</v>
      </c>
      <c r="O68" s="50"/>
      <c r="P68" s="49">
        <f>P67+J68*PRODUCT($E$8:E67)*PRODUCT($G$8:G67)^-1</f>
        <v>9.6444676306317234</v>
      </c>
      <c r="Q68" s="49">
        <f>((O67+N67)*PRODUCT($G$8:G67))/PRODUCT($E$8:E67)</f>
        <v>37992.322742070217</v>
      </c>
      <c r="R68" s="49">
        <f>((P67)*PRODUCT($G$8:G67))/PRODUCT($E$8:E67)</f>
        <v>153.14453827001955</v>
      </c>
      <c r="S68" s="11">
        <f t="shared" si="0"/>
        <v>0</v>
      </c>
      <c r="T68" s="31">
        <f t="shared" si="12"/>
        <v>0</v>
      </c>
      <c r="U68" s="39">
        <f t="shared" si="13"/>
        <v>0</v>
      </c>
      <c r="V68" s="39">
        <f t="shared" si="1"/>
        <v>0</v>
      </c>
      <c r="W68" s="49">
        <f t="shared" si="14"/>
        <v>1331299.2678578985</v>
      </c>
      <c r="X68" s="39">
        <f t="shared" si="15"/>
        <v>0</v>
      </c>
      <c r="Y68" s="39">
        <f t="shared" si="16"/>
        <v>0</v>
      </c>
      <c r="Z68" s="39">
        <f t="shared" si="22"/>
        <v>0</v>
      </c>
      <c r="AA68" s="39">
        <f t="shared" si="23"/>
        <v>0</v>
      </c>
      <c r="AB68" s="39">
        <f t="shared" si="2"/>
        <v>0</v>
      </c>
      <c r="AC68" s="39">
        <f t="shared" si="3"/>
        <v>0</v>
      </c>
      <c r="AD68" s="39">
        <f t="shared" si="4"/>
        <v>0</v>
      </c>
      <c r="AE68" s="39">
        <f t="shared" si="5"/>
        <v>0</v>
      </c>
      <c r="AF68" s="39"/>
      <c r="AG68" s="39"/>
      <c r="AH68" s="39"/>
      <c r="AI68" s="39">
        <f t="shared" si="25"/>
        <v>0</v>
      </c>
      <c r="AJ68" s="39"/>
      <c r="AK68" s="39"/>
      <c r="AM68" s="39"/>
    </row>
    <row r="69" spans="1:39" x14ac:dyDescent="0.2">
      <c r="A69" s="11">
        <f t="shared" si="27"/>
        <v>61</v>
      </c>
      <c r="B69" s="11">
        <f t="shared" si="27"/>
        <v>91</v>
      </c>
      <c r="C69" s="12" cm="1">
        <f t="array" ref="C69">IF(B69&lt;121,_xlfn.SINGLE(INDEX($D$5*Männer!C$2:C$122,B69+1,1))+(1-$D$5)*_xlfn.SINGLE(INDEX(Frauen!C$2:C$122,B69+1,1)),0)</f>
        <v>265.78494999999998</v>
      </c>
      <c r="D69" s="20">
        <f t="shared" si="8"/>
        <v>0.26578494999999996</v>
      </c>
      <c r="E69" s="20">
        <f t="shared" si="9"/>
        <v>0.73421504999999998</v>
      </c>
      <c r="F69" s="27">
        <f>IF(B69&lt;121,IF($D$1="konstant",$D$3,Zins!G63),0)</f>
        <v>7.4999999999999997E-3</v>
      </c>
      <c r="G69" s="37">
        <f t="shared" si="21"/>
        <v>1.0075000000000001</v>
      </c>
      <c r="H69" s="11"/>
      <c r="I69" s="11"/>
      <c r="J69" s="11"/>
      <c r="K69" s="11"/>
      <c r="L69" s="29">
        <f t="shared" si="10"/>
        <v>0</v>
      </c>
      <c r="M69" s="31">
        <f t="shared" si="11"/>
        <v>0</v>
      </c>
      <c r="N69" s="50">
        <f>N68+H70*PRODUCT($G$8:G69)^-1*PRODUCT($E$8:E68)*D69</f>
        <v>2392.6137427921667</v>
      </c>
      <c r="O69" s="50"/>
      <c r="P69" s="49">
        <f>P68+J69*PRODUCT($E$8:E68)*PRODUCT($G$8:G68)^-1</f>
        <v>9.6444676306317234</v>
      </c>
      <c r="Q69" s="49">
        <f>((O68+N68)*PRODUCT($G$8:G68))/PRODUCT($E$8:E68)</f>
        <v>50593.331357702889</v>
      </c>
      <c r="R69" s="49">
        <f>((P68)*PRODUCT($G$8:G68))/PRODUCT($E$8:E68)</f>
        <v>203.93836994171926</v>
      </c>
      <c r="S69" s="11">
        <f t="shared" si="0"/>
        <v>0</v>
      </c>
      <c r="T69" s="31">
        <f t="shared" si="12"/>
        <v>0</v>
      </c>
      <c r="U69" s="39">
        <f t="shared" si="13"/>
        <v>0</v>
      </c>
      <c r="V69" s="39">
        <f t="shared" si="1"/>
        <v>0</v>
      </c>
      <c r="W69" s="49">
        <f t="shared" si="14"/>
        <v>1772854.6225581921</v>
      </c>
      <c r="X69" s="39">
        <f t="shared" si="15"/>
        <v>0</v>
      </c>
      <c r="Y69" s="39">
        <f t="shared" si="16"/>
        <v>0</v>
      </c>
      <c r="Z69" s="39">
        <f t="shared" si="22"/>
        <v>0</v>
      </c>
      <c r="AA69" s="39">
        <f t="shared" si="23"/>
        <v>0</v>
      </c>
      <c r="AB69" s="39">
        <f t="shared" si="2"/>
        <v>0</v>
      </c>
      <c r="AC69" s="39">
        <f t="shared" si="3"/>
        <v>0</v>
      </c>
      <c r="AD69" s="39">
        <f t="shared" si="4"/>
        <v>0</v>
      </c>
      <c r="AE69" s="39">
        <f t="shared" si="5"/>
        <v>0</v>
      </c>
      <c r="AF69" s="39"/>
      <c r="AG69" s="39"/>
      <c r="AH69" s="39"/>
      <c r="AI69" s="39">
        <f t="shared" si="25"/>
        <v>0</v>
      </c>
      <c r="AJ69" s="39"/>
      <c r="AK69" s="39"/>
      <c r="AM69" s="39"/>
    </row>
    <row r="70" spans="1:39" x14ac:dyDescent="0.2">
      <c r="A70" s="11">
        <f t="shared" si="27"/>
        <v>62</v>
      </c>
      <c r="B70" s="11">
        <f t="shared" si="27"/>
        <v>92</v>
      </c>
      <c r="C70" s="12" cm="1">
        <f t="array" ref="C70">IF(B70&lt;121,_xlfn.SINGLE(INDEX($D$5*Männer!C$2:C$122,B70+1,1))+(1-$D$5)*_xlfn.SINGLE(INDEX(Frauen!C$2:C$122,B70+1,1)),0)</f>
        <v>288.7312</v>
      </c>
      <c r="D70" s="20">
        <f t="shared" si="8"/>
        <v>0.28873120000000002</v>
      </c>
      <c r="E70" s="20">
        <f t="shared" si="9"/>
        <v>0.71126880000000003</v>
      </c>
      <c r="F70" s="27">
        <f>IF(B70&lt;121,IF($D$1="konstant",$D$3,Zins!G64),0)</f>
        <v>7.4999999999999997E-3</v>
      </c>
      <c r="G70" s="37">
        <f t="shared" si="21"/>
        <v>1.0075000000000001</v>
      </c>
      <c r="H70" s="11"/>
      <c r="I70" s="11"/>
      <c r="J70" s="11"/>
      <c r="K70" s="11"/>
      <c r="L70" s="29">
        <f t="shared" si="10"/>
        <v>0</v>
      </c>
      <c r="M70" s="31">
        <f t="shared" si="11"/>
        <v>0</v>
      </c>
      <c r="N70" s="50">
        <f>N69+H71*PRODUCT($G$8:G70)^-1*PRODUCT($E$8:E69)*D70</f>
        <v>2392.6137427921667</v>
      </c>
      <c r="O70" s="50"/>
      <c r="P70" s="49">
        <f>P69+J70*PRODUCT($E$8:E69)*PRODUCT($G$8:G69)^-1</f>
        <v>9.6444676306317234</v>
      </c>
      <c r="Q70" s="49">
        <f>((O69+N69)*PRODUCT($G$8:G69))/PRODUCT($E$8:E69)</f>
        <v>69424.865838538273</v>
      </c>
      <c r="R70" s="49">
        <f>((P69)*PRODUCT($G$8:G69))/PRODUCT($E$8:E69)</f>
        <v>279.84703897895065</v>
      </c>
      <c r="S70" s="11">
        <f t="shared" si="0"/>
        <v>0</v>
      </c>
      <c r="T70" s="31">
        <f t="shared" si="12"/>
        <v>0</v>
      </c>
      <c r="U70" s="39">
        <f t="shared" si="13"/>
        <v>0</v>
      </c>
      <c r="V70" s="39">
        <f t="shared" si="1"/>
        <v>0</v>
      </c>
      <c r="W70" s="49">
        <f t="shared" si="14"/>
        <v>2432735.5210539186</v>
      </c>
      <c r="X70" s="39">
        <f t="shared" si="15"/>
        <v>0</v>
      </c>
      <c r="Y70" s="39">
        <f t="shared" si="16"/>
        <v>0</v>
      </c>
      <c r="Z70" s="39">
        <f t="shared" si="22"/>
        <v>0</v>
      </c>
      <c r="AA70" s="39">
        <f t="shared" si="23"/>
        <v>0</v>
      </c>
      <c r="AB70" s="39">
        <f t="shared" si="2"/>
        <v>0</v>
      </c>
      <c r="AC70" s="39">
        <f t="shared" si="3"/>
        <v>0</v>
      </c>
      <c r="AD70" s="39">
        <f t="shared" si="4"/>
        <v>0</v>
      </c>
      <c r="AE70" s="39">
        <f t="shared" si="5"/>
        <v>0</v>
      </c>
      <c r="AF70" s="39"/>
      <c r="AG70" s="39"/>
      <c r="AH70" s="39"/>
      <c r="AI70" s="39">
        <f t="shared" si="25"/>
        <v>0</v>
      </c>
      <c r="AJ70" s="39"/>
      <c r="AK70" s="39"/>
      <c r="AM70" s="39"/>
    </row>
    <row r="71" spans="1:39" x14ac:dyDescent="0.2">
      <c r="A71" s="11">
        <f t="shared" si="27"/>
        <v>63</v>
      </c>
      <c r="B71" s="11">
        <f t="shared" si="27"/>
        <v>93</v>
      </c>
      <c r="C71" s="12" cm="1">
        <f t="array" ref="C71">IF(B71&lt;121,_xlfn.SINGLE(INDEX($D$5*Männer!C$2:C$122,B71+1,1))+(1-$D$5)*_xlfn.SINGLE(INDEX(Frauen!C$2:C$122,B71+1,1)),0)</f>
        <v>311.69240000000002</v>
      </c>
      <c r="D71" s="20">
        <f t="shared" si="8"/>
        <v>0.31169240000000004</v>
      </c>
      <c r="E71" s="20">
        <f t="shared" si="9"/>
        <v>0.68830759999999991</v>
      </c>
      <c r="F71" s="27">
        <f>IF(B71&lt;121,IF($D$1="konstant",$D$3,Zins!G65),0)</f>
        <v>7.4999999999999997E-3</v>
      </c>
      <c r="G71" s="37">
        <f t="shared" si="21"/>
        <v>1.0075000000000001</v>
      </c>
      <c r="H71" s="11"/>
      <c r="I71" s="11"/>
      <c r="J71" s="11"/>
      <c r="K71" s="11"/>
      <c r="L71" s="29">
        <f t="shared" si="10"/>
        <v>0</v>
      </c>
      <c r="M71" s="31">
        <f t="shared" si="11"/>
        <v>0</v>
      </c>
      <c r="N71" s="50">
        <f>N70+H72*PRODUCT($G$8:G71)^-1*PRODUCT($E$8:E70)*D71</f>
        <v>2392.6137427921667</v>
      </c>
      <c r="O71" s="50"/>
      <c r="P71" s="49">
        <f>P70+J71*PRODUCT($E$8:E70)*PRODUCT($G$8:G70)^-1</f>
        <v>9.6444676306317234</v>
      </c>
      <c r="Q71" s="49">
        <f>((O70+N70)*PRODUCT($G$8:G70))/PRODUCT($E$8:E70)</f>
        <v>98339.126266085776</v>
      </c>
      <c r="R71" s="49">
        <f>((P70)*PRODUCT($G$8:G70))/PRODUCT($E$8:E70)</f>
        <v>396.39850893402433</v>
      </c>
      <c r="S71" s="11">
        <f t="shared" si="0"/>
        <v>0</v>
      </c>
      <c r="T71" s="31">
        <f t="shared" si="12"/>
        <v>0</v>
      </c>
      <c r="U71" s="39">
        <f t="shared" si="13"/>
        <v>0</v>
      </c>
      <c r="V71" s="39">
        <f t="shared" si="1"/>
        <v>0</v>
      </c>
      <c r="W71" s="49">
        <f t="shared" si="14"/>
        <v>3445927.9494079072</v>
      </c>
      <c r="X71" s="39">
        <f t="shared" si="15"/>
        <v>0</v>
      </c>
      <c r="Y71" s="39">
        <f t="shared" si="16"/>
        <v>0</v>
      </c>
      <c r="Z71" s="39">
        <f t="shared" si="22"/>
        <v>0</v>
      </c>
      <c r="AA71" s="39">
        <f t="shared" si="23"/>
        <v>0</v>
      </c>
      <c r="AB71" s="39">
        <f t="shared" si="2"/>
        <v>0</v>
      </c>
      <c r="AC71" s="39">
        <f t="shared" si="3"/>
        <v>0</v>
      </c>
      <c r="AD71" s="39">
        <f t="shared" si="4"/>
        <v>0</v>
      </c>
      <c r="AE71" s="39">
        <f t="shared" si="5"/>
        <v>0</v>
      </c>
      <c r="AF71" s="39"/>
      <c r="AG71" s="39"/>
      <c r="AH71" s="39"/>
      <c r="AI71" s="39">
        <f t="shared" si="25"/>
        <v>0</v>
      </c>
      <c r="AJ71" s="39"/>
      <c r="AK71" s="39"/>
      <c r="AM71" s="39"/>
    </row>
    <row r="72" spans="1:39" x14ac:dyDescent="0.2">
      <c r="A72" s="11">
        <f t="shared" si="27"/>
        <v>64</v>
      </c>
      <c r="B72" s="11">
        <f t="shared" si="27"/>
        <v>94</v>
      </c>
      <c r="C72" s="12" cm="1">
        <f t="array" ref="C72">IF(B72&lt;121,_xlfn.SINGLE(INDEX($D$5*Männer!C$2:C$122,B72+1,1))+(1-$D$5)*_xlfn.SINGLE(INDEX(Frauen!C$2:C$122,B72+1,1)),0)</f>
        <v>334.50075000000004</v>
      </c>
      <c r="D72" s="20">
        <f t="shared" si="8"/>
        <v>0.33450075000000001</v>
      </c>
      <c r="E72" s="20">
        <f t="shared" si="9"/>
        <v>0.66549924999999999</v>
      </c>
      <c r="F72" s="27">
        <f>IF(B72&lt;121,IF($D$1="konstant",$D$3,Zins!G66),0)</f>
        <v>7.4999999999999997E-3</v>
      </c>
      <c r="G72" s="37">
        <f t="shared" si="21"/>
        <v>1.0075000000000001</v>
      </c>
      <c r="H72" s="11"/>
      <c r="I72" s="11"/>
      <c r="J72" s="11"/>
      <c r="K72" s="11"/>
      <c r="L72" s="29">
        <f t="shared" si="10"/>
        <v>0</v>
      </c>
      <c r="M72" s="31">
        <f t="shared" ref="M72:M127" si="28">M73/(1+F72)*E72+I72</f>
        <v>0</v>
      </c>
      <c r="N72" s="50">
        <f>N71+H73*PRODUCT($G$8:G72)^-1*PRODUCT($E$8:E71)*D72</f>
        <v>2392.6137427921667</v>
      </c>
      <c r="O72" s="50"/>
      <c r="P72" s="49">
        <f>P71+J72*PRODUCT($E$8:E71)*PRODUCT($G$8:G71)^-1</f>
        <v>9.6444676306317234</v>
      </c>
      <c r="Q72" s="49">
        <f>((O71+N71)*PRODUCT($G$8:G71))/PRODUCT($E$8:E71)</f>
        <v>143942.43171669386</v>
      </c>
      <c r="R72" s="49">
        <f>((P71)*PRODUCT($G$8:G71))/PRODUCT($E$8:E71)</f>
        <v>580.22241473293275</v>
      </c>
      <c r="S72" s="11">
        <f t="shared" ref="S72:S129" si="29">L72+M72</f>
        <v>0</v>
      </c>
      <c r="T72" s="31">
        <f t="shared" ref="T72:T127" si="30">T73/(1+F72)*E72+J72</f>
        <v>0</v>
      </c>
      <c r="U72" s="39">
        <f t="shared" si="13"/>
        <v>0</v>
      </c>
      <c r="V72" s="39">
        <f t="shared" ref="V72:V129" si="31">S72-$L$3*T72</f>
        <v>0</v>
      </c>
      <c r="W72" s="49">
        <f t="shared" si="14"/>
        <v>5043925.7230756534</v>
      </c>
      <c r="X72" s="39">
        <f t="shared" si="15"/>
        <v>0</v>
      </c>
      <c r="Y72" s="39">
        <f t="shared" si="16"/>
        <v>0</v>
      </c>
      <c r="Z72" s="39">
        <f t="shared" si="22"/>
        <v>0</v>
      </c>
      <c r="AA72" s="39">
        <f t="shared" si="23"/>
        <v>0</v>
      </c>
      <c r="AB72" s="39">
        <f t="shared" ref="AB72:AB129" si="32">I72+((1+F72)^-1)*V73-V72</f>
        <v>0</v>
      </c>
      <c r="AC72" s="39">
        <f t="shared" ref="AC72:AC129" si="33">((F72+1)^-1)*D72*(H73-V73)</f>
        <v>0</v>
      </c>
      <c r="AD72" s="39">
        <f t="shared" ref="AD72:AD129" si="34">$T$3*$V$1*$M$3*(U72-$U$8/$T$8*T72)</f>
        <v>0</v>
      </c>
      <c r="AE72" s="39">
        <f t="shared" ref="AE72:AE129" si="35">AH72-AH73/G72</f>
        <v>0</v>
      </c>
      <c r="AF72" s="39"/>
      <c r="AG72" s="39"/>
      <c r="AH72" s="39"/>
      <c r="AI72" s="39">
        <f t="shared" si="25"/>
        <v>0</v>
      </c>
      <c r="AJ72" s="39"/>
      <c r="AK72" s="39"/>
      <c r="AM72" s="39"/>
    </row>
    <row r="73" spans="1:39" x14ac:dyDescent="0.2">
      <c r="A73" s="11">
        <f t="shared" si="27"/>
        <v>65</v>
      </c>
      <c r="B73" s="11">
        <f t="shared" si="27"/>
        <v>95</v>
      </c>
      <c r="C73" s="12" cm="1">
        <f t="array" ref="C73">IF(B73&lt;121,_xlfn.SINGLE(INDEX($D$5*Männer!C$2:C$122,B73+1,1))+(1-$D$5)*_xlfn.SINGLE(INDEX(Frauen!C$2:C$122,B73+1,1)),0)</f>
        <v>357.52649999999994</v>
      </c>
      <c r="D73" s="20">
        <f t="shared" ref="D73:D129" si="36">IF(B73&lt;121,C73/1000,0)</f>
        <v>0.35752649999999997</v>
      </c>
      <c r="E73" s="20">
        <f t="shared" ref="E73:E129" si="37">IF(B73&lt;121,1-D73,0)</f>
        <v>0.64247350000000003</v>
      </c>
      <c r="F73" s="27">
        <f>IF(B73&lt;121,IF($D$1="konstant",$D$3,Zins!G67),0)</f>
        <v>7.4999999999999997E-3</v>
      </c>
      <c r="G73" s="37">
        <f t="shared" si="21"/>
        <v>1.0075000000000001</v>
      </c>
      <c r="H73" s="11"/>
      <c r="I73" s="11"/>
      <c r="J73" s="11"/>
      <c r="K73" s="11"/>
      <c r="L73" s="29">
        <f t="shared" ref="L73:L127" si="38">(L74*E73+H74*D73)/(1+F73)</f>
        <v>0</v>
      </c>
      <c r="M73" s="31">
        <f t="shared" si="28"/>
        <v>0</v>
      </c>
      <c r="N73" s="50">
        <f>N72+H74*PRODUCT($G$8:G73)^-1*PRODUCT($E$8:E72)*D73</f>
        <v>2392.6137427921667</v>
      </c>
      <c r="O73" s="50"/>
      <c r="P73" s="49">
        <f>P72+J73*PRODUCT($E$8:E72)*PRODUCT($G$8:G72)^-1</f>
        <v>9.6444676306317234</v>
      </c>
      <c r="Q73" s="49">
        <f>((O72+N72)*PRODUCT($G$8:G72))/PRODUCT($E$8:E72)</f>
        <v>217914.59562812294</v>
      </c>
      <c r="R73" s="49">
        <f>((P72)*PRODUCT($G$8:G72))/PRODUCT($E$8:E72)</f>
        <v>878.39931125907333</v>
      </c>
      <c r="S73" s="11">
        <f t="shared" si="29"/>
        <v>0</v>
      </c>
      <c r="T73" s="31">
        <f t="shared" si="30"/>
        <v>0</v>
      </c>
      <c r="U73" s="39">
        <f t="shared" ref="U73:U129" si="39">U74/(1+F73)*E73+K73</f>
        <v>0</v>
      </c>
      <c r="V73" s="39">
        <f t="shared" si="31"/>
        <v>0</v>
      </c>
      <c r="W73" s="49">
        <f t="shared" ref="W73:W129" si="40">R73*$L$3-Q73</f>
        <v>7636004.3471104158</v>
      </c>
      <c r="X73" s="39">
        <f t="shared" ref="X73:X129" si="41">V73-($V$2*$V$1*$M$3/$T$8*T73*J73)</f>
        <v>0</v>
      </c>
      <c r="Y73" s="39">
        <f t="shared" ref="Y73:Y129" si="42">S73+AJ73-T73*$M$3</f>
        <v>0</v>
      </c>
      <c r="Z73" s="39">
        <f t="shared" si="22"/>
        <v>0</v>
      </c>
      <c r="AA73" s="39">
        <f t="shared" si="23"/>
        <v>0</v>
      </c>
      <c r="AB73" s="39">
        <f t="shared" si="32"/>
        <v>0</v>
      </c>
      <c r="AC73" s="39">
        <f t="shared" si="33"/>
        <v>0</v>
      </c>
      <c r="AD73" s="39">
        <f t="shared" si="34"/>
        <v>0</v>
      </c>
      <c r="AE73" s="39">
        <f t="shared" si="35"/>
        <v>0</v>
      </c>
      <c r="AF73" s="39"/>
      <c r="AG73" s="39"/>
      <c r="AH73" s="39"/>
      <c r="AI73" s="39">
        <f t="shared" si="25"/>
        <v>0</v>
      </c>
      <c r="AJ73" s="39"/>
      <c r="AK73" s="39"/>
      <c r="AM73" s="39"/>
    </row>
    <row r="74" spans="1:39" x14ac:dyDescent="0.2">
      <c r="A74" s="11">
        <f t="shared" ref="A74:B89" si="43">IF(A73&lt;121,A73+1,"")</f>
        <v>66</v>
      </c>
      <c r="B74" s="11">
        <f t="shared" si="43"/>
        <v>96</v>
      </c>
      <c r="C74" s="12" cm="1">
        <f t="array" ref="C74">IF(B74&lt;121,_xlfn.SINGLE(INDEX($D$5*Männer!C$2:C$122,B74+1,1))+(1-$D$5)*_xlfn.SINGLE(INDEX(Frauen!C$2:C$122,B74+1,1)),0)</f>
        <v>380.73585000000003</v>
      </c>
      <c r="D74" s="20">
        <f t="shared" si="36"/>
        <v>0.38073585000000004</v>
      </c>
      <c r="E74" s="20">
        <f t="shared" si="37"/>
        <v>0.61926415000000001</v>
      </c>
      <c r="F74" s="27">
        <f>IF(B74&lt;121,IF($D$1="konstant",$D$3,Zins!G68),0)</f>
        <v>7.4999999999999997E-3</v>
      </c>
      <c r="G74" s="37">
        <f t="shared" ref="G74:G129" si="44">1+F74</f>
        <v>1.0075000000000001</v>
      </c>
      <c r="H74" s="11"/>
      <c r="I74" s="11"/>
      <c r="J74" s="11"/>
      <c r="K74" s="11"/>
      <c r="L74" s="29">
        <f t="shared" si="38"/>
        <v>0</v>
      </c>
      <c r="M74" s="31">
        <f t="shared" si="28"/>
        <v>0</v>
      </c>
      <c r="N74" s="50">
        <f>N73+H75*PRODUCT($G$8:G74)^-1*PRODUCT($E$8:E73)*D74</f>
        <v>2392.6137427921667</v>
      </c>
      <c r="O74" s="50"/>
      <c r="P74" s="49">
        <f>P73+J74*PRODUCT($E$8:E73)*PRODUCT($G$8:G73)^-1</f>
        <v>9.6444676306317234</v>
      </c>
      <c r="Q74" s="49">
        <f>((O73+N73)*PRODUCT($G$8:G73))/PRODUCT($E$8:E73)</f>
        <v>341724.53042084049</v>
      </c>
      <c r="R74" s="49">
        <f>((P73)*PRODUCT($G$8:G73))/PRODUCT($E$8:E73)</f>
        <v>1377.468963456884</v>
      </c>
      <c r="S74" s="11">
        <f t="shared" si="29"/>
        <v>0</v>
      </c>
      <c r="T74" s="31">
        <f t="shared" si="30"/>
        <v>0</v>
      </c>
      <c r="U74" s="39">
        <f t="shared" si="39"/>
        <v>0</v>
      </c>
      <c r="V74" s="39">
        <f t="shared" si="31"/>
        <v>0</v>
      </c>
      <c r="W74" s="49">
        <f t="shared" si="40"/>
        <v>11974461.794476727</v>
      </c>
      <c r="X74" s="39">
        <f t="shared" si="41"/>
        <v>0</v>
      </c>
      <c r="Y74" s="39">
        <f t="shared" si="42"/>
        <v>0</v>
      </c>
      <c r="Z74" s="39">
        <f t="shared" ref="Z74:Z129" si="45">S74+AK74+AJ74-T74*$M$3</f>
        <v>0</v>
      </c>
      <c r="AA74" s="39">
        <f t="shared" ref="AA74:AA129" si="46">IF((S74+AK74+AJ74-T74*$M$3)&lt;=0,0,S74+AK74+AJ74-T74*$M$3)</f>
        <v>0</v>
      </c>
      <c r="AB74" s="39">
        <f t="shared" si="32"/>
        <v>0</v>
      </c>
      <c r="AC74" s="39">
        <f t="shared" si="33"/>
        <v>0</v>
      </c>
      <c r="AD74" s="39">
        <f t="shared" si="34"/>
        <v>0</v>
      </c>
      <c r="AE74" s="39">
        <f t="shared" si="35"/>
        <v>0</v>
      </c>
      <c r="AF74" s="39"/>
      <c r="AG74" s="39"/>
      <c r="AH74" s="39"/>
      <c r="AI74" s="39">
        <f t="shared" si="25"/>
        <v>0</v>
      </c>
      <c r="AJ74" s="39"/>
      <c r="AK74" s="39"/>
      <c r="AM74" s="39"/>
    </row>
    <row r="75" spans="1:39" x14ac:dyDescent="0.2">
      <c r="A75" s="11">
        <f t="shared" si="43"/>
        <v>67</v>
      </c>
      <c r="B75" s="11">
        <f t="shared" si="43"/>
        <v>97</v>
      </c>
      <c r="C75" s="12" cm="1">
        <f t="array" ref="C75">IF(B75&lt;121,_xlfn.SINGLE(INDEX($D$5*Männer!C$2:C$122,B75+1,1))+(1-$D$5)*_xlfn.SINGLE(INDEX(Frauen!C$2:C$122,B75+1,1)),0)</f>
        <v>404.28774999999996</v>
      </c>
      <c r="D75" s="20">
        <f t="shared" si="36"/>
        <v>0.40428774999999995</v>
      </c>
      <c r="E75" s="20">
        <f t="shared" si="37"/>
        <v>0.59571225000000005</v>
      </c>
      <c r="F75" s="27">
        <f>IF(B75&lt;121,IF($D$1="konstant",$D$3,Zins!G69),0)</f>
        <v>7.4999999999999997E-3</v>
      </c>
      <c r="G75" s="37">
        <f t="shared" si="44"/>
        <v>1.0075000000000001</v>
      </c>
      <c r="H75" s="11"/>
      <c r="I75" s="11"/>
      <c r="J75" s="11"/>
      <c r="K75" s="11"/>
      <c r="L75" s="29">
        <f t="shared" si="38"/>
        <v>0</v>
      </c>
      <c r="M75" s="31">
        <f t="shared" si="28"/>
        <v>0</v>
      </c>
      <c r="N75" s="50">
        <f>N74+H76*PRODUCT($G$8:G75)^-1*PRODUCT($E$8:E74)*D75</f>
        <v>2392.6137427921667</v>
      </c>
      <c r="O75" s="50"/>
      <c r="P75" s="49">
        <f>P74+J75*PRODUCT($E$8:E74)*PRODUCT($G$8:G74)^-1</f>
        <v>9.6444676306317234</v>
      </c>
      <c r="Q75" s="49">
        <f>((O74+N74)*PRODUCT($G$8:G74))/PRODUCT($E$8:E74)</f>
        <v>555962.20837101061</v>
      </c>
      <c r="R75" s="49">
        <f>((P74)*PRODUCT($G$8:G74))/PRODUCT($E$8:E74)</f>
        <v>2241.0468629304805</v>
      </c>
      <c r="S75" s="11">
        <f t="shared" si="29"/>
        <v>0</v>
      </c>
      <c r="T75" s="31">
        <f t="shared" si="30"/>
        <v>0</v>
      </c>
      <c r="U75" s="39">
        <f t="shared" si="39"/>
        <v>0</v>
      </c>
      <c r="V75" s="39">
        <f t="shared" si="31"/>
        <v>0</v>
      </c>
      <c r="W75" s="49">
        <f t="shared" si="40"/>
        <v>19481622.273686118</v>
      </c>
      <c r="X75" s="39">
        <f t="shared" si="41"/>
        <v>0</v>
      </c>
      <c r="Y75" s="39">
        <f t="shared" si="42"/>
        <v>0</v>
      </c>
      <c r="Z75" s="39">
        <f t="shared" si="45"/>
        <v>0</v>
      </c>
      <c r="AA75" s="39">
        <f t="shared" si="46"/>
        <v>0</v>
      </c>
      <c r="AB75" s="39">
        <f t="shared" si="32"/>
        <v>0</v>
      </c>
      <c r="AC75" s="39">
        <f t="shared" si="33"/>
        <v>0</v>
      </c>
      <c r="AD75" s="39">
        <f t="shared" si="34"/>
        <v>0</v>
      </c>
      <c r="AE75" s="39">
        <f t="shared" si="35"/>
        <v>0</v>
      </c>
      <c r="AF75" s="39"/>
      <c r="AG75" s="39"/>
      <c r="AH75" s="39"/>
      <c r="AI75" s="39">
        <f t="shared" si="25"/>
        <v>0</v>
      </c>
      <c r="AJ75" s="39"/>
      <c r="AK75" s="39"/>
      <c r="AM75" s="39"/>
    </row>
    <row r="76" spans="1:39" x14ac:dyDescent="0.2">
      <c r="A76" s="11">
        <f t="shared" si="43"/>
        <v>68</v>
      </c>
      <c r="B76" s="11">
        <f t="shared" si="43"/>
        <v>98</v>
      </c>
      <c r="C76" s="12" cm="1">
        <f t="array" ref="C76">IF(B76&lt;121,_xlfn.SINGLE(INDEX($D$5*Männer!C$2:C$122,B76+1,1))+(1-$D$5)*_xlfn.SINGLE(INDEX(Frauen!C$2:C$122,B76+1,1)),0)</f>
        <v>428.37914999999998</v>
      </c>
      <c r="D76" s="20">
        <f t="shared" si="36"/>
        <v>0.42837914999999999</v>
      </c>
      <c r="E76" s="20">
        <f t="shared" si="37"/>
        <v>0.57162084999999996</v>
      </c>
      <c r="F76" s="27">
        <f>IF(B76&lt;121,IF($D$1="konstant",$D$3,Zins!G70),0)</f>
        <v>7.4999999999999997E-3</v>
      </c>
      <c r="G76" s="37">
        <f t="shared" si="44"/>
        <v>1.0075000000000001</v>
      </c>
      <c r="H76" s="11"/>
      <c r="I76" s="11"/>
      <c r="J76" s="11"/>
      <c r="K76" s="11"/>
      <c r="L76" s="29">
        <f t="shared" si="38"/>
        <v>0</v>
      </c>
      <c r="M76" s="31">
        <f t="shared" si="28"/>
        <v>0</v>
      </c>
      <c r="N76" s="50">
        <f>N75+H77*PRODUCT($G$8:G76)^-1*PRODUCT($E$8:E75)*D76</f>
        <v>2392.6137427921667</v>
      </c>
      <c r="O76" s="50"/>
      <c r="P76" s="49">
        <f>P75+J76*PRODUCT($E$8:E75)*PRODUCT($G$8:G75)^-1</f>
        <v>9.6444676306317234</v>
      </c>
      <c r="Q76" s="49">
        <f>((O75+N75)*PRODUCT($G$8:G75))/PRODUCT($E$8:E75)</f>
        <v>940272.63151595951</v>
      </c>
      <c r="R76" s="49">
        <f>((P75)*PRODUCT($G$8:G75))/PRODUCT($E$8:E75)</f>
        <v>3790.1767412076197</v>
      </c>
      <c r="S76" s="11">
        <f t="shared" si="29"/>
        <v>0</v>
      </c>
      <c r="T76" s="31">
        <f t="shared" si="30"/>
        <v>0</v>
      </c>
      <c r="U76" s="39">
        <f t="shared" si="39"/>
        <v>0</v>
      </c>
      <c r="V76" s="39">
        <f t="shared" si="31"/>
        <v>0</v>
      </c>
      <c r="W76" s="49">
        <f t="shared" si="40"/>
        <v>32948347.86549842</v>
      </c>
      <c r="X76" s="39">
        <f t="shared" si="41"/>
        <v>0</v>
      </c>
      <c r="Y76" s="39">
        <f t="shared" si="42"/>
        <v>0</v>
      </c>
      <c r="Z76" s="39">
        <f t="shared" si="45"/>
        <v>0</v>
      </c>
      <c r="AA76" s="39">
        <f t="shared" si="46"/>
        <v>0</v>
      </c>
      <c r="AB76" s="39">
        <f t="shared" si="32"/>
        <v>0</v>
      </c>
      <c r="AC76" s="39">
        <f t="shared" si="33"/>
        <v>0</v>
      </c>
      <c r="AD76" s="39">
        <f t="shared" si="34"/>
        <v>0</v>
      </c>
      <c r="AE76" s="39">
        <f t="shared" si="35"/>
        <v>0</v>
      </c>
      <c r="AF76" s="39"/>
      <c r="AG76" s="39"/>
      <c r="AH76" s="39"/>
      <c r="AI76" s="39">
        <f t="shared" si="25"/>
        <v>0</v>
      </c>
      <c r="AJ76" s="39"/>
      <c r="AK76" s="39"/>
      <c r="AM76" s="39"/>
    </row>
    <row r="77" spans="1:39" x14ac:dyDescent="0.2">
      <c r="A77" s="11">
        <f t="shared" si="43"/>
        <v>69</v>
      </c>
      <c r="B77" s="11">
        <f t="shared" si="43"/>
        <v>99</v>
      </c>
      <c r="C77" s="12" cm="1">
        <f t="array" ref="C77">IF(B77&lt;121,_xlfn.SINGLE(INDEX($D$5*Männer!C$2:C$122,B77+1,1))+(1-$D$5)*_xlfn.SINGLE(INDEX(Frauen!C$2:C$122,B77+1,1)),0)</f>
        <v>452.82775000000004</v>
      </c>
      <c r="D77" s="20">
        <f t="shared" si="36"/>
        <v>0.45282775000000003</v>
      </c>
      <c r="E77" s="20">
        <f t="shared" si="37"/>
        <v>0.54717225000000003</v>
      </c>
      <c r="F77" s="27">
        <f>IF(B77&lt;121,IF($D$1="konstant",$D$3,Zins!G71),0)</f>
        <v>7.4999999999999997E-3</v>
      </c>
      <c r="G77" s="37">
        <f t="shared" si="44"/>
        <v>1.0075000000000001</v>
      </c>
      <c r="H77" s="11"/>
      <c r="I77" s="11"/>
      <c r="J77" s="11"/>
      <c r="K77" s="11"/>
      <c r="L77" s="29">
        <f t="shared" si="38"/>
        <v>0</v>
      </c>
      <c r="M77" s="31">
        <f t="shared" si="28"/>
        <v>0</v>
      </c>
      <c r="N77" s="50">
        <f>N76+H78*PRODUCT($G$8:G77)^-1*PRODUCT($E$8:E76)*D77</f>
        <v>2392.6137427921667</v>
      </c>
      <c r="O77" s="50"/>
      <c r="P77" s="49">
        <f>P76+J77*PRODUCT($E$8:E76)*PRODUCT($G$8:G76)^-1</f>
        <v>9.6444676306317234</v>
      </c>
      <c r="Q77" s="49">
        <f>((O76+N76)*PRODUCT($G$8:G76))/PRODUCT($E$8:E76)</f>
        <v>1657260.5359869732</v>
      </c>
      <c r="R77" s="49">
        <f>((P76)*PRODUCT($G$8:G76))/PRODUCT($E$8:E76)</f>
        <v>6680.3075268627408</v>
      </c>
      <c r="S77" s="11">
        <f t="shared" si="29"/>
        <v>0</v>
      </c>
      <c r="T77" s="31">
        <f t="shared" si="30"/>
        <v>0</v>
      </c>
      <c r="U77" s="39">
        <f t="shared" si="39"/>
        <v>0</v>
      </c>
      <c r="V77" s="39">
        <f t="shared" si="31"/>
        <v>0</v>
      </c>
      <c r="W77" s="49">
        <f t="shared" si="40"/>
        <v>58072515.154913723</v>
      </c>
      <c r="X77" s="39">
        <f t="shared" si="41"/>
        <v>0</v>
      </c>
      <c r="Y77" s="39">
        <f t="shared" si="42"/>
        <v>0</v>
      </c>
      <c r="Z77" s="39">
        <f t="shared" si="45"/>
        <v>0</v>
      </c>
      <c r="AA77" s="39">
        <f t="shared" si="46"/>
        <v>0</v>
      </c>
      <c r="AB77" s="39">
        <f t="shared" si="32"/>
        <v>0</v>
      </c>
      <c r="AC77" s="39">
        <f t="shared" si="33"/>
        <v>0</v>
      </c>
      <c r="AD77" s="39">
        <f t="shared" si="34"/>
        <v>0</v>
      </c>
      <c r="AE77" s="39">
        <f t="shared" si="35"/>
        <v>0</v>
      </c>
      <c r="AF77" s="39"/>
      <c r="AG77" s="39"/>
      <c r="AH77" s="39"/>
      <c r="AI77" s="39">
        <f t="shared" si="25"/>
        <v>0</v>
      </c>
      <c r="AJ77" s="39"/>
      <c r="AK77" s="39"/>
      <c r="AM77" s="39"/>
    </row>
    <row r="78" spans="1:39" x14ac:dyDescent="0.2">
      <c r="A78" s="11">
        <f t="shared" si="43"/>
        <v>70</v>
      </c>
      <c r="B78" s="11">
        <f t="shared" si="43"/>
        <v>100</v>
      </c>
      <c r="C78" s="12" cm="1">
        <f t="array" ref="C78">IF(B78&lt;121,_xlfn.SINGLE(INDEX($D$5*Männer!C$2:C$122,B78+1,1))+(1-$D$5)*_xlfn.SINGLE(INDEX(Frauen!C$2:C$122,B78+1,1)),0)</f>
        <v>477.63329999999996</v>
      </c>
      <c r="D78" s="20">
        <f t="shared" si="36"/>
        <v>0.47763329999999998</v>
      </c>
      <c r="E78" s="20">
        <f t="shared" si="37"/>
        <v>0.52236670000000007</v>
      </c>
      <c r="F78" s="27">
        <f>IF(B78&lt;121,IF($D$1="konstant",$D$3,Zins!G72),0)</f>
        <v>7.4999999999999997E-3</v>
      </c>
      <c r="G78" s="37">
        <f t="shared" si="44"/>
        <v>1.0075000000000001</v>
      </c>
      <c r="H78" s="11"/>
      <c r="I78" s="11"/>
      <c r="J78" s="11"/>
      <c r="K78" s="11"/>
      <c r="L78" s="29">
        <f t="shared" si="38"/>
        <v>0</v>
      </c>
      <c r="M78" s="31">
        <f t="shared" si="28"/>
        <v>0</v>
      </c>
      <c r="N78" s="50">
        <f>N77+H79*PRODUCT($G$8:G78)^-1*PRODUCT($E$8:E77)*D78</f>
        <v>2392.6137427921667</v>
      </c>
      <c r="O78" s="50"/>
      <c r="P78" s="49">
        <f>P77+J78*PRODUCT($E$8:E77)*PRODUCT($G$8:G77)^-1</f>
        <v>9.6444676306317234</v>
      </c>
      <c r="Q78" s="49">
        <f>((O77+N77)*PRODUCT($G$8:G77))/PRODUCT($E$8:E77)</f>
        <v>3051488.7953599175</v>
      </c>
      <c r="R78" s="49">
        <f>((P77)*PRODUCT($G$8:G77))/PRODUCT($E$8:E77)</f>
        <v>12300.349356741339</v>
      </c>
      <c r="S78" s="11">
        <f t="shared" si="29"/>
        <v>0</v>
      </c>
      <c r="T78" s="31">
        <f t="shared" si="30"/>
        <v>0</v>
      </c>
      <c r="U78" s="39">
        <f t="shared" si="39"/>
        <v>0</v>
      </c>
      <c r="V78" s="39">
        <f t="shared" si="31"/>
        <v>0</v>
      </c>
      <c r="W78" s="49">
        <f t="shared" si="40"/>
        <v>106928045.08740269</v>
      </c>
      <c r="X78" s="39">
        <f t="shared" si="41"/>
        <v>0</v>
      </c>
      <c r="Y78" s="39">
        <f t="shared" si="42"/>
        <v>0</v>
      </c>
      <c r="Z78" s="39">
        <f t="shared" si="45"/>
        <v>0</v>
      </c>
      <c r="AA78" s="39">
        <f t="shared" si="46"/>
        <v>0</v>
      </c>
      <c r="AB78" s="39">
        <f t="shared" si="32"/>
        <v>0</v>
      </c>
      <c r="AC78" s="39">
        <f t="shared" si="33"/>
        <v>0</v>
      </c>
      <c r="AD78" s="39">
        <f t="shared" si="34"/>
        <v>0</v>
      </c>
      <c r="AE78" s="39">
        <f t="shared" si="35"/>
        <v>0</v>
      </c>
      <c r="AF78" s="39"/>
      <c r="AG78" s="39"/>
      <c r="AH78" s="39"/>
      <c r="AI78" s="39">
        <f t="shared" si="25"/>
        <v>0</v>
      </c>
      <c r="AJ78" s="39"/>
      <c r="AK78" s="39"/>
      <c r="AM78" s="39"/>
    </row>
    <row r="79" spans="1:39" x14ac:dyDescent="0.2">
      <c r="A79" s="11">
        <f t="shared" si="43"/>
        <v>71</v>
      </c>
      <c r="B79" s="11">
        <f t="shared" si="43"/>
        <v>101</v>
      </c>
      <c r="C79" s="12" cm="1">
        <f t="array" ref="C79">IF(B79&lt;121,_xlfn.SINGLE(INDEX($D$5*Männer!C$2:C$122,B79+1,1))+(1-$D$5)*_xlfn.SINGLE(INDEX(Frauen!C$2:C$122,B79+1,1)),0)</f>
        <v>502.79195000000004</v>
      </c>
      <c r="D79" s="20">
        <f t="shared" si="36"/>
        <v>0.50279194999999999</v>
      </c>
      <c r="E79" s="20">
        <f t="shared" si="37"/>
        <v>0.49720805000000001</v>
      </c>
      <c r="F79" s="27">
        <f>IF(B79&lt;121,IF($D$1="konstant",$D$3,Zins!G73),0)</f>
        <v>7.4999999999999997E-3</v>
      </c>
      <c r="G79" s="37">
        <f t="shared" si="44"/>
        <v>1.0075000000000001</v>
      </c>
      <c r="H79" s="11"/>
      <c r="I79" s="11"/>
      <c r="J79" s="11"/>
      <c r="K79" s="11"/>
      <c r="L79" s="29">
        <f t="shared" si="38"/>
        <v>0</v>
      </c>
      <c r="M79" s="31">
        <f t="shared" si="28"/>
        <v>0</v>
      </c>
      <c r="N79" s="50">
        <f>N78+H80*PRODUCT($G$8:G79)^-1*PRODUCT($E$8:E78)*D79</f>
        <v>2392.6137427921667</v>
      </c>
      <c r="O79" s="50"/>
      <c r="P79" s="49">
        <f>P78+J79*PRODUCT($E$8:E78)*PRODUCT($G$8:G78)^-1</f>
        <v>9.6444676306317234</v>
      </c>
      <c r="Q79" s="49">
        <f>((O78+N78)*PRODUCT($G$8:G78))/PRODUCT($E$8:E78)</f>
        <v>5885472.7173939617</v>
      </c>
      <c r="R79" s="49">
        <f>((P78)*PRODUCT($G$8:G78))/PRODUCT($E$8:E78)</f>
        <v>23723.950965704546</v>
      </c>
      <c r="S79" s="11">
        <f t="shared" si="29"/>
        <v>0</v>
      </c>
      <c r="T79" s="31">
        <f t="shared" si="30"/>
        <v>0</v>
      </c>
      <c r="U79" s="39">
        <f t="shared" si="39"/>
        <v>0</v>
      </c>
      <c r="V79" s="39">
        <f t="shared" si="31"/>
        <v>0</v>
      </c>
      <c r="W79" s="49">
        <f t="shared" si="40"/>
        <v>206234443.01782289</v>
      </c>
      <c r="X79" s="39">
        <f t="shared" si="41"/>
        <v>0</v>
      </c>
      <c r="Y79" s="39">
        <f t="shared" si="42"/>
        <v>0</v>
      </c>
      <c r="Z79" s="39">
        <f t="shared" si="45"/>
        <v>0</v>
      </c>
      <c r="AA79" s="39">
        <f t="shared" si="46"/>
        <v>0</v>
      </c>
      <c r="AB79" s="39">
        <f t="shared" si="32"/>
        <v>0</v>
      </c>
      <c r="AC79" s="39">
        <f t="shared" si="33"/>
        <v>0</v>
      </c>
      <c r="AD79" s="39">
        <f t="shared" si="34"/>
        <v>0</v>
      </c>
      <c r="AE79" s="39">
        <f t="shared" si="35"/>
        <v>0</v>
      </c>
      <c r="AF79" s="39"/>
      <c r="AG79" s="39"/>
      <c r="AH79" s="39"/>
      <c r="AI79" s="39">
        <f t="shared" si="25"/>
        <v>0</v>
      </c>
      <c r="AJ79" s="39"/>
      <c r="AK79" s="39"/>
      <c r="AM79" s="39"/>
    </row>
    <row r="80" spans="1:39" x14ac:dyDescent="0.2">
      <c r="A80" s="11">
        <f t="shared" si="43"/>
        <v>72</v>
      </c>
      <c r="B80" s="11">
        <f t="shared" si="43"/>
        <v>102</v>
      </c>
      <c r="C80" s="12" cm="1">
        <f t="array" ref="C80">IF(B80&lt;121,_xlfn.SINGLE(INDEX($D$5*Männer!C$2:C$122,B80+1,1))+(1-$D$5)*_xlfn.SINGLE(INDEX(Frauen!C$2:C$122,B80+1,1)),0)</f>
        <v>528.30015000000003</v>
      </c>
      <c r="D80" s="20">
        <f t="shared" si="36"/>
        <v>0.52830015000000008</v>
      </c>
      <c r="E80" s="20">
        <f t="shared" si="37"/>
        <v>0.47169984999999992</v>
      </c>
      <c r="F80" s="27">
        <f>IF(B80&lt;121,IF($D$1="konstant",$D$3,Zins!G74),0)</f>
        <v>7.4999999999999997E-3</v>
      </c>
      <c r="G80" s="37">
        <f t="shared" si="44"/>
        <v>1.0075000000000001</v>
      </c>
      <c r="H80" s="11"/>
      <c r="I80" s="11"/>
      <c r="J80" s="11"/>
      <c r="K80" s="11"/>
      <c r="L80" s="29">
        <f t="shared" si="38"/>
        <v>0</v>
      </c>
      <c r="M80" s="31">
        <f t="shared" si="28"/>
        <v>0</v>
      </c>
      <c r="N80" s="50">
        <f>N79+H81*PRODUCT($G$8:G80)^-1*PRODUCT($E$8:E79)*D80</f>
        <v>2392.6137427921667</v>
      </c>
      <c r="O80" s="50"/>
      <c r="P80" s="49">
        <f>P79+J80*PRODUCT($E$8:E79)*PRODUCT($G$8:G79)^-1</f>
        <v>9.6444676306317234</v>
      </c>
      <c r="Q80" s="49">
        <f>((O79+N79)*PRODUCT($G$8:G79))/PRODUCT($E$8:E79)</f>
        <v>11925820.112474883</v>
      </c>
      <c r="R80" s="49">
        <f>((P79)*PRODUCT($G$8:G79))/PRODUCT($E$8:E79)</f>
        <v>48072.191506045274</v>
      </c>
      <c r="S80" s="11">
        <f t="shared" si="29"/>
        <v>0</v>
      </c>
      <c r="T80" s="31">
        <f t="shared" si="30"/>
        <v>0</v>
      </c>
      <c r="U80" s="39">
        <f t="shared" si="39"/>
        <v>0</v>
      </c>
      <c r="V80" s="39">
        <f t="shared" si="31"/>
        <v>0</v>
      </c>
      <c r="W80" s="49">
        <f t="shared" si="40"/>
        <v>417895891.54973781</v>
      </c>
      <c r="X80" s="39">
        <f t="shared" si="41"/>
        <v>0</v>
      </c>
      <c r="Y80" s="39">
        <f t="shared" si="42"/>
        <v>0</v>
      </c>
      <c r="Z80" s="39">
        <f t="shared" si="45"/>
        <v>0</v>
      </c>
      <c r="AA80" s="39">
        <f t="shared" si="46"/>
        <v>0</v>
      </c>
      <c r="AB80" s="39">
        <f t="shared" si="32"/>
        <v>0</v>
      </c>
      <c r="AC80" s="39">
        <f t="shared" si="33"/>
        <v>0</v>
      </c>
      <c r="AD80" s="39">
        <f t="shared" si="34"/>
        <v>0</v>
      </c>
      <c r="AE80" s="39">
        <f t="shared" si="35"/>
        <v>0</v>
      </c>
      <c r="AF80" s="39"/>
      <c r="AG80" s="39"/>
      <c r="AH80" s="39"/>
      <c r="AI80" s="39">
        <f t="shared" si="25"/>
        <v>0</v>
      </c>
      <c r="AJ80" s="39"/>
      <c r="AK80" s="39"/>
      <c r="AM80" s="39"/>
    </row>
    <row r="81" spans="1:39" x14ac:dyDescent="0.2">
      <c r="A81" s="11">
        <f t="shared" si="43"/>
        <v>73</v>
      </c>
      <c r="B81" s="11">
        <f t="shared" si="43"/>
        <v>103</v>
      </c>
      <c r="C81" s="12" cm="1">
        <f t="array" ref="C81">IF(B81&lt;121,_xlfn.SINGLE(INDEX($D$5*Männer!C$2:C$122,B81+1,1))+(1-$D$5)*_xlfn.SINGLE(INDEX(Frauen!C$2:C$122,B81+1,1)),0)</f>
        <v>554.15515000000005</v>
      </c>
      <c r="D81" s="20">
        <f t="shared" si="36"/>
        <v>0.55415515000000004</v>
      </c>
      <c r="E81" s="20">
        <f t="shared" si="37"/>
        <v>0.44584484999999996</v>
      </c>
      <c r="F81" s="27">
        <f>IF(B81&lt;121,IF($D$1="konstant",$D$3,Zins!G75),0)</f>
        <v>7.4999999999999997E-3</v>
      </c>
      <c r="G81" s="37">
        <f t="shared" si="44"/>
        <v>1.0075000000000001</v>
      </c>
      <c r="H81" s="11"/>
      <c r="I81" s="11"/>
      <c r="J81" s="11"/>
      <c r="K81" s="11"/>
      <c r="L81" s="29">
        <f t="shared" si="38"/>
        <v>0</v>
      </c>
      <c r="M81" s="31">
        <f t="shared" si="28"/>
        <v>0</v>
      </c>
      <c r="N81" s="50">
        <f>N80+H82*PRODUCT($G$8:G81)^-1*PRODUCT($E$8:E80)*D81</f>
        <v>2392.6137427921667</v>
      </c>
      <c r="O81" s="50"/>
      <c r="P81" s="49">
        <f>P80+J81*PRODUCT($E$8:E80)*PRODUCT($G$8:G80)^-1</f>
        <v>9.6444676306317234</v>
      </c>
      <c r="Q81" s="49">
        <f>((O80+N80)*PRODUCT($G$8:G80))/PRODUCT($E$8:E80)</f>
        <v>25472265.389353942</v>
      </c>
      <c r="R81" s="49">
        <f>((P80)*PRODUCT($G$8:G80))/PRODUCT($E$8:E80)</f>
        <v>102677.01578099001</v>
      </c>
      <c r="S81" s="11">
        <f t="shared" si="29"/>
        <v>0</v>
      </c>
      <c r="T81" s="31">
        <f t="shared" si="30"/>
        <v>0</v>
      </c>
      <c r="U81" s="39">
        <f t="shared" si="39"/>
        <v>0</v>
      </c>
      <c r="V81" s="39">
        <f t="shared" si="31"/>
        <v>0</v>
      </c>
      <c r="W81" s="49">
        <f t="shared" si="40"/>
        <v>892580548.27950633</v>
      </c>
      <c r="X81" s="39">
        <f t="shared" si="41"/>
        <v>0</v>
      </c>
      <c r="Y81" s="39">
        <f t="shared" si="42"/>
        <v>0</v>
      </c>
      <c r="Z81" s="39">
        <f t="shared" si="45"/>
        <v>0</v>
      </c>
      <c r="AA81" s="39">
        <f t="shared" si="46"/>
        <v>0</v>
      </c>
      <c r="AB81" s="39">
        <f t="shared" si="32"/>
        <v>0</v>
      </c>
      <c r="AC81" s="39">
        <f t="shared" si="33"/>
        <v>0</v>
      </c>
      <c r="AD81" s="39">
        <f t="shared" si="34"/>
        <v>0</v>
      </c>
      <c r="AE81" s="39">
        <f t="shared" si="35"/>
        <v>0</v>
      </c>
      <c r="AF81" s="39"/>
      <c r="AG81" s="39"/>
      <c r="AH81" s="39"/>
      <c r="AI81" s="39">
        <f t="shared" si="25"/>
        <v>0</v>
      </c>
      <c r="AJ81" s="39"/>
      <c r="AK81" s="39"/>
      <c r="AM81" s="39"/>
    </row>
    <row r="82" spans="1:39" x14ac:dyDescent="0.2">
      <c r="A82" s="11">
        <f t="shared" si="43"/>
        <v>74</v>
      </c>
      <c r="B82" s="11">
        <f t="shared" si="43"/>
        <v>104</v>
      </c>
      <c r="C82" s="12" cm="1">
        <f t="array" ref="C82">IF(B82&lt;121,_xlfn.SINGLE(INDEX($D$5*Männer!C$2:C$122,B82+1,1))+(1-$D$5)*_xlfn.SINGLE(INDEX(Frauen!C$2:C$122,B82+1,1)),0)</f>
        <v>580.34705000000008</v>
      </c>
      <c r="D82" s="20">
        <f t="shared" si="36"/>
        <v>0.58034705000000009</v>
      </c>
      <c r="E82" s="20">
        <f t="shared" si="37"/>
        <v>0.41965294999999991</v>
      </c>
      <c r="F82" s="27">
        <f>IF(B82&lt;121,IF($D$1="konstant",$D$3,Zins!G76),0)</f>
        <v>7.4999999999999997E-3</v>
      </c>
      <c r="G82" s="37">
        <f t="shared" si="44"/>
        <v>1.0075000000000001</v>
      </c>
      <c r="H82" s="11"/>
      <c r="I82" s="11"/>
      <c r="J82" s="11"/>
      <c r="K82" s="11"/>
      <c r="L82" s="29">
        <f t="shared" si="38"/>
        <v>0</v>
      </c>
      <c r="M82" s="31">
        <f t="shared" si="28"/>
        <v>0</v>
      </c>
      <c r="N82" s="50">
        <f>N81+H83*PRODUCT($G$8:G82)^-1*PRODUCT($E$8:E81)*D82</f>
        <v>2392.6137427921667</v>
      </c>
      <c r="O82" s="50"/>
      <c r="P82" s="49">
        <f>P81+J82*PRODUCT($E$8:E81)*PRODUCT($G$8:G81)^-1</f>
        <v>9.6444676306317234</v>
      </c>
      <c r="Q82" s="49">
        <f>((O81+N81)*PRODUCT($G$8:G81))/PRODUCT($E$8:E81)</f>
        <v>57561071.704145737</v>
      </c>
      <c r="R82" s="49">
        <f>((P81)*PRODUCT($G$8:G81))/PRODUCT($E$8:E81)</f>
        <v>232024.87008506982</v>
      </c>
      <c r="S82" s="11">
        <f t="shared" si="29"/>
        <v>0</v>
      </c>
      <c r="T82" s="31">
        <f t="shared" si="30"/>
        <v>0</v>
      </c>
      <c r="U82" s="39">
        <f t="shared" si="39"/>
        <v>0</v>
      </c>
      <c r="V82" s="39">
        <f t="shared" si="31"/>
        <v>0</v>
      </c>
      <c r="W82" s="49">
        <f t="shared" si="40"/>
        <v>2017013098.596076</v>
      </c>
      <c r="X82" s="39">
        <f t="shared" si="41"/>
        <v>0</v>
      </c>
      <c r="Y82" s="39">
        <f t="shared" si="42"/>
        <v>0</v>
      </c>
      <c r="Z82" s="39">
        <f t="shared" si="45"/>
        <v>0</v>
      </c>
      <c r="AA82" s="39">
        <f t="shared" si="46"/>
        <v>0</v>
      </c>
      <c r="AB82" s="39">
        <f t="shared" si="32"/>
        <v>0</v>
      </c>
      <c r="AC82" s="39">
        <f t="shared" si="33"/>
        <v>0</v>
      </c>
      <c r="AD82" s="39">
        <f t="shared" si="34"/>
        <v>0</v>
      </c>
      <c r="AE82" s="39">
        <f t="shared" si="35"/>
        <v>0</v>
      </c>
      <c r="AF82" s="39"/>
      <c r="AG82" s="39"/>
      <c r="AH82" s="39"/>
      <c r="AI82" s="39">
        <f t="shared" si="25"/>
        <v>0</v>
      </c>
      <c r="AJ82" s="39"/>
      <c r="AK82" s="39"/>
      <c r="AM82" s="39"/>
    </row>
    <row r="83" spans="1:39" x14ac:dyDescent="0.2">
      <c r="A83" s="11">
        <f t="shared" si="43"/>
        <v>75</v>
      </c>
      <c r="B83" s="11">
        <f t="shared" si="43"/>
        <v>105</v>
      </c>
      <c r="C83" s="12" cm="1">
        <f t="array" ref="C83">IF(B83&lt;121,_xlfn.SINGLE(INDEX($D$5*Männer!C$2:C$122,B83+1,1))+(1-$D$5)*_xlfn.SINGLE(INDEX(Frauen!C$2:C$122,B83+1,1)),0)</f>
        <v>606.86979999999994</v>
      </c>
      <c r="D83" s="20">
        <f t="shared" si="36"/>
        <v>0.6068697999999999</v>
      </c>
      <c r="E83" s="20">
        <f t="shared" si="37"/>
        <v>0.3931302000000001</v>
      </c>
      <c r="F83" s="27">
        <f>IF(B83&lt;121,IF($D$1="konstant",$D$3,Zins!G77),0)</f>
        <v>7.4999999999999997E-3</v>
      </c>
      <c r="G83" s="37">
        <f t="shared" si="44"/>
        <v>1.0075000000000001</v>
      </c>
      <c r="H83" s="11"/>
      <c r="I83" s="11"/>
      <c r="J83" s="11"/>
      <c r="K83" s="11"/>
      <c r="L83" s="29">
        <f t="shared" si="38"/>
        <v>0</v>
      </c>
      <c r="M83" s="31">
        <f t="shared" si="28"/>
        <v>0</v>
      </c>
      <c r="N83" s="50">
        <f>N82+H84*PRODUCT($G$8:G83)^-1*PRODUCT($E$8:E82)*D83</f>
        <v>2392.6137427921667</v>
      </c>
      <c r="O83" s="50"/>
      <c r="P83" s="49">
        <f>P82+J83*PRODUCT($E$8:E82)*PRODUCT($G$8:G82)^-1</f>
        <v>9.6444676306317234</v>
      </c>
      <c r="Q83" s="49">
        <f>((O82+N82)*PRODUCT($G$8:G82))/PRODUCT($E$8:E82)</f>
        <v>138192236.56577858</v>
      </c>
      <c r="R83" s="49">
        <f>((P82)*PRODUCT($G$8:G82))/PRODUCT($E$8:E82)</f>
        <v>557043.75868371211</v>
      </c>
      <c r="S83" s="11">
        <f t="shared" si="29"/>
        <v>0</v>
      </c>
      <c r="T83" s="31">
        <f t="shared" si="30"/>
        <v>0</v>
      </c>
      <c r="U83" s="39">
        <f t="shared" si="39"/>
        <v>0</v>
      </c>
      <c r="V83" s="39">
        <f t="shared" si="31"/>
        <v>0</v>
      </c>
      <c r="W83" s="49">
        <f t="shared" si="40"/>
        <v>4842431577.8920345</v>
      </c>
      <c r="X83" s="39">
        <f t="shared" si="41"/>
        <v>0</v>
      </c>
      <c r="Y83" s="39">
        <f t="shared" si="42"/>
        <v>0</v>
      </c>
      <c r="Z83" s="39">
        <f t="shared" si="45"/>
        <v>0</v>
      </c>
      <c r="AA83" s="39">
        <f t="shared" si="46"/>
        <v>0</v>
      </c>
      <c r="AB83" s="39">
        <f t="shared" si="32"/>
        <v>0</v>
      </c>
      <c r="AC83" s="39">
        <f t="shared" si="33"/>
        <v>0</v>
      </c>
      <c r="AD83" s="39">
        <f t="shared" si="34"/>
        <v>0</v>
      </c>
      <c r="AE83" s="39">
        <f t="shared" si="35"/>
        <v>0</v>
      </c>
      <c r="AF83" s="39"/>
      <c r="AG83" s="39"/>
      <c r="AH83" s="39"/>
      <c r="AI83" s="39">
        <f t="shared" si="25"/>
        <v>0</v>
      </c>
      <c r="AJ83" s="39"/>
      <c r="AK83" s="39"/>
      <c r="AM83" s="39"/>
    </row>
    <row r="84" spans="1:39" x14ac:dyDescent="0.2">
      <c r="A84" s="11">
        <f t="shared" si="43"/>
        <v>76</v>
      </c>
      <c r="B84" s="11">
        <f t="shared" si="43"/>
        <v>106</v>
      </c>
      <c r="C84" s="12" cm="1">
        <f t="array" ref="C84">IF(B84&lt;121,_xlfn.SINGLE(INDEX($D$5*Männer!C$2:C$122,B84+1,1))+(1-$D$5)*_xlfn.SINGLE(INDEX(Frauen!C$2:C$122,B84+1,1)),0)</f>
        <v>633.7097</v>
      </c>
      <c r="D84" s="20">
        <f t="shared" si="36"/>
        <v>0.63370970000000004</v>
      </c>
      <c r="E84" s="20">
        <f t="shared" si="37"/>
        <v>0.36629029999999996</v>
      </c>
      <c r="F84" s="27">
        <f>IF(B84&lt;121,IF($D$1="konstant",$D$3,Zins!G78),0)</f>
        <v>7.4999999999999997E-3</v>
      </c>
      <c r="G84" s="37">
        <f t="shared" si="44"/>
        <v>1.0075000000000001</v>
      </c>
      <c r="H84" s="11"/>
      <c r="I84" s="11"/>
      <c r="J84" s="11"/>
      <c r="K84" s="11"/>
      <c r="L84" s="29">
        <f t="shared" si="38"/>
        <v>0</v>
      </c>
      <c r="M84" s="31">
        <f t="shared" si="28"/>
        <v>0</v>
      </c>
      <c r="N84" s="50">
        <f>N83+H85*PRODUCT($G$8:G84)^-1*PRODUCT($E$8:E83)*D84</f>
        <v>2392.6137427921667</v>
      </c>
      <c r="O84" s="50"/>
      <c r="P84" s="49">
        <f>P83+J84*PRODUCT($E$8:E83)*PRODUCT($G$8:G83)^-1</f>
        <v>9.6444676306317234</v>
      </c>
      <c r="Q84" s="49">
        <f>((O83+N83)*PRODUCT($G$8:G83))/PRODUCT($E$8:E83)</f>
        <v>354154115.71032161</v>
      </c>
      <c r="R84" s="49">
        <f>((P83)*PRODUCT($G$8:G83))/PRODUCT($E$8:E83)</f>
        <v>1427571.7990473383</v>
      </c>
      <c r="S84" s="11">
        <f t="shared" si="29"/>
        <v>0</v>
      </c>
      <c r="T84" s="31">
        <f t="shared" si="30"/>
        <v>0</v>
      </c>
      <c r="U84" s="39">
        <f t="shared" si="39"/>
        <v>0</v>
      </c>
      <c r="V84" s="39">
        <f t="shared" si="31"/>
        <v>0</v>
      </c>
      <c r="W84" s="49">
        <f t="shared" si="40"/>
        <v>12410010257.991436</v>
      </c>
      <c r="X84" s="39">
        <f t="shared" si="41"/>
        <v>0</v>
      </c>
      <c r="Y84" s="39">
        <f t="shared" si="42"/>
        <v>0</v>
      </c>
      <c r="Z84" s="39">
        <f t="shared" si="45"/>
        <v>0</v>
      </c>
      <c r="AA84" s="39">
        <f t="shared" si="46"/>
        <v>0</v>
      </c>
      <c r="AB84" s="39">
        <f t="shared" si="32"/>
        <v>0</v>
      </c>
      <c r="AC84" s="39">
        <f t="shared" si="33"/>
        <v>0</v>
      </c>
      <c r="AD84" s="39">
        <f t="shared" si="34"/>
        <v>0</v>
      </c>
      <c r="AE84" s="39">
        <f t="shared" si="35"/>
        <v>0</v>
      </c>
      <c r="AF84" s="39"/>
      <c r="AG84" s="39"/>
      <c r="AH84" s="39"/>
      <c r="AI84" s="39">
        <f t="shared" si="25"/>
        <v>0</v>
      </c>
      <c r="AJ84" s="39"/>
      <c r="AK84" s="39"/>
      <c r="AM84" s="39"/>
    </row>
    <row r="85" spans="1:39" x14ac:dyDescent="0.2">
      <c r="A85" s="11">
        <f t="shared" si="43"/>
        <v>77</v>
      </c>
      <c r="B85" s="11">
        <f t="shared" si="43"/>
        <v>107</v>
      </c>
      <c r="C85" s="12" cm="1">
        <f t="array" ref="C85">IF(B85&lt;121,_xlfn.SINGLE(INDEX($D$5*Männer!C$2:C$122,B85+1,1))+(1-$D$5)*_xlfn.SINGLE(INDEX(Frauen!C$2:C$122,B85+1,1)),0)</f>
        <v>660.85550000000001</v>
      </c>
      <c r="D85" s="20">
        <f t="shared" si="36"/>
        <v>0.66085550000000004</v>
      </c>
      <c r="E85" s="20">
        <f t="shared" si="37"/>
        <v>0.33914449999999996</v>
      </c>
      <c r="F85" s="27">
        <f>IF(B85&lt;121,IF($D$1="konstant",$D$3,Zins!G79),0)</f>
        <v>7.4999999999999997E-3</v>
      </c>
      <c r="G85" s="37">
        <f t="shared" si="44"/>
        <v>1.0075000000000001</v>
      </c>
      <c r="H85" s="11"/>
      <c r="I85" s="11"/>
      <c r="J85" s="11"/>
      <c r="K85" s="11"/>
      <c r="L85" s="29">
        <f t="shared" si="38"/>
        <v>0</v>
      </c>
      <c r="M85" s="31">
        <f t="shared" si="28"/>
        <v>0</v>
      </c>
      <c r="N85" s="50">
        <f>N84+H86*PRODUCT($G$8:G85)^-1*PRODUCT($E$8:E84)*D85</f>
        <v>2392.6137427921667</v>
      </c>
      <c r="O85" s="50"/>
      <c r="P85" s="49">
        <f>P84+J85*PRODUCT($E$8:E84)*PRODUCT($G$8:G84)^-1</f>
        <v>9.6444676306317234</v>
      </c>
      <c r="Q85" s="49">
        <f>((O84+N84)*PRODUCT($G$8:G84))/PRODUCT($E$8:E84)</f>
        <v>974118811.1673969</v>
      </c>
      <c r="R85" s="49">
        <f>((P84)*PRODUCT($G$8:G84))/PRODUCT($E$8:E84)</f>
        <v>3926608.4511115737</v>
      </c>
      <c r="S85" s="11">
        <f t="shared" si="29"/>
        <v>0</v>
      </c>
      <c r="T85" s="31">
        <f t="shared" si="30"/>
        <v>0</v>
      </c>
      <c r="U85" s="39">
        <f t="shared" si="39"/>
        <v>0</v>
      </c>
      <c r="V85" s="39">
        <f t="shared" si="31"/>
        <v>0</v>
      </c>
      <c r="W85" s="49">
        <f t="shared" si="40"/>
        <v>34134361010.723938</v>
      </c>
      <c r="X85" s="39">
        <f t="shared" si="41"/>
        <v>0</v>
      </c>
      <c r="Y85" s="39">
        <f t="shared" si="42"/>
        <v>0</v>
      </c>
      <c r="Z85" s="39">
        <f t="shared" si="45"/>
        <v>0</v>
      </c>
      <c r="AA85" s="39">
        <f t="shared" si="46"/>
        <v>0</v>
      </c>
      <c r="AB85" s="39">
        <f t="shared" si="32"/>
        <v>0</v>
      </c>
      <c r="AC85" s="39">
        <f t="shared" si="33"/>
        <v>0</v>
      </c>
      <c r="AD85" s="39">
        <f t="shared" si="34"/>
        <v>0</v>
      </c>
      <c r="AE85" s="39">
        <f t="shared" si="35"/>
        <v>0</v>
      </c>
      <c r="AF85" s="39"/>
      <c r="AG85" s="39"/>
      <c r="AH85" s="39"/>
      <c r="AI85" s="39">
        <f t="shared" si="25"/>
        <v>0</v>
      </c>
      <c r="AJ85" s="39"/>
      <c r="AK85" s="39"/>
      <c r="AM85" s="39"/>
    </row>
    <row r="86" spans="1:39" x14ac:dyDescent="0.2">
      <c r="A86" s="11">
        <f t="shared" si="43"/>
        <v>78</v>
      </c>
      <c r="B86" s="11">
        <f t="shared" si="43"/>
        <v>108</v>
      </c>
      <c r="C86" s="12" cm="1">
        <f t="array" ref="C86">IF(B86&lt;121,_xlfn.SINGLE(INDEX($D$5*Männer!C$2:C$122,B86+1,1))+(1-$D$5)*_xlfn.SINGLE(INDEX(Frauen!C$2:C$122,B86+1,1)),0)</f>
        <v>688.29150000000004</v>
      </c>
      <c r="D86" s="20">
        <f t="shared" si="36"/>
        <v>0.68829150000000006</v>
      </c>
      <c r="E86" s="20">
        <f t="shared" si="37"/>
        <v>0.31170849999999994</v>
      </c>
      <c r="F86" s="27">
        <f>IF(B86&lt;121,IF($D$1="konstant",$D$3,Zins!G80),0)</f>
        <v>7.4999999999999997E-3</v>
      </c>
      <c r="G86" s="37">
        <f t="shared" si="44"/>
        <v>1.0075000000000001</v>
      </c>
      <c r="H86" s="11"/>
      <c r="I86" s="11"/>
      <c r="J86" s="11"/>
      <c r="K86" s="11"/>
      <c r="L86" s="29">
        <f t="shared" si="38"/>
        <v>0</v>
      </c>
      <c r="M86" s="31">
        <f t="shared" si="28"/>
        <v>0</v>
      </c>
      <c r="N86" s="50">
        <f>N85+H87*PRODUCT($G$8:G86)^-1*PRODUCT($E$8:E85)*D86</f>
        <v>2392.6137427921667</v>
      </c>
      <c r="O86" s="50"/>
      <c r="P86" s="49">
        <f>P85+J86*PRODUCT($E$8:E85)*PRODUCT($G$8:G85)^-1</f>
        <v>9.6444676306317234</v>
      </c>
      <c r="Q86" s="49">
        <f>((O85+N85)*PRODUCT($G$8:G85))/PRODUCT($E$8:E85)</f>
        <v>2893824615.322237</v>
      </c>
      <c r="R86" s="49">
        <f>((P85)*PRODUCT($G$8:G85))/PRODUCT($E$8:E85)</f>
        <v>11664815.482765933</v>
      </c>
      <c r="S86" s="11">
        <f t="shared" si="29"/>
        <v>0</v>
      </c>
      <c r="T86" s="31">
        <f t="shared" si="30"/>
        <v>0</v>
      </c>
      <c r="U86" s="39">
        <f t="shared" si="39"/>
        <v>0</v>
      </c>
      <c r="V86" s="39">
        <f t="shared" si="31"/>
        <v>0</v>
      </c>
      <c r="W86" s="49">
        <f t="shared" si="40"/>
        <v>101403291866.16434</v>
      </c>
      <c r="X86" s="39">
        <f t="shared" si="41"/>
        <v>0</v>
      </c>
      <c r="Y86" s="39">
        <f t="shared" si="42"/>
        <v>0</v>
      </c>
      <c r="Z86" s="39">
        <f t="shared" si="45"/>
        <v>0</v>
      </c>
      <c r="AA86" s="39">
        <f t="shared" si="46"/>
        <v>0</v>
      </c>
      <c r="AB86" s="39">
        <f t="shared" si="32"/>
        <v>0</v>
      </c>
      <c r="AC86" s="39">
        <f t="shared" si="33"/>
        <v>0</v>
      </c>
      <c r="AD86" s="39">
        <f t="shared" si="34"/>
        <v>0</v>
      </c>
      <c r="AE86" s="39">
        <f t="shared" si="35"/>
        <v>0</v>
      </c>
      <c r="AF86" s="39"/>
      <c r="AG86" s="39"/>
      <c r="AH86" s="39"/>
      <c r="AI86" s="39">
        <f t="shared" si="25"/>
        <v>0</v>
      </c>
      <c r="AJ86" s="39"/>
      <c r="AK86" s="39"/>
      <c r="AM86" s="39"/>
    </row>
    <row r="87" spans="1:39" x14ac:dyDescent="0.2">
      <c r="A87" s="11">
        <f t="shared" si="43"/>
        <v>79</v>
      </c>
      <c r="B87" s="11">
        <f t="shared" si="43"/>
        <v>109</v>
      </c>
      <c r="C87" s="12" cm="1">
        <f t="array" ref="C87">IF(B87&lt;121,_xlfn.SINGLE(INDEX($D$5*Männer!C$2:C$122,B87+1,1))+(1-$D$5)*_xlfn.SINGLE(INDEX(Frauen!C$2:C$122,B87+1,1)),0)</f>
        <v>715.99755000000005</v>
      </c>
      <c r="D87" s="20">
        <f t="shared" si="36"/>
        <v>0.71599755000000009</v>
      </c>
      <c r="E87" s="20">
        <f t="shared" si="37"/>
        <v>0.28400244999999991</v>
      </c>
      <c r="F87" s="27">
        <f>IF(B87&lt;121,IF($D$1="konstant",$D$3,Zins!G81),0)</f>
        <v>7.4999999999999997E-3</v>
      </c>
      <c r="G87" s="37">
        <f t="shared" si="44"/>
        <v>1.0075000000000001</v>
      </c>
      <c r="H87" s="11"/>
      <c r="I87" s="11"/>
      <c r="J87" s="11"/>
      <c r="K87" s="11"/>
      <c r="L87" s="29">
        <f t="shared" si="38"/>
        <v>0</v>
      </c>
      <c r="M87" s="31">
        <f t="shared" si="28"/>
        <v>0</v>
      </c>
      <c r="N87" s="50">
        <f>N86+H88*PRODUCT($G$8:G87)^-1*PRODUCT($E$8:E86)*D87</f>
        <v>2392.6137427921667</v>
      </c>
      <c r="O87" s="50"/>
      <c r="P87" s="49">
        <f>P86+J87*PRODUCT($E$8:E86)*PRODUCT($G$8:G86)^-1</f>
        <v>9.6444676306317234</v>
      </c>
      <c r="Q87" s="49">
        <f>((O86+N86)*PRODUCT($G$8:G86))/PRODUCT($E$8:E86)</f>
        <v>9353380802.6959629</v>
      </c>
      <c r="R87" s="49">
        <f>((P86)*PRODUCT($G$8:G86))/PRODUCT($E$8:E86)</f>
        <v>37702858.917503633</v>
      </c>
      <c r="S87" s="11">
        <f t="shared" si="29"/>
        <v>0</v>
      </c>
      <c r="T87" s="31">
        <f t="shared" si="30"/>
        <v>0</v>
      </c>
      <c r="U87" s="39">
        <f t="shared" si="39"/>
        <v>0</v>
      </c>
      <c r="V87" s="39">
        <f t="shared" si="31"/>
        <v>0</v>
      </c>
      <c r="W87" s="49">
        <f t="shared" si="40"/>
        <v>327754349192.14777</v>
      </c>
      <c r="X87" s="39">
        <f t="shared" si="41"/>
        <v>0</v>
      </c>
      <c r="Y87" s="39">
        <f t="shared" si="42"/>
        <v>0</v>
      </c>
      <c r="Z87" s="39">
        <f t="shared" si="45"/>
        <v>0</v>
      </c>
      <c r="AA87" s="39">
        <f t="shared" si="46"/>
        <v>0</v>
      </c>
      <c r="AB87" s="39">
        <f t="shared" si="32"/>
        <v>0</v>
      </c>
      <c r="AC87" s="39">
        <f t="shared" si="33"/>
        <v>0</v>
      </c>
      <c r="AD87" s="39">
        <f t="shared" si="34"/>
        <v>0</v>
      </c>
      <c r="AE87" s="39">
        <f t="shared" si="35"/>
        <v>0</v>
      </c>
      <c r="AF87" s="39"/>
      <c r="AG87" s="39"/>
      <c r="AH87" s="39"/>
      <c r="AI87" s="39">
        <f t="shared" si="25"/>
        <v>0</v>
      </c>
      <c r="AJ87" s="39"/>
      <c r="AK87" s="39"/>
      <c r="AM87" s="39"/>
    </row>
    <row r="88" spans="1:39" x14ac:dyDescent="0.2">
      <c r="A88" s="11">
        <f t="shared" si="43"/>
        <v>80</v>
      </c>
      <c r="B88" s="11">
        <f t="shared" si="43"/>
        <v>110</v>
      </c>
      <c r="C88" s="12" cm="1">
        <f t="array" ref="C88">IF(B88&lt;121,_xlfn.SINGLE(INDEX($D$5*Männer!C$2:C$122,B88+1,1))+(1-$D$5)*_xlfn.SINGLE(INDEX(Frauen!C$2:C$122,B88+1,1)),0)</f>
        <v>743.95164999999997</v>
      </c>
      <c r="D88" s="20">
        <f t="shared" si="36"/>
        <v>0.74395164999999996</v>
      </c>
      <c r="E88" s="20">
        <f t="shared" si="37"/>
        <v>0.25604835000000004</v>
      </c>
      <c r="F88" s="27">
        <f>IF(B88&lt;121,IF($D$1="konstant",$D$3,Zins!G82),0)</f>
        <v>7.4999999999999997E-3</v>
      </c>
      <c r="G88" s="37">
        <f t="shared" si="44"/>
        <v>1.0075000000000001</v>
      </c>
      <c r="H88" s="11"/>
      <c r="I88" s="11"/>
      <c r="J88" s="11"/>
      <c r="K88" s="11"/>
      <c r="L88" s="29">
        <f t="shared" si="38"/>
        <v>0</v>
      </c>
      <c r="M88" s="31">
        <f t="shared" si="28"/>
        <v>0</v>
      </c>
      <c r="N88" s="50">
        <f>N87+H89*PRODUCT($G$8:G88)^-1*PRODUCT($E$8:E87)*D88</f>
        <v>2392.6137427921667</v>
      </c>
      <c r="O88" s="50"/>
      <c r="P88" s="49">
        <f>P87+J88*PRODUCT($E$8:E87)*PRODUCT($G$8:G87)^-1</f>
        <v>9.6444676306317234</v>
      </c>
      <c r="Q88" s="49">
        <f>((O87+N87)*PRODUCT($G$8:G87))/PRODUCT($E$8:E87)</f>
        <v>33181161496.022964</v>
      </c>
      <c r="R88" s="49">
        <f>((P87)*PRODUCT($G$8:G87))/PRODUCT($E$8:E87)</f>
        <v>133751065.73687983</v>
      </c>
      <c r="S88" s="11">
        <f t="shared" si="29"/>
        <v>0</v>
      </c>
      <c r="T88" s="31">
        <f t="shared" si="30"/>
        <v>0</v>
      </c>
      <c r="U88" s="39">
        <f t="shared" si="39"/>
        <v>0</v>
      </c>
      <c r="V88" s="39">
        <f t="shared" si="31"/>
        <v>0</v>
      </c>
      <c r="W88" s="49">
        <f t="shared" si="40"/>
        <v>1162710063983.9165</v>
      </c>
      <c r="X88" s="39">
        <f t="shared" si="41"/>
        <v>0</v>
      </c>
      <c r="Y88" s="39">
        <f t="shared" si="42"/>
        <v>0</v>
      </c>
      <c r="Z88" s="39">
        <f t="shared" si="45"/>
        <v>0</v>
      </c>
      <c r="AA88" s="39">
        <f t="shared" si="46"/>
        <v>0</v>
      </c>
      <c r="AB88" s="39">
        <f t="shared" si="32"/>
        <v>0</v>
      </c>
      <c r="AC88" s="39">
        <f t="shared" si="33"/>
        <v>0</v>
      </c>
      <c r="AD88" s="39">
        <f t="shared" si="34"/>
        <v>0</v>
      </c>
      <c r="AE88" s="39">
        <f t="shared" si="35"/>
        <v>0</v>
      </c>
      <c r="AF88" s="39"/>
      <c r="AG88" s="39"/>
      <c r="AH88" s="39"/>
      <c r="AI88" s="39">
        <f t="shared" si="25"/>
        <v>0</v>
      </c>
      <c r="AJ88" s="39"/>
      <c r="AK88" s="39"/>
      <c r="AM88" s="39"/>
    </row>
    <row r="89" spans="1:39" x14ac:dyDescent="0.2">
      <c r="A89" s="11">
        <f t="shared" si="43"/>
        <v>81</v>
      </c>
      <c r="B89" s="11">
        <f t="shared" si="43"/>
        <v>111</v>
      </c>
      <c r="C89" s="12" cm="1">
        <f t="array" ref="C89">IF(B89&lt;121,_xlfn.SINGLE(INDEX($D$5*Männer!C$2:C$122,B89+1,1))+(1-$D$5)*_xlfn.SINGLE(INDEX(Frauen!C$2:C$122,B89+1,1)),0)</f>
        <v>772.12744999999995</v>
      </c>
      <c r="D89" s="20">
        <f t="shared" si="36"/>
        <v>0.77212744999999994</v>
      </c>
      <c r="E89" s="20">
        <f t="shared" si="37"/>
        <v>0.22787255000000006</v>
      </c>
      <c r="F89" s="27">
        <f>IF(B89&lt;121,IF($D$1="konstant",$D$3,Zins!G83),0)</f>
        <v>7.4999999999999997E-3</v>
      </c>
      <c r="G89" s="37">
        <f t="shared" si="44"/>
        <v>1.0075000000000001</v>
      </c>
      <c r="H89" s="11"/>
      <c r="I89" s="11"/>
      <c r="J89" s="11"/>
      <c r="K89" s="11"/>
      <c r="L89" s="29">
        <f t="shared" si="38"/>
        <v>0</v>
      </c>
      <c r="M89" s="31">
        <f t="shared" si="28"/>
        <v>0</v>
      </c>
      <c r="N89" s="50">
        <f>N88+H90*PRODUCT($G$8:G89)^-1*PRODUCT($E$8:E88)*D89</f>
        <v>2392.6137427921667</v>
      </c>
      <c r="O89" s="50"/>
      <c r="P89" s="49">
        <f>P88+J89*PRODUCT($E$8:E88)*PRODUCT($G$8:G88)^-1</f>
        <v>9.6444676306317234</v>
      </c>
      <c r="Q89" s="49">
        <f>((O88+N88)*PRODUCT($G$8:G88))/PRODUCT($E$8:E88)</f>
        <v>130561357678.12267</v>
      </c>
      <c r="R89" s="49">
        <f>((P88)*PRODUCT($G$8:G88))/PRODUCT($E$8:E88)</f>
        <v>526284190.9737221</v>
      </c>
      <c r="S89" s="11">
        <f t="shared" si="29"/>
        <v>0</v>
      </c>
      <c r="T89" s="31">
        <f t="shared" si="30"/>
        <v>0</v>
      </c>
      <c r="U89" s="39">
        <f t="shared" si="39"/>
        <v>0</v>
      </c>
      <c r="V89" s="39">
        <f t="shared" si="31"/>
        <v>0</v>
      </c>
      <c r="W89" s="49">
        <f t="shared" si="40"/>
        <v>4575035884682.7012</v>
      </c>
      <c r="X89" s="39">
        <f t="shared" si="41"/>
        <v>0</v>
      </c>
      <c r="Y89" s="39">
        <f t="shared" si="42"/>
        <v>0</v>
      </c>
      <c r="Z89" s="39">
        <f t="shared" si="45"/>
        <v>0</v>
      </c>
      <c r="AA89" s="39">
        <f t="shared" si="46"/>
        <v>0</v>
      </c>
      <c r="AB89" s="39">
        <f t="shared" si="32"/>
        <v>0</v>
      </c>
      <c r="AC89" s="39">
        <f t="shared" si="33"/>
        <v>0</v>
      </c>
      <c r="AD89" s="39">
        <f t="shared" si="34"/>
        <v>0</v>
      </c>
      <c r="AE89" s="39">
        <f t="shared" si="35"/>
        <v>0</v>
      </c>
      <c r="AF89" s="39"/>
      <c r="AG89" s="39"/>
      <c r="AH89" s="39"/>
      <c r="AI89" s="39">
        <f t="shared" si="25"/>
        <v>0</v>
      </c>
      <c r="AJ89" s="39"/>
      <c r="AK89" s="39"/>
      <c r="AM89" s="39"/>
    </row>
    <row r="90" spans="1:39" x14ac:dyDescent="0.2">
      <c r="A90" s="11">
        <f t="shared" ref="A90:B105" si="47">IF(A89&lt;121,A89+1,"")</f>
        <v>82</v>
      </c>
      <c r="B90" s="11">
        <f t="shared" si="47"/>
        <v>112</v>
      </c>
      <c r="C90" s="12" cm="1">
        <f t="array" ref="C90">IF(B90&lt;121,_xlfn.SINGLE(INDEX($D$5*Männer!C$2:C$122,B90+1,1))+(1-$D$5)*_xlfn.SINGLE(INDEX(Frauen!C$2:C$122,B90+1,1)),0)</f>
        <v>800.49414999999999</v>
      </c>
      <c r="D90" s="20">
        <f t="shared" si="36"/>
        <v>0.80049415000000002</v>
      </c>
      <c r="E90" s="20">
        <f t="shared" si="37"/>
        <v>0.19950584999999998</v>
      </c>
      <c r="F90" s="27">
        <f>IF(B90&lt;121,IF($D$1="konstant",$D$3,Zins!G84),0)</f>
        <v>7.4999999999999997E-3</v>
      </c>
      <c r="G90" s="37">
        <f t="shared" si="44"/>
        <v>1.0075000000000001</v>
      </c>
      <c r="H90" s="11"/>
      <c r="I90" s="11"/>
      <c r="J90" s="11"/>
      <c r="K90" s="11"/>
      <c r="L90" s="29">
        <f t="shared" si="38"/>
        <v>0</v>
      </c>
      <c r="M90" s="31">
        <f t="shared" si="28"/>
        <v>0</v>
      </c>
      <c r="N90" s="50">
        <f>N89+H91*PRODUCT($G$8:G90)^-1*PRODUCT($E$8:E89)*D90</f>
        <v>2392.6137427921667</v>
      </c>
      <c r="O90" s="50"/>
      <c r="P90" s="49">
        <f>P89+J90*PRODUCT($E$8:E89)*PRODUCT($G$8:G89)^-1</f>
        <v>9.6444676306317234</v>
      </c>
      <c r="Q90" s="49">
        <f>((O89+N89)*PRODUCT($G$8:G89))/PRODUCT($E$8:E89)</f>
        <v>577254995657.47839</v>
      </c>
      <c r="R90" s="49">
        <f>((P89)*PRODUCT($G$8:G89))/PRODUCT($E$8:E89)</f>
        <v>2326876679.1174488</v>
      </c>
      <c r="S90" s="11">
        <f t="shared" si="29"/>
        <v>0</v>
      </c>
      <c r="T90" s="31">
        <f t="shared" si="30"/>
        <v>0</v>
      </c>
      <c r="U90" s="39">
        <f t="shared" si="39"/>
        <v>0</v>
      </c>
      <c r="V90" s="39">
        <f t="shared" si="31"/>
        <v>0</v>
      </c>
      <c r="W90" s="49">
        <f t="shared" si="40"/>
        <v>20227748598143.219</v>
      </c>
      <c r="X90" s="39">
        <f t="shared" si="41"/>
        <v>0</v>
      </c>
      <c r="Y90" s="39">
        <f t="shared" si="42"/>
        <v>0</v>
      </c>
      <c r="Z90" s="39">
        <f t="shared" si="45"/>
        <v>0</v>
      </c>
      <c r="AA90" s="39">
        <f t="shared" si="46"/>
        <v>0</v>
      </c>
      <c r="AB90" s="39">
        <f t="shared" si="32"/>
        <v>0</v>
      </c>
      <c r="AC90" s="39">
        <f t="shared" si="33"/>
        <v>0</v>
      </c>
      <c r="AD90" s="39">
        <f t="shared" si="34"/>
        <v>0</v>
      </c>
      <c r="AE90" s="39">
        <f t="shared" si="35"/>
        <v>0</v>
      </c>
      <c r="AF90" s="39"/>
      <c r="AG90" s="39"/>
      <c r="AH90" s="39"/>
      <c r="AI90" s="39">
        <f t="shared" si="25"/>
        <v>0</v>
      </c>
      <c r="AJ90" s="39"/>
      <c r="AK90" s="39"/>
      <c r="AM90" s="39"/>
    </row>
    <row r="91" spans="1:39" x14ac:dyDescent="0.2">
      <c r="A91" s="11">
        <f t="shared" si="47"/>
        <v>83</v>
      </c>
      <c r="B91" s="11">
        <f t="shared" si="47"/>
        <v>113</v>
      </c>
      <c r="C91" s="12" cm="1">
        <f t="array" ref="C91">IF(B91&lt;121,_xlfn.SINGLE(INDEX($D$5*Männer!C$2:C$122,B91+1,1))+(1-$D$5)*_xlfn.SINGLE(INDEX(Frauen!C$2:C$122,B91+1,1)),0)</f>
        <v>829.01589999999999</v>
      </c>
      <c r="D91" s="20">
        <f t="shared" si="36"/>
        <v>0.82901590000000003</v>
      </c>
      <c r="E91" s="20">
        <f t="shared" si="37"/>
        <v>0.17098409999999997</v>
      </c>
      <c r="F91" s="27">
        <f>IF(B91&lt;121,IF($D$1="konstant",$D$3,Zins!G85),0)</f>
        <v>7.4999999999999997E-3</v>
      </c>
      <c r="G91" s="37">
        <f t="shared" si="44"/>
        <v>1.0075000000000001</v>
      </c>
      <c r="H91" s="11"/>
      <c r="I91" s="11"/>
      <c r="J91" s="11"/>
      <c r="K91" s="11"/>
      <c r="L91" s="29">
        <f t="shared" si="38"/>
        <v>0</v>
      </c>
      <c r="M91" s="31">
        <f t="shared" si="28"/>
        <v>0</v>
      </c>
      <c r="N91" s="50">
        <f>N90+H92*PRODUCT($G$8:G91)^-1*PRODUCT($E$8:E90)*D91</f>
        <v>2392.6137427921667</v>
      </c>
      <c r="O91" s="50"/>
      <c r="P91" s="49">
        <f>P90+J91*PRODUCT($E$8:E90)*PRODUCT($G$8:G90)^-1</f>
        <v>9.6444676306317234</v>
      </c>
      <c r="Q91" s="49">
        <f>((O90+N90)*PRODUCT($G$8:G90))/PRODUCT($E$8:E90)</f>
        <v>2915124584692.1763</v>
      </c>
      <c r="R91" s="49">
        <f>((P90)*PRODUCT($G$8:G90))/PRODUCT($E$8:E90)</f>
        <v>11750674249.455996</v>
      </c>
      <c r="S91" s="11">
        <f t="shared" si="29"/>
        <v>0</v>
      </c>
      <c r="T91" s="31">
        <f t="shared" si="30"/>
        <v>0</v>
      </c>
      <c r="U91" s="39">
        <f t="shared" si="39"/>
        <v>0</v>
      </c>
      <c r="V91" s="39">
        <f t="shared" si="31"/>
        <v>0</v>
      </c>
      <c r="W91" s="49">
        <f t="shared" si="40"/>
        <v>102149669859952.97</v>
      </c>
      <c r="X91" s="39">
        <f t="shared" si="41"/>
        <v>0</v>
      </c>
      <c r="Y91" s="39">
        <f t="shared" si="42"/>
        <v>0</v>
      </c>
      <c r="Z91" s="39">
        <f t="shared" si="45"/>
        <v>0</v>
      </c>
      <c r="AA91" s="39">
        <f t="shared" si="46"/>
        <v>0</v>
      </c>
      <c r="AB91" s="39">
        <f t="shared" si="32"/>
        <v>0</v>
      </c>
      <c r="AC91" s="39">
        <f t="shared" si="33"/>
        <v>0</v>
      </c>
      <c r="AD91" s="39">
        <f t="shared" si="34"/>
        <v>0</v>
      </c>
      <c r="AE91" s="39">
        <f t="shared" si="35"/>
        <v>0</v>
      </c>
      <c r="AF91" s="39"/>
      <c r="AG91" s="39"/>
      <c r="AH91" s="39"/>
      <c r="AI91" s="39">
        <f t="shared" si="25"/>
        <v>0</v>
      </c>
      <c r="AJ91" s="39"/>
      <c r="AK91" s="39"/>
      <c r="AM91" s="39"/>
    </row>
    <row r="92" spans="1:39" x14ac:dyDescent="0.2">
      <c r="A92" s="11">
        <f t="shared" si="47"/>
        <v>84</v>
      </c>
      <c r="B92" s="11">
        <f t="shared" si="47"/>
        <v>114</v>
      </c>
      <c r="C92" s="12" cm="1">
        <f t="array" ref="C92">IF(B92&lt;121,_xlfn.SINGLE(INDEX($D$5*Männer!C$2:C$122,B92+1,1))+(1-$D$5)*_xlfn.SINGLE(INDEX(Frauen!C$2:C$122,B92+1,1)),0)</f>
        <v>857.65114999999992</v>
      </c>
      <c r="D92" s="20">
        <f t="shared" si="36"/>
        <v>0.85765114999999992</v>
      </c>
      <c r="E92" s="20">
        <f t="shared" si="37"/>
        <v>0.14234885000000008</v>
      </c>
      <c r="F92" s="27">
        <f>IF(B92&lt;121,IF($D$1="konstant",$D$3,Zins!G86),0)</f>
        <v>7.4999999999999997E-3</v>
      </c>
      <c r="G92" s="37">
        <f t="shared" si="44"/>
        <v>1.0075000000000001</v>
      </c>
      <c r="H92" s="11"/>
      <c r="I92" s="11"/>
      <c r="J92" s="11"/>
      <c r="K92" s="11"/>
      <c r="L92" s="29">
        <f t="shared" si="38"/>
        <v>0</v>
      </c>
      <c r="M92" s="31">
        <f t="shared" si="28"/>
        <v>0</v>
      </c>
      <c r="N92" s="50">
        <f>N91+H93*PRODUCT($G$8:G92)^-1*PRODUCT($E$8:E91)*D92</f>
        <v>2392.6137427921667</v>
      </c>
      <c r="O92" s="50"/>
      <c r="P92" s="49">
        <f>P91+J92*PRODUCT($E$8:E91)*PRODUCT($G$8:G91)^-1</f>
        <v>9.6444676306317234</v>
      </c>
      <c r="Q92" s="49">
        <f>((O91+N91)*PRODUCT($G$8:G91))/PRODUCT($E$8:E91)</f>
        <v>17176965689075</v>
      </c>
      <c r="R92" s="49">
        <f>((P91)*PRODUCT($G$8:G91))/PRODUCT($E$8:E91)</f>
        <v>69239211753.180069</v>
      </c>
      <c r="S92" s="11">
        <f t="shared" si="29"/>
        <v>0</v>
      </c>
      <c r="T92" s="31">
        <f t="shared" si="30"/>
        <v>0</v>
      </c>
      <c r="U92" s="39">
        <f t="shared" si="39"/>
        <v>0</v>
      </c>
      <c r="V92" s="39">
        <f t="shared" si="31"/>
        <v>0</v>
      </c>
      <c r="W92" s="49">
        <f t="shared" si="40"/>
        <v>601902705479062.75</v>
      </c>
      <c r="X92" s="39">
        <f t="shared" si="41"/>
        <v>0</v>
      </c>
      <c r="Y92" s="39">
        <f t="shared" si="42"/>
        <v>0</v>
      </c>
      <c r="Z92" s="39">
        <f t="shared" si="45"/>
        <v>0</v>
      </c>
      <c r="AA92" s="39">
        <f t="shared" si="46"/>
        <v>0</v>
      </c>
      <c r="AB92" s="39">
        <f t="shared" si="32"/>
        <v>0</v>
      </c>
      <c r="AC92" s="39">
        <f t="shared" si="33"/>
        <v>0</v>
      </c>
      <c r="AD92" s="39">
        <f t="shared" si="34"/>
        <v>0</v>
      </c>
      <c r="AE92" s="39">
        <f t="shared" si="35"/>
        <v>0</v>
      </c>
      <c r="AF92" s="39"/>
      <c r="AG92" s="39"/>
      <c r="AH92" s="39"/>
      <c r="AI92" s="39">
        <f t="shared" ref="AI92:AI129" si="48">M92*$T$4</f>
        <v>0</v>
      </c>
      <c r="AJ92" s="39"/>
      <c r="AK92" s="39"/>
      <c r="AM92" s="39"/>
    </row>
    <row r="93" spans="1:39" x14ac:dyDescent="0.2">
      <c r="A93" s="11">
        <f t="shared" si="47"/>
        <v>85</v>
      </c>
      <c r="B93" s="11">
        <f t="shared" si="47"/>
        <v>115</v>
      </c>
      <c r="C93" s="12" cm="1">
        <f t="array" ref="C93">IF(B93&lt;121,_xlfn.SINGLE(INDEX($D$5*Männer!C$2:C$122,B93+1,1))+(1-$D$5)*_xlfn.SINGLE(INDEX(Frauen!C$2:C$122,B93+1,1)),0)</f>
        <v>886.35350000000005</v>
      </c>
      <c r="D93" s="20">
        <f t="shared" si="36"/>
        <v>0.88635350000000002</v>
      </c>
      <c r="E93" s="20">
        <f t="shared" si="37"/>
        <v>0.11364649999999998</v>
      </c>
      <c r="F93" s="27">
        <f>IF(B93&lt;121,IF($D$1="konstant",$D$3,Zins!G87),0)</f>
        <v>7.4999999999999997E-3</v>
      </c>
      <c r="G93" s="37">
        <f t="shared" si="44"/>
        <v>1.0075000000000001</v>
      </c>
      <c r="H93" s="11"/>
      <c r="I93" s="11"/>
      <c r="J93" s="11"/>
      <c r="K93" s="11"/>
      <c r="L93" s="29">
        <f t="shared" si="38"/>
        <v>0</v>
      </c>
      <c r="M93" s="31">
        <f t="shared" si="28"/>
        <v>0</v>
      </c>
      <c r="N93" s="50">
        <f>N92+H94*PRODUCT($G$8:G93)^-1*PRODUCT($E$8:E92)*D93</f>
        <v>2392.6137427921667</v>
      </c>
      <c r="O93" s="50"/>
      <c r="P93" s="49">
        <f>P92+J93*PRODUCT($E$8:E92)*PRODUCT($G$8:G92)^-1</f>
        <v>9.6444676306317234</v>
      </c>
      <c r="Q93" s="49">
        <f>((O92+N92)*PRODUCT($G$8:G92))/PRODUCT($E$8:E92)</f>
        <v>121573113739542.36</v>
      </c>
      <c r="R93" s="49">
        <f>((P92)*PRODUCT($G$8:G92))/PRODUCT($E$8:E92)</f>
        <v>490053174587.14203</v>
      </c>
      <c r="S93" s="11">
        <f t="shared" si="29"/>
        <v>0</v>
      </c>
      <c r="T93" s="31">
        <f t="shared" si="30"/>
        <v>0</v>
      </c>
      <c r="U93" s="39">
        <f t="shared" si="39"/>
        <v>0</v>
      </c>
      <c r="V93" s="39">
        <f t="shared" si="31"/>
        <v>0</v>
      </c>
      <c r="W93" s="49">
        <f t="shared" si="40"/>
        <v>4260076395209062</v>
      </c>
      <c r="X93" s="39">
        <f t="shared" si="41"/>
        <v>0</v>
      </c>
      <c r="Y93" s="39">
        <f t="shared" si="42"/>
        <v>0</v>
      </c>
      <c r="Z93" s="39">
        <f t="shared" si="45"/>
        <v>0</v>
      </c>
      <c r="AA93" s="39">
        <f t="shared" si="46"/>
        <v>0</v>
      </c>
      <c r="AB93" s="39">
        <f t="shared" si="32"/>
        <v>0</v>
      </c>
      <c r="AC93" s="39">
        <f t="shared" si="33"/>
        <v>0</v>
      </c>
      <c r="AD93" s="39">
        <f t="shared" si="34"/>
        <v>0</v>
      </c>
      <c r="AE93" s="39">
        <f t="shared" si="35"/>
        <v>0</v>
      </c>
      <c r="AF93" s="39"/>
      <c r="AG93" s="39"/>
      <c r="AH93" s="39"/>
      <c r="AI93" s="39">
        <f t="shared" si="48"/>
        <v>0</v>
      </c>
      <c r="AJ93" s="39"/>
      <c r="AK93" s="39"/>
      <c r="AM93" s="39"/>
    </row>
    <row r="94" spans="1:39" x14ac:dyDescent="0.2">
      <c r="A94" s="11">
        <f t="shared" si="47"/>
        <v>86</v>
      </c>
      <c r="B94" s="11">
        <f t="shared" si="47"/>
        <v>116</v>
      </c>
      <c r="C94" s="12" cm="1">
        <f t="array" ref="C94">IF(B94&lt;121,_xlfn.SINGLE(INDEX($D$5*Männer!C$2:C$122,B94+1,1))+(1-$D$5)*_xlfn.SINGLE(INDEX(Frauen!C$2:C$122,B94+1,1)),0)</f>
        <v>915.06734999999992</v>
      </c>
      <c r="D94" s="20">
        <f t="shared" si="36"/>
        <v>0.91506734999999995</v>
      </c>
      <c r="E94" s="20">
        <f t="shared" si="37"/>
        <v>8.4932650000000054E-2</v>
      </c>
      <c r="F94" s="27">
        <f>IF(B94&lt;121,IF($D$1="konstant",$D$3,Zins!G88),0)</f>
        <v>7.4999999999999997E-3</v>
      </c>
      <c r="G94" s="37">
        <f t="shared" si="44"/>
        <v>1.0075000000000001</v>
      </c>
      <c r="H94" s="11"/>
      <c r="I94" s="11"/>
      <c r="J94" s="11"/>
      <c r="K94" s="11"/>
      <c r="L94" s="29">
        <f t="shared" si="38"/>
        <v>0</v>
      </c>
      <c r="M94" s="31">
        <f t="shared" si="28"/>
        <v>0</v>
      </c>
      <c r="N94" s="50">
        <f>N93+H95*PRODUCT($G$8:G94)^-1*PRODUCT($E$8:E93)*D94</f>
        <v>2392.6137427921667</v>
      </c>
      <c r="O94" s="50"/>
      <c r="P94" s="49">
        <f>P93+J94*PRODUCT($E$8:E93)*PRODUCT($G$8:G93)^-1</f>
        <v>9.6444676306317234</v>
      </c>
      <c r="Q94" s="49">
        <f>((O93+N93)*PRODUCT($G$8:G93))/PRODUCT($E$8:E93)</f>
        <v>1077771089233623.1</v>
      </c>
      <c r="R94" s="49">
        <f>((P93)*PRODUCT($G$8:G93))/PRODUCT($E$8:E93)</f>
        <v>4344423923275.6465</v>
      </c>
      <c r="S94" s="11">
        <f t="shared" si="29"/>
        <v>0</v>
      </c>
      <c r="T94" s="31">
        <f t="shared" si="30"/>
        <v>0</v>
      </c>
      <c r="U94" s="39">
        <f t="shared" si="39"/>
        <v>0</v>
      </c>
      <c r="V94" s="39">
        <f t="shared" si="31"/>
        <v>0</v>
      </c>
      <c r="W94" s="49">
        <f t="shared" si="40"/>
        <v>3.7766468550928816E+16</v>
      </c>
      <c r="X94" s="39">
        <f t="shared" si="41"/>
        <v>0</v>
      </c>
      <c r="Y94" s="39">
        <f t="shared" si="42"/>
        <v>0</v>
      </c>
      <c r="Z94" s="39">
        <f t="shared" si="45"/>
        <v>0</v>
      </c>
      <c r="AA94" s="39">
        <f t="shared" si="46"/>
        <v>0</v>
      </c>
      <c r="AB94" s="39">
        <f t="shared" si="32"/>
        <v>0</v>
      </c>
      <c r="AC94" s="39">
        <f t="shared" si="33"/>
        <v>0</v>
      </c>
      <c r="AD94" s="39">
        <f t="shared" si="34"/>
        <v>0</v>
      </c>
      <c r="AE94" s="39">
        <f t="shared" si="35"/>
        <v>0</v>
      </c>
      <c r="AF94" s="39"/>
      <c r="AG94" s="39"/>
      <c r="AH94" s="39"/>
      <c r="AI94" s="39">
        <f t="shared" si="48"/>
        <v>0</v>
      </c>
      <c r="AJ94" s="39"/>
      <c r="AK94" s="39"/>
      <c r="AM94" s="39"/>
    </row>
    <row r="95" spans="1:39" x14ac:dyDescent="0.2">
      <c r="A95" s="11">
        <f t="shared" si="47"/>
        <v>87</v>
      </c>
      <c r="B95" s="11">
        <f t="shared" si="47"/>
        <v>117</v>
      </c>
      <c r="C95" s="12" cm="1">
        <f t="array" ref="C95">IF(B95&lt;121,_xlfn.SINGLE(INDEX($D$5*Männer!C$2:C$122,B95+1,1))+(1-$D$5)*_xlfn.SINGLE(INDEX(Frauen!C$2:C$122,B95+1,1)),0)</f>
        <v>943.73164999999995</v>
      </c>
      <c r="D95" s="20">
        <f t="shared" si="36"/>
        <v>0.94373164999999992</v>
      </c>
      <c r="E95" s="20">
        <f t="shared" si="37"/>
        <v>5.6268350000000078E-2</v>
      </c>
      <c r="F95" s="27">
        <f>IF(B95&lt;121,IF($D$1="konstant",$D$3,Zins!G89),0)</f>
        <v>7.4999999999999997E-3</v>
      </c>
      <c r="G95" s="37">
        <f t="shared" si="44"/>
        <v>1.0075000000000001</v>
      </c>
      <c r="H95" s="11"/>
      <c r="I95" s="11"/>
      <c r="J95" s="11"/>
      <c r="K95" s="11"/>
      <c r="L95" s="29">
        <f t="shared" si="38"/>
        <v>0</v>
      </c>
      <c r="M95" s="31">
        <f t="shared" si="28"/>
        <v>0</v>
      </c>
      <c r="N95" s="50">
        <f>N94+H96*PRODUCT($G$8:G95)^-1*PRODUCT($E$8:E94)*D95</f>
        <v>2392.6137427921667</v>
      </c>
      <c r="O95" s="50"/>
      <c r="P95" s="49">
        <f>P94+J95*PRODUCT($E$8:E94)*PRODUCT($G$8:G94)^-1</f>
        <v>9.6444676306317234</v>
      </c>
      <c r="Q95" s="49">
        <f>((O94+N94)*PRODUCT($G$8:G94))/PRODUCT($E$8:E94)</f>
        <v>1.2784887465572718E+16</v>
      </c>
      <c r="R95" s="49">
        <f>((P94)*PRODUCT($G$8:G94))/PRODUCT($E$8:E94)</f>
        <v>51535035144908.477</v>
      </c>
      <c r="S95" s="11">
        <f t="shared" si="29"/>
        <v>0</v>
      </c>
      <c r="T95" s="31">
        <f t="shared" si="30"/>
        <v>0</v>
      </c>
      <c r="U95" s="39">
        <f t="shared" si="39"/>
        <v>0</v>
      </c>
      <c r="V95" s="39">
        <f t="shared" si="31"/>
        <v>0</v>
      </c>
      <c r="W95" s="49">
        <f t="shared" si="40"/>
        <v>4.4799870326736243E+17</v>
      </c>
      <c r="X95" s="39">
        <f t="shared" si="41"/>
        <v>0</v>
      </c>
      <c r="Y95" s="39">
        <f t="shared" si="42"/>
        <v>0</v>
      </c>
      <c r="Z95" s="39">
        <f t="shared" si="45"/>
        <v>0</v>
      </c>
      <c r="AA95" s="39">
        <f t="shared" si="46"/>
        <v>0</v>
      </c>
      <c r="AB95" s="39">
        <f t="shared" si="32"/>
        <v>0</v>
      </c>
      <c r="AC95" s="39">
        <f t="shared" si="33"/>
        <v>0</v>
      </c>
      <c r="AD95" s="39">
        <f t="shared" si="34"/>
        <v>0</v>
      </c>
      <c r="AE95" s="39">
        <f t="shared" si="35"/>
        <v>0</v>
      </c>
      <c r="AF95" s="39"/>
      <c r="AG95" s="39"/>
      <c r="AH95" s="39"/>
      <c r="AI95" s="39">
        <f t="shared" si="48"/>
        <v>0</v>
      </c>
      <c r="AJ95" s="39"/>
      <c r="AK95" s="39"/>
      <c r="AM95" s="39"/>
    </row>
    <row r="96" spans="1:39" x14ac:dyDescent="0.2">
      <c r="A96" s="11">
        <f t="shared" si="47"/>
        <v>88</v>
      </c>
      <c r="B96" s="11">
        <f t="shared" si="47"/>
        <v>118</v>
      </c>
      <c r="C96" s="12" cm="1">
        <f t="array" ref="C96">IF(B96&lt;121,_xlfn.SINGLE(INDEX($D$5*Männer!C$2:C$122,B96+1,1))+(1-$D$5)*_xlfn.SINGLE(INDEX(Frauen!C$2:C$122,B96+1,1)),0)</f>
        <v>972.27420000000006</v>
      </c>
      <c r="D96" s="20">
        <f t="shared" si="36"/>
        <v>0.97227420000000009</v>
      </c>
      <c r="E96" s="20">
        <f t="shared" si="37"/>
        <v>2.7725799999999912E-2</v>
      </c>
      <c r="F96" s="27">
        <f>IF(B96&lt;121,IF($D$1="konstant",$D$3,Zins!G90),0)</f>
        <v>7.4999999999999997E-3</v>
      </c>
      <c r="G96" s="37">
        <f t="shared" si="44"/>
        <v>1.0075000000000001</v>
      </c>
      <c r="H96" s="11"/>
      <c r="I96" s="11"/>
      <c r="J96" s="11"/>
      <c r="K96" s="11"/>
      <c r="L96" s="29">
        <f t="shared" si="38"/>
        <v>0</v>
      </c>
      <c r="M96" s="31">
        <f t="shared" si="28"/>
        <v>0</v>
      </c>
      <c r="N96" s="50">
        <f>N95+H97*PRODUCT($G$8:G96)^-1*PRODUCT($E$8:E95)*D96</f>
        <v>2392.6137427921667</v>
      </c>
      <c r="O96" s="50"/>
      <c r="P96" s="49">
        <f>P95+J96*PRODUCT($E$8:E95)*PRODUCT($G$8:G95)^-1</f>
        <v>9.6444676306317234</v>
      </c>
      <c r="Q96" s="49">
        <f>((O95+N95)*PRODUCT($G$8:G95))/PRODUCT($E$8:E95)</f>
        <v>2.2891686217144266E+17</v>
      </c>
      <c r="R96" s="49">
        <f>((P95)*PRODUCT($G$8:G95))/PRODUCT($E$8:E95)</f>
        <v>922748719457656.25</v>
      </c>
      <c r="S96" s="11">
        <f t="shared" si="29"/>
        <v>0</v>
      </c>
      <c r="T96" s="31">
        <f t="shared" si="30"/>
        <v>0</v>
      </c>
      <c r="U96" s="39">
        <f t="shared" si="39"/>
        <v>0</v>
      </c>
      <c r="V96" s="39">
        <f t="shared" si="31"/>
        <v>0</v>
      </c>
      <c r="W96" s="49">
        <f t="shared" si="40"/>
        <v>8.0215377479856271E+18</v>
      </c>
      <c r="X96" s="39">
        <f t="shared" si="41"/>
        <v>0</v>
      </c>
      <c r="Y96" s="39">
        <f t="shared" si="42"/>
        <v>0</v>
      </c>
      <c r="Z96" s="39">
        <f t="shared" si="45"/>
        <v>0</v>
      </c>
      <c r="AA96" s="39">
        <f t="shared" si="46"/>
        <v>0</v>
      </c>
      <c r="AB96" s="39">
        <f t="shared" si="32"/>
        <v>0</v>
      </c>
      <c r="AC96" s="39">
        <f t="shared" si="33"/>
        <v>0</v>
      </c>
      <c r="AD96" s="39">
        <f t="shared" si="34"/>
        <v>0</v>
      </c>
      <c r="AE96" s="39">
        <f t="shared" si="35"/>
        <v>0</v>
      </c>
      <c r="AF96" s="39"/>
      <c r="AG96" s="39"/>
      <c r="AH96" s="39"/>
      <c r="AI96" s="39">
        <f t="shared" si="48"/>
        <v>0</v>
      </c>
      <c r="AJ96" s="39"/>
      <c r="AK96" s="39"/>
      <c r="AM96" s="39"/>
    </row>
    <row r="97" spans="1:39" x14ac:dyDescent="0.2">
      <c r="A97" s="11">
        <f t="shared" si="47"/>
        <v>89</v>
      </c>
      <c r="B97" s="11">
        <f t="shared" si="47"/>
        <v>119</v>
      </c>
      <c r="C97" s="12" cm="1">
        <f t="array" ref="C97">IF(B97&lt;121,_xlfn.SINGLE(INDEX($D$5*Männer!C$2:C$122,B97+1,1))+(1-$D$5)*_xlfn.SINGLE(INDEX(Frauen!C$2:C$122,B97+1,1)),0)</f>
        <v>994.40379999999993</v>
      </c>
      <c r="D97" s="20">
        <f t="shared" si="36"/>
        <v>0.99440379999999995</v>
      </c>
      <c r="E97" s="20">
        <f t="shared" si="37"/>
        <v>5.5962000000000511E-3</v>
      </c>
      <c r="F97" s="27">
        <f>IF(B97&lt;121,IF($D$1="konstant",$D$3,Zins!G91),0)</f>
        <v>7.4999999999999997E-3</v>
      </c>
      <c r="G97" s="37">
        <f t="shared" si="44"/>
        <v>1.0075000000000001</v>
      </c>
      <c r="H97" s="11"/>
      <c r="I97" s="11"/>
      <c r="J97" s="11"/>
      <c r="K97" s="11"/>
      <c r="L97" s="29">
        <f t="shared" si="38"/>
        <v>0</v>
      </c>
      <c r="M97" s="31">
        <f t="shared" si="28"/>
        <v>0</v>
      </c>
      <c r="N97" s="50">
        <f>N96+H98*PRODUCT($G$8:G97)^-1*PRODUCT($E$8:E96)*D97</f>
        <v>2392.6137427921667</v>
      </c>
      <c r="O97" s="50"/>
      <c r="P97" s="49">
        <f>P96+J97*PRODUCT($E$8:E96)*PRODUCT($G$8:G96)^-1</f>
        <v>9.6444676306317234</v>
      </c>
      <c r="Q97" s="49">
        <f>((O96+N96)*PRODUCT($G$8:G96))/PRODUCT($E$8:E96)</f>
        <v>8.3183799435085445E+18</v>
      </c>
      <c r="R97" s="49">
        <f>((P96)*PRODUCT($G$8:G96))/PRODUCT($E$8:E96)</f>
        <v>3.3530838960592364E+16</v>
      </c>
      <c r="S97" s="11">
        <f t="shared" si="29"/>
        <v>0</v>
      </c>
      <c r="T97" s="31">
        <f t="shared" si="30"/>
        <v>0</v>
      </c>
      <c r="U97" s="39">
        <f t="shared" si="39"/>
        <v>0</v>
      </c>
      <c r="V97" s="39">
        <f t="shared" si="31"/>
        <v>0</v>
      </c>
      <c r="W97" s="49">
        <f t="shared" si="40"/>
        <v>2.9148660385256856E+20</v>
      </c>
      <c r="X97" s="39">
        <f t="shared" si="41"/>
        <v>0</v>
      </c>
      <c r="Y97" s="39">
        <f t="shared" si="42"/>
        <v>0</v>
      </c>
      <c r="Z97" s="39">
        <f t="shared" si="45"/>
        <v>0</v>
      </c>
      <c r="AA97" s="39">
        <f t="shared" si="46"/>
        <v>0</v>
      </c>
      <c r="AB97" s="39">
        <f t="shared" si="32"/>
        <v>0</v>
      </c>
      <c r="AC97" s="39">
        <f t="shared" si="33"/>
        <v>0</v>
      </c>
      <c r="AD97" s="39">
        <f t="shared" si="34"/>
        <v>0</v>
      </c>
      <c r="AE97" s="39">
        <f t="shared" si="35"/>
        <v>0</v>
      </c>
      <c r="AF97" s="39"/>
      <c r="AG97" s="39"/>
      <c r="AH97" s="39"/>
      <c r="AI97" s="39">
        <f t="shared" si="48"/>
        <v>0</v>
      </c>
      <c r="AJ97" s="39"/>
      <c r="AK97" s="39"/>
      <c r="AM97" s="39"/>
    </row>
    <row r="98" spans="1:39" x14ac:dyDescent="0.2">
      <c r="A98" s="11">
        <f t="shared" si="47"/>
        <v>90</v>
      </c>
      <c r="B98" s="11">
        <f t="shared" si="47"/>
        <v>120</v>
      </c>
      <c r="C98" s="12" cm="1">
        <f t="array" ref="C98">IF(B98&lt;121,_xlfn.SINGLE(INDEX($D$5*Männer!C$2:C$122,B98+1,1))+(1-$D$5)*_xlfn.SINGLE(INDEX(Frauen!C$2:C$122,B98+1,1)),0)</f>
        <v>1000</v>
      </c>
      <c r="D98" s="20">
        <f t="shared" si="36"/>
        <v>1</v>
      </c>
      <c r="E98" s="20">
        <f t="shared" si="37"/>
        <v>0</v>
      </c>
      <c r="F98" s="27">
        <f>IF(B98&lt;121,IF($D$1="konstant",$D$3,Zins!G92),0)</f>
        <v>7.4999999999999997E-3</v>
      </c>
      <c r="G98" s="37">
        <f t="shared" si="44"/>
        <v>1.0075000000000001</v>
      </c>
      <c r="H98" s="11"/>
      <c r="I98" s="11"/>
      <c r="J98" s="11"/>
      <c r="K98" s="11"/>
      <c r="L98" s="29">
        <f t="shared" si="38"/>
        <v>0</v>
      </c>
      <c r="M98" s="31">
        <f t="shared" si="28"/>
        <v>0</v>
      </c>
      <c r="N98" s="50">
        <f>N97+H99*PRODUCT($G$8:G98)^-1*PRODUCT($E$8:E97)*D98</f>
        <v>2392.6137427921667</v>
      </c>
      <c r="O98" s="50"/>
      <c r="P98" s="49">
        <f>P97+J98*PRODUCT($E$8:E97)*PRODUCT($G$8:G97)^-1</f>
        <v>9.6444676306317234</v>
      </c>
      <c r="Q98" s="49">
        <f>((O97+N97)*PRODUCT($G$8:G97))/PRODUCT($E$8:E97)</f>
        <v>1.4975818936215255E+21</v>
      </c>
      <c r="R98" s="49">
        <f>((P97)*PRODUCT($G$8:G97))/PRODUCT($E$8:E97)</f>
        <v>6.0366534885809121E+18</v>
      </c>
      <c r="S98" s="11">
        <f t="shared" si="29"/>
        <v>0</v>
      </c>
      <c r="T98" s="31">
        <f t="shared" si="30"/>
        <v>0</v>
      </c>
      <c r="U98" s="39">
        <f t="shared" si="39"/>
        <v>0</v>
      </c>
      <c r="V98" s="39">
        <f t="shared" si="31"/>
        <v>0</v>
      </c>
      <c r="W98" s="49">
        <f t="shared" si="40"/>
        <v>5.2477172613820122E+22</v>
      </c>
      <c r="X98" s="39">
        <f t="shared" si="41"/>
        <v>0</v>
      </c>
      <c r="Y98" s="39">
        <f t="shared" si="42"/>
        <v>0</v>
      </c>
      <c r="Z98" s="39">
        <f t="shared" si="45"/>
        <v>0</v>
      </c>
      <c r="AA98" s="39">
        <f t="shared" si="46"/>
        <v>0</v>
      </c>
      <c r="AB98" s="39">
        <f t="shared" si="32"/>
        <v>0</v>
      </c>
      <c r="AC98" s="39">
        <f t="shared" si="33"/>
        <v>0</v>
      </c>
      <c r="AD98" s="39">
        <f t="shared" si="34"/>
        <v>0</v>
      </c>
      <c r="AE98" s="39">
        <f t="shared" si="35"/>
        <v>0</v>
      </c>
      <c r="AF98" s="39"/>
      <c r="AG98" s="39"/>
      <c r="AH98" s="39"/>
      <c r="AI98" s="39">
        <f t="shared" si="48"/>
        <v>0</v>
      </c>
      <c r="AJ98" s="39"/>
      <c r="AK98" s="39"/>
      <c r="AM98" s="39"/>
    </row>
    <row r="99" spans="1:39" x14ac:dyDescent="0.2">
      <c r="A99" s="11">
        <f t="shared" si="47"/>
        <v>91</v>
      </c>
      <c r="B99" s="11">
        <f t="shared" si="47"/>
        <v>121</v>
      </c>
      <c r="C99" s="12" cm="1">
        <f t="array" ref="C99">IF(B99&lt;121,_xlfn.SINGLE(INDEX($D$5*Männer!C$2:C$122,B99+1,1))+(1-$D$5)*_xlfn.SINGLE(INDEX(Frauen!C$2:C$122,B99+1,1)),0)</f>
        <v>0</v>
      </c>
      <c r="D99" s="20">
        <f t="shared" si="36"/>
        <v>0</v>
      </c>
      <c r="E99" s="20">
        <f t="shared" si="37"/>
        <v>0</v>
      </c>
      <c r="F99" s="27">
        <f>IF(B99&lt;121,IF($D$1="konstant",$D$3,Zins!G93),0)</f>
        <v>0</v>
      </c>
      <c r="G99" s="37">
        <f t="shared" si="44"/>
        <v>1</v>
      </c>
      <c r="H99" s="11"/>
      <c r="I99" s="11"/>
      <c r="J99" s="11"/>
      <c r="K99" s="11"/>
      <c r="L99" s="29">
        <f t="shared" si="38"/>
        <v>0</v>
      </c>
      <c r="M99" s="31">
        <f t="shared" si="28"/>
        <v>0</v>
      </c>
      <c r="N99" s="50">
        <f>N98+H100*PRODUCT($G$8:G99)^-1*PRODUCT($E$8:E98)*D99</f>
        <v>2392.6137427921667</v>
      </c>
      <c r="O99" s="50"/>
      <c r="P99" s="49">
        <f>P98+J99*PRODUCT($E$8:E98)*PRODUCT($G$8:G98)^-1</f>
        <v>9.6444676306317234</v>
      </c>
      <c r="Q99" s="49" t="e">
        <f>((O98+N98)*PRODUCT($G$8:G98))/PRODUCT($E$8:E98)</f>
        <v>#DIV/0!</v>
      </c>
      <c r="R99" s="49" t="e">
        <f>((P98)*PRODUCT($G$8:G98))/PRODUCT($E$8:E98)</f>
        <v>#DIV/0!</v>
      </c>
      <c r="S99" s="11">
        <f t="shared" si="29"/>
        <v>0</v>
      </c>
      <c r="T99" s="31">
        <f t="shared" si="30"/>
        <v>0</v>
      </c>
      <c r="U99" s="39">
        <f t="shared" si="39"/>
        <v>0</v>
      </c>
      <c r="V99" s="39">
        <f t="shared" si="31"/>
        <v>0</v>
      </c>
      <c r="W99" s="49" t="e">
        <f t="shared" si="40"/>
        <v>#DIV/0!</v>
      </c>
      <c r="X99" s="39">
        <f t="shared" si="41"/>
        <v>0</v>
      </c>
      <c r="Y99" s="39">
        <f t="shared" si="42"/>
        <v>0</v>
      </c>
      <c r="Z99" s="39">
        <f t="shared" si="45"/>
        <v>0</v>
      </c>
      <c r="AA99" s="39">
        <f t="shared" si="46"/>
        <v>0</v>
      </c>
      <c r="AB99" s="39">
        <f t="shared" si="32"/>
        <v>0</v>
      </c>
      <c r="AC99" s="39">
        <f t="shared" si="33"/>
        <v>0</v>
      </c>
      <c r="AD99" s="39">
        <f t="shared" si="34"/>
        <v>0</v>
      </c>
      <c r="AE99" s="39">
        <f t="shared" si="35"/>
        <v>0</v>
      </c>
      <c r="AF99" s="39"/>
      <c r="AG99" s="39"/>
      <c r="AH99" s="39"/>
      <c r="AI99" s="39">
        <f t="shared" si="48"/>
        <v>0</v>
      </c>
      <c r="AJ99" s="39"/>
      <c r="AK99" s="39"/>
      <c r="AM99" s="39"/>
    </row>
    <row r="100" spans="1:39" x14ac:dyDescent="0.2">
      <c r="A100" s="11">
        <f t="shared" si="47"/>
        <v>92</v>
      </c>
      <c r="B100" s="11" t="str">
        <f t="shared" si="47"/>
        <v/>
      </c>
      <c r="C100" s="12" cm="1">
        <f t="array" ref="C100">IF(B100&lt;121,_xlfn.SINGLE(INDEX($D$5*Männer!C$2:C$122,B100+1,1))+(1-$D$5)*_xlfn.SINGLE(INDEX(Frauen!C$2:C$122,B100+1,1)),0)</f>
        <v>0</v>
      </c>
      <c r="D100" s="20">
        <f t="shared" si="36"/>
        <v>0</v>
      </c>
      <c r="E100" s="20">
        <f t="shared" si="37"/>
        <v>0</v>
      </c>
      <c r="F100" s="27">
        <f>IF(B100&lt;121,IF($D$1="konstant",$D$3,Zins!G94),0)</f>
        <v>0</v>
      </c>
      <c r="G100" s="37">
        <f t="shared" si="44"/>
        <v>1</v>
      </c>
      <c r="H100" s="11"/>
      <c r="I100" s="11"/>
      <c r="J100" s="11"/>
      <c r="K100" s="11"/>
      <c r="L100" s="29">
        <f t="shared" si="38"/>
        <v>0</v>
      </c>
      <c r="M100" s="31">
        <f t="shared" si="28"/>
        <v>0</v>
      </c>
      <c r="N100" s="50">
        <f>N99+H101*PRODUCT($G$8:G100)^-1*PRODUCT($E$8:E99)*D100</f>
        <v>2392.6137427921667</v>
      </c>
      <c r="O100" s="50"/>
      <c r="P100" s="49">
        <f>P99+J100*PRODUCT($E$8:E99)*PRODUCT($G$8:G99)^-1</f>
        <v>9.6444676306317234</v>
      </c>
      <c r="Q100" s="49" t="e">
        <f>((O99+N99)*PRODUCT($G$8:G99))/PRODUCT($E$8:E99)</f>
        <v>#DIV/0!</v>
      </c>
      <c r="R100" s="49" t="e">
        <f>((P99)*PRODUCT($G$8:G99))/PRODUCT($E$8:E99)</f>
        <v>#DIV/0!</v>
      </c>
      <c r="S100" s="11">
        <f t="shared" si="29"/>
        <v>0</v>
      </c>
      <c r="T100" s="31">
        <f t="shared" si="30"/>
        <v>0</v>
      </c>
      <c r="U100" s="39">
        <f t="shared" si="39"/>
        <v>0</v>
      </c>
      <c r="V100" s="39">
        <f t="shared" si="31"/>
        <v>0</v>
      </c>
      <c r="W100" s="49" t="e">
        <f t="shared" si="40"/>
        <v>#DIV/0!</v>
      </c>
      <c r="X100" s="39">
        <f t="shared" si="41"/>
        <v>0</v>
      </c>
      <c r="Y100" s="39">
        <f t="shared" si="42"/>
        <v>0</v>
      </c>
      <c r="Z100" s="39">
        <f t="shared" si="45"/>
        <v>0</v>
      </c>
      <c r="AA100" s="39">
        <f t="shared" si="46"/>
        <v>0</v>
      </c>
      <c r="AB100" s="39">
        <f t="shared" si="32"/>
        <v>0</v>
      </c>
      <c r="AC100" s="39">
        <f t="shared" si="33"/>
        <v>0</v>
      </c>
      <c r="AD100" s="39">
        <f t="shared" si="34"/>
        <v>0</v>
      </c>
      <c r="AE100" s="39">
        <f t="shared" si="35"/>
        <v>0</v>
      </c>
      <c r="AF100" s="39"/>
      <c r="AG100" s="39"/>
      <c r="AH100" s="39"/>
      <c r="AI100" s="39">
        <f t="shared" si="48"/>
        <v>0</v>
      </c>
      <c r="AJ100" s="39"/>
      <c r="AK100" s="39"/>
      <c r="AM100" s="39"/>
    </row>
    <row r="101" spans="1:39" x14ac:dyDescent="0.2">
      <c r="A101" s="11">
        <f t="shared" si="47"/>
        <v>93</v>
      </c>
      <c r="B101" s="11" t="str">
        <f t="shared" si="47"/>
        <v/>
      </c>
      <c r="C101" s="12" cm="1">
        <f t="array" ref="C101">IF(B101&lt;121,_xlfn.SINGLE(INDEX($D$5*Männer!C$2:C$122,B101+1,1))+(1-$D$5)*_xlfn.SINGLE(INDEX(Frauen!C$2:C$122,B101+1,1)),0)</f>
        <v>0</v>
      </c>
      <c r="D101" s="20">
        <f t="shared" si="36"/>
        <v>0</v>
      </c>
      <c r="E101" s="20">
        <f t="shared" si="37"/>
        <v>0</v>
      </c>
      <c r="F101" s="27">
        <f>IF(B101&lt;121,IF($D$1="konstant",$D$3,Zins!G95),0)</f>
        <v>0</v>
      </c>
      <c r="G101" s="37">
        <f t="shared" si="44"/>
        <v>1</v>
      </c>
      <c r="H101" s="11"/>
      <c r="I101" s="11"/>
      <c r="J101" s="11"/>
      <c r="K101" s="11"/>
      <c r="L101" s="29">
        <f t="shared" si="38"/>
        <v>0</v>
      </c>
      <c r="M101" s="31">
        <f t="shared" si="28"/>
        <v>0</v>
      </c>
      <c r="N101" s="50">
        <f>N100+H102*PRODUCT($G$8:G101)^-1*PRODUCT($E$8:E100)*D101</f>
        <v>2392.6137427921667</v>
      </c>
      <c r="O101" s="50"/>
      <c r="P101" s="49">
        <f>P100+J101*PRODUCT($E$8:E100)*PRODUCT($G$8:G100)^-1</f>
        <v>9.6444676306317234</v>
      </c>
      <c r="Q101" s="49" t="e">
        <f>((O100+N100)*PRODUCT($G$8:G100))/PRODUCT($E$8:E100)</f>
        <v>#DIV/0!</v>
      </c>
      <c r="R101" s="49" t="e">
        <f>((P100)*PRODUCT($G$8:G100))/PRODUCT($E$8:E100)</f>
        <v>#DIV/0!</v>
      </c>
      <c r="S101" s="11">
        <f t="shared" si="29"/>
        <v>0</v>
      </c>
      <c r="T101" s="31">
        <f t="shared" si="30"/>
        <v>0</v>
      </c>
      <c r="U101" s="39">
        <f t="shared" si="39"/>
        <v>0</v>
      </c>
      <c r="V101" s="39">
        <f t="shared" si="31"/>
        <v>0</v>
      </c>
      <c r="W101" s="49" t="e">
        <f t="shared" si="40"/>
        <v>#DIV/0!</v>
      </c>
      <c r="X101" s="39">
        <f t="shared" si="41"/>
        <v>0</v>
      </c>
      <c r="Y101" s="39">
        <f t="shared" si="42"/>
        <v>0</v>
      </c>
      <c r="Z101" s="39">
        <f t="shared" si="45"/>
        <v>0</v>
      </c>
      <c r="AA101" s="39">
        <f t="shared" si="46"/>
        <v>0</v>
      </c>
      <c r="AB101" s="39">
        <f t="shared" si="32"/>
        <v>0</v>
      </c>
      <c r="AC101" s="39">
        <f t="shared" si="33"/>
        <v>0</v>
      </c>
      <c r="AD101" s="39">
        <f t="shared" si="34"/>
        <v>0</v>
      </c>
      <c r="AE101" s="39">
        <f t="shared" si="35"/>
        <v>0</v>
      </c>
      <c r="AF101" s="39"/>
      <c r="AG101" s="39"/>
      <c r="AH101" s="39"/>
      <c r="AI101" s="39">
        <f t="shared" si="48"/>
        <v>0</v>
      </c>
      <c r="AJ101" s="39"/>
      <c r="AK101" s="39"/>
      <c r="AM101" s="39"/>
    </row>
    <row r="102" spans="1:39" x14ac:dyDescent="0.2">
      <c r="A102" s="11">
        <f t="shared" si="47"/>
        <v>94</v>
      </c>
      <c r="B102" s="11" t="str">
        <f t="shared" si="47"/>
        <v/>
      </c>
      <c r="C102" s="12" cm="1">
        <f t="array" ref="C102">IF(B102&lt;121,_xlfn.SINGLE(INDEX($D$5*Männer!C$2:C$122,B102+1,1))+(1-$D$5)*_xlfn.SINGLE(INDEX(Frauen!C$2:C$122,B102+1,1)),0)</f>
        <v>0</v>
      </c>
      <c r="D102" s="20">
        <f t="shared" si="36"/>
        <v>0</v>
      </c>
      <c r="E102" s="20">
        <f t="shared" si="37"/>
        <v>0</v>
      </c>
      <c r="F102" s="27">
        <f>IF(B102&lt;121,IF($D$1="konstant",$D$3,Zins!G96),0)</f>
        <v>0</v>
      </c>
      <c r="G102" s="37">
        <f t="shared" si="44"/>
        <v>1</v>
      </c>
      <c r="H102" s="11"/>
      <c r="I102" s="11"/>
      <c r="J102" s="11"/>
      <c r="K102" s="11"/>
      <c r="L102" s="29">
        <f t="shared" si="38"/>
        <v>0</v>
      </c>
      <c r="M102" s="31">
        <f t="shared" si="28"/>
        <v>0</v>
      </c>
      <c r="N102" s="50">
        <f>N101+H103*PRODUCT($G$8:G102)^-1*PRODUCT($E$8:E101)*D102</f>
        <v>2392.6137427921667</v>
      </c>
      <c r="O102" s="50"/>
      <c r="P102" s="49">
        <f>P101+J102*PRODUCT($E$8:E101)*PRODUCT($G$8:G101)^-1</f>
        <v>9.6444676306317234</v>
      </c>
      <c r="Q102" s="49" t="e">
        <f>((O101+N101)*PRODUCT($G$8:G101))/PRODUCT($E$8:E101)</f>
        <v>#DIV/0!</v>
      </c>
      <c r="R102" s="49" t="e">
        <f>((P101)*PRODUCT($G$8:G101))/PRODUCT($E$8:E101)</f>
        <v>#DIV/0!</v>
      </c>
      <c r="S102" s="11">
        <f t="shared" si="29"/>
        <v>0</v>
      </c>
      <c r="T102" s="31">
        <f t="shared" si="30"/>
        <v>0</v>
      </c>
      <c r="U102" s="39">
        <f t="shared" si="39"/>
        <v>0</v>
      </c>
      <c r="V102" s="39">
        <f t="shared" si="31"/>
        <v>0</v>
      </c>
      <c r="W102" s="49" t="e">
        <f t="shared" si="40"/>
        <v>#DIV/0!</v>
      </c>
      <c r="X102" s="39">
        <f t="shared" si="41"/>
        <v>0</v>
      </c>
      <c r="Y102" s="39">
        <f t="shared" si="42"/>
        <v>0</v>
      </c>
      <c r="Z102" s="39">
        <f t="shared" si="45"/>
        <v>0</v>
      </c>
      <c r="AA102" s="39">
        <f t="shared" si="46"/>
        <v>0</v>
      </c>
      <c r="AB102" s="39">
        <f t="shared" si="32"/>
        <v>0</v>
      </c>
      <c r="AC102" s="39">
        <f t="shared" si="33"/>
        <v>0</v>
      </c>
      <c r="AD102" s="39">
        <f t="shared" si="34"/>
        <v>0</v>
      </c>
      <c r="AE102" s="39">
        <f t="shared" si="35"/>
        <v>0</v>
      </c>
      <c r="AF102" s="39"/>
      <c r="AG102" s="39"/>
      <c r="AH102" s="39"/>
      <c r="AI102" s="39">
        <f t="shared" si="48"/>
        <v>0</v>
      </c>
      <c r="AJ102" s="39"/>
      <c r="AK102" s="39"/>
      <c r="AM102" s="39"/>
    </row>
    <row r="103" spans="1:39" x14ac:dyDescent="0.2">
      <c r="A103" s="11">
        <f t="shared" si="47"/>
        <v>95</v>
      </c>
      <c r="B103" s="11" t="str">
        <f t="shared" si="47"/>
        <v/>
      </c>
      <c r="C103" s="12" cm="1">
        <f t="array" ref="C103">IF(B103&lt;121,_xlfn.SINGLE(INDEX($D$5*Männer!C$2:C$122,B103+1,1))+(1-$D$5)*_xlfn.SINGLE(INDEX(Frauen!C$2:C$122,B103+1,1)),0)</f>
        <v>0</v>
      </c>
      <c r="D103" s="20">
        <f t="shared" si="36"/>
        <v>0</v>
      </c>
      <c r="E103" s="20">
        <f t="shared" si="37"/>
        <v>0</v>
      </c>
      <c r="F103" s="27">
        <f>IF(B103&lt;121,IF($D$1="konstant",$D$3,Zins!G97),0)</f>
        <v>0</v>
      </c>
      <c r="G103" s="37">
        <f t="shared" si="44"/>
        <v>1</v>
      </c>
      <c r="H103" s="11"/>
      <c r="I103" s="11"/>
      <c r="J103" s="11"/>
      <c r="K103" s="11"/>
      <c r="L103" s="29">
        <f t="shared" si="38"/>
        <v>0</v>
      </c>
      <c r="M103" s="31">
        <f t="shared" si="28"/>
        <v>0</v>
      </c>
      <c r="N103" s="50">
        <f>N102+H104*PRODUCT($G$8:G103)^-1*PRODUCT($E$8:E102)*D103</f>
        <v>2392.6137427921667</v>
      </c>
      <c r="O103" s="50"/>
      <c r="P103" s="49">
        <f>P102+J103*PRODUCT($E$8:E102)*PRODUCT($G$8:G102)^-1</f>
        <v>9.6444676306317234</v>
      </c>
      <c r="Q103" s="49" t="e">
        <f>((O102+N102)*PRODUCT($G$8:G102))/PRODUCT($E$8:E102)</f>
        <v>#DIV/0!</v>
      </c>
      <c r="R103" s="49" t="e">
        <f>((P102)*PRODUCT($G$8:G102))/PRODUCT($E$8:E102)</f>
        <v>#DIV/0!</v>
      </c>
      <c r="S103" s="11">
        <f t="shared" si="29"/>
        <v>0</v>
      </c>
      <c r="T103" s="31">
        <f t="shared" si="30"/>
        <v>0</v>
      </c>
      <c r="U103" s="39">
        <f t="shared" si="39"/>
        <v>0</v>
      </c>
      <c r="V103" s="39">
        <f t="shared" si="31"/>
        <v>0</v>
      </c>
      <c r="W103" s="49" t="e">
        <f t="shared" si="40"/>
        <v>#DIV/0!</v>
      </c>
      <c r="X103" s="39">
        <f t="shared" si="41"/>
        <v>0</v>
      </c>
      <c r="Y103" s="39">
        <f t="shared" si="42"/>
        <v>0</v>
      </c>
      <c r="Z103" s="39">
        <f t="shared" si="45"/>
        <v>0</v>
      </c>
      <c r="AA103" s="39">
        <f t="shared" si="46"/>
        <v>0</v>
      </c>
      <c r="AB103" s="39">
        <f t="shared" si="32"/>
        <v>0</v>
      </c>
      <c r="AC103" s="39">
        <f t="shared" si="33"/>
        <v>0</v>
      </c>
      <c r="AD103" s="39">
        <f t="shared" si="34"/>
        <v>0</v>
      </c>
      <c r="AE103" s="39">
        <f t="shared" si="35"/>
        <v>0</v>
      </c>
      <c r="AF103" s="39"/>
      <c r="AG103" s="39"/>
      <c r="AH103" s="39"/>
      <c r="AI103" s="39">
        <f t="shared" si="48"/>
        <v>0</v>
      </c>
      <c r="AJ103" s="39"/>
      <c r="AK103" s="39"/>
      <c r="AM103" s="39"/>
    </row>
    <row r="104" spans="1:39" x14ac:dyDescent="0.2">
      <c r="A104" s="11">
        <f t="shared" si="47"/>
        <v>96</v>
      </c>
      <c r="B104" s="11" t="str">
        <f t="shared" si="47"/>
        <v/>
      </c>
      <c r="C104" s="12" cm="1">
        <f t="array" ref="C104">IF(B104&lt;121,_xlfn.SINGLE(INDEX($D$5*Männer!C$2:C$122,B104+1,1))+(1-$D$5)*_xlfn.SINGLE(INDEX(Frauen!C$2:C$122,B104+1,1)),0)</f>
        <v>0</v>
      </c>
      <c r="D104" s="20">
        <f t="shared" si="36"/>
        <v>0</v>
      </c>
      <c r="E104" s="20">
        <f t="shared" si="37"/>
        <v>0</v>
      </c>
      <c r="F104" s="27">
        <f>IF(B104&lt;121,IF($D$1="konstant",$D$3,Zins!G98),0)</f>
        <v>0</v>
      </c>
      <c r="G104" s="37">
        <f t="shared" si="44"/>
        <v>1</v>
      </c>
      <c r="H104" s="11"/>
      <c r="I104" s="11"/>
      <c r="J104" s="11"/>
      <c r="K104" s="11"/>
      <c r="L104" s="29">
        <f t="shared" si="38"/>
        <v>0</v>
      </c>
      <c r="M104" s="31">
        <f t="shared" si="28"/>
        <v>0</v>
      </c>
      <c r="N104" s="50">
        <f>N103+H105*PRODUCT($G$8:G104)^-1*PRODUCT($E$8:E103)*D104</f>
        <v>2392.6137427921667</v>
      </c>
      <c r="O104" s="50"/>
      <c r="P104" s="49">
        <f>P103+J104*PRODUCT($E$8:E103)*PRODUCT($G$8:G103)^-1</f>
        <v>9.6444676306317234</v>
      </c>
      <c r="Q104" s="49" t="e">
        <f>((O103+N103)*PRODUCT($G$8:G103))/PRODUCT($E$8:E103)</f>
        <v>#DIV/0!</v>
      </c>
      <c r="R104" s="49" t="e">
        <f>((P103)*PRODUCT($G$8:G103))/PRODUCT($E$8:E103)</f>
        <v>#DIV/0!</v>
      </c>
      <c r="S104" s="11">
        <f t="shared" si="29"/>
        <v>0</v>
      </c>
      <c r="T104" s="31">
        <f t="shared" si="30"/>
        <v>0</v>
      </c>
      <c r="U104" s="39">
        <f t="shared" si="39"/>
        <v>0</v>
      </c>
      <c r="V104" s="39">
        <f t="shared" si="31"/>
        <v>0</v>
      </c>
      <c r="W104" s="49" t="e">
        <f t="shared" si="40"/>
        <v>#DIV/0!</v>
      </c>
      <c r="X104" s="39">
        <f t="shared" si="41"/>
        <v>0</v>
      </c>
      <c r="Y104" s="39">
        <f t="shared" si="42"/>
        <v>0</v>
      </c>
      <c r="Z104" s="39">
        <f t="shared" si="45"/>
        <v>0</v>
      </c>
      <c r="AA104" s="39">
        <f t="shared" si="46"/>
        <v>0</v>
      </c>
      <c r="AB104" s="39">
        <f t="shared" si="32"/>
        <v>0</v>
      </c>
      <c r="AC104" s="39">
        <f t="shared" si="33"/>
        <v>0</v>
      </c>
      <c r="AD104" s="39">
        <f t="shared" si="34"/>
        <v>0</v>
      </c>
      <c r="AE104" s="39">
        <f t="shared" si="35"/>
        <v>0</v>
      </c>
      <c r="AF104" s="39"/>
      <c r="AG104" s="39"/>
      <c r="AH104" s="39"/>
      <c r="AI104" s="39">
        <f t="shared" si="48"/>
        <v>0</v>
      </c>
      <c r="AJ104" s="39"/>
      <c r="AK104" s="39"/>
      <c r="AM104" s="39"/>
    </row>
    <row r="105" spans="1:39" x14ac:dyDescent="0.2">
      <c r="A105" s="11">
        <f t="shared" si="47"/>
        <v>97</v>
      </c>
      <c r="B105" s="11" t="str">
        <f t="shared" si="47"/>
        <v/>
      </c>
      <c r="C105" s="12" cm="1">
        <f t="array" ref="C105">IF(B105&lt;121,_xlfn.SINGLE(INDEX($D$5*Männer!C$2:C$122,B105+1,1))+(1-$D$5)*_xlfn.SINGLE(INDEX(Frauen!C$2:C$122,B105+1,1)),0)</f>
        <v>0</v>
      </c>
      <c r="D105" s="20">
        <f t="shared" si="36"/>
        <v>0</v>
      </c>
      <c r="E105" s="20">
        <f t="shared" si="37"/>
        <v>0</v>
      </c>
      <c r="F105" s="27">
        <f>IF(B105&lt;121,IF($D$1="konstant",$D$3,Zins!G99),0)</f>
        <v>0</v>
      </c>
      <c r="G105" s="37">
        <f t="shared" si="44"/>
        <v>1</v>
      </c>
      <c r="H105" s="11"/>
      <c r="I105" s="11"/>
      <c r="J105" s="11"/>
      <c r="K105" s="11"/>
      <c r="L105" s="29">
        <f t="shared" si="38"/>
        <v>0</v>
      </c>
      <c r="M105" s="31">
        <f t="shared" si="28"/>
        <v>0</v>
      </c>
      <c r="N105" s="50">
        <f>N104+H106*PRODUCT($G$8:G105)^-1*PRODUCT($E$8:E104)*D105</f>
        <v>2392.6137427921667</v>
      </c>
      <c r="O105" s="50"/>
      <c r="P105" s="49">
        <f>P104+J105*PRODUCT($E$8:E104)*PRODUCT($G$8:G104)^-1</f>
        <v>9.6444676306317234</v>
      </c>
      <c r="Q105" s="49" t="e">
        <f>((O104+N104)*PRODUCT($G$8:G104))/PRODUCT($E$8:E104)</f>
        <v>#DIV/0!</v>
      </c>
      <c r="R105" s="49" t="e">
        <f>((P104)*PRODUCT($G$8:G104))/PRODUCT($E$8:E104)</f>
        <v>#DIV/0!</v>
      </c>
      <c r="S105" s="11">
        <f t="shared" si="29"/>
        <v>0</v>
      </c>
      <c r="T105" s="31">
        <f t="shared" si="30"/>
        <v>0</v>
      </c>
      <c r="U105" s="39">
        <f t="shared" si="39"/>
        <v>0</v>
      </c>
      <c r="V105" s="39">
        <f t="shared" si="31"/>
        <v>0</v>
      </c>
      <c r="W105" s="49" t="e">
        <f t="shared" si="40"/>
        <v>#DIV/0!</v>
      </c>
      <c r="X105" s="39">
        <f t="shared" si="41"/>
        <v>0</v>
      </c>
      <c r="Y105" s="39">
        <f t="shared" si="42"/>
        <v>0</v>
      </c>
      <c r="Z105" s="39">
        <f t="shared" si="45"/>
        <v>0</v>
      </c>
      <c r="AA105" s="39">
        <f t="shared" si="46"/>
        <v>0</v>
      </c>
      <c r="AB105" s="39">
        <f t="shared" si="32"/>
        <v>0</v>
      </c>
      <c r="AC105" s="39">
        <f t="shared" si="33"/>
        <v>0</v>
      </c>
      <c r="AD105" s="39">
        <f t="shared" si="34"/>
        <v>0</v>
      </c>
      <c r="AE105" s="39">
        <f t="shared" si="35"/>
        <v>0</v>
      </c>
      <c r="AF105" s="39"/>
      <c r="AG105" s="39"/>
      <c r="AH105" s="39"/>
      <c r="AI105" s="39">
        <f t="shared" si="48"/>
        <v>0</v>
      </c>
      <c r="AJ105" s="39"/>
      <c r="AK105" s="39"/>
      <c r="AM105" s="39"/>
    </row>
    <row r="106" spans="1:39" x14ac:dyDescent="0.2">
      <c r="A106" s="11">
        <f t="shared" ref="A106:B121" si="49">IF(A105&lt;121,A105+1,"")</f>
        <v>98</v>
      </c>
      <c r="B106" s="11" t="str">
        <f t="shared" si="49"/>
        <v/>
      </c>
      <c r="C106" s="12" cm="1">
        <f t="array" ref="C106">IF(B106&lt;121,_xlfn.SINGLE(INDEX($D$5*Männer!C$2:C$122,B106+1,1))+(1-$D$5)*_xlfn.SINGLE(INDEX(Frauen!C$2:C$122,B106+1,1)),0)</f>
        <v>0</v>
      </c>
      <c r="D106" s="20">
        <f t="shared" si="36"/>
        <v>0</v>
      </c>
      <c r="E106" s="20">
        <f t="shared" si="37"/>
        <v>0</v>
      </c>
      <c r="F106" s="27">
        <f>IF(B106&lt;121,IF($D$1="konstant",$D$3,Zins!G100),0)</f>
        <v>0</v>
      </c>
      <c r="G106" s="37">
        <f t="shared" si="44"/>
        <v>1</v>
      </c>
      <c r="H106" s="11"/>
      <c r="I106" s="11"/>
      <c r="J106" s="11"/>
      <c r="K106" s="11"/>
      <c r="L106" s="29">
        <f t="shared" si="38"/>
        <v>0</v>
      </c>
      <c r="M106" s="31">
        <f t="shared" si="28"/>
        <v>0</v>
      </c>
      <c r="N106" s="50">
        <f>N105+H107*PRODUCT($G$8:G106)^-1*PRODUCT($E$8:E105)*D106</f>
        <v>2392.6137427921667</v>
      </c>
      <c r="O106" s="50"/>
      <c r="P106" s="49">
        <f>P105+J106*PRODUCT($E$8:E105)*PRODUCT($G$8:G105)^-1</f>
        <v>9.6444676306317234</v>
      </c>
      <c r="Q106" s="49" t="e">
        <f>((O105+N105)*PRODUCT($G$8:G105))/PRODUCT($E$8:E105)</f>
        <v>#DIV/0!</v>
      </c>
      <c r="R106" s="49" t="e">
        <f>((P105)*PRODUCT($G$8:G105))/PRODUCT($E$8:E105)</f>
        <v>#DIV/0!</v>
      </c>
      <c r="S106" s="11">
        <f t="shared" si="29"/>
        <v>0</v>
      </c>
      <c r="T106" s="31">
        <f t="shared" si="30"/>
        <v>0</v>
      </c>
      <c r="U106" s="39">
        <f t="shared" si="39"/>
        <v>0</v>
      </c>
      <c r="V106" s="39">
        <f t="shared" si="31"/>
        <v>0</v>
      </c>
      <c r="W106" s="49" t="e">
        <f t="shared" si="40"/>
        <v>#DIV/0!</v>
      </c>
      <c r="X106" s="39">
        <f t="shared" si="41"/>
        <v>0</v>
      </c>
      <c r="Y106" s="39">
        <f t="shared" si="42"/>
        <v>0</v>
      </c>
      <c r="Z106" s="39">
        <f t="shared" si="45"/>
        <v>0</v>
      </c>
      <c r="AA106" s="39">
        <f t="shared" si="46"/>
        <v>0</v>
      </c>
      <c r="AB106" s="39">
        <f t="shared" si="32"/>
        <v>0</v>
      </c>
      <c r="AC106" s="39">
        <f t="shared" si="33"/>
        <v>0</v>
      </c>
      <c r="AD106" s="39">
        <f t="shared" si="34"/>
        <v>0</v>
      </c>
      <c r="AE106" s="39">
        <f t="shared" si="35"/>
        <v>0</v>
      </c>
      <c r="AF106" s="39"/>
      <c r="AG106" s="39"/>
      <c r="AH106" s="39"/>
      <c r="AI106" s="39">
        <f t="shared" si="48"/>
        <v>0</v>
      </c>
      <c r="AJ106" s="39"/>
      <c r="AK106" s="39"/>
      <c r="AM106" s="39"/>
    </row>
    <row r="107" spans="1:39" x14ac:dyDescent="0.2">
      <c r="A107" s="11">
        <f t="shared" si="49"/>
        <v>99</v>
      </c>
      <c r="B107" s="11" t="str">
        <f t="shared" si="49"/>
        <v/>
      </c>
      <c r="C107" s="12" cm="1">
        <f t="array" ref="C107">IF(B107&lt;121,_xlfn.SINGLE(INDEX($D$5*Männer!C$2:C$122,B107+1,1))+(1-$D$5)*_xlfn.SINGLE(INDEX(Frauen!C$2:C$122,B107+1,1)),0)</f>
        <v>0</v>
      </c>
      <c r="D107" s="20">
        <f t="shared" si="36"/>
        <v>0</v>
      </c>
      <c r="E107" s="20">
        <f t="shared" si="37"/>
        <v>0</v>
      </c>
      <c r="F107" s="27">
        <f>IF(B107&lt;121,IF($D$1="konstant",$D$3,Zins!G101),0)</f>
        <v>0</v>
      </c>
      <c r="G107" s="37">
        <f t="shared" si="44"/>
        <v>1</v>
      </c>
      <c r="H107" s="11"/>
      <c r="I107" s="11"/>
      <c r="J107" s="11"/>
      <c r="K107" s="11"/>
      <c r="L107" s="29">
        <f t="shared" si="38"/>
        <v>0</v>
      </c>
      <c r="M107" s="31">
        <f t="shared" si="28"/>
        <v>0</v>
      </c>
      <c r="N107" s="50">
        <f>N106+H108*PRODUCT($G$8:G107)^-1*PRODUCT($E$8:E106)*D107</f>
        <v>2392.6137427921667</v>
      </c>
      <c r="O107" s="50"/>
      <c r="P107" s="49">
        <f>P106+J107*PRODUCT($E$8:E106)*PRODUCT($G$8:G106)^-1</f>
        <v>9.6444676306317234</v>
      </c>
      <c r="Q107" s="49" t="e">
        <f>((O106+N106)*PRODUCT($G$8:G106))/PRODUCT($E$8:E106)</f>
        <v>#DIV/0!</v>
      </c>
      <c r="R107" s="49" t="e">
        <f>((P106)*PRODUCT($G$8:G106))/PRODUCT($E$8:E106)</f>
        <v>#DIV/0!</v>
      </c>
      <c r="S107" s="11">
        <f t="shared" si="29"/>
        <v>0</v>
      </c>
      <c r="T107" s="31">
        <f t="shared" si="30"/>
        <v>0</v>
      </c>
      <c r="U107" s="39">
        <f t="shared" si="39"/>
        <v>0</v>
      </c>
      <c r="V107" s="39">
        <f t="shared" si="31"/>
        <v>0</v>
      </c>
      <c r="W107" s="49" t="e">
        <f t="shared" si="40"/>
        <v>#DIV/0!</v>
      </c>
      <c r="X107" s="39">
        <f t="shared" si="41"/>
        <v>0</v>
      </c>
      <c r="Y107" s="39">
        <f t="shared" si="42"/>
        <v>0</v>
      </c>
      <c r="Z107" s="39">
        <f t="shared" si="45"/>
        <v>0</v>
      </c>
      <c r="AA107" s="39">
        <f t="shared" si="46"/>
        <v>0</v>
      </c>
      <c r="AB107" s="39">
        <f t="shared" si="32"/>
        <v>0</v>
      </c>
      <c r="AC107" s="39">
        <f t="shared" si="33"/>
        <v>0</v>
      </c>
      <c r="AD107" s="39">
        <f t="shared" si="34"/>
        <v>0</v>
      </c>
      <c r="AE107" s="39">
        <f t="shared" si="35"/>
        <v>0</v>
      </c>
      <c r="AF107" s="39"/>
      <c r="AG107" s="39"/>
      <c r="AH107" s="39"/>
      <c r="AI107" s="39">
        <f t="shared" si="48"/>
        <v>0</v>
      </c>
      <c r="AJ107" s="39"/>
      <c r="AK107" s="39"/>
      <c r="AM107" s="39"/>
    </row>
    <row r="108" spans="1:39" x14ac:dyDescent="0.2">
      <c r="A108" s="11">
        <f t="shared" si="49"/>
        <v>100</v>
      </c>
      <c r="B108" s="11" t="str">
        <f t="shared" si="49"/>
        <v/>
      </c>
      <c r="C108" s="12" cm="1">
        <f t="array" ref="C108">IF(B108&lt;121,_xlfn.SINGLE(INDEX($D$5*Männer!C$2:C$122,B108+1,1))+(1-$D$5)*_xlfn.SINGLE(INDEX(Frauen!C$2:C$122,B108+1,1)),0)</f>
        <v>0</v>
      </c>
      <c r="D108" s="20">
        <f t="shared" si="36"/>
        <v>0</v>
      </c>
      <c r="E108" s="20">
        <f t="shared" si="37"/>
        <v>0</v>
      </c>
      <c r="F108" s="27">
        <f>IF(B108&lt;121,IF($D$1="konstant",$D$3,Zins!G102),0)</f>
        <v>0</v>
      </c>
      <c r="G108" s="37">
        <f t="shared" si="44"/>
        <v>1</v>
      </c>
      <c r="H108" s="11"/>
      <c r="I108" s="11"/>
      <c r="J108" s="11"/>
      <c r="K108" s="11"/>
      <c r="L108" s="29">
        <f t="shared" si="38"/>
        <v>0</v>
      </c>
      <c r="M108" s="31">
        <f t="shared" si="28"/>
        <v>0</v>
      </c>
      <c r="N108" s="50">
        <f>N107+H109*PRODUCT($G$8:G108)^-1*PRODUCT($E$8:E107)*D108</f>
        <v>2392.6137427921667</v>
      </c>
      <c r="O108" s="50"/>
      <c r="P108" s="49">
        <f>P107+J108*PRODUCT($E$8:E107)*PRODUCT($G$8:G107)^-1</f>
        <v>9.6444676306317234</v>
      </c>
      <c r="Q108" s="49" t="e">
        <f>((O107+N107)*PRODUCT($G$8:G107))/PRODUCT($E$8:E107)</f>
        <v>#DIV/0!</v>
      </c>
      <c r="R108" s="49" t="e">
        <f>((P107)*PRODUCT($G$8:G107))/PRODUCT($E$8:E107)</f>
        <v>#DIV/0!</v>
      </c>
      <c r="S108" s="11">
        <f t="shared" si="29"/>
        <v>0</v>
      </c>
      <c r="T108" s="31">
        <f t="shared" si="30"/>
        <v>0</v>
      </c>
      <c r="U108" s="39">
        <f t="shared" si="39"/>
        <v>0</v>
      </c>
      <c r="V108" s="39">
        <f t="shared" si="31"/>
        <v>0</v>
      </c>
      <c r="W108" s="49" t="e">
        <f t="shared" si="40"/>
        <v>#DIV/0!</v>
      </c>
      <c r="X108" s="39">
        <f t="shared" si="41"/>
        <v>0</v>
      </c>
      <c r="Y108" s="39">
        <f t="shared" si="42"/>
        <v>0</v>
      </c>
      <c r="Z108" s="39">
        <f t="shared" si="45"/>
        <v>0</v>
      </c>
      <c r="AA108" s="39">
        <f t="shared" si="46"/>
        <v>0</v>
      </c>
      <c r="AB108" s="39">
        <f t="shared" si="32"/>
        <v>0</v>
      </c>
      <c r="AC108" s="39">
        <f t="shared" si="33"/>
        <v>0</v>
      </c>
      <c r="AD108" s="39">
        <f t="shared" si="34"/>
        <v>0</v>
      </c>
      <c r="AE108" s="39">
        <f t="shared" si="35"/>
        <v>0</v>
      </c>
      <c r="AF108" s="39"/>
      <c r="AG108" s="39"/>
      <c r="AH108" s="39"/>
      <c r="AI108" s="39">
        <f t="shared" si="48"/>
        <v>0</v>
      </c>
      <c r="AJ108" s="39"/>
      <c r="AK108" s="39"/>
      <c r="AM108" s="39"/>
    </row>
    <row r="109" spans="1:39" x14ac:dyDescent="0.2">
      <c r="A109" s="11">
        <f t="shared" si="49"/>
        <v>101</v>
      </c>
      <c r="B109" s="11" t="str">
        <f t="shared" si="49"/>
        <v/>
      </c>
      <c r="C109" s="12" cm="1">
        <f t="array" ref="C109">IF(B109&lt;121,_xlfn.SINGLE(INDEX($D$5*Männer!C$2:C$122,B109+1,1))+(1-$D$5)*_xlfn.SINGLE(INDEX(Frauen!C$2:C$122,B109+1,1)),0)</f>
        <v>0</v>
      </c>
      <c r="D109" s="20">
        <f t="shared" si="36"/>
        <v>0</v>
      </c>
      <c r="E109" s="20">
        <f t="shared" si="37"/>
        <v>0</v>
      </c>
      <c r="F109" s="27">
        <f>IF(B109&lt;121,IF($D$1="konstant",$D$3,Zins!G103),0)</f>
        <v>0</v>
      </c>
      <c r="G109" s="37">
        <f t="shared" si="44"/>
        <v>1</v>
      </c>
      <c r="H109" s="11"/>
      <c r="I109" s="11"/>
      <c r="J109" s="11"/>
      <c r="K109" s="11"/>
      <c r="L109" s="29">
        <f t="shared" si="38"/>
        <v>0</v>
      </c>
      <c r="M109" s="31">
        <f t="shared" si="28"/>
        <v>0</v>
      </c>
      <c r="N109" s="50">
        <f>N108+H110*PRODUCT($G$8:G109)^-1*PRODUCT($E$8:E108)*D109</f>
        <v>2392.6137427921667</v>
      </c>
      <c r="O109" s="50"/>
      <c r="P109" s="49">
        <f>P108+J109*PRODUCT($E$8:E108)*PRODUCT($G$8:G108)^-1</f>
        <v>9.6444676306317234</v>
      </c>
      <c r="Q109" s="49" t="e">
        <f>((O108+N108)*PRODUCT($G$8:G108))/PRODUCT($E$8:E108)</f>
        <v>#DIV/0!</v>
      </c>
      <c r="R109" s="49" t="e">
        <f>((P108)*PRODUCT($G$8:G108))/PRODUCT($E$8:E108)</f>
        <v>#DIV/0!</v>
      </c>
      <c r="S109" s="11">
        <f t="shared" si="29"/>
        <v>0</v>
      </c>
      <c r="T109" s="31">
        <f t="shared" si="30"/>
        <v>0</v>
      </c>
      <c r="U109" s="39">
        <f t="shared" si="39"/>
        <v>0</v>
      </c>
      <c r="V109" s="39">
        <f t="shared" si="31"/>
        <v>0</v>
      </c>
      <c r="W109" s="49" t="e">
        <f t="shared" si="40"/>
        <v>#DIV/0!</v>
      </c>
      <c r="X109" s="39">
        <f t="shared" si="41"/>
        <v>0</v>
      </c>
      <c r="Y109" s="39">
        <f t="shared" si="42"/>
        <v>0</v>
      </c>
      <c r="Z109" s="39">
        <f t="shared" si="45"/>
        <v>0</v>
      </c>
      <c r="AA109" s="39">
        <f t="shared" si="46"/>
        <v>0</v>
      </c>
      <c r="AB109" s="39">
        <f t="shared" si="32"/>
        <v>0</v>
      </c>
      <c r="AC109" s="39">
        <f t="shared" si="33"/>
        <v>0</v>
      </c>
      <c r="AD109" s="39">
        <f t="shared" si="34"/>
        <v>0</v>
      </c>
      <c r="AE109" s="39">
        <f t="shared" si="35"/>
        <v>0</v>
      </c>
      <c r="AF109" s="39"/>
      <c r="AG109" s="39"/>
      <c r="AH109" s="39"/>
      <c r="AI109" s="39">
        <f t="shared" si="48"/>
        <v>0</v>
      </c>
      <c r="AJ109" s="39"/>
      <c r="AK109" s="39"/>
      <c r="AM109" s="39"/>
    </row>
    <row r="110" spans="1:39" x14ac:dyDescent="0.2">
      <c r="A110" s="11">
        <f t="shared" si="49"/>
        <v>102</v>
      </c>
      <c r="B110" s="11" t="str">
        <f t="shared" si="49"/>
        <v/>
      </c>
      <c r="C110" s="12" cm="1">
        <f t="array" ref="C110">IF(B110&lt;121,_xlfn.SINGLE(INDEX($D$5*Männer!C$2:C$122,B110+1,1))+(1-$D$5)*_xlfn.SINGLE(INDEX(Frauen!C$2:C$122,B110+1,1)),0)</f>
        <v>0</v>
      </c>
      <c r="D110" s="20">
        <f t="shared" si="36"/>
        <v>0</v>
      </c>
      <c r="E110" s="20">
        <f t="shared" si="37"/>
        <v>0</v>
      </c>
      <c r="F110" s="27">
        <f>IF(B110&lt;121,IF($D$1="konstant",$D$3,Zins!G104),0)</f>
        <v>0</v>
      </c>
      <c r="G110" s="37">
        <f t="shared" si="44"/>
        <v>1</v>
      </c>
      <c r="H110" s="11"/>
      <c r="I110" s="11"/>
      <c r="J110" s="11"/>
      <c r="K110" s="11"/>
      <c r="L110" s="29">
        <f t="shared" si="38"/>
        <v>0</v>
      </c>
      <c r="M110" s="31">
        <f t="shared" si="28"/>
        <v>0</v>
      </c>
      <c r="N110" s="50">
        <f>N109+H111*PRODUCT($G$8:G110)^-1*PRODUCT($E$8:E109)*D110</f>
        <v>2392.6137427921667</v>
      </c>
      <c r="O110" s="50"/>
      <c r="P110" s="49">
        <f>P109+J110*PRODUCT($E$8:E109)*PRODUCT($G$8:G109)^-1</f>
        <v>9.6444676306317234</v>
      </c>
      <c r="Q110" s="49" t="e">
        <f>((O109+N109)*PRODUCT($G$8:G109))/PRODUCT($E$8:E109)</f>
        <v>#DIV/0!</v>
      </c>
      <c r="R110" s="49" t="e">
        <f>((P109)*PRODUCT($G$8:G109))/PRODUCT($E$8:E109)</f>
        <v>#DIV/0!</v>
      </c>
      <c r="S110" s="11">
        <f t="shared" si="29"/>
        <v>0</v>
      </c>
      <c r="T110" s="31">
        <f t="shared" si="30"/>
        <v>0</v>
      </c>
      <c r="U110" s="39">
        <f t="shared" si="39"/>
        <v>0</v>
      </c>
      <c r="V110" s="39">
        <f t="shared" si="31"/>
        <v>0</v>
      </c>
      <c r="W110" s="49" t="e">
        <f t="shared" si="40"/>
        <v>#DIV/0!</v>
      </c>
      <c r="X110" s="39">
        <f t="shared" si="41"/>
        <v>0</v>
      </c>
      <c r="Y110" s="39">
        <f t="shared" si="42"/>
        <v>0</v>
      </c>
      <c r="Z110" s="39">
        <f t="shared" si="45"/>
        <v>0</v>
      </c>
      <c r="AA110" s="39">
        <f t="shared" si="46"/>
        <v>0</v>
      </c>
      <c r="AB110" s="39">
        <f t="shared" si="32"/>
        <v>0</v>
      </c>
      <c r="AC110" s="39">
        <f t="shared" si="33"/>
        <v>0</v>
      </c>
      <c r="AD110" s="39">
        <f t="shared" si="34"/>
        <v>0</v>
      </c>
      <c r="AE110" s="39">
        <f t="shared" si="35"/>
        <v>0</v>
      </c>
      <c r="AF110" s="39"/>
      <c r="AG110" s="39"/>
      <c r="AH110" s="39"/>
      <c r="AI110" s="39">
        <f t="shared" si="48"/>
        <v>0</v>
      </c>
      <c r="AJ110" s="39"/>
      <c r="AK110" s="39"/>
      <c r="AM110" s="39"/>
    </row>
    <row r="111" spans="1:39" x14ac:dyDescent="0.2">
      <c r="A111" s="11">
        <f t="shared" si="49"/>
        <v>103</v>
      </c>
      <c r="B111" s="11" t="str">
        <f t="shared" si="49"/>
        <v/>
      </c>
      <c r="C111" s="12" cm="1">
        <f t="array" ref="C111">IF(B111&lt;121,_xlfn.SINGLE(INDEX($D$5*Männer!C$2:C$122,B111+1,1))+(1-$D$5)*_xlfn.SINGLE(INDEX(Frauen!C$2:C$122,B111+1,1)),0)</f>
        <v>0</v>
      </c>
      <c r="D111" s="20">
        <f t="shared" si="36"/>
        <v>0</v>
      </c>
      <c r="E111" s="20">
        <f t="shared" si="37"/>
        <v>0</v>
      </c>
      <c r="F111" s="27">
        <f>IF(B111&lt;121,IF($D$1="konstant",$D$3,Zins!G105),0)</f>
        <v>0</v>
      </c>
      <c r="G111" s="37">
        <f t="shared" si="44"/>
        <v>1</v>
      </c>
      <c r="H111" s="11"/>
      <c r="I111" s="11"/>
      <c r="J111" s="11"/>
      <c r="K111" s="11"/>
      <c r="L111" s="29">
        <f t="shared" si="38"/>
        <v>0</v>
      </c>
      <c r="M111" s="31">
        <f t="shared" si="28"/>
        <v>0</v>
      </c>
      <c r="N111" s="50">
        <f>N110+H112*PRODUCT($G$8:G111)^-1*PRODUCT($E$8:E110)*D111</f>
        <v>2392.6137427921667</v>
      </c>
      <c r="O111" s="50"/>
      <c r="P111" s="49">
        <f>P110+J111*PRODUCT($E$8:E110)*PRODUCT($G$8:G110)^-1</f>
        <v>9.6444676306317234</v>
      </c>
      <c r="Q111" s="49" t="e">
        <f>((O110+N110)*PRODUCT($G$8:G110))/PRODUCT($E$8:E110)</f>
        <v>#DIV/0!</v>
      </c>
      <c r="R111" s="49" t="e">
        <f>((P110)*PRODUCT($G$8:G110))/PRODUCT($E$8:E110)</f>
        <v>#DIV/0!</v>
      </c>
      <c r="S111" s="11">
        <f t="shared" si="29"/>
        <v>0</v>
      </c>
      <c r="T111" s="31">
        <f t="shared" si="30"/>
        <v>0</v>
      </c>
      <c r="U111" s="39">
        <f t="shared" si="39"/>
        <v>0</v>
      </c>
      <c r="V111" s="39">
        <f t="shared" si="31"/>
        <v>0</v>
      </c>
      <c r="W111" s="49" t="e">
        <f t="shared" si="40"/>
        <v>#DIV/0!</v>
      </c>
      <c r="X111" s="39">
        <f t="shared" si="41"/>
        <v>0</v>
      </c>
      <c r="Y111" s="39">
        <f t="shared" si="42"/>
        <v>0</v>
      </c>
      <c r="Z111" s="39">
        <f t="shared" si="45"/>
        <v>0</v>
      </c>
      <c r="AA111" s="39">
        <f t="shared" si="46"/>
        <v>0</v>
      </c>
      <c r="AB111" s="39">
        <f t="shared" si="32"/>
        <v>0</v>
      </c>
      <c r="AC111" s="39">
        <f t="shared" si="33"/>
        <v>0</v>
      </c>
      <c r="AD111" s="39">
        <f t="shared" si="34"/>
        <v>0</v>
      </c>
      <c r="AE111" s="39">
        <f t="shared" si="35"/>
        <v>0</v>
      </c>
      <c r="AF111" s="39"/>
      <c r="AG111" s="39"/>
      <c r="AH111" s="39"/>
      <c r="AI111" s="39">
        <f t="shared" si="48"/>
        <v>0</v>
      </c>
      <c r="AJ111" s="39"/>
      <c r="AK111" s="39"/>
      <c r="AM111" s="39"/>
    </row>
    <row r="112" spans="1:39" x14ac:dyDescent="0.2">
      <c r="A112" s="11">
        <f t="shared" si="49"/>
        <v>104</v>
      </c>
      <c r="B112" s="11" t="str">
        <f t="shared" si="49"/>
        <v/>
      </c>
      <c r="C112" s="12" cm="1">
        <f t="array" ref="C112">IF(B112&lt;121,_xlfn.SINGLE(INDEX($D$5*Männer!C$2:C$122,B112+1,1))+(1-$D$5)*_xlfn.SINGLE(INDEX(Frauen!C$2:C$122,B112+1,1)),0)</f>
        <v>0</v>
      </c>
      <c r="D112" s="20">
        <f t="shared" si="36"/>
        <v>0</v>
      </c>
      <c r="E112" s="20">
        <f t="shared" si="37"/>
        <v>0</v>
      </c>
      <c r="F112" s="27">
        <f>IF(B112&lt;121,IF($D$1="konstant",$D$3,Zins!G106),0)</f>
        <v>0</v>
      </c>
      <c r="G112" s="37">
        <f t="shared" si="44"/>
        <v>1</v>
      </c>
      <c r="H112" s="11"/>
      <c r="I112" s="11"/>
      <c r="J112" s="11"/>
      <c r="K112" s="11"/>
      <c r="L112" s="29">
        <f t="shared" si="38"/>
        <v>0</v>
      </c>
      <c r="M112" s="31">
        <f t="shared" si="28"/>
        <v>0</v>
      </c>
      <c r="N112" s="50">
        <f>N111+H113*PRODUCT($G$8:G112)^-1*PRODUCT($E$8:E111)*D112</f>
        <v>2392.6137427921667</v>
      </c>
      <c r="O112" s="50"/>
      <c r="P112" s="49">
        <f>P111+J112*PRODUCT($E$8:E111)*PRODUCT($G$8:G111)^-1</f>
        <v>9.6444676306317234</v>
      </c>
      <c r="Q112" s="49" t="e">
        <f>((O111+N111)*PRODUCT($G$8:G111))/PRODUCT($E$8:E111)</f>
        <v>#DIV/0!</v>
      </c>
      <c r="R112" s="49" t="e">
        <f>((P111)*PRODUCT($G$8:G111))/PRODUCT($E$8:E111)</f>
        <v>#DIV/0!</v>
      </c>
      <c r="S112" s="11">
        <f t="shared" si="29"/>
        <v>0</v>
      </c>
      <c r="T112" s="31">
        <f t="shared" si="30"/>
        <v>0</v>
      </c>
      <c r="U112" s="39">
        <f t="shared" si="39"/>
        <v>0</v>
      </c>
      <c r="V112" s="39">
        <f t="shared" si="31"/>
        <v>0</v>
      </c>
      <c r="W112" s="49" t="e">
        <f t="shared" si="40"/>
        <v>#DIV/0!</v>
      </c>
      <c r="X112" s="39">
        <f t="shared" si="41"/>
        <v>0</v>
      </c>
      <c r="Y112" s="39">
        <f t="shared" si="42"/>
        <v>0</v>
      </c>
      <c r="Z112" s="39">
        <f t="shared" si="45"/>
        <v>0</v>
      </c>
      <c r="AA112" s="39">
        <f t="shared" si="46"/>
        <v>0</v>
      </c>
      <c r="AB112" s="39">
        <f t="shared" si="32"/>
        <v>0</v>
      </c>
      <c r="AC112" s="39">
        <f t="shared" si="33"/>
        <v>0</v>
      </c>
      <c r="AD112" s="39">
        <f t="shared" si="34"/>
        <v>0</v>
      </c>
      <c r="AE112" s="39">
        <f t="shared" si="35"/>
        <v>0</v>
      </c>
      <c r="AF112" s="39"/>
      <c r="AG112" s="39"/>
      <c r="AH112" s="39"/>
      <c r="AI112" s="39">
        <f t="shared" si="48"/>
        <v>0</v>
      </c>
      <c r="AJ112" s="39"/>
      <c r="AK112" s="39"/>
      <c r="AM112" s="39"/>
    </row>
    <row r="113" spans="1:39" x14ac:dyDescent="0.2">
      <c r="A113" s="11">
        <f t="shared" si="49"/>
        <v>105</v>
      </c>
      <c r="B113" s="11" t="str">
        <f t="shared" si="49"/>
        <v/>
      </c>
      <c r="C113" s="12" cm="1">
        <f t="array" ref="C113">IF(B113&lt;121,_xlfn.SINGLE(INDEX($D$5*Männer!C$2:C$122,B113+1,1))+(1-$D$5)*_xlfn.SINGLE(INDEX(Frauen!C$2:C$122,B113+1,1)),0)</f>
        <v>0</v>
      </c>
      <c r="D113" s="20">
        <f t="shared" si="36"/>
        <v>0</v>
      </c>
      <c r="E113" s="20">
        <f t="shared" si="37"/>
        <v>0</v>
      </c>
      <c r="F113" s="27">
        <f>IF(B113&lt;121,IF($D$1="konstant",$D$3,Zins!G107),0)</f>
        <v>0</v>
      </c>
      <c r="G113" s="37">
        <f t="shared" si="44"/>
        <v>1</v>
      </c>
      <c r="H113" s="11"/>
      <c r="I113" s="11"/>
      <c r="J113" s="11"/>
      <c r="K113" s="11"/>
      <c r="L113" s="29">
        <f t="shared" si="38"/>
        <v>0</v>
      </c>
      <c r="M113" s="31">
        <f t="shared" si="28"/>
        <v>0</v>
      </c>
      <c r="N113" s="50">
        <f>N112+H114*PRODUCT($G$8:G113)^-1*PRODUCT($E$8:E112)*D113</f>
        <v>2392.6137427921667</v>
      </c>
      <c r="O113" s="50"/>
      <c r="P113" s="49">
        <f>P112+J113*PRODUCT($E$8:E112)*PRODUCT($G$8:G112)^-1</f>
        <v>9.6444676306317234</v>
      </c>
      <c r="Q113" s="49" t="e">
        <f>((O112+N112)*PRODUCT($G$8:G112))/PRODUCT($E$8:E112)</f>
        <v>#DIV/0!</v>
      </c>
      <c r="R113" s="49" t="e">
        <f>((P112)*PRODUCT($G$8:G112))/PRODUCT($E$8:E112)</f>
        <v>#DIV/0!</v>
      </c>
      <c r="S113" s="11">
        <f t="shared" si="29"/>
        <v>0</v>
      </c>
      <c r="T113" s="31">
        <f t="shared" si="30"/>
        <v>0</v>
      </c>
      <c r="U113" s="39">
        <f t="shared" si="39"/>
        <v>0</v>
      </c>
      <c r="V113" s="39">
        <f t="shared" si="31"/>
        <v>0</v>
      </c>
      <c r="W113" s="49" t="e">
        <f t="shared" si="40"/>
        <v>#DIV/0!</v>
      </c>
      <c r="X113" s="39">
        <f t="shared" si="41"/>
        <v>0</v>
      </c>
      <c r="Y113" s="39">
        <f t="shared" si="42"/>
        <v>0</v>
      </c>
      <c r="Z113" s="39">
        <f t="shared" si="45"/>
        <v>0</v>
      </c>
      <c r="AA113" s="39">
        <f t="shared" si="46"/>
        <v>0</v>
      </c>
      <c r="AB113" s="39">
        <f t="shared" si="32"/>
        <v>0</v>
      </c>
      <c r="AC113" s="39">
        <f t="shared" si="33"/>
        <v>0</v>
      </c>
      <c r="AD113" s="39">
        <f t="shared" si="34"/>
        <v>0</v>
      </c>
      <c r="AE113" s="39">
        <f t="shared" si="35"/>
        <v>0</v>
      </c>
      <c r="AF113" s="39"/>
      <c r="AG113" s="39"/>
      <c r="AH113" s="39"/>
      <c r="AI113" s="39">
        <f t="shared" si="48"/>
        <v>0</v>
      </c>
      <c r="AJ113" s="39"/>
      <c r="AK113" s="39"/>
      <c r="AM113" s="39"/>
    </row>
    <row r="114" spans="1:39" x14ac:dyDescent="0.2">
      <c r="A114" s="11">
        <f t="shared" si="49"/>
        <v>106</v>
      </c>
      <c r="B114" s="11" t="str">
        <f t="shared" si="49"/>
        <v/>
      </c>
      <c r="C114" s="12" cm="1">
        <f t="array" ref="C114">IF(B114&lt;121,_xlfn.SINGLE(INDEX($D$5*Männer!C$2:C$122,B114+1,1))+(1-$D$5)*_xlfn.SINGLE(INDEX(Frauen!C$2:C$122,B114+1,1)),0)</f>
        <v>0</v>
      </c>
      <c r="D114" s="20">
        <f t="shared" si="36"/>
        <v>0</v>
      </c>
      <c r="E114" s="20">
        <f t="shared" si="37"/>
        <v>0</v>
      </c>
      <c r="F114" s="27">
        <f>IF(B114&lt;121,IF($D$1="konstant",$D$3,Zins!G108),0)</f>
        <v>0</v>
      </c>
      <c r="G114" s="37">
        <f t="shared" si="44"/>
        <v>1</v>
      </c>
      <c r="H114" s="11"/>
      <c r="I114" s="11"/>
      <c r="J114" s="11"/>
      <c r="K114" s="11"/>
      <c r="L114" s="29">
        <f t="shared" si="38"/>
        <v>0</v>
      </c>
      <c r="M114" s="31">
        <f t="shared" si="28"/>
        <v>0</v>
      </c>
      <c r="N114" s="50">
        <f>N113+H115*PRODUCT($G$8:G114)^-1*PRODUCT($E$8:E113)*D114</f>
        <v>2392.6137427921667</v>
      </c>
      <c r="O114" s="50"/>
      <c r="P114" s="49">
        <f>P113+J114*PRODUCT($E$8:E113)*PRODUCT($G$8:G113)^-1</f>
        <v>9.6444676306317234</v>
      </c>
      <c r="Q114" s="49" t="e">
        <f>((O113+N113)*PRODUCT($G$8:G113))/PRODUCT($E$8:E113)</f>
        <v>#DIV/0!</v>
      </c>
      <c r="R114" s="49" t="e">
        <f>((P113)*PRODUCT($G$8:G113))/PRODUCT($E$8:E113)</f>
        <v>#DIV/0!</v>
      </c>
      <c r="S114" s="11">
        <f t="shared" si="29"/>
        <v>0</v>
      </c>
      <c r="T114" s="31">
        <f t="shared" si="30"/>
        <v>0</v>
      </c>
      <c r="U114" s="39">
        <f t="shared" si="39"/>
        <v>0</v>
      </c>
      <c r="V114" s="39">
        <f t="shared" si="31"/>
        <v>0</v>
      </c>
      <c r="W114" s="49" t="e">
        <f t="shared" si="40"/>
        <v>#DIV/0!</v>
      </c>
      <c r="X114" s="39">
        <f t="shared" si="41"/>
        <v>0</v>
      </c>
      <c r="Y114" s="39">
        <f t="shared" si="42"/>
        <v>0</v>
      </c>
      <c r="Z114" s="39">
        <f t="shared" si="45"/>
        <v>0</v>
      </c>
      <c r="AA114" s="39">
        <f t="shared" si="46"/>
        <v>0</v>
      </c>
      <c r="AB114" s="39">
        <f t="shared" si="32"/>
        <v>0</v>
      </c>
      <c r="AC114" s="39">
        <f t="shared" si="33"/>
        <v>0</v>
      </c>
      <c r="AD114" s="39">
        <f t="shared" si="34"/>
        <v>0</v>
      </c>
      <c r="AE114" s="39">
        <f t="shared" si="35"/>
        <v>0</v>
      </c>
      <c r="AF114" s="39"/>
      <c r="AG114" s="39"/>
      <c r="AH114" s="39"/>
      <c r="AI114" s="39">
        <f t="shared" si="48"/>
        <v>0</v>
      </c>
      <c r="AJ114" s="39"/>
      <c r="AK114" s="39"/>
      <c r="AM114" s="39"/>
    </row>
    <row r="115" spans="1:39" x14ac:dyDescent="0.2">
      <c r="A115" s="11">
        <f t="shared" si="49"/>
        <v>107</v>
      </c>
      <c r="B115" s="11" t="str">
        <f t="shared" si="49"/>
        <v/>
      </c>
      <c r="C115" s="12" cm="1">
        <f t="array" ref="C115">IF(B115&lt;121,_xlfn.SINGLE(INDEX($D$5*Männer!C$2:C$122,B115+1,1))+(1-$D$5)*_xlfn.SINGLE(INDEX(Frauen!C$2:C$122,B115+1,1)),0)</f>
        <v>0</v>
      </c>
      <c r="D115" s="20">
        <f t="shared" si="36"/>
        <v>0</v>
      </c>
      <c r="E115" s="20">
        <f t="shared" si="37"/>
        <v>0</v>
      </c>
      <c r="F115" s="27">
        <f>IF(B115&lt;121,IF($D$1="konstant",$D$3,Zins!G109),0)</f>
        <v>0</v>
      </c>
      <c r="G115" s="37">
        <f t="shared" si="44"/>
        <v>1</v>
      </c>
      <c r="H115" s="11"/>
      <c r="I115" s="11"/>
      <c r="J115" s="11"/>
      <c r="K115" s="11"/>
      <c r="L115" s="29">
        <f t="shared" si="38"/>
        <v>0</v>
      </c>
      <c r="M115" s="31">
        <f t="shared" si="28"/>
        <v>0</v>
      </c>
      <c r="N115" s="50">
        <f>N114+H116*PRODUCT($G$8:G115)^-1*PRODUCT($E$8:E114)*D115</f>
        <v>2392.6137427921667</v>
      </c>
      <c r="O115" s="50"/>
      <c r="P115" s="49">
        <f>P114+J115*PRODUCT($E$8:E114)*PRODUCT($G$8:G114)^-1</f>
        <v>9.6444676306317234</v>
      </c>
      <c r="Q115" s="49" t="e">
        <f>((O114+N114)*PRODUCT($G$8:G114))/PRODUCT($E$8:E114)</f>
        <v>#DIV/0!</v>
      </c>
      <c r="R115" s="49" t="e">
        <f>((P114)*PRODUCT($G$8:G114))/PRODUCT($E$8:E114)</f>
        <v>#DIV/0!</v>
      </c>
      <c r="S115" s="11">
        <f t="shared" si="29"/>
        <v>0</v>
      </c>
      <c r="T115" s="31">
        <f t="shared" si="30"/>
        <v>0</v>
      </c>
      <c r="U115" s="39">
        <f t="shared" si="39"/>
        <v>0</v>
      </c>
      <c r="V115" s="39">
        <f t="shared" si="31"/>
        <v>0</v>
      </c>
      <c r="W115" s="49" t="e">
        <f t="shared" si="40"/>
        <v>#DIV/0!</v>
      </c>
      <c r="X115" s="39">
        <f t="shared" si="41"/>
        <v>0</v>
      </c>
      <c r="Y115" s="39">
        <f t="shared" si="42"/>
        <v>0</v>
      </c>
      <c r="Z115" s="39">
        <f t="shared" si="45"/>
        <v>0</v>
      </c>
      <c r="AA115" s="39">
        <f t="shared" si="46"/>
        <v>0</v>
      </c>
      <c r="AB115" s="39">
        <f t="shared" si="32"/>
        <v>0</v>
      </c>
      <c r="AC115" s="39">
        <f t="shared" si="33"/>
        <v>0</v>
      </c>
      <c r="AD115" s="39">
        <f t="shared" si="34"/>
        <v>0</v>
      </c>
      <c r="AE115" s="39">
        <f t="shared" si="35"/>
        <v>0</v>
      </c>
      <c r="AF115" s="39"/>
      <c r="AG115" s="39"/>
      <c r="AH115" s="39"/>
      <c r="AI115" s="39">
        <f t="shared" si="48"/>
        <v>0</v>
      </c>
      <c r="AJ115" s="39"/>
      <c r="AK115" s="39"/>
      <c r="AM115" s="39"/>
    </row>
    <row r="116" spans="1:39" x14ac:dyDescent="0.2">
      <c r="A116" s="11">
        <f t="shared" si="49"/>
        <v>108</v>
      </c>
      <c r="B116" s="11" t="str">
        <f t="shared" si="49"/>
        <v/>
      </c>
      <c r="C116" s="12" cm="1">
        <f t="array" ref="C116">IF(B116&lt;121,_xlfn.SINGLE(INDEX($D$5*Männer!C$2:C$122,B116+1,1))+(1-$D$5)*_xlfn.SINGLE(INDEX(Frauen!C$2:C$122,B116+1,1)),0)</f>
        <v>0</v>
      </c>
      <c r="D116" s="20">
        <f t="shared" si="36"/>
        <v>0</v>
      </c>
      <c r="E116" s="20">
        <f t="shared" si="37"/>
        <v>0</v>
      </c>
      <c r="F116" s="27">
        <f>IF(B116&lt;121,IF($D$1="konstant",$D$3,Zins!G110),0)</f>
        <v>0</v>
      </c>
      <c r="G116" s="37">
        <f t="shared" si="44"/>
        <v>1</v>
      </c>
      <c r="H116" s="11"/>
      <c r="I116" s="11"/>
      <c r="J116" s="11"/>
      <c r="K116" s="11"/>
      <c r="L116" s="29">
        <f t="shared" si="38"/>
        <v>0</v>
      </c>
      <c r="M116" s="31">
        <f t="shared" si="28"/>
        <v>0</v>
      </c>
      <c r="N116" s="50">
        <f>N115+H117*PRODUCT($G$8:G116)^-1*PRODUCT($E$8:E115)*D116</f>
        <v>2392.6137427921667</v>
      </c>
      <c r="O116" s="50"/>
      <c r="P116" s="49">
        <f>P115+J116*PRODUCT($E$8:E115)*PRODUCT($G$8:G115)^-1</f>
        <v>9.6444676306317234</v>
      </c>
      <c r="Q116" s="49" t="e">
        <f>((O115+N115)*PRODUCT($G$8:G115))/PRODUCT($E$8:E115)</f>
        <v>#DIV/0!</v>
      </c>
      <c r="R116" s="49" t="e">
        <f>((P115)*PRODUCT($G$8:G115))/PRODUCT($E$8:E115)</f>
        <v>#DIV/0!</v>
      </c>
      <c r="S116" s="11">
        <f t="shared" si="29"/>
        <v>0</v>
      </c>
      <c r="T116" s="31">
        <f t="shared" si="30"/>
        <v>0</v>
      </c>
      <c r="U116" s="39">
        <f t="shared" si="39"/>
        <v>0</v>
      </c>
      <c r="V116" s="39">
        <f t="shared" si="31"/>
        <v>0</v>
      </c>
      <c r="W116" s="49" t="e">
        <f t="shared" si="40"/>
        <v>#DIV/0!</v>
      </c>
      <c r="X116" s="39">
        <f t="shared" si="41"/>
        <v>0</v>
      </c>
      <c r="Y116" s="39">
        <f t="shared" si="42"/>
        <v>0</v>
      </c>
      <c r="Z116" s="39">
        <f t="shared" si="45"/>
        <v>0</v>
      </c>
      <c r="AA116" s="39">
        <f t="shared" si="46"/>
        <v>0</v>
      </c>
      <c r="AB116" s="39">
        <f t="shared" si="32"/>
        <v>0</v>
      </c>
      <c r="AC116" s="39">
        <f t="shared" si="33"/>
        <v>0</v>
      </c>
      <c r="AD116" s="39">
        <f t="shared" si="34"/>
        <v>0</v>
      </c>
      <c r="AE116" s="39">
        <f t="shared" si="35"/>
        <v>0</v>
      </c>
      <c r="AF116" s="39"/>
      <c r="AG116" s="39"/>
      <c r="AH116" s="39"/>
      <c r="AI116" s="39">
        <f t="shared" si="48"/>
        <v>0</v>
      </c>
      <c r="AJ116" s="39"/>
      <c r="AK116" s="39"/>
      <c r="AM116" s="39"/>
    </row>
    <row r="117" spans="1:39" x14ac:dyDescent="0.2">
      <c r="A117" s="11">
        <f t="shared" si="49"/>
        <v>109</v>
      </c>
      <c r="B117" s="11" t="str">
        <f t="shared" si="49"/>
        <v/>
      </c>
      <c r="C117" s="12" cm="1">
        <f t="array" ref="C117">IF(B117&lt;121,_xlfn.SINGLE(INDEX($D$5*Männer!C$2:C$122,B117+1,1))+(1-$D$5)*_xlfn.SINGLE(INDEX(Frauen!C$2:C$122,B117+1,1)),0)</f>
        <v>0</v>
      </c>
      <c r="D117" s="20">
        <f t="shared" si="36"/>
        <v>0</v>
      </c>
      <c r="E117" s="20">
        <f t="shared" si="37"/>
        <v>0</v>
      </c>
      <c r="F117" s="27">
        <f>IF(B117&lt;121,IF($D$1="konstant",$D$3,Zins!G111),0)</f>
        <v>0</v>
      </c>
      <c r="G117" s="37">
        <f t="shared" si="44"/>
        <v>1</v>
      </c>
      <c r="H117" s="11"/>
      <c r="I117" s="11"/>
      <c r="J117" s="11"/>
      <c r="K117" s="11"/>
      <c r="L117" s="29">
        <f t="shared" si="38"/>
        <v>0</v>
      </c>
      <c r="M117" s="31">
        <f t="shared" si="28"/>
        <v>0</v>
      </c>
      <c r="N117" s="50">
        <f>N116+H118*PRODUCT($G$8:G117)^-1*PRODUCT($E$8:E116)*D117</f>
        <v>2392.6137427921667</v>
      </c>
      <c r="O117" s="50"/>
      <c r="P117" s="49">
        <f>P116+J117*PRODUCT($E$8:E116)*PRODUCT($G$8:G116)^-1</f>
        <v>9.6444676306317234</v>
      </c>
      <c r="Q117" s="49" t="e">
        <f>((O116+N116)*PRODUCT($G$8:G116))/PRODUCT($E$8:E116)</f>
        <v>#DIV/0!</v>
      </c>
      <c r="R117" s="49" t="e">
        <f>((P116)*PRODUCT($G$8:G116))/PRODUCT($E$8:E116)</f>
        <v>#DIV/0!</v>
      </c>
      <c r="S117" s="11">
        <f t="shared" si="29"/>
        <v>0</v>
      </c>
      <c r="T117" s="31">
        <f t="shared" si="30"/>
        <v>0</v>
      </c>
      <c r="U117" s="39">
        <f t="shared" si="39"/>
        <v>0</v>
      </c>
      <c r="V117" s="39">
        <f t="shared" si="31"/>
        <v>0</v>
      </c>
      <c r="W117" s="49" t="e">
        <f t="shared" si="40"/>
        <v>#DIV/0!</v>
      </c>
      <c r="X117" s="39">
        <f t="shared" si="41"/>
        <v>0</v>
      </c>
      <c r="Y117" s="39">
        <f t="shared" si="42"/>
        <v>0</v>
      </c>
      <c r="Z117" s="39">
        <f t="shared" si="45"/>
        <v>0</v>
      </c>
      <c r="AA117" s="39">
        <f t="shared" si="46"/>
        <v>0</v>
      </c>
      <c r="AB117" s="39">
        <f t="shared" si="32"/>
        <v>0</v>
      </c>
      <c r="AC117" s="39">
        <f t="shared" si="33"/>
        <v>0</v>
      </c>
      <c r="AD117" s="39">
        <f t="shared" si="34"/>
        <v>0</v>
      </c>
      <c r="AE117" s="39">
        <f t="shared" si="35"/>
        <v>0</v>
      </c>
      <c r="AF117" s="39"/>
      <c r="AG117" s="39"/>
      <c r="AH117" s="39"/>
      <c r="AI117" s="39">
        <f t="shared" si="48"/>
        <v>0</v>
      </c>
      <c r="AJ117" s="39"/>
      <c r="AK117" s="39"/>
      <c r="AM117" s="39"/>
    </row>
    <row r="118" spans="1:39" x14ac:dyDescent="0.2">
      <c r="A118" s="11">
        <f t="shared" si="49"/>
        <v>110</v>
      </c>
      <c r="B118" s="11" t="str">
        <f t="shared" si="49"/>
        <v/>
      </c>
      <c r="C118" s="12" cm="1">
        <f t="array" ref="C118">IF(B118&lt;121,_xlfn.SINGLE(INDEX($D$5*Männer!C$2:C$122,B118+1,1))+(1-$D$5)*_xlfn.SINGLE(INDEX(Frauen!C$2:C$122,B118+1,1)),0)</f>
        <v>0</v>
      </c>
      <c r="D118" s="20">
        <f t="shared" si="36"/>
        <v>0</v>
      </c>
      <c r="E118" s="20">
        <f t="shared" si="37"/>
        <v>0</v>
      </c>
      <c r="F118" s="27">
        <f>IF(B118&lt;121,IF($D$1="konstant",$D$3,Zins!G112),0)</f>
        <v>0</v>
      </c>
      <c r="G118" s="37">
        <f t="shared" si="44"/>
        <v>1</v>
      </c>
      <c r="H118" s="11"/>
      <c r="I118" s="11"/>
      <c r="J118" s="11"/>
      <c r="K118" s="11"/>
      <c r="L118" s="29">
        <f t="shared" si="38"/>
        <v>0</v>
      </c>
      <c r="M118" s="31">
        <f t="shared" si="28"/>
        <v>0</v>
      </c>
      <c r="N118" s="50">
        <f>N117+H119*PRODUCT($G$8:G118)^-1*PRODUCT($E$8:E117)*D118</f>
        <v>2392.6137427921667</v>
      </c>
      <c r="O118" s="50"/>
      <c r="P118" s="49">
        <f>P117+J118*PRODUCT($E$8:E117)*PRODUCT($G$8:G117)^-1</f>
        <v>9.6444676306317234</v>
      </c>
      <c r="Q118" s="49" t="e">
        <f>((O117+N117)*PRODUCT($G$8:G117))/PRODUCT($E$8:E117)</f>
        <v>#DIV/0!</v>
      </c>
      <c r="R118" s="49" t="e">
        <f>((P117)*PRODUCT($G$8:G117))/PRODUCT($E$8:E117)</f>
        <v>#DIV/0!</v>
      </c>
      <c r="S118" s="11">
        <f t="shared" si="29"/>
        <v>0</v>
      </c>
      <c r="T118" s="31">
        <f t="shared" si="30"/>
        <v>0</v>
      </c>
      <c r="U118" s="39">
        <f t="shared" si="39"/>
        <v>0</v>
      </c>
      <c r="V118" s="39">
        <f t="shared" si="31"/>
        <v>0</v>
      </c>
      <c r="W118" s="49" t="e">
        <f t="shared" si="40"/>
        <v>#DIV/0!</v>
      </c>
      <c r="X118" s="39">
        <f t="shared" si="41"/>
        <v>0</v>
      </c>
      <c r="Y118" s="39">
        <f t="shared" si="42"/>
        <v>0</v>
      </c>
      <c r="Z118" s="39">
        <f t="shared" si="45"/>
        <v>0</v>
      </c>
      <c r="AA118" s="39">
        <f t="shared" si="46"/>
        <v>0</v>
      </c>
      <c r="AB118" s="39">
        <f t="shared" si="32"/>
        <v>0</v>
      </c>
      <c r="AC118" s="39">
        <f t="shared" si="33"/>
        <v>0</v>
      </c>
      <c r="AD118" s="39">
        <f t="shared" si="34"/>
        <v>0</v>
      </c>
      <c r="AE118" s="39">
        <f t="shared" si="35"/>
        <v>0</v>
      </c>
      <c r="AF118" s="39"/>
      <c r="AG118" s="39"/>
      <c r="AH118" s="39"/>
      <c r="AI118" s="39">
        <f t="shared" si="48"/>
        <v>0</v>
      </c>
      <c r="AJ118" s="39"/>
      <c r="AK118" s="39"/>
      <c r="AM118" s="39"/>
    </row>
    <row r="119" spans="1:39" x14ac:dyDescent="0.2">
      <c r="A119" s="11">
        <f t="shared" si="49"/>
        <v>111</v>
      </c>
      <c r="B119" s="11" t="str">
        <f t="shared" si="49"/>
        <v/>
      </c>
      <c r="C119" s="12" cm="1">
        <f t="array" ref="C119">IF(B119&lt;121,_xlfn.SINGLE(INDEX($D$5*Männer!C$2:C$122,B119+1,1))+(1-$D$5)*_xlfn.SINGLE(INDEX(Frauen!C$2:C$122,B119+1,1)),0)</f>
        <v>0</v>
      </c>
      <c r="D119" s="20">
        <f t="shared" si="36"/>
        <v>0</v>
      </c>
      <c r="E119" s="20">
        <f t="shared" si="37"/>
        <v>0</v>
      </c>
      <c r="F119" s="27">
        <f>IF(B119&lt;121,IF($D$1="konstant",$D$3,Zins!G113),0)</f>
        <v>0</v>
      </c>
      <c r="G119" s="37">
        <f t="shared" si="44"/>
        <v>1</v>
      </c>
      <c r="H119" s="11"/>
      <c r="I119" s="11"/>
      <c r="J119" s="11"/>
      <c r="K119" s="11"/>
      <c r="L119" s="29">
        <f t="shared" si="38"/>
        <v>0</v>
      </c>
      <c r="M119" s="31">
        <f t="shared" si="28"/>
        <v>0</v>
      </c>
      <c r="N119" s="50">
        <f>N118+H120*PRODUCT($G$8:G119)^-1*PRODUCT($E$8:E118)*D119</f>
        <v>2392.6137427921667</v>
      </c>
      <c r="O119" s="50"/>
      <c r="P119" s="49">
        <f>P118+J119*PRODUCT($E$8:E118)*PRODUCT($G$8:G118)^-1</f>
        <v>9.6444676306317234</v>
      </c>
      <c r="Q119" s="49" t="e">
        <f>((O118+N118)*PRODUCT($G$8:G118))/PRODUCT($E$8:E118)</f>
        <v>#DIV/0!</v>
      </c>
      <c r="R119" s="49" t="e">
        <f>((P118)*PRODUCT($G$8:G118))/PRODUCT($E$8:E118)</f>
        <v>#DIV/0!</v>
      </c>
      <c r="S119" s="11">
        <f t="shared" si="29"/>
        <v>0</v>
      </c>
      <c r="T119" s="31">
        <f t="shared" si="30"/>
        <v>0</v>
      </c>
      <c r="U119" s="39">
        <f t="shared" si="39"/>
        <v>0</v>
      </c>
      <c r="V119" s="39">
        <f t="shared" si="31"/>
        <v>0</v>
      </c>
      <c r="W119" s="49" t="e">
        <f t="shared" si="40"/>
        <v>#DIV/0!</v>
      </c>
      <c r="X119" s="39">
        <f t="shared" si="41"/>
        <v>0</v>
      </c>
      <c r="Y119" s="39">
        <f t="shared" si="42"/>
        <v>0</v>
      </c>
      <c r="Z119" s="39">
        <f t="shared" si="45"/>
        <v>0</v>
      </c>
      <c r="AA119" s="39">
        <f t="shared" si="46"/>
        <v>0</v>
      </c>
      <c r="AB119" s="39">
        <f t="shared" si="32"/>
        <v>0</v>
      </c>
      <c r="AC119" s="39">
        <f t="shared" si="33"/>
        <v>0</v>
      </c>
      <c r="AD119" s="39">
        <f t="shared" si="34"/>
        <v>0</v>
      </c>
      <c r="AE119" s="39">
        <f t="shared" si="35"/>
        <v>0</v>
      </c>
      <c r="AF119" s="39"/>
      <c r="AG119" s="39"/>
      <c r="AH119" s="39"/>
      <c r="AI119" s="39">
        <f t="shared" si="48"/>
        <v>0</v>
      </c>
      <c r="AJ119" s="39"/>
      <c r="AK119" s="39"/>
      <c r="AM119" s="39"/>
    </row>
    <row r="120" spans="1:39" x14ac:dyDescent="0.2">
      <c r="A120" s="11">
        <f t="shared" si="49"/>
        <v>112</v>
      </c>
      <c r="B120" s="11" t="str">
        <f t="shared" si="49"/>
        <v/>
      </c>
      <c r="C120" s="12" cm="1">
        <f t="array" ref="C120">IF(B120&lt;121,_xlfn.SINGLE(INDEX($D$5*Männer!C$2:C$122,B120+1,1))+(1-$D$5)*_xlfn.SINGLE(INDEX(Frauen!C$2:C$122,B120+1,1)),0)</f>
        <v>0</v>
      </c>
      <c r="D120" s="20">
        <f t="shared" si="36"/>
        <v>0</v>
      </c>
      <c r="E120" s="20">
        <f t="shared" si="37"/>
        <v>0</v>
      </c>
      <c r="F120" s="27">
        <f>IF(B120&lt;121,IF($D$1="konstant",$D$3,Zins!G114),0)</f>
        <v>0</v>
      </c>
      <c r="G120" s="37">
        <f t="shared" si="44"/>
        <v>1</v>
      </c>
      <c r="H120" s="11"/>
      <c r="I120" s="11"/>
      <c r="J120" s="11"/>
      <c r="K120" s="11"/>
      <c r="L120" s="29">
        <f t="shared" si="38"/>
        <v>0</v>
      </c>
      <c r="M120" s="31">
        <f t="shared" si="28"/>
        <v>0</v>
      </c>
      <c r="N120" s="50">
        <f>N119+H121*PRODUCT($G$8:G120)^-1*PRODUCT($E$8:E119)*D120</f>
        <v>2392.6137427921667</v>
      </c>
      <c r="O120" s="50"/>
      <c r="P120" s="49">
        <f>P119+J120*PRODUCT($E$8:E119)*PRODUCT($G$8:G119)^-1</f>
        <v>9.6444676306317234</v>
      </c>
      <c r="Q120" s="49" t="e">
        <f>((O119+N119)*PRODUCT($G$8:G119))/PRODUCT($E$8:E119)</f>
        <v>#DIV/0!</v>
      </c>
      <c r="R120" s="49" t="e">
        <f>((P119)*PRODUCT($G$8:G119))/PRODUCT($E$8:E119)</f>
        <v>#DIV/0!</v>
      </c>
      <c r="S120" s="11">
        <f t="shared" si="29"/>
        <v>0</v>
      </c>
      <c r="T120" s="31">
        <f t="shared" si="30"/>
        <v>0</v>
      </c>
      <c r="U120" s="39">
        <f t="shared" si="39"/>
        <v>0</v>
      </c>
      <c r="V120" s="39">
        <f t="shared" si="31"/>
        <v>0</v>
      </c>
      <c r="W120" s="49" t="e">
        <f t="shared" si="40"/>
        <v>#DIV/0!</v>
      </c>
      <c r="X120" s="39">
        <f t="shared" si="41"/>
        <v>0</v>
      </c>
      <c r="Y120" s="39">
        <f t="shared" si="42"/>
        <v>0</v>
      </c>
      <c r="Z120" s="39">
        <f t="shared" si="45"/>
        <v>0</v>
      </c>
      <c r="AA120" s="39">
        <f t="shared" si="46"/>
        <v>0</v>
      </c>
      <c r="AB120" s="39">
        <f t="shared" si="32"/>
        <v>0</v>
      </c>
      <c r="AC120" s="39">
        <f t="shared" si="33"/>
        <v>0</v>
      </c>
      <c r="AD120" s="39">
        <f t="shared" si="34"/>
        <v>0</v>
      </c>
      <c r="AE120" s="39">
        <f t="shared" si="35"/>
        <v>0</v>
      </c>
      <c r="AF120" s="39"/>
      <c r="AG120" s="39"/>
      <c r="AH120" s="39"/>
      <c r="AI120" s="39">
        <f t="shared" si="48"/>
        <v>0</v>
      </c>
      <c r="AJ120" s="39"/>
      <c r="AK120" s="39"/>
      <c r="AM120" s="39"/>
    </row>
    <row r="121" spans="1:39" x14ac:dyDescent="0.2">
      <c r="A121" s="11">
        <f t="shared" si="49"/>
        <v>113</v>
      </c>
      <c r="B121" s="11" t="str">
        <f t="shared" si="49"/>
        <v/>
      </c>
      <c r="C121" s="12" cm="1">
        <f t="array" ref="C121">IF(B121&lt;121,_xlfn.SINGLE(INDEX($D$5*Männer!C$2:C$122,B121+1,1))+(1-$D$5)*_xlfn.SINGLE(INDEX(Frauen!C$2:C$122,B121+1,1)),0)</f>
        <v>0</v>
      </c>
      <c r="D121" s="20">
        <f t="shared" si="36"/>
        <v>0</v>
      </c>
      <c r="E121" s="20">
        <f t="shared" si="37"/>
        <v>0</v>
      </c>
      <c r="F121" s="27">
        <f>IF(B121&lt;121,IF($D$1="konstant",$D$3,Zins!G115),0)</f>
        <v>0</v>
      </c>
      <c r="G121" s="37">
        <f t="shared" si="44"/>
        <v>1</v>
      </c>
      <c r="H121" s="11"/>
      <c r="I121" s="11"/>
      <c r="J121" s="11"/>
      <c r="K121" s="11"/>
      <c r="L121" s="29">
        <f t="shared" si="38"/>
        <v>0</v>
      </c>
      <c r="M121" s="31">
        <f t="shared" si="28"/>
        <v>0</v>
      </c>
      <c r="N121" s="50">
        <f>N120+H122*PRODUCT($G$8:G121)^-1*PRODUCT($E$8:E120)*D121</f>
        <v>2392.6137427921667</v>
      </c>
      <c r="O121" s="50"/>
      <c r="P121" s="49">
        <f>P120+J121*PRODUCT($E$8:E120)*PRODUCT($G$8:G120)^-1</f>
        <v>9.6444676306317234</v>
      </c>
      <c r="Q121" s="49" t="e">
        <f>((O120+N120)*PRODUCT($G$8:G120))/PRODUCT($E$8:E120)</f>
        <v>#DIV/0!</v>
      </c>
      <c r="R121" s="49" t="e">
        <f>((P120)*PRODUCT($G$8:G120))/PRODUCT($E$8:E120)</f>
        <v>#DIV/0!</v>
      </c>
      <c r="S121" s="11">
        <f t="shared" si="29"/>
        <v>0</v>
      </c>
      <c r="T121" s="31">
        <f t="shared" si="30"/>
        <v>0</v>
      </c>
      <c r="U121" s="39">
        <f t="shared" si="39"/>
        <v>0</v>
      </c>
      <c r="V121" s="39">
        <f t="shared" si="31"/>
        <v>0</v>
      </c>
      <c r="W121" s="49" t="e">
        <f t="shared" si="40"/>
        <v>#DIV/0!</v>
      </c>
      <c r="X121" s="39">
        <f t="shared" si="41"/>
        <v>0</v>
      </c>
      <c r="Y121" s="39">
        <f t="shared" si="42"/>
        <v>0</v>
      </c>
      <c r="Z121" s="39">
        <f t="shared" si="45"/>
        <v>0</v>
      </c>
      <c r="AA121" s="39">
        <f t="shared" si="46"/>
        <v>0</v>
      </c>
      <c r="AB121" s="39">
        <f t="shared" si="32"/>
        <v>0</v>
      </c>
      <c r="AC121" s="39">
        <f t="shared" si="33"/>
        <v>0</v>
      </c>
      <c r="AD121" s="39">
        <f t="shared" si="34"/>
        <v>0</v>
      </c>
      <c r="AE121" s="39">
        <f t="shared" si="35"/>
        <v>0</v>
      </c>
      <c r="AF121" s="39"/>
      <c r="AG121" s="39"/>
      <c r="AH121" s="39"/>
      <c r="AI121" s="39">
        <f t="shared" si="48"/>
        <v>0</v>
      </c>
      <c r="AJ121" s="39"/>
      <c r="AK121" s="39"/>
      <c r="AM121" s="39"/>
    </row>
    <row r="122" spans="1:39" x14ac:dyDescent="0.2">
      <c r="A122" s="11">
        <f t="shared" ref="A122:B129" si="50">IF(A121&lt;121,A121+1,"")</f>
        <v>114</v>
      </c>
      <c r="B122" s="11" t="str">
        <f t="shared" si="50"/>
        <v/>
      </c>
      <c r="C122" s="12" cm="1">
        <f t="array" ref="C122">IF(B122&lt;121,_xlfn.SINGLE(INDEX($D$5*Männer!C$2:C$122,B122+1,1))+(1-$D$5)*_xlfn.SINGLE(INDEX(Frauen!C$2:C$122,B122+1,1)),0)</f>
        <v>0</v>
      </c>
      <c r="D122" s="20">
        <f t="shared" si="36"/>
        <v>0</v>
      </c>
      <c r="E122" s="20">
        <f t="shared" si="37"/>
        <v>0</v>
      </c>
      <c r="F122" s="27">
        <f>IF(B122&lt;121,IF($D$1="konstant",$D$3,Zins!G116),0)</f>
        <v>0</v>
      </c>
      <c r="G122" s="37">
        <f t="shared" si="44"/>
        <v>1</v>
      </c>
      <c r="H122" s="11"/>
      <c r="I122" s="11"/>
      <c r="J122" s="11"/>
      <c r="K122" s="11"/>
      <c r="L122" s="29">
        <f t="shared" si="38"/>
        <v>0</v>
      </c>
      <c r="M122" s="31">
        <f t="shared" si="28"/>
        <v>0</v>
      </c>
      <c r="N122" s="50">
        <f>N121+H123*PRODUCT($G$8:G122)^-1*PRODUCT($E$8:E121)*D122</f>
        <v>2392.6137427921667</v>
      </c>
      <c r="O122" s="50"/>
      <c r="P122" s="49">
        <f>P121+J122*PRODUCT($E$8:E121)*PRODUCT($G$8:G121)^-1</f>
        <v>9.6444676306317234</v>
      </c>
      <c r="Q122" s="49" t="e">
        <f>((O121+N121)*PRODUCT($G$8:G121))/PRODUCT($E$8:E121)</f>
        <v>#DIV/0!</v>
      </c>
      <c r="R122" s="49" t="e">
        <f>((P121)*PRODUCT($G$8:G121))/PRODUCT($E$8:E121)</f>
        <v>#DIV/0!</v>
      </c>
      <c r="S122" s="11">
        <f t="shared" si="29"/>
        <v>0</v>
      </c>
      <c r="T122" s="31">
        <f t="shared" si="30"/>
        <v>0</v>
      </c>
      <c r="U122" s="39">
        <f t="shared" si="39"/>
        <v>0</v>
      </c>
      <c r="V122" s="39">
        <f t="shared" si="31"/>
        <v>0</v>
      </c>
      <c r="W122" s="49" t="e">
        <f t="shared" si="40"/>
        <v>#DIV/0!</v>
      </c>
      <c r="X122" s="39">
        <f t="shared" si="41"/>
        <v>0</v>
      </c>
      <c r="Y122" s="39">
        <f t="shared" si="42"/>
        <v>0</v>
      </c>
      <c r="Z122" s="39">
        <f t="shared" si="45"/>
        <v>0</v>
      </c>
      <c r="AA122" s="39">
        <f t="shared" si="46"/>
        <v>0</v>
      </c>
      <c r="AB122" s="39">
        <f t="shared" si="32"/>
        <v>0</v>
      </c>
      <c r="AC122" s="39">
        <f t="shared" si="33"/>
        <v>0</v>
      </c>
      <c r="AD122" s="39">
        <f t="shared" si="34"/>
        <v>0</v>
      </c>
      <c r="AE122" s="39">
        <f t="shared" si="35"/>
        <v>0</v>
      </c>
      <c r="AF122" s="39"/>
      <c r="AG122" s="39"/>
      <c r="AH122" s="39"/>
      <c r="AI122" s="39">
        <f t="shared" si="48"/>
        <v>0</v>
      </c>
      <c r="AJ122" s="39"/>
      <c r="AK122" s="39"/>
      <c r="AM122" s="39"/>
    </row>
    <row r="123" spans="1:39" x14ac:dyDescent="0.2">
      <c r="A123" s="11">
        <f t="shared" si="50"/>
        <v>115</v>
      </c>
      <c r="B123" s="11" t="str">
        <f t="shared" si="50"/>
        <v/>
      </c>
      <c r="C123" s="12" cm="1">
        <f t="array" ref="C123">IF(B123&lt;121,_xlfn.SINGLE(INDEX($D$5*Männer!C$2:C$122,B123+1,1))+(1-$D$5)*_xlfn.SINGLE(INDEX(Frauen!C$2:C$122,B123+1,1)),0)</f>
        <v>0</v>
      </c>
      <c r="D123" s="20">
        <f t="shared" si="36"/>
        <v>0</v>
      </c>
      <c r="E123" s="20">
        <f t="shared" si="37"/>
        <v>0</v>
      </c>
      <c r="F123" s="27">
        <f>IF(B123&lt;121,IF($D$1="konstant",$D$3,Zins!G117),0)</f>
        <v>0</v>
      </c>
      <c r="G123" s="37">
        <f t="shared" si="44"/>
        <v>1</v>
      </c>
      <c r="H123" s="11"/>
      <c r="I123" s="11"/>
      <c r="J123" s="11"/>
      <c r="K123" s="11"/>
      <c r="L123" s="29">
        <f t="shared" si="38"/>
        <v>0</v>
      </c>
      <c r="M123" s="31">
        <f t="shared" si="28"/>
        <v>0</v>
      </c>
      <c r="N123" s="50">
        <f>N122+H124*PRODUCT($G$8:G123)^-1*PRODUCT($E$8:E122)*D123</f>
        <v>2392.6137427921667</v>
      </c>
      <c r="O123" s="50"/>
      <c r="P123" s="49">
        <f>P122+J123*PRODUCT($E$8:E122)*PRODUCT($G$8:G122)^-1</f>
        <v>9.6444676306317234</v>
      </c>
      <c r="Q123" s="49" t="e">
        <f>((O122+N122)*PRODUCT($G$8:G122))/PRODUCT($E$8:E122)</f>
        <v>#DIV/0!</v>
      </c>
      <c r="R123" s="49" t="e">
        <f>((P122)*PRODUCT($G$8:G122))/PRODUCT($E$8:E122)</f>
        <v>#DIV/0!</v>
      </c>
      <c r="S123" s="11">
        <f t="shared" si="29"/>
        <v>0</v>
      </c>
      <c r="T123" s="31">
        <f t="shared" si="30"/>
        <v>0</v>
      </c>
      <c r="U123" s="39">
        <f t="shared" si="39"/>
        <v>0</v>
      </c>
      <c r="V123" s="39">
        <f t="shared" si="31"/>
        <v>0</v>
      </c>
      <c r="W123" s="49" t="e">
        <f t="shared" si="40"/>
        <v>#DIV/0!</v>
      </c>
      <c r="X123" s="39">
        <f t="shared" si="41"/>
        <v>0</v>
      </c>
      <c r="Y123" s="39">
        <f t="shared" si="42"/>
        <v>0</v>
      </c>
      <c r="Z123" s="39">
        <f t="shared" si="45"/>
        <v>0</v>
      </c>
      <c r="AA123" s="39">
        <f t="shared" si="46"/>
        <v>0</v>
      </c>
      <c r="AB123" s="39">
        <f t="shared" si="32"/>
        <v>0</v>
      </c>
      <c r="AC123" s="39">
        <f t="shared" si="33"/>
        <v>0</v>
      </c>
      <c r="AD123" s="39">
        <f t="shared" si="34"/>
        <v>0</v>
      </c>
      <c r="AE123" s="39">
        <f t="shared" si="35"/>
        <v>0</v>
      </c>
      <c r="AF123" s="39"/>
      <c r="AG123" s="39"/>
      <c r="AH123" s="39"/>
      <c r="AI123" s="39">
        <f t="shared" si="48"/>
        <v>0</v>
      </c>
      <c r="AJ123" s="39"/>
      <c r="AK123" s="39"/>
      <c r="AM123" s="39"/>
    </row>
    <row r="124" spans="1:39" x14ac:dyDescent="0.2">
      <c r="A124" s="11">
        <f t="shared" si="50"/>
        <v>116</v>
      </c>
      <c r="B124" s="11" t="str">
        <f t="shared" si="50"/>
        <v/>
      </c>
      <c r="C124" s="12" cm="1">
        <f t="array" ref="C124">IF(B124&lt;121,_xlfn.SINGLE(INDEX($D$5*Männer!C$2:C$122,B124+1,1))+(1-$D$5)*_xlfn.SINGLE(INDEX(Frauen!C$2:C$122,B124+1,1)),0)</f>
        <v>0</v>
      </c>
      <c r="D124" s="20">
        <f t="shared" si="36"/>
        <v>0</v>
      </c>
      <c r="E124" s="20">
        <f t="shared" si="37"/>
        <v>0</v>
      </c>
      <c r="F124" s="27">
        <f>IF(B124&lt;121,IF($D$1="konstant",$D$3,Zins!G118),0)</f>
        <v>0</v>
      </c>
      <c r="G124" s="37">
        <f t="shared" si="44"/>
        <v>1</v>
      </c>
      <c r="H124" s="11"/>
      <c r="I124" s="11"/>
      <c r="J124" s="11"/>
      <c r="K124" s="11"/>
      <c r="L124" s="29">
        <f t="shared" si="38"/>
        <v>0</v>
      </c>
      <c r="M124" s="31">
        <f t="shared" si="28"/>
        <v>0</v>
      </c>
      <c r="N124" s="50">
        <f>N123+H125*PRODUCT($G$8:G124)^-1*PRODUCT($E$8:E123)*D124</f>
        <v>2392.6137427921667</v>
      </c>
      <c r="O124" s="50"/>
      <c r="P124" s="49">
        <f>P123+J124*PRODUCT($E$8:E123)*PRODUCT($G$8:G123)^-1</f>
        <v>9.6444676306317234</v>
      </c>
      <c r="Q124" s="49" t="e">
        <f>((O123+N123)*PRODUCT($G$8:G123))/PRODUCT($E$8:E123)</f>
        <v>#DIV/0!</v>
      </c>
      <c r="R124" s="49" t="e">
        <f>((P123)*PRODUCT($G$8:G123))/PRODUCT($E$8:E123)</f>
        <v>#DIV/0!</v>
      </c>
      <c r="S124" s="11">
        <f t="shared" si="29"/>
        <v>0</v>
      </c>
      <c r="T124" s="31">
        <f t="shared" si="30"/>
        <v>0</v>
      </c>
      <c r="U124" s="39">
        <f t="shared" si="39"/>
        <v>0</v>
      </c>
      <c r="V124" s="39">
        <f t="shared" si="31"/>
        <v>0</v>
      </c>
      <c r="W124" s="49" t="e">
        <f t="shared" si="40"/>
        <v>#DIV/0!</v>
      </c>
      <c r="X124" s="39">
        <f t="shared" si="41"/>
        <v>0</v>
      </c>
      <c r="Y124" s="39">
        <f t="shared" si="42"/>
        <v>0</v>
      </c>
      <c r="Z124" s="39">
        <f t="shared" si="45"/>
        <v>0</v>
      </c>
      <c r="AA124" s="39">
        <f t="shared" si="46"/>
        <v>0</v>
      </c>
      <c r="AB124" s="39">
        <f t="shared" si="32"/>
        <v>0</v>
      </c>
      <c r="AC124" s="39">
        <f t="shared" si="33"/>
        <v>0</v>
      </c>
      <c r="AD124" s="39">
        <f t="shared" si="34"/>
        <v>0</v>
      </c>
      <c r="AE124" s="39">
        <f t="shared" si="35"/>
        <v>0</v>
      </c>
      <c r="AF124" s="39"/>
      <c r="AG124" s="39"/>
      <c r="AH124" s="39"/>
      <c r="AI124" s="39">
        <f t="shared" si="48"/>
        <v>0</v>
      </c>
      <c r="AJ124" s="39"/>
      <c r="AK124" s="39"/>
      <c r="AM124" s="39"/>
    </row>
    <row r="125" spans="1:39" x14ac:dyDescent="0.2">
      <c r="A125" s="11">
        <f t="shared" si="50"/>
        <v>117</v>
      </c>
      <c r="B125" s="11" t="str">
        <f t="shared" si="50"/>
        <v/>
      </c>
      <c r="C125" s="12" cm="1">
        <f t="array" ref="C125">IF(B125&lt;121,_xlfn.SINGLE(INDEX($D$5*Männer!C$2:C$122,B125+1,1))+(1-$D$5)*_xlfn.SINGLE(INDEX(Frauen!C$2:C$122,B125+1,1)),0)</f>
        <v>0</v>
      </c>
      <c r="D125" s="20">
        <f t="shared" si="36"/>
        <v>0</v>
      </c>
      <c r="E125" s="20">
        <f t="shared" si="37"/>
        <v>0</v>
      </c>
      <c r="F125" s="27">
        <f>IF(B125&lt;121,IF($D$1="konstant",$D$3,Zins!G119),0)</f>
        <v>0</v>
      </c>
      <c r="G125" s="37">
        <f t="shared" si="44"/>
        <v>1</v>
      </c>
      <c r="H125" s="11"/>
      <c r="I125" s="11"/>
      <c r="J125" s="11"/>
      <c r="K125" s="11"/>
      <c r="L125" s="29">
        <f t="shared" si="38"/>
        <v>0</v>
      </c>
      <c r="M125" s="31">
        <f t="shared" si="28"/>
        <v>0</v>
      </c>
      <c r="N125" s="50">
        <f>N124+H126*PRODUCT($G$8:G125)^-1*PRODUCT($E$8:E124)*D125</f>
        <v>2392.6137427921667</v>
      </c>
      <c r="O125" s="50"/>
      <c r="P125" s="49">
        <f>P124+J125*PRODUCT($E$8:E124)*PRODUCT($G$8:G124)^-1</f>
        <v>9.6444676306317234</v>
      </c>
      <c r="Q125" s="49" t="e">
        <f>((O124+N124)*PRODUCT($G$8:G124))/PRODUCT($E$8:E124)</f>
        <v>#DIV/0!</v>
      </c>
      <c r="R125" s="49" t="e">
        <f>((P124)*PRODUCT($G$8:G124))/PRODUCT($E$8:E124)</f>
        <v>#DIV/0!</v>
      </c>
      <c r="S125" s="11">
        <f t="shared" si="29"/>
        <v>0</v>
      </c>
      <c r="T125" s="31">
        <f t="shared" si="30"/>
        <v>0</v>
      </c>
      <c r="U125" s="39">
        <f t="shared" si="39"/>
        <v>0</v>
      </c>
      <c r="V125" s="39">
        <f t="shared" si="31"/>
        <v>0</v>
      </c>
      <c r="W125" s="49" t="e">
        <f t="shared" si="40"/>
        <v>#DIV/0!</v>
      </c>
      <c r="X125" s="39">
        <f t="shared" si="41"/>
        <v>0</v>
      </c>
      <c r="Y125" s="39">
        <f t="shared" si="42"/>
        <v>0</v>
      </c>
      <c r="Z125" s="39">
        <f t="shared" si="45"/>
        <v>0</v>
      </c>
      <c r="AA125" s="39">
        <f t="shared" si="46"/>
        <v>0</v>
      </c>
      <c r="AB125" s="39">
        <f t="shared" si="32"/>
        <v>0</v>
      </c>
      <c r="AC125" s="39">
        <f t="shared" si="33"/>
        <v>0</v>
      </c>
      <c r="AD125" s="39">
        <f t="shared" si="34"/>
        <v>0</v>
      </c>
      <c r="AE125" s="39">
        <f t="shared" si="35"/>
        <v>0</v>
      </c>
      <c r="AF125" s="39"/>
      <c r="AG125" s="39"/>
      <c r="AH125" s="39"/>
      <c r="AI125" s="39">
        <f t="shared" si="48"/>
        <v>0</v>
      </c>
      <c r="AJ125" s="39"/>
      <c r="AK125" s="39"/>
      <c r="AM125" s="39"/>
    </row>
    <row r="126" spans="1:39" x14ac:dyDescent="0.2">
      <c r="A126" s="11">
        <f t="shared" si="50"/>
        <v>118</v>
      </c>
      <c r="B126" s="11" t="str">
        <f t="shared" si="50"/>
        <v/>
      </c>
      <c r="C126" s="12" cm="1">
        <f t="array" ref="C126">IF(B126&lt;121,_xlfn.SINGLE(INDEX($D$5*Männer!C$2:C$122,B126+1,1))+(1-$D$5)*_xlfn.SINGLE(INDEX(Frauen!C$2:C$122,B126+1,1)),0)</f>
        <v>0</v>
      </c>
      <c r="D126" s="20">
        <f t="shared" si="36"/>
        <v>0</v>
      </c>
      <c r="E126" s="20">
        <f t="shared" si="37"/>
        <v>0</v>
      </c>
      <c r="F126" s="27">
        <f>IF(B126&lt;121,IF($D$1="konstant",$D$3,Zins!G120),0)</f>
        <v>0</v>
      </c>
      <c r="G126" s="37">
        <f t="shared" si="44"/>
        <v>1</v>
      </c>
      <c r="H126" s="11"/>
      <c r="I126" s="11"/>
      <c r="J126" s="11"/>
      <c r="K126" s="11"/>
      <c r="L126" s="29">
        <f t="shared" si="38"/>
        <v>0</v>
      </c>
      <c r="M126" s="31">
        <f t="shared" si="28"/>
        <v>0</v>
      </c>
      <c r="N126" s="50">
        <f>N125+H127*PRODUCT($G$8:G126)^-1*PRODUCT($E$8:E125)*D126</f>
        <v>2392.6137427921667</v>
      </c>
      <c r="O126" s="50"/>
      <c r="P126" s="49">
        <f>P125+J126*PRODUCT($E$8:E125)*PRODUCT($G$8:G125)^-1</f>
        <v>9.6444676306317234</v>
      </c>
      <c r="Q126" s="49" t="e">
        <f>((O125+N125)*PRODUCT($G$8:G125))/PRODUCT($E$8:E125)</f>
        <v>#DIV/0!</v>
      </c>
      <c r="R126" s="49" t="e">
        <f>((P125)*PRODUCT($G$8:G125))/PRODUCT($E$8:E125)</f>
        <v>#DIV/0!</v>
      </c>
      <c r="S126" s="11">
        <f t="shared" si="29"/>
        <v>0</v>
      </c>
      <c r="T126" s="31">
        <f t="shared" si="30"/>
        <v>0</v>
      </c>
      <c r="U126" s="39">
        <f t="shared" si="39"/>
        <v>0</v>
      </c>
      <c r="V126" s="39">
        <f t="shared" si="31"/>
        <v>0</v>
      </c>
      <c r="W126" s="49" t="e">
        <f t="shared" si="40"/>
        <v>#DIV/0!</v>
      </c>
      <c r="X126" s="39">
        <f t="shared" si="41"/>
        <v>0</v>
      </c>
      <c r="Y126" s="39">
        <f t="shared" si="42"/>
        <v>0</v>
      </c>
      <c r="Z126" s="39">
        <f t="shared" si="45"/>
        <v>0</v>
      </c>
      <c r="AA126" s="39">
        <f t="shared" si="46"/>
        <v>0</v>
      </c>
      <c r="AB126" s="39">
        <f t="shared" si="32"/>
        <v>0</v>
      </c>
      <c r="AC126" s="39">
        <f t="shared" si="33"/>
        <v>0</v>
      </c>
      <c r="AD126" s="39">
        <f t="shared" si="34"/>
        <v>0</v>
      </c>
      <c r="AE126" s="39">
        <f t="shared" si="35"/>
        <v>0</v>
      </c>
      <c r="AF126" s="39"/>
      <c r="AG126" s="39"/>
      <c r="AH126" s="39"/>
      <c r="AI126" s="39">
        <f t="shared" si="48"/>
        <v>0</v>
      </c>
      <c r="AJ126" s="39"/>
      <c r="AK126" s="39"/>
      <c r="AM126" s="39"/>
    </row>
    <row r="127" spans="1:39" x14ac:dyDescent="0.2">
      <c r="A127" s="11">
        <f t="shared" si="50"/>
        <v>119</v>
      </c>
      <c r="B127" s="11" t="str">
        <f t="shared" si="50"/>
        <v/>
      </c>
      <c r="C127" s="12" cm="1">
        <f t="array" ref="C127">IF(B127&lt;121,_xlfn.SINGLE(INDEX($D$5*Männer!C$2:C$122,B127+1,1))+(1-$D$5)*_xlfn.SINGLE(INDEX(Frauen!C$2:C$122,B127+1,1)),0)</f>
        <v>0</v>
      </c>
      <c r="D127" s="20">
        <f t="shared" si="36"/>
        <v>0</v>
      </c>
      <c r="E127" s="20">
        <f t="shared" si="37"/>
        <v>0</v>
      </c>
      <c r="F127" s="27">
        <f>IF(B127&lt;121,IF($D$1="konstant",$D$3,Zins!G121),0)</f>
        <v>0</v>
      </c>
      <c r="G127" s="37">
        <f t="shared" si="44"/>
        <v>1</v>
      </c>
      <c r="H127" s="11"/>
      <c r="I127" s="11"/>
      <c r="J127" s="11"/>
      <c r="K127" s="11"/>
      <c r="L127" s="29">
        <f t="shared" si="38"/>
        <v>0</v>
      </c>
      <c r="M127" s="31">
        <f t="shared" si="28"/>
        <v>0</v>
      </c>
      <c r="N127" s="50">
        <f>N126+H128*PRODUCT($G$8:G127)^-1*PRODUCT($E$8:E126)*D127</f>
        <v>2392.6137427921667</v>
      </c>
      <c r="O127" s="50"/>
      <c r="P127" s="49">
        <f>P126+J127*PRODUCT($E$8:E126)*PRODUCT($G$8:G126)^-1</f>
        <v>9.6444676306317234</v>
      </c>
      <c r="Q127" s="49" t="e">
        <f>((O126+N126)*PRODUCT($G$8:G126))/PRODUCT($E$8:E126)</f>
        <v>#DIV/0!</v>
      </c>
      <c r="R127" s="49" t="e">
        <f>((P126)*PRODUCT($G$8:G126))/PRODUCT($E$8:E126)</f>
        <v>#DIV/0!</v>
      </c>
      <c r="S127" s="11">
        <f t="shared" si="29"/>
        <v>0</v>
      </c>
      <c r="T127" s="31">
        <f t="shared" si="30"/>
        <v>0</v>
      </c>
      <c r="U127" s="39">
        <f t="shared" si="39"/>
        <v>0</v>
      </c>
      <c r="V127" s="39">
        <f t="shared" si="31"/>
        <v>0</v>
      </c>
      <c r="W127" s="49" t="e">
        <f t="shared" si="40"/>
        <v>#DIV/0!</v>
      </c>
      <c r="X127" s="39">
        <f t="shared" si="41"/>
        <v>0</v>
      </c>
      <c r="Y127" s="39">
        <f t="shared" si="42"/>
        <v>0</v>
      </c>
      <c r="Z127" s="39">
        <f t="shared" si="45"/>
        <v>0</v>
      </c>
      <c r="AA127" s="39">
        <f t="shared" si="46"/>
        <v>0</v>
      </c>
      <c r="AB127" s="39">
        <f t="shared" si="32"/>
        <v>0</v>
      </c>
      <c r="AC127" s="39">
        <f t="shared" si="33"/>
        <v>0</v>
      </c>
      <c r="AD127" s="39">
        <f t="shared" si="34"/>
        <v>0</v>
      </c>
      <c r="AE127" s="39">
        <f t="shared" si="35"/>
        <v>0</v>
      </c>
      <c r="AF127" s="39"/>
      <c r="AG127" s="39"/>
      <c r="AH127" s="39"/>
      <c r="AI127" s="39">
        <f t="shared" si="48"/>
        <v>0</v>
      </c>
      <c r="AJ127" s="39"/>
      <c r="AK127" s="39"/>
      <c r="AM127" s="39"/>
    </row>
    <row r="128" spans="1:39" x14ac:dyDescent="0.2">
      <c r="A128" s="11">
        <f t="shared" si="50"/>
        <v>120</v>
      </c>
      <c r="B128" s="11" t="str">
        <f t="shared" si="50"/>
        <v/>
      </c>
      <c r="C128" s="12" cm="1">
        <f t="array" ref="C128">IF(B128&lt;121,_xlfn.SINGLE(INDEX($D$5*Männer!C$2:C$122,B128+1,1))+(1-$D$5)*_xlfn.SINGLE(INDEX(Frauen!C$2:C$122,B128+1,1)),0)</f>
        <v>0</v>
      </c>
      <c r="D128" s="20">
        <f t="shared" si="36"/>
        <v>0</v>
      </c>
      <c r="E128" s="20">
        <f t="shared" si="37"/>
        <v>0</v>
      </c>
      <c r="F128" s="27">
        <f>IF(B128&lt;121,IF($D$1="konstant",$D$3,Zins!G122),0)</f>
        <v>0</v>
      </c>
      <c r="G128" s="37">
        <f t="shared" si="44"/>
        <v>1</v>
      </c>
      <c r="H128" s="11"/>
      <c r="I128" s="11"/>
      <c r="J128" s="11"/>
      <c r="K128" s="11"/>
      <c r="L128" s="29"/>
      <c r="N128" s="50">
        <f>N127+H129*PRODUCT($G$8:G128)^-1*PRODUCT($E$8:E127)*D128</f>
        <v>2392.6137427921667</v>
      </c>
      <c r="O128" s="50"/>
      <c r="P128" s="49">
        <f>P127+J128*PRODUCT($E$8:E127)*PRODUCT($G$8:G127)^-1</f>
        <v>9.6444676306317234</v>
      </c>
      <c r="Q128" s="49" t="e">
        <f>((O127+N127)*PRODUCT($G$8:G127))/PRODUCT($E$8:E127)</f>
        <v>#DIV/0!</v>
      </c>
      <c r="R128" s="49" t="e">
        <f>((P127)*PRODUCT($G$8:G127))/PRODUCT($E$8:E127)</f>
        <v>#DIV/0!</v>
      </c>
      <c r="S128" s="11">
        <f t="shared" si="29"/>
        <v>0</v>
      </c>
      <c r="U128" s="39">
        <f t="shared" si="39"/>
        <v>0</v>
      </c>
      <c r="V128" s="39">
        <f t="shared" si="31"/>
        <v>0</v>
      </c>
      <c r="W128" s="49" t="e">
        <f t="shared" si="40"/>
        <v>#DIV/0!</v>
      </c>
      <c r="X128" s="39">
        <f t="shared" si="41"/>
        <v>0</v>
      </c>
      <c r="Y128" s="39">
        <f t="shared" si="42"/>
        <v>0</v>
      </c>
      <c r="Z128" s="39">
        <f t="shared" si="45"/>
        <v>0</v>
      </c>
      <c r="AA128" s="39">
        <f t="shared" si="46"/>
        <v>0</v>
      </c>
      <c r="AB128" s="39">
        <f t="shared" si="32"/>
        <v>0</v>
      </c>
      <c r="AC128" s="39">
        <f t="shared" si="33"/>
        <v>0</v>
      </c>
      <c r="AD128" s="39">
        <f t="shared" si="34"/>
        <v>0</v>
      </c>
      <c r="AE128" s="39">
        <f t="shared" si="35"/>
        <v>0</v>
      </c>
      <c r="AF128" s="39"/>
      <c r="AG128" s="39"/>
      <c r="AH128" s="39"/>
      <c r="AI128" s="39">
        <f t="shared" si="48"/>
        <v>0</v>
      </c>
      <c r="AJ128" s="39"/>
      <c r="AK128" s="39"/>
      <c r="AM128" s="39"/>
    </row>
    <row r="129" spans="1:39" x14ac:dyDescent="0.2">
      <c r="A129" s="11">
        <f t="shared" si="50"/>
        <v>121</v>
      </c>
      <c r="B129" s="11" t="str">
        <f t="shared" si="50"/>
        <v/>
      </c>
      <c r="C129" s="12" cm="1">
        <f t="array" ref="C129">IF(B129&lt;121,_xlfn.SINGLE(INDEX($D$5*Männer!C$2:C$122,B129+1,1))+(1-$D$5)*_xlfn.SINGLE(INDEX(Frauen!C$2:C$122,B129+1,1)),0)</f>
        <v>0</v>
      </c>
      <c r="D129" s="20">
        <f t="shared" si="36"/>
        <v>0</v>
      </c>
      <c r="E129" s="20">
        <f t="shared" si="37"/>
        <v>0</v>
      </c>
      <c r="F129" s="27">
        <f>IF(B129&lt;121,IF($D$1="konstant",$D$3,Zins!G123),0)</f>
        <v>0</v>
      </c>
      <c r="G129" s="37">
        <f t="shared" si="44"/>
        <v>1</v>
      </c>
      <c r="H129" s="11"/>
      <c r="I129" s="11"/>
      <c r="J129" s="11"/>
      <c r="K129" s="11"/>
      <c r="L129" s="29"/>
      <c r="N129" s="50">
        <f>N128+H130*PRODUCT($G$8:G129)^-1*PRODUCT($E$8:E128)*D129</f>
        <v>2392.6137427921667</v>
      </c>
      <c r="O129" s="50"/>
      <c r="P129" s="49">
        <f>P128+J129*PRODUCT($E$8:E128)*PRODUCT($G$8:G128)^-1</f>
        <v>9.6444676306317234</v>
      </c>
      <c r="Q129" s="49" t="e">
        <f>((O128+N128)*PRODUCT($G$8:G128))/PRODUCT($E$8:E128)</f>
        <v>#DIV/0!</v>
      </c>
      <c r="R129" s="49" t="e">
        <f>((P128)*PRODUCT($G$8:G128))/PRODUCT($E$8:E128)</f>
        <v>#DIV/0!</v>
      </c>
      <c r="S129" s="11">
        <f t="shared" si="29"/>
        <v>0</v>
      </c>
      <c r="U129" s="39">
        <f t="shared" si="39"/>
        <v>0</v>
      </c>
      <c r="V129" s="39">
        <f t="shared" si="31"/>
        <v>0</v>
      </c>
      <c r="W129" s="49" t="e">
        <f t="shared" si="40"/>
        <v>#DIV/0!</v>
      </c>
      <c r="X129" s="39">
        <f t="shared" si="41"/>
        <v>0</v>
      </c>
      <c r="Y129" s="39">
        <f t="shared" si="42"/>
        <v>0</v>
      </c>
      <c r="Z129" s="39">
        <f t="shared" si="45"/>
        <v>0</v>
      </c>
      <c r="AA129" s="39">
        <f t="shared" si="46"/>
        <v>0</v>
      </c>
      <c r="AB129" s="39">
        <f t="shared" si="32"/>
        <v>0</v>
      </c>
      <c r="AC129" s="39">
        <f t="shared" si="33"/>
        <v>0</v>
      </c>
      <c r="AD129" s="39">
        <f t="shared" si="34"/>
        <v>0</v>
      </c>
      <c r="AE129" s="39">
        <f t="shared" si="35"/>
        <v>0</v>
      </c>
      <c r="AF129" s="39"/>
      <c r="AG129" s="39"/>
      <c r="AH129" s="39"/>
      <c r="AI129" s="39">
        <f t="shared" si="48"/>
        <v>0</v>
      </c>
      <c r="AJ129" s="39"/>
      <c r="AK129" s="39"/>
      <c r="AM129" s="39"/>
    </row>
  </sheetData>
  <dataValidations disablePrompts="1" count="2">
    <dataValidation type="decimal" allowBlank="1" showInputMessage="1" showErrorMessage="1" sqref="D5" xr:uid="{817D7A86-8217-475C-B70D-671D783E0FDC}">
      <formula1>0</formula1>
      <formula2>1</formula2>
    </dataValidation>
    <dataValidation type="list" allowBlank="1" showInputMessage="1" showErrorMessage="1" sqref="D1" xr:uid="{380CF0A6-BAA4-4383-9FCB-BFFECA3F6350}">
      <formula1>"konstant,variabel"</formula1>
    </dataValidation>
  </dataValidations>
  <pageMargins left="0.78740157499999996" right="0.78740157499999996" top="0.984251969" bottom="0.984251969" header="0.4921259845" footer="0.4921259845"/>
  <pageSetup paperSize="9" scale="52" orientation="portrait" horizontalDpi="4294967292" r:id="rId1"/>
  <headerFooter alignWithMargins="0">
    <oddHeader>&amp;LDAV-Sterbetafel 2008 T&amp;RMänner</oddHead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9</vt:i4>
      </vt:variant>
    </vt:vector>
  </HeadingPairs>
  <TitlesOfParts>
    <vt:vector size="9" baseType="lpstr">
      <vt:lpstr>Methodik</vt:lpstr>
      <vt:lpstr>Zins</vt:lpstr>
      <vt:lpstr>Frauen</vt:lpstr>
      <vt:lpstr>Männer</vt:lpstr>
      <vt:lpstr>Männer Rekursion</vt:lpstr>
      <vt:lpstr>Frauen Rekursion</vt:lpstr>
      <vt:lpstr>Unisex Rekursion</vt:lpstr>
      <vt:lpstr>1a)</vt:lpstr>
      <vt:lpstr>1b)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Jörn Quistorff</dc:creator>
  <cp:lastModifiedBy>Rainer Schmidt</cp:lastModifiedBy>
  <cp:lastPrinted>2009-04-22T09:15:28Z</cp:lastPrinted>
  <dcterms:created xsi:type="dcterms:W3CDTF">2004-04-03T10:52:17Z</dcterms:created>
  <dcterms:modified xsi:type="dcterms:W3CDTF">2024-09-22T13:04:25Z</dcterms:modified>
</cp:coreProperties>
</file>