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DieseArbeitsmappe"/>
  <mc:AlternateContent xmlns:mc="http://schemas.openxmlformats.org/markup-compatibility/2006">
    <mc:Choice Requires="x15">
      <x15ac:absPath xmlns:x15ac="http://schemas.microsoft.com/office/spreadsheetml/2010/11/ac" url="D:\myprojekts\TarifrechnerBlockBox\Tarifrechner\Tafeln\"/>
    </mc:Choice>
  </mc:AlternateContent>
  <xr:revisionPtr revIDLastSave="0" documentId="13_ncr:1_{A89F5109-3980-47EC-9A53-6B7C35CD02AD}" xr6:coauthVersionLast="47" xr6:coauthVersionMax="47" xr10:uidLastSave="{00000000-0000-0000-0000-000000000000}"/>
  <bookViews>
    <workbookView xWindow="-108" yWindow="-108" windowWidth="23256" windowHeight="12456" tabRatio="721" activeTab="3" xr2:uid="{00000000-000D-0000-FFFF-FFFF00000000}"/>
  </bookViews>
  <sheets>
    <sheet name="Erläuterungen" sheetId="12" r:id="rId1"/>
    <sheet name="Übersicht" sheetId="13" state="hidden" r:id="rId2"/>
    <sheet name="q(x,t) Kommutationszahlen" sheetId="17" r:id="rId3"/>
    <sheet name="q(x,t) Rekursion" sheetId="1" r:id="rId4"/>
    <sheet name="Tabelle1" sheetId="20" r:id="rId5"/>
    <sheet name="q(x,t) rekursiv bisex" sheetId="18" state="hidden" r:id="rId6"/>
    <sheet name="Basistafeln" sheetId="2" state="hidden" r:id="rId7"/>
    <sheet name="Trends" sheetId="7" state="hidden" r:id="rId8"/>
    <sheet name="Selektionsfaktoren" sheetId="8" state="hidden" r:id="rId9"/>
    <sheet name="Gewichte" sheetId="11" state="hidden" r:id="rId10"/>
    <sheet name="Grundtafeln" sheetId="10" state="hidden" r:id="rId11"/>
    <sheet name="Altersverschiebungen" sheetId="9" state="hidden" r:id="rId12"/>
    <sheet name="Berechnung Norm Inv" sheetId="15" r:id="rId13"/>
    <sheet name="q(x,t) Rekursion 2)" sheetId="19" r:id="rId14"/>
  </sheets>
  <definedNames>
    <definedName name="Aggregattafel_1.O">Basistafeln!$L$5:$M$126</definedName>
    <definedName name="Aggregattafel_2.O">Basistafeln!$D$5:$E$126</definedName>
    <definedName name="Aggregattafel_Bestand">Basistafeln!$H$5:$I$126</definedName>
    <definedName name="_xlnm.Print_Area" localSheetId="0">Erläuterungen!$A$1:$G$46</definedName>
    <definedName name="f">Selektionsfaktoren!$B$2:$C$3</definedName>
    <definedName name="F_1.O">Trends!$J$5:$K$126</definedName>
    <definedName name="F_1_2.O">Trends!$B$5:$C$126</definedName>
    <definedName name="F_1_Bestand">Trends!$F$5:$G$126</definedName>
    <definedName name="F_2_2.O">Trends!$D$5:$E$126</definedName>
    <definedName name="F_2_Bestand">Trends!$H$5:$I$126</definedName>
    <definedName name="G">Gewichte!$B$4:$B$205</definedName>
    <definedName name="Geschlecht" localSheetId="2">'q(x,t) Kommutationszahlen'!$B$6</definedName>
    <definedName name="Geschlecht" localSheetId="13">'q(x,t) Rekursion 2)'!$B$6</definedName>
    <definedName name="Geschlecht" localSheetId="5">'q(x,t) rekursiv bisex'!$B$6</definedName>
    <definedName name="Geschlecht">'q(x,t) Rekursion'!$B$6</definedName>
    <definedName name="Grundtafel_1.O">Grundtafeln!$F$4:$G$125</definedName>
    <definedName name="Grundtafel_B20">Grundtafeln!$D$4:$E$125</definedName>
    <definedName name="Grundtafel_Bestand">Grundtafeln!$B$4:$C$125</definedName>
    <definedName name="h_1.O" localSheetId="2">'q(x,t) Kommutationszahlen'!#REF!</definedName>
    <definedName name="h_1.O" localSheetId="13">'q(x,t) Rekursion 2)'!#REF!</definedName>
    <definedName name="h_1.O" localSheetId="5">'q(x,t) rekursiv bisex'!#REF!</definedName>
    <definedName name="h_1.O">'q(x,t) Rekursion'!#REF!</definedName>
    <definedName name="h_B20" localSheetId="2">'q(x,t) Kommutationszahlen'!#REF!</definedName>
    <definedName name="h_B20" localSheetId="13">'q(x,t) Rekursion 2)'!#REF!</definedName>
    <definedName name="h_B20" localSheetId="5">'q(x,t) rekursiv bisex'!#REF!</definedName>
    <definedName name="h_B20">'q(x,t) Rekursion'!#REF!</definedName>
    <definedName name="h_Bestand" localSheetId="2">'q(x,t) Kommutationszahlen'!#REF!</definedName>
    <definedName name="h_Bestand" localSheetId="13">'q(x,t) Rekursion 2)'!#REF!</definedName>
    <definedName name="h_Bestand" localSheetId="5">'q(x,t) rekursiv bisex'!#REF!</definedName>
    <definedName name="h_Bestand">'q(x,t) Rekursion'!#REF!</definedName>
    <definedName name="h_F_1.O">Altersverschiebungen!$U$4:$W$27</definedName>
    <definedName name="h_F_B20">Altersverschiebungen!$M$4:$O$24</definedName>
    <definedName name="h_F_Bestand">Altersverschiebungen!$E$4:$G$22</definedName>
    <definedName name="h_M_1.O">Altersverschiebungen!$Q$4:$S$29</definedName>
    <definedName name="h_M_B20">Altersverschiebungen!$I$4:$K$26</definedName>
    <definedName name="h_M_Bestand">Altersverschiebungen!$A$4:$C$24</definedName>
    <definedName name="Jahr" localSheetId="2">'q(x,t) Kommutationszahlen'!$B$3</definedName>
    <definedName name="Jahr" localSheetId="13">'q(x,t) Rekursion 2)'!$B$3</definedName>
    <definedName name="Jahr" localSheetId="5">'q(x,t) rekursiv bisex'!$B$3</definedName>
    <definedName name="Jahr">'q(x,t) Rekursion'!$B$3</definedName>
    <definedName name="n" localSheetId="2">'q(x,t) Kommutationszahlen'!$B$5</definedName>
    <definedName name="n" localSheetId="13">'q(x,t) Rekursion 2)'!$B$5</definedName>
    <definedName name="n" localSheetId="5">'q(x,t) rekursiv bisex'!$B$5</definedName>
    <definedName name="n">'q(x,t) Rekursion'!$B$5</definedName>
    <definedName name="Selektionstafel_1.O">Basistafeln!$J$5:$K$126</definedName>
    <definedName name="Selektionstafel_2.O">Basistafeln!$B$5:$C$126</definedName>
    <definedName name="Selektionstafel_Bestand">Basistafeln!$F$5:$G$126</definedName>
    <definedName name="T_1" localSheetId="2">'q(x,t) Kommutationszahlen'!$B$8</definedName>
    <definedName name="T_1" localSheetId="13">'q(x,t) Rekursion 2)'!$B$8</definedName>
    <definedName name="T_1" localSheetId="5">'q(x,t) rekursiv bisex'!$B$8</definedName>
    <definedName name="T_1">'q(x,t) Rekursion'!$B$8</definedName>
    <definedName name="T_2" localSheetId="2">'q(x,t) Kommutationszahlen'!$B$9</definedName>
    <definedName name="T_2" localSheetId="13">'q(x,t) Rekursion 2)'!$B$9</definedName>
    <definedName name="T_2" localSheetId="5">'q(x,t) rekursiv bisex'!$B$9</definedName>
    <definedName name="T_2">'q(x,t) Rekursion'!$B$9</definedName>
    <definedName name="x" localSheetId="2">'q(x,t) Kommutationszahlen'!$B$4</definedName>
    <definedName name="x" localSheetId="13">'q(x,t) Rekursion 2)'!$B$4</definedName>
    <definedName name="x" localSheetId="5">'q(x,t) rekursiv bisex'!$B$4</definedName>
    <definedName name="x">'q(x,t) Rekursion'!$B$4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1" i="19" l="1"/>
  <c r="A171" i="19" s="1"/>
  <c r="AL141" i="19"/>
  <c r="M140" i="19"/>
  <c r="M139" i="19"/>
  <c r="M138" i="19"/>
  <c r="M137" i="19"/>
  <c r="M136" i="19"/>
  <c r="M135" i="19"/>
  <c r="M134" i="19"/>
  <c r="M133" i="19"/>
  <c r="M132" i="19"/>
  <c r="M131" i="19"/>
  <c r="M130" i="19"/>
  <c r="M129" i="19"/>
  <c r="M128" i="19"/>
  <c r="M127" i="19"/>
  <c r="M126" i="19"/>
  <c r="M125" i="19"/>
  <c r="M124" i="19"/>
  <c r="M123" i="19"/>
  <c r="M122" i="19"/>
  <c r="M121" i="19"/>
  <c r="M120" i="19"/>
  <c r="M119" i="19"/>
  <c r="M118" i="19"/>
  <c r="M117" i="19"/>
  <c r="M116" i="19"/>
  <c r="M115" i="19"/>
  <c r="M114" i="19"/>
  <c r="M113" i="19"/>
  <c r="M112" i="19"/>
  <c r="M111" i="19"/>
  <c r="M110" i="19"/>
  <c r="M109" i="19"/>
  <c r="M108" i="19"/>
  <c r="M107" i="19"/>
  <c r="M106" i="19"/>
  <c r="M105" i="19"/>
  <c r="M104" i="19"/>
  <c r="M103" i="19"/>
  <c r="M102" i="19"/>
  <c r="M101" i="19"/>
  <c r="M100" i="19"/>
  <c r="M99" i="19"/>
  <c r="M98" i="19"/>
  <c r="M97" i="19"/>
  <c r="M96" i="19"/>
  <c r="M95" i="19"/>
  <c r="M94" i="19"/>
  <c r="M93" i="19"/>
  <c r="M92" i="19"/>
  <c r="M91" i="19"/>
  <c r="M90" i="19"/>
  <c r="M89" i="19"/>
  <c r="M88" i="19"/>
  <c r="M87" i="19"/>
  <c r="M86" i="19"/>
  <c r="M85" i="19"/>
  <c r="M84" i="19"/>
  <c r="M83" i="19"/>
  <c r="M82" i="19"/>
  <c r="M81" i="19"/>
  <c r="M80" i="19"/>
  <c r="M79" i="19"/>
  <c r="M78" i="19"/>
  <c r="M77" i="19"/>
  <c r="M76" i="19"/>
  <c r="M75" i="19"/>
  <c r="M74" i="19"/>
  <c r="M73" i="19"/>
  <c r="M72" i="19"/>
  <c r="M71" i="19"/>
  <c r="M70" i="19"/>
  <c r="M69" i="19"/>
  <c r="M68" i="19"/>
  <c r="M67" i="19"/>
  <c r="M66" i="19"/>
  <c r="M65" i="19"/>
  <c r="M64" i="19"/>
  <c r="M63" i="19"/>
  <c r="M62" i="19"/>
  <c r="M61" i="19"/>
  <c r="M60" i="19"/>
  <c r="M59" i="19"/>
  <c r="M58" i="19"/>
  <c r="M57" i="19"/>
  <c r="M56" i="19"/>
  <c r="M55" i="19"/>
  <c r="M54" i="19"/>
  <c r="M53" i="19"/>
  <c r="M52" i="19"/>
  <c r="M51" i="19"/>
  <c r="M50" i="19"/>
  <c r="M49" i="19"/>
  <c r="M48" i="19"/>
  <c r="M47" i="19"/>
  <c r="M46" i="19"/>
  <c r="M45" i="19"/>
  <c r="M44" i="19"/>
  <c r="M43" i="19"/>
  <c r="M42" i="19"/>
  <c r="M41" i="19"/>
  <c r="M40" i="19"/>
  <c r="M39" i="19"/>
  <c r="M38" i="19"/>
  <c r="M37" i="19"/>
  <c r="M36" i="19"/>
  <c r="M35" i="19"/>
  <c r="M34" i="19"/>
  <c r="M33" i="19"/>
  <c r="M32" i="19"/>
  <c r="M31" i="19"/>
  <c r="M30" i="19"/>
  <c r="M29" i="19"/>
  <c r="M28" i="19"/>
  <c r="M27" i="19"/>
  <c r="M26" i="19"/>
  <c r="M25" i="19"/>
  <c r="M24" i="19"/>
  <c r="M23" i="19"/>
  <c r="M22" i="19"/>
  <c r="M21" i="19"/>
  <c r="M20" i="19"/>
  <c r="M19" i="19"/>
  <c r="B19" i="19"/>
  <c r="I19" i="19" s="1"/>
  <c r="P9" i="19"/>
  <c r="P8" i="19"/>
  <c r="A19" i="19" l="1"/>
  <c r="I20" i="19" s="1"/>
  <c r="F19" i="19"/>
  <c r="B172" i="19"/>
  <c r="A172" i="19"/>
  <c r="F171" i="19"/>
  <c r="E171" i="19"/>
  <c r="B20" i="19" l="1"/>
  <c r="B21" i="19" s="1"/>
  <c r="A20" i="19"/>
  <c r="E19" i="19"/>
  <c r="J19" i="19" s="1"/>
  <c r="K19" i="19"/>
  <c r="F172" i="19"/>
  <c r="E172" i="19"/>
  <c r="B173" i="19"/>
  <c r="A173" i="19"/>
  <c r="I21" i="19"/>
  <c r="A21" i="19"/>
  <c r="AL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P9" i="1"/>
  <c r="P8" i="1"/>
  <c r="AL141" i="18"/>
  <c r="R140" i="18"/>
  <c r="M140" i="18"/>
  <c r="R139" i="18"/>
  <c r="M139" i="18"/>
  <c r="R138" i="18"/>
  <c r="M138" i="18"/>
  <c r="R137" i="18"/>
  <c r="M137" i="18"/>
  <c r="R136" i="18"/>
  <c r="M136" i="18"/>
  <c r="R135" i="18"/>
  <c r="M135" i="18"/>
  <c r="R134" i="18"/>
  <c r="M134" i="18"/>
  <c r="R133" i="18"/>
  <c r="M133" i="18"/>
  <c r="R132" i="18"/>
  <c r="M132" i="18"/>
  <c r="R131" i="18"/>
  <c r="M131" i="18"/>
  <c r="R130" i="18"/>
  <c r="M130" i="18"/>
  <c r="R129" i="18"/>
  <c r="M129" i="18"/>
  <c r="R128" i="18"/>
  <c r="M128" i="18"/>
  <c r="R127" i="18"/>
  <c r="M127" i="18"/>
  <c r="R126" i="18"/>
  <c r="M126" i="18"/>
  <c r="R125" i="18"/>
  <c r="M125" i="18"/>
  <c r="R124" i="18"/>
  <c r="M124" i="18"/>
  <c r="R123" i="18"/>
  <c r="M123" i="18"/>
  <c r="R122" i="18"/>
  <c r="M122" i="18"/>
  <c r="R121" i="18"/>
  <c r="M121" i="18"/>
  <c r="R120" i="18"/>
  <c r="M120" i="18"/>
  <c r="R119" i="18"/>
  <c r="M119" i="18"/>
  <c r="R118" i="18"/>
  <c r="M118" i="18"/>
  <c r="R117" i="18"/>
  <c r="M117" i="18"/>
  <c r="R116" i="18"/>
  <c r="M116" i="18"/>
  <c r="R115" i="18"/>
  <c r="M115" i="18"/>
  <c r="R114" i="18"/>
  <c r="M114" i="18"/>
  <c r="R113" i="18"/>
  <c r="M113" i="18"/>
  <c r="R112" i="18"/>
  <c r="M112" i="18"/>
  <c r="R111" i="18"/>
  <c r="M111" i="18"/>
  <c r="R110" i="18"/>
  <c r="N110" i="18"/>
  <c r="M110" i="18"/>
  <c r="R109" i="18"/>
  <c r="N109" i="18"/>
  <c r="M109" i="18"/>
  <c r="R108" i="18"/>
  <c r="N108" i="18"/>
  <c r="M108" i="18"/>
  <c r="R107" i="18"/>
  <c r="N107" i="18"/>
  <c r="M107" i="18"/>
  <c r="R106" i="18"/>
  <c r="N106" i="18"/>
  <c r="M106" i="18"/>
  <c r="R105" i="18"/>
  <c r="N105" i="18"/>
  <c r="M105" i="18"/>
  <c r="R104" i="18"/>
  <c r="N104" i="18"/>
  <c r="M104" i="18"/>
  <c r="R103" i="18"/>
  <c r="N103" i="18"/>
  <c r="M103" i="18"/>
  <c r="R102" i="18"/>
  <c r="N102" i="18"/>
  <c r="M102" i="18"/>
  <c r="R101" i="18"/>
  <c r="N101" i="18"/>
  <c r="M101" i="18"/>
  <c r="R100" i="18"/>
  <c r="N100" i="18"/>
  <c r="M100" i="18"/>
  <c r="R99" i="18"/>
  <c r="N99" i="18"/>
  <c r="M99" i="18"/>
  <c r="R98" i="18"/>
  <c r="N98" i="18"/>
  <c r="M98" i="18"/>
  <c r="R97" i="18"/>
  <c r="N97" i="18"/>
  <c r="M97" i="18"/>
  <c r="R96" i="18"/>
  <c r="N96" i="18"/>
  <c r="M96" i="18"/>
  <c r="R95" i="18"/>
  <c r="N95" i="18"/>
  <c r="M95" i="18"/>
  <c r="R94" i="18"/>
  <c r="N94" i="18"/>
  <c r="M94" i="18"/>
  <c r="R93" i="18"/>
  <c r="N93" i="18"/>
  <c r="M93" i="18"/>
  <c r="R92" i="18"/>
  <c r="N92" i="18"/>
  <c r="M92" i="18"/>
  <c r="R91" i="18"/>
  <c r="N91" i="18"/>
  <c r="M91" i="18"/>
  <c r="R90" i="18"/>
  <c r="N90" i="18"/>
  <c r="M90" i="18"/>
  <c r="R89" i="18"/>
  <c r="N89" i="18"/>
  <c r="M89" i="18"/>
  <c r="R88" i="18"/>
  <c r="N88" i="18"/>
  <c r="M88" i="18"/>
  <c r="R87" i="18"/>
  <c r="N87" i="18"/>
  <c r="M87" i="18"/>
  <c r="R86" i="18"/>
  <c r="N86" i="18"/>
  <c r="M86" i="18"/>
  <c r="R85" i="18"/>
  <c r="N85" i="18"/>
  <c r="M85" i="18"/>
  <c r="R84" i="18"/>
  <c r="N84" i="18"/>
  <c r="M84" i="18"/>
  <c r="R83" i="18"/>
  <c r="N83" i="18"/>
  <c r="M83" i="18"/>
  <c r="R82" i="18"/>
  <c r="N82" i="18"/>
  <c r="M82" i="18"/>
  <c r="R81" i="18"/>
  <c r="N81" i="18"/>
  <c r="M81" i="18"/>
  <c r="R80" i="18"/>
  <c r="N80" i="18"/>
  <c r="M80" i="18"/>
  <c r="R79" i="18"/>
  <c r="N79" i="18"/>
  <c r="M79" i="18"/>
  <c r="R78" i="18"/>
  <c r="N78" i="18"/>
  <c r="M78" i="18"/>
  <c r="R77" i="18"/>
  <c r="N77" i="18"/>
  <c r="M77" i="18"/>
  <c r="R76" i="18"/>
  <c r="N76" i="18"/>
  <c r="M76" i="18"/>
  <c r="R75" i="18"/>
  <c r="N75" i="18"/>
  <c r="M75" i="18"/>
  <c r="R74" i="18"/>
  <c r="N74" i="18"/>
  <c r="M74" i="18"/>
  <c r="R73" i="18"/>
  <c r="N73" i="18"/>
  <c r="M73" i="18"/>
  <c r="R72" i="18"/>
  <c r="N72" i="18"/>
  <c r="M72" i="18"/>
  <c r="R71" i="18"/>
  <c r="N71" i="18"/>
  <c r="M71" i="18"/>
  <c r="R70" i="18"/>
  <c r="N70" i="18"/>
  <c r="M70" i="18"/>
  <c r="R69" i="18"/>
  <c r="N69" i="18"/>
  <c r="M69" i="18"/>
  <c r="R68" i="18"/>
  <c r="N68" i="18"/>
  <c r="M68" i="18"/>
  <c r="R67" i="18"/>
  <c r="N67" i="18"/>
  <c r="M67" i="18"/>
  <c r="R66" i="18"/>
  <c r="N66" i="18"/>
  <c r="M66" i="18"/>
  <c r="R65" i="18"/>
  <c r="N65" i="18"/>
  <c r="M65" i="18"/>
  <c r="R64" i="18"/>
  <c r="N64" i="18"/>
  <c r="M64" i="18"/>
  <c r="R63" i="18"/>
  <c r="N63" i="18"/>
  <c r="O63" i="18" s="1"/>
  <c r="M63" i="18"/>
  <c r="R62" i="18"/>
  <c r="N62" i="18"/>
  <c r="M62" i="18"/>
  <c r="R61" i="18"/>
  <c r="N61" i="18"/>
  <c r="M61" i="18"/>
  <c r="R60" i="18"/>
  <c r="N60" i="18"/>
  <c r="M60" i="18"/>
  <c r="R59" i="18"/>
  <c r="N59" i="18"/>
  <c r="M59" i="18"/>
  <c r="R58" i="18"/>
  <c r="M58" i="18"/>
  <c r="R57" i="18"/>
  <c r="M57" i="18"/>
  <c r="R56" i="18"/>
  <c r="M56" i="18"/>
  <c r="R55" i="18"/>
  <c r="M55" i="18"/>
  <c r="R54" i="18"/>
  <c r="M54" i="18"/>
  <c r="R53" i="18"/>
  <c r="M53" i="18"/>
  <c r="R52" i="18"/>
  <c r="M52" i="18"/>
  <c r="R51" i="18"/>
  <c r="M51" i="18"/>
  <c r="R50" i="18"/>
  <c r="M50" i="18"/>
  <c r="R49" i="18"/>
  <c r="M49" i="18"/>
  <c r="R48" i="18"/>
  <c r="M48" i="18"/>
  <c r="R47" i="18"/>
  <c r="M47" i="18"/>
  <c r="R46" i="18"/>
  <c r="M46" i="18"/>
  <c r="R45" i="18"/>
  <c r="M45" i="18"/>
  <c r="R44" i="18"/>
  <c r="M44" i="18"/>
  <c r="R43" i="18"/>
  <c r="M43" i="18"/>
  <c r="R42" i="18"/>
  <c r="M42" i="18"/>
  <c r="R41" i="18"/>
  <c r="M41" i="18"/>
  <c r="R40" i="18"/>
  <c r="M40" i="18"/>
  <c r="R39" i="18"/>
  <c r="M39" i="18"/>
  <c r="R38" i="18"/>
  <c r="M38" i="18"/>
  <c r="R37" i="18"/>
  <c r="M37" i="18"/>
  <c r="R36" i="18"/>
  <c r="M36" i="18"/>
  <c r="R35" i="18"/>
  <c r="M35" i="18"/>
  <c r="R34" i="18"/>
  <c r="M34" i="18"/>
  <c r="R33" i="18"/>
  <c r="M33" i="18"/>
  <c r="R32" i="18"/>
  <c r="M32" i="18"/>
  <c r="R31" i="18"/>
  <c r="M31" i="18"/>
  <c r="R30" i="18"/>
  <c r="M30" i="18"/>
  <c r="R29" i="18"/>
  <c r="M29" i="18"/>
  <c r="R28" i="18"/>
  <c r="M28" i="18"/>
  <c r="R27" i="18"/>
  <c r="M27" i="18"/>
  <c r="R26" i="18"/>
  <c r="M26" i="18"/>
  <c r="R25" i="18"/>
  <c r="M25" i="18"/>
  <c r="R24" i="18"/>
  <c r="M24" i="18"/>
  <c r="R23" i="18"/>
  <c r="M23" i="18"/>
  <c r="R22" i="18"/>
  <c r="M22" i="18"/>
  <c r="R21" i="18"/>
  <c r="M21" i="18"/>
  <c r="M20" i="18"/>
  <c r="M19" i="18"/>
  <c r="P9" i="18"/>
  <c r="AG8" i="18"/>
  <c r="P8" i="18"/>
  <c r="E20" i="19" l="1"/>
  <c r="J20" i="19" s="1"/>
  <c r="K20" i="19" s="1"/>
  <c r="F20" i="19"/>
  <c r="B22" i="19"/>
  <c r="I22" i="19"/>
  <c r="A22" i="19"/>
  <c r="F21" i="19"/>
  <c r="E21" i="19"/>
  <c r="B174" i="19"/>
  <c r="A174" i="19"/>
  <c r="F173" i="19"/>
  <c r="E173" i="19"/>
  <c r="J21" i="19" s="1"/>
  <c r="O62" i="18"/>
  <c r="B171" i="1"/>
  <c r="A171" i="1" s="1"/>
  <c r="K21" i="19" l="1"/>
  <c r="F174" i="19"/>
  <c r="E174" i="19"/>
  <c r="B175" i="19"/>
  <c r="A175" i="19"/>
  <c r="B23" i="19"/>
  <c r="A23" i="19"/>
  <c r="I23" i="19"/>
  <c r="F22" i="19"/>
  <c r="E22" i="19"/>
  <c r="F171" i="1"/>
  <c r="E171" i="1"/>
  <c r="O61" i="18"/>
  <c r="A172" i="1"/>
  <c r="B172" i="1"/>
  <c r="B19" i="18"/>
  <c r="A19" i="18" s="1"/>
  <c r="J22" i="19" l="1"/>
  <c r="K22" i="19" s="1"/>
  <c r="B24" i="19"/>
  <c r="F23" i="19"/>
  <c r="A24" i="19"/>
  <c r="E23" i="19"/>
  <c r="I24" i="19"/>
  <c r="B176" i="19"/>
  <c r="A176" i="19"/>
  <c r="F175" i="19"/>
  <c r="E175" i="19"/>
  <c r="F172" i="1"/>
  <c r="E172" i="1"/>
  <c r="O60" i="18"/>
  <c r="I19" i="18"/>
  <c r="A173" i="1"/>
  <c r="I20" i="18"/>
  <c r="E19" i="18"/>
  <c r="J19" i="18" s="1"/>
  <c r="K19" i="18" s="1"/>
  <c r="A20" i="18"/>
  <c r="F19" i="18"/>
  <c r="B20" i="18"/>
  <c r="J23" i="19" l="1"/>
  <c r="K23" i="19" s="1"/>
  <c r="B25" i="19"/>
  <c r="F24" i="19"/>
  <c r="A25" i="19"/>
  <c r="E24" i="19"/>
  <c r="I25" i="19"/>
  <c r="J24" i="19"/>
  <c r="F176" i="19"/>
  <c r="E176" i="19"/>
  <c r="B177" i="19"/>
  <c r="A177" i="19"/>
  <c r="A174" i="1"/>
  <c r="I21" i="18"/>
  <c r="E20" i="18"/>
  <c r="J20" i="18" s="1"/>
  <c r="K20" i="18" s="1"/>
  <c r="A21" i="18"/>
  <c r="F20" i="18"/>
  <c r="B21" i="18"/>
  <c r="J19" i="17"/>
  <c r="B19" i="17"/>
  <c r="K24" i="19" l="1"/>
  <c r="B26" i="19"/>
  <c r="F25" i="19"/>
  <c r="A26" i="19"/>
  <c r="E25" i="19"/>
  <c r="J25" i="19" s="1"/>
  <c r="I26" i="19"/>
  <c r="B178" i="19"/>
  <c r="A178" i="19"/>
  <c r="F177" i="19"/>
  <c r="E177" i="19"/>
  <c r="A175" i="1"/>
  <c r="A22" i="18"/>
  <c r="E21" i="18"/>
  <c r="J21" i="18" s="1"/>
  <c r="K21" i="18" s="1"/>
  <c r="I22" i="18"/>
  <c r="F21" i="18"/>
  <c r="B22" i="18"/>
  <c r="A19" i="17"/>
  <c r="H19" i="17"/>
  <c r="B19" i="1"/>
  <c r="I19" i="1" s="1"/>
  <c r="B11" i="11"/>
  <c r="B12" i="11"/>
  <c r="B13" i="11"/>
  <c r="B14" i="11"/>
  <c r="B15" i="11"/>
  <c r="B16" i="11"/>
  <c r="B17" i="11"/>
  <c r="B18" i="11"/>
  <c r="B19" i="11"/>
  <c r="B20" i="11"/>
  <c r="B21" i="11"/>
  <c r="B22" i="11"/>
  <c r="B23" i="11"/>
  <c r="B24" i="11"/>
  <c r="B25" i="11"/>
  <c r="B10" i="11"/>
  <c r="E13" i="9"/>
  <c r="E18" i="9"/>
  <c r="E20" i="9"/>
  <c r="E19" i="9"/>
  <c r="M14" i="9"/>
  <c r="M19" i="9"/>
  <c r="M16" i="9"/>
  <c r="M17" i="9"/>
  <c r="M18" i="9"/>
  <c r="B4" i="11"/>
  <c r="B5" i="11"/>
  <c r="B6" i="11"/>
  <c r="B7" i="11"/>
  <c r="B8" i="11"/>
  <c r="B9" i="11"/>
  <c r="B26" i="11"/>
  <c r="B27" i="11"/>
  <c r="B28" i="11"/>
  <c r="B29" i="11"/>
  <c r="B30" i="11"/>
  <c r="C177" i="19" s="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A14" i="9"/>
  <c r="A19" i="9"/>
  <c r="A22" i="9"/>
  <c r="A20" i="9"/>
  <c r="A21" i="9"/>
  <c r="I15" i="9"/>
  <c r="I21" i="9"/>
  <c r="I18" i="9"/>
  <c r="I19" i="9"/>
  <c r="I20" i="9"/>
  <c r="I6" i="9"/>
  <c r="I7" i="9"/>
  <c r="I8" i="9"/>
  <c r="I9" i="9"/>
  <c r="I10" i="9"/>
  <c r="I11" i="9"/>
  <c r="I12" i="9"/>
  <c r="I13" i="9"/>
  <c r="I14" i="9"/>
  <c r="I16" i="9"/>
  <c r="I17" i="9"/>
  <c r="I22" i="9"/>
  <c r="I23" i="9"/>
  <c r="I24" i="9"/>
  <c r="I25" i="9"/>
  <c r="I26" i="9"/>
  <c r="I5" i="9"/>
  <c r="M6" i="9"/>
  <c r="M7" i="9"/>
  <c r="M8" i="9"/>
  <c r="M9" i="9"/>
  <c r="M10" i="9"/>
  <c r="M11" i="9"/>
  <c r="M12" i="9"/>
  <c r="M13" i="9"/>
  <c r="M15" i="9"/>
  <c r="M20" i="9"/>
  <c r="M21" i="9"/>
  <c r="M22" i="9"/>
  <c r="M23" i="9"/>
  <c r="M24" i="9"/>
  <c r="M5" i="9"/>
  <c r="A6" i="9"/>
  <c r="A7" i="9"/>
  <c r="A8" i="9"/>
  <c r="A9" i="9"/>
  <c r="A10" i="9"/>
  <c r="A11" i="9"/>
  <c r="A12" i="9"/>
  <c r="A13" i="9"/>
  <c r="A15" i="9"/>
  <c r="A16" i="9"/>
  <c r="A17" i="9"/>
  <c r="A18" i="9"/>
  <c r="A23" i="9"/>
  <c r="A24" i="9"/>
  <c r="A5" i="9"/>
  <c r="E6" i="9"/>
  <c r="E7" i="9"/>
  <c r="E8" i="9"/>
  <c r="E9" i="9"/>
  <c r="E10" i="9"/>
  <c r="E11" i="9"/>
  <c r="E12" i="9"/>
  <c r="E14" i="9"/>
  <c r="E15" i="9"/>
  <c r="E16" i="9"/>
  <c r="E17" i="9"/>
  <c r="E21" i="9"/>
  <c r="E22" i="9"/>
  <c r="E5" i="9"/>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K25" i="19" l="1"/>
  <c r="F178" i="19"/>
  <c r="E178" i="19"/>
  <c r="B179" i="19"/>
  <c r="D178" i="19"/>
  <c r="A179" i="19"/>
  <c r="C178" i="19"/>
  <c r="C25" i="19"/>
  <c r="D24" i="19"/>
  <c r="D176" i="19"/>
  <c r="C24" i="19"/>
  <c r="C176" i="19"/>
  <c r="D20" i="19"/>
  <c r="C20" i="19"/>
  <c r="C172" i="19"/>
  <c r="D172" i="19"/>
  <c r="D172" i="1"/>
  <c r="C172" i="1"/>
  <c r="D177" i="19"/>
  <c r="D25" i="19"/>
  <c r="D173" i="19"/>
  <c r="C21" i="19"/>
  <c r="C173" i="19"/>
  <c r="D21" i="19"/>
  <c r="C175" i="19"/>
  <c r="D175" i="19"/>
  <c r="D23" i="19"/>
  <c r="C23" i="19"/>
  <c r="D19" i="19"/>
  <c r="D171" i="19"/>
  <c r="C171" i="19"/>
  <c r="C19" i="19"/>
  <c r="D171" i="1"/>
  <c r="C171" i="1"/>
  <c r="C174" i="19"/>
  <c r="D22" i="19"/>
  <c r="D174" i="19"/>
  <c r="C22" i="19"/>
  <c r="B27" i="19"/>
  <c r="F26" i="19"/>
  <c r="A27" i="19"/>
  <c r="E26" i="19"/>
  <c r="D26" i="19"/>
  <c r="I27" i="19"/>
  <c r="C26" i="19"/>
  <c r="D21" i="18"/>
  <c r="A176" i="1"/>
  <c r="A23" i="18"/>
  <c r="I23" i="18"/>
  <c r="E22" i="18"/>
  <c r="J22" i="18" s="1"/>
  <c r="L19" i="17"/>
  <c r="A20" i="17"/>
  <c r="E19" i="17"/>
  <c r="H20" i="17"/>
  <c r="C20" i="18"/>
  <c r="D20" i="18"/>
  <c r="C21" i="18"/>
  <c r="D19" i="18"/>
  <c r="C19" i="18"/>
  <c r="B23" i="18"/>
  <c r="K22" i="18"/>
  <c r="C22" i="18"/>
  <c r="D22" i="18"/>
  <c r="F22" i="18"/>
  <c r="A19" i="1"/>
  <c r="D19" i="17"/>
  <c r="B20" i="17"/>
  <c r="C19" i="17"/>
  <c r="F19" i="17"/>
  <c r="J26" i="19" l="1"/>
  <c r="K26" i="19"/>
  <c r="B28" i="19"/>
  <c r="F27" i="19"/>
  <c r="A28" i="19"/>
  <c r="E27" i="19"/>
  <c r="D27" i="19"/>
  <c r="I28" i="19"/>
  <c r="C27" i="19"/>
  <c r="B180" i="19"/>
  <c r="D179" i="19"/>
  <c r="A180" i="19"/>
  <c r="C179" i="19"/>
  <c r="F179" i="19"/>
  <c r="E179" i="19"/>
  <c r="D19" i="1"/>
  <c r="E19" i="1"/>
  <c r="F19" i="1"/>
  <c r="C19" i="1"/>
  <c r="B20" i="1"/>
  <c r="A177" i="1"/>
  <c r="A24" i="18"/>
  <c r="I24" i="18"/>
  <c r="E23" i="18"/>
  <c r="J23" i="18" s="1"/>
  <c r="K23" i="18" s="1"/>
  <c r="A20" i="1"/>
  <c r="I20" i="1"/>
  <c r="A21" i="17"/>
  <c r="H21" i="17"/>
  <c r="E20" i="17"/>
  <c r="I20" i="17" s="1"/>
  <c r="B173" i="1"/>
  <c r="I19" i="17"/>
  <c r="K19" i="17" s="1"/>
  <c r="F23" i="18"/>
  <c r="B24" i="18"/>
  <c r="D23" i="18"/>
  <c r="C23" i="18"/>
  <c r="D20" i="17"/>
  <c r="B21" i="17"/>
  <c r="C20" i="17"/>
  <c r="F20" i="17"/>
  <c r="J27" i="19" l="1"/>
  <c r="K27" i="19"/>
  <c r="B29" i="19"/>
  <c r="F28" i="19"/>
  <c r="A29" i="19"/>
  <c r="E28" i="19"/>
  <c r="D28" i="19"/>
  <c r="C28" i="19"/>
  <c r="I29" i="19"/>
  <c r="F180" i="19"/>
  <c r="E180" i="19"/>
  <c r="B181" i="19"/>
  <c r="D180" i="19"/>
  <c r="A181" i="19"/>
  <c r="C180" i="19"/>
  <c r="B21" i="1"/>
  <c r="J19" i="1"/>
  <c r="D1" i="20" s="1"/>
  <c r="C20" i="1"/>
  <c r="D20" i="1"/>
  <c r="F20" i="1"/>
  <c r="E20" i="1"/>
  <c r="E173" i="1"/>
  <c r="D173" i="1"/>
  <c r="F173" i="1"/>
  <c r="C173" i="1"/>
  <c r="A178" i="1"/>
  <c r="A25" i="18"/>
  <c r="I25" i="18"/>
  <c r="E24" i="18"/>
  <c r="J24" i="18" s="1"/>
  <c r="K24" i="18" s="1"/>
  <c r="I21" i="1"/>
  <c r="A21" i="1"/>
  <c r="J20" i="17"/>
  <c r="L20" i="17" s="1"/>
  <c r="A22" i="17"/>
  <c r="H22" i="17"/>
  <c r="E21" i="17"/>
  <c r="I21" i="17" s="1"/>
  <c r="B174" i="1"/>
  <c r="O19" i="17"/>
  <c r="C24" i="18"/>
  <c r="F24" i="18"/>
  <c r="D24" i="18"/>
  <c r="B25" i="18"/>
  <c r="B22" i="17"/>
  <c r="C21" i="17"/>
  <c r="F21" i="17"/>
  <c r="D21" i="17"/>
  <c r="J28" i="19" l="1"/>
  <c r="K19" i="1"/>
  <c r="K28" i="19"/>
  <c r="B22" i="1"/>
  <c r="B30" i="19"/>
  <c r="F29" i="19"/>
  <c r="A30" i="19"/>
  <c r="E29" i="19"/>
  <c r="D29" i="19"/>
  <c r="C29" i="19"/>
  <c r="I30" i="19"/>
  <c r="B182" i="19"/>
  <c r="D181" i="19"/>
  <c r="A182" i="19"/>
  <c r="C181" i="19"/>
  <c r="F181" i="19"/>
  <c r="E181" i="19"/>
  <c r="J20" i="1"/>
  <c r="D2" i="20" s="1"/>
  <c r="F174" i="1"/>
  <c r="C174" i="1"/>
  <c r="E174" i="1"/>
  <c r="D174" i="1"/>
  <c r="C21" i="1"/>
  <c r="D21" i="1"/>
  <c r="E21" i="1"/>
  <c r="F21" i="1"/>
  <c r="A179" i="1"/>
  <c r="A26" i="18"/>
  <c r="I26" i="18"/>
  <c r="E25" i="18"/>
  <c r="J25" i="18" s="1"/>
  <c r="K25" i="18" s="1"/>
  <c r="A22" i="1"/>
  <c r="I22" i="1"/>
  <c r="A23" i="17"/>
  <c r="H23" i="17"/>
  <c r="E22" i="17"/>
  <c r="K20" i="17"/>
  <c r="O20" i="17" s="1"/>
  <c r="B175" i="1"/>
  <c r="D25" i="18"/>
  <c r="F25" i="18"/>
  <c r="B26" i="18"/>
  <c r="C25" i="18"/>
  <c r="F22" i="17"/>
  <c r="I22" i="17"/>
  <c r="D22" i="17"/>
  <c r="B23" i="17"/>
  <c r="C22" i="17"/>
  <c r="B23" i="1" l="1"/>
  <c r="K20" i="1"/>
  <c r="J29" i="19"/>
  <c r="K29" i="19"/>
  <c r="B31" i="19"/>
  <c r="F30" i="19"/>
  <c r="A31" i="19"/>
  <c r="E30" i="19"/>
  <c r="D30" i="19"/>
  <c r="C30" i="19"/>
  <c r="I31" i="19"/>
  <c r="F182" i="19"/>
  <c r="E182" i="19"/>
  <c r="B183" i="19"/>
  <c r="D182" i="19"/>
  <c r="C182" i="19"/>
  <c r="A183" i="19"/>
  <c r="J21" i="1"/>
  <c r="D3" i="20" s="1"/>
  <c r="C22" i="1"/>
  <c r="D22" i="1"/>
  <c r="E22" i="1"/>
  <c r="J22" i="1" s="1"/>
  <c r="D4" i="20" s="1"/>
  <c r="F22" i="1"/>
  <c r="F175" i="1"/>
  <c r="E175" i="1"/>
  <c r="D175" i="1"/>
  <c r="C175" i="1"/>
  <c r="A180" i="1"/>
  <c r="A27" i="18"/>
  <c r="E26" i="18"/>
  <c r="J26" i="18" s="1"/>
  <c r="K26" i="18" s="1"/>
  <c r="I27" i="18"/>
  <c r="A23" i="1"/>
  <c r="B24" i="1" s="1"/>
  <c r="I23" i="1"/>
  <c r="J21" i="17"/>
  <c r="K21" i="17" s="1"/>
  <c r="A24" i="17"/>
  <c r="H24" i="17"/>
  <c r="E23" i="17"/>
  <c r="I23" i="17" s="1"/>
  <c r="B176" i="1"/>
  <c r="B27" i="18"/>
  <c r="D26" i="18"/>
  <c r="C26" i="18"/>
  <c r="F26" i="18"/>
  <c r="D23" i="17"/>
  <c r="B24" i="17"/>
  <c r="C23" i="17"/>
  <c r="F23" i="17"/>
  <c r="K21" i="1" l="1"/>
  <c r="J30" i="19"/>
  <c r="K30" i="19"/>
  <c r="B184" i="19"/>
  <c r="D183" i="19"/>
  <c r="A184" i="19"/>
  <c r="C183" i="19"/>
  <c r="F183" i="19"/>
  <c r="E183" i="19"/>
  <c r="B32" i="19"/>
  <c r="F31" i="19"/>
  <c r="A32" i="19"/>
  <c r="E31" i="19"/>
  <c r="J31" i="19" s="1"/>
  <c r="D31" i="19"/>
  <c r="I32" i="19"/>
  <c r="C31" i="19"/>
  <c r="K22" i="1"/>
  <c r="C176" i="1"/>
  <c r="D176" i="1"/>
  <c r="F176" i="1"/>
  <c r="E176" i="1"/>
  <c r="C23" i="1"/>
  <c r="E23" i="1"/>
  <c r="J23" i="1" s="1"/>
  <c r="D5" i="20" s="1"/>
  <c r="F23" i="1"/>
  <c r="D23" i="1"/>
  <c r="A181" i="1"/>
  <c r="A28" i="18"/>
  <c r="I28" i="18"/>
  <c r="E27" i="18"/>
  <c r="J27" i="18" s="1"/>
  <c r="K27" i="18" s="1"/>
  <c r="A24" i="1"/>
  <c r="B25" i="1" s="1"/>
  <c r="I24" i="1"/>
  <c r="L21" i="17"/>
  <c r="A25" i="17"/>
  <c r="H25" i="17"/>
  <c r="E24" i="17"/>
  <c r="I24" i="17" s="1"/>
  <c r="O21" i="17"/>
  <c r="J22" i="17"/>
  <c r="B177" i="1"/>
  <c r="F27" i="18"/>
  <c r="B28" i="18"/>
  <c r="D27" i="18"/>
  <c r="C27" i="18"/>
  <c r="D24" i="17"/>
  <c r="B25" i="17"/>
  <c r="C24" i="17"/>
  <c r="F24" i="17"/>
  <c r="K31" i="19" l="1"/>
  <c r="F184" i="19"/>
  <c r="E184" i="19"/>
  <c r="B185" i="19"/>
  <c r="D184" i="19"/>
  <c r="A185" i="19"/>
  <c r="C184" i="19"/>
  <c r="B33" i="19"/>
  <c r="F32" i="19"/>
  <c r="A33" i="19"/>
  <c r="E32" i="19"/>
  <c r="J32" i="19" s="1"/>
  <c r="D32" i="19"/>
  <c r="C32" i="19"/>
  <c r="I33" i="19"/>
  <c r="K23" i="1"/>
  <c r="E177" i="1"/>
  <c r="C177" i="1"/>
  <c r="D177" i="1"/>
  <c r="F177" i="1"/>
  <c r="C24" i="1"/>
  <c r="D24" i="1"/>
  <c r="E24" i="1"/>
  <c r="F24" i="1"/>
  <c r="A182" i="1"/>
  <c r="A29" i="18"/>
  <c r="I29" i="18"/>
  <c r="E28" i="18"/>
  <c r="J28" i="18" s="1"/>
  <c r="K28" i="18" s="1"/>
  <c r="A25" i="1"/>
  <c r="I25" i="1"/>
  <c r="K22" i="17"/>
  <c r="J23" i="17" s="1"/>
  <c r="L22" i="17"/>
  <c r="A26" i="17"/>
  <c r="H26" i="17"/>
  <c r="E25" i="17"/>
  <c r="I25" i="17" s="1"/>
  <c r="B178" i="1"/>
  <c r="C28" i="18"/>
  <c r="F28" i="18"/>
  <c r="B29" i="18"/>
  <c r="D28" i="18"/>
  <c r="B26" i="17"/>
  <c r="C25" i="17"/>
  <c r="F25" i="17"/>
  <c r="D25" i="17"/>
  <c r="K32" i="19" l="1"/>
  <c r="B34" i="19"/>
  <c r="F33" i="19"/>
  <c r="A34" i="19"/>
  <c r="E33" i="19"/>
  <c r="J33" i="19" s="1"/>
  <c r="D33" i="19"/>
  <c r="I34" i="19"/>
  <c r="C33" i="19"/>
  <c r="B186" i="19"/>
  <c r="D185" i="19"/>
  <c r="A186" i="19"/>
  <c r="C185" i="19"/>
  <c r="F185" i="19"/>
  <c r="E185" i="19"/>
  <c r="J24" i="1"/>
  <c r="D6" i="20" s="1"/>
  <c r="C25" i="1"/>
  <c r="D25" i="1"/>
  <c r="E25" i="1"/>
  <c r="J25" i="1" s="1"/>
  <c r="D7" i="20" s="1"/>
  <c r="F25" i="1"/>
  <c r="C178" i="1"/>
  <c r="F178" i="1"/>
  <c r="E178" i="1"/>
  <c r="D178" i="1"/>
  <c r="O22" i="17"/>
  <c r="A183" i="1"/>
  <c r="B26" i="1"/>
  <c r="A30" i="18"/>
  <c r="E29" i="18"/>
  <c r="J29" i="18" s="1"/>
  <c r="K29" i="18" s="1"/>
  <c r="I30" i="18"/>
  <c r="A26" i="1"/>
  <c r="I26" i="1"/>
  <c r="A27" i="17"/>
  <c r="H27" i="17"/>
  <c r="E26" i="17"/>
  <c r="K23" i="17"/>
  <c r="O23" i="17" s="1"/>
  <c r="L23" i="17"/>
  <c r="B179" i="1"/>
  <c r="D29" i="18"/>
  <c r="C29" i="18"/>
  <c r="F29" i="18"/>
  <c r="B30" i="18"/>
  <c r="F26" i="17"/>
  <c r="I26" i="17"/>
  <c r="D26" i="17"/>
  <c r="C26" i="17"/>
  <c r="B27" i="17"/>
  <c r="K24" i="1" l="1"/>
  <c r="K25" i="1"/>
  <c r="K33" i="19"/>
  <c r="F186" i="19"/>
  <c r="E186" i="19"/>
  <c r="B187" i="19"/>
  <c r="D186" i="19"/>
  <c r="A187" i="19"/>
  <c r="C186" i="19"/>
  <c r="B35" i="19"/>
  <c r="F34" i="19"/>
  <c r="A35" i="19"/>
  <c r="E34" i="19"/>
  <c r="J34" i="19" s="1"/>
  <c r="D34" i="19"/>
  <c r="I35" i="19"/>
  <c r="C34" i="19"/>
  <c r="C26" i="1"/>
  <c r="D26" i="1"/>
  <c r="E26" i="1"/>
  <c r="J26" i="1" s="1"/>
  <c r="D8" i="20" s="1"/>
  <c r="F26" i="1"/>
  <c r="C179" i="1"/>
  <c r="D179" i="1"/>
  <c r="F179" i="1"/>
  <c r="E179" i="1"/>
  <c r="B27" i="1"/>
  <c r="A184" i="1"/>
  <c r="A31" i="18"/>
  <c r="I31" i="18"/>
  <c r="E30" i="18"/>
  <c r="J30" i="18" s="1"/>
  <c r="K30" i="18" s="1"/>
  <c r="A27" i="1"/>
  <c r="I27" i="1"/>
  <c r="A28" i="17"/>
  <c r="E27" i="17"/>
  <c r="I27" i="17" s="1"/>
  <c r="H28" i="17"/>
  <c r="J24" i="17"/>
  <c r="B180" i="1"/>
  <c r="B31" i="18"/>
  <c r="F30" i="18"/>
  <c r="D30" i="18"/>
  <c r="C30" i="18"/>
  <c r="D27" i="17"/>
  <c r="B28" i="17"/>
  <c r="C27" i="17"/>
  <c r="F27" i="17"/>
  <c r="K26" i="1" l="1"/>
  <c r="K34" i="19"/>
  <c r="B36" i="19"/>
  <c r="F35" i="19"/>
  <c r="A36" i="19"/>
  <c r="E35" i="19"/>
  <c r="D35" i="19"/>
  <c r="I36" i="19"/>
  <c r="C35" i="19"/>
  <c r="B188" i="19"/>
  <c r="D187" i="19"/>
  <c r="A188" i="19"/>
  <c r="C187" i="19"/>
  <c r="F187" i="19"/>
  <c r="E187" i="19"/>
  <c r="J35" i="19" s="1"/>
  <c r="C27" i="1"/>
  <c r="E27" i="1"/>
  <c r="J27" i="1" s="1"/>
  <c r="D9" i="20" s="1"/>
  <c r="D27" i="1"/>
  <c r="F27" i="1"/>
  <c r="D180" i="1"/>
  <c r="C180" i="1"/>
  <c r="F180" i="1"/>
  <c r="E180" i="1"/>
  <c r="B28" i="1"/>
  <c r="A185" i="1"/>
  <c r="A32" i="18"/>
  <c r="I32" i="18"/>
  <c r="E31" i="18"/>
  <c r="J31" i="18" s="1"/>
  <c r="K31" i="18" s="1"/>
  <c r="A28" i="1"/>
  <c r="I28" i="1"/>
  <c r="A29" i="17"/>
  <c r="E28" i="17"/>
  <c r="I28" i="17" s="1"/>
  <c r="H29" i="17"/>
  <c r="K24" i="17"/>
  <c r="O24" i="17" s="1"/>
  <c r="L24" i="17"/>
  <c r="B181" i="1"/>
  <c r="F31" i="18"/>
  <c r="C31" i="18"/>
  <c r="B32" i="18"/>
  <c r="D31" i="18"/>
  <c r="D28" i="17"/>
  <c r="B29" i="17"/>
  <c r="C28" i="17"/>
  <c r="F28" i="17"/>
  <c r="K27" i="1" l="1"/>
  <c r="K35" i="19"/>
  <c r="B37" i="19"/>
  <c r="F36" i="19"/>
  <c r="A37" i="19"/>
  <c r="E36" i="19"/>
  <c r="D36" i="19"/>
  <c r="I37" i="19"/>
  <c r="C36" i="19"/>
  <c r="F188" i="19"/>
  <c r="E188" i="19"/>
  <c r="B189" i="19"/>
  <c r="D188" i="19"/>
  <c r="A189" i="19"/>
  <c r="C188" i="19"/>
  <c r="C28" i="1"/>
  <c r="D28" i="1"/>
  <c r="F28" i="1"/>
  <c r="E28" i="1"/>
  <c r="J28" i="1" s="1"/>
  <c r="D10" i="20" s="1"/>
  <c r="C181" i="1"/>
  <c r="F181" i="1"/>
  <c r="E181" i="1"/>
  <c r="D181" i="1"/>
  <c r="B29" i="1"/>
  <c r="A186" i="1"/>
  <c r="A33" i="18"/>
  <c r="I33" i="18"/>
  <c r="E32" i="18"/>
  <c r="J32" i="18" s="1"/>
  <c r="K32" i="18" s="1"/>
  <c r="A29" i="1"/>
  <c r="I29" i="1"/>
  <c r="A30" i="17"/>
  <c r="H30" i="17"/>
  <c r="E29" i="17"/>
  <c r="I29" i="17" s="1"/>
  <c r="J25" i="17"/>
  <c r="B182" i="1"/>
  <c r="C32" i="18"/>
  <c r="F32" i="18"/>
  <c r="B33" i="18"/>
  <c r="D32" i="18"/>
  <c r="B30" i="17"/>
  <c r="C29" i="17"/>
  <c r="F29" i="17"/>
  <c r="D29" i="17"/>
  <c r="K28" i="1" l="1"/>
  <c r="U8" i="1" s="1"/>
  <c r="J36" i="19"/>
  <c r="K36" i="19"/>
  <c r="B38" i="19"/>
  <c r="F37" i="19"/>
  <c r="A38" i="19"/>
  <c r="E37" i="19"/>
  <c r="D37" i="19"/>
  <c r="I38" i="19"/>
  <c r="C37" i="19"/>
  <c r="B190" i="19"/>
  <c r="D189" i="19"/>
  <c r="A190" i="19"/>
  <c r="C189" i="19"/>
  <c r="F189" i="19"/>
  <c r="E189" i="19"/>
  <c r="B30" i="1"/>
  <c r="D29" i="1"/>
  <c r="C29" i="1"/>
  <c r="E29" i="1"/>
  <c r="J29" i="1" s="1"/>
  <c r="D11" i="20" s="1"/>
  <c r="F29" i="1"/>
  <c r="F182" i="1"/>
  <c r="E182" i="1"/>
  <c r="D182" i="1"/>
  <c r="C182" i="1"/>
  <c r="A187" i="1"/>
  <c r="A34" i="18"/>
  <c r="I34" i="18"/>
  <c r="E33" i="18"/>
  <c r="J33" i="18" s="1"/>
  <c r="K33" i="18" s="1"/>
  <c r="A30" i="1"/>
  <c r="I30" i="1"/>
  <c r="K25" i="17"/>
  <c r="O25" i="17" s="1"/>
  <c r="L25" i="17"/>
  <c r="A31" i="17"/>
  <c r="H31" i="17"/>
  <c r="E30" i="17"/>
  <c r="I30" i="17" s="1"/>
  <c r="B183" i="1"/>
  <c r="D33" i="18"/>
  <c r="C33" i="18"/>
  <c r="B34" i="18"/>
  <c r="F33" i="18"/>
  <c r="F30" i="17"/>
  <c r="D30" i="17"/>
  <c r="B31" i="17"/>
  <c r="C30" i="17"/>
  <c r="D13" i="15" l="1"/>
  <c r="C9" i="15"/>
  <c r="D14" i="15" s="1"/>
  <c r="U7" i="1"/>
  <c r="U9" i="1" s="1"/>
  <c r="K29" i="1"/>
  <c r="J37" i="19"/>
  <c r="E14" i="15"/>
  <c r="K37" i="19"/>
  <c r="B39" i="19"/>
  <c r="F38" i="19"/>
  <c r="A39" i="19"/>
  <c r="E38" i="19"/>
  <c r="D38" i="19"/>
  <c r="I39" i="19"/>
  <c r="C38" i="19"/>
  <c r="F190" i="19"/>
  <c r="E190" i="19"/>
  <c r="B191" i="19"/>
  <c r="D190" i="19"/>
  <c r="C190" i="19"/>
  <c r="A191" i="19"/>
  <c r="C30" i="1"/>
  <c r="D30" i="1"/>
  <c r="E30" i="1"/>
  <c r="J30" i="1" s="1"/>
  <c r="D12" i="20" s="1"/>
  <c r="F30" i="1"/>
  <c r="F183" i="1"/>
  <c r="E183" i="1"/>
  <c r="D183" i="1"/>
  <c r="C183" i="1"/>
  <c r="B31" i="1"/>
  <c r="A188" i="1"/>
  <c r="A35" i="18"/>
  <c r="E34" i="18"/>
  <c r="J34" i="18" s="1"/>
  <c r="K34" i="18" s="1"/>
  <c r="I35" i="18"/>
  <c r="A31" i="1"/>
  <c r="I31" i="1"/>
  <c r="A32" i="17"/>
  <c r="H32" i="17"/>
  <c r="E31" i="17"/>
  <c r="I31" i="17" s="1"/>
  <c r="J26" i="17"/>
  <c r="B184" i="1"/>
  <c r="B35" i="18"/>
  <c r="F34" i="18"/>
  <c r="D34" i="18"/>
  <c r="C34" i="18"/>
  <c r="D31" i="17"/>
  <c r="B32" i="17"/>
  <c r="C31" i="17"/>
  <c r="F31" i="17"/>
  <c r="C13" i="15" l="1"/>
  <c r="E13" i="15"/>
  <c r="C6" i="15" s="1"/>
  <c r="C14" i="15"/>
  <c r="K30" i="1"/>
  <c r="J38" i="19"/>
  <c r="E5" i="15"/>
  <c r="J5" i="15" s="1"/>
  <c r="K5" i="15" s="1"/>
  <c r="C5" i="15"/>
  <c r="D5" i="15"/>
  <c r="K38" i="19"/>
  <c r="B192" i="19"/>
  <c r="D191" i="19"/>
  <c r="A192" i="19"/>
  <c r="C191" i="19"/>
  <c r="F191" i="19"/>
  <c r="E191" i="19"/>
  <c r="B40" i="19"/>
  <c r="F39" i="19"/>
  <c r="A40" i="19"/>
  <c r="E39" i="19"/>
  <c r="D39" i="19"/>
  <c r="I40" i="19"/>
  <c r="C39" i="19"/>
  <c r="J39" i="19"/>
  <c r="C31" i="1"/>
  <c r="E31" i="1"/>
  <c r="J31" i="1" s="1"/>
  <c r="D13" i="20" s="1"/>
  <c r="F31" i="1"/>
  <c r="D31" i="1"/>
  <c r="D184" i="1"/>
  <c r="F184" i="1"/>
  <c r="C184" i="1"/>
  <c r="E184" i="1"/>
  <c r="B32" i="1"/>
  <c r="A189" i="1"/>
  <c r="A36" i="18"/>
  <c r="I36" i="18"/>
  <c r="E35" i="18"/>
  <c r="J35" i="18" s="1"/>
  <c r="K35" i="18" s="1"/>
  <c r="A32" i="1"/>
  <c r="I32" i="1"/>
  <c r="K26" i="17"/>
  <c r="O26" i="17" s="1"/>
  <c r="L26" i="17"/>
  <c r="A33" i="17"/>
  <c r="H33" i="17"/>
  <c r="E32" i="17"/>
  <c r="B185" i="1"/>
  <c r="F35" i="18"/>
  <c r="C35" i="18"/>
  <c r="B36" i="18"/>
  <c r="D35" i="18"/>
  <c r="D32" i="17"/>
  <c r="B33" i="17"/>
  <c r="C32" i="17"/>
  <c r="F32" i="17"/>
  <c r="I32" i="17"/>
  <c r="D4" i="15" l="1"/>
  <c r="E6" i="15"/>
  <c r="J6" i="15" s="1"/>
  <c r="K6" i="15" s="1"/>
  <c r="C4" i="15"/>
  <c r="E4" i="15"/>
  <c r="J4" i="15" s="1"/>
  <c r="K4" i="15" s="1"/>
  <c r="D6" i="15"/>
  <c r="K31" i="1"/>
  <c r="F192" i="19"/>
  <c r="E192" i="19"/>
  <c r="B193" i="19"/>
  <c r="D192" i="19"/>
  <c r="A193" i="19"/>
  <c r="C192" i="19"/>
  <c r="K39" i="19"/>
  <c r="B41" i="19"/>
  <c r="F40" i="19"/>
  <c r="A41" i="19"/>
  <c r="E40" i="19"/>
  <c r="J40" i="19" s="1"/>
  <c r="D40" i="19"/>
  <c r="I41" i="19"/>
  <c r="C40" i="19"/>
  <c r="C32" i="1"/>
  <c r="D32" i="1"/>
  <c r="E32" i="1"/>
  <c r="J32" i="1" s="1"/>
  <c r="D14" i="20" s="1"/>
  <c r="F32" i="1"/>
  <c r="E185" i="1"/>
  <c r="D185" i="1"/>
  <c r="F185" i="1"/>
  <c r="C185" i="1"/>
  <c r="J27" i="17"/>
  <c r="K27" i="17" s="1"/>
  <c r="O27" i="17" s="1"/>
  <c r="A190" i="1"/>
  <c r="B33" i="1"/>
  <c r="A37" i="18"/>
  <c r="I37" i="18"/>
  <c r="E36" i="18"/>
  <c r="J36" i="18" s="1"/>
  <c r="K36" i="18" s="1"/>
  <c r="A33" i="1"/>
  <c r="I33" i="1"/>
  <c r="A34" i="17"/>
  <c r="H34" i="17"/>
  <c r="E33" i="17"/>
  <c r="I33" i="17" s="1"/>
  <c r="L27" i="17"/>
  <c r="B186" i="1"/>
  <c r="C36" i="18"/>
  <c r="B37" i="18"/>
  <c r="F36" i="18"/>
  <c r="D36" i="18"/>
  <c r="B34" i="17"/>
  <c r="C33" i="17"/>
  <c r="F33" i="17"/>
  <c r="D33" i="17"/>
  <c r="K32" i="1" l="1"/>
  <c r="K40" i="19"/>
  <c r="B42" i="19"/>
  <c r="F41" i="19"/>
  <c r="A42" i="19"/>
  <c r="E41" i="19"/>
  <c r="D41" i="19"/>
  <c r="I42" i="19"/>
  <c r="C41" i="19"/>
  <c r="B194" i="19"/>
  <c r="D193" i="19"/>
  <c r="A194" i="19"/>
  <c r="C193" i="19"/>
  <c r="F193" i="19"/>
  <c r="E193" i="19"/>
  <c r="F186" i="1"/>
  <c r="C186" i="1"/>
  <c r="E186" i="1"/>
  <c r="D186" i="1"/>
  <c r="D33" i="1"/>
  <c r="E33" i="1"/>
  <c r="C33" i="1"/>
  <c r="F33" i="1"/>
  <c r="B34" i="1"/>
  <c r="A191" i="1"/>
  <c r="A38" i="18"/>
  <c r="E37" i="18"/>
  <c r="J37" i="18" s="1"/>
  <c r="K37" i="18" s="1"/>
  <c r="I38" i="18"/>
  <c r="A34" i="1"/>
  <c r="I34" i="1"/>
  <c r="J28" i="17"/>
  <c r="A35" i="17"/>
  <c r="H35" i="17"/>
  <c r="E34" i="17"/>
  <c r="B187" i="1"/>
  <c r="D37" i="18"/>
  <c r="C37" i="18"/>
  <c r="F37" i="18"/>
  <c r="B38" i="18"/>
  <c r="F34" i="17"/>
  <c r="I34" i="17"/>
  <c r="D34" i="17"/>
  <c r="B35" i="17"/>
  <c r="C34" i="17"/>
  <c r="J41" i="19" l="1"/>
  <c r="K41" i="19"/>
  <c r="F194" i="19"/>
  <c r="E194" i="19"/>
  <c r="B195" i="19"/>
  <c r="D194" i="19"/>
  <c r="A195" i="19"/>
  <c r="C194" i="19"/>
  <c r="B43" i="19"/>
  <c r="F42" i="19"/>
  <c r="A43" i="19"/>
  <c r="E42" i="19"/>
  <c r="D42" i="19"/>
  <c r="I43" i="19"/>
  <c r="C42" i="19"/>
  <c r="J42" i="19"/>
  <c r="J33" i="1"/>
  <c r="D15" i="20" s="1"/>
  <c r="C34" i="1"/>
  <c r="D34" i="1"/>
  <c r="E34" i="1"/>
  <c r="F34" i="1"/>
  <c r="F187" i="1"/>
  <c r="E187" i="1"/>
  <c r="C187" i="1"/>
  <c r="D187" i="1"/>
  <c r="A192" i="1"/>
  <c r="B35" i="1"/>
  <c r="A39" i="18"/>
  <c r="I39" i="18"/>
  <c r="E38" i="18"/>
  <c r="J38" i="18" s="1"/>
  <c r="K38" i="18" s="1"/>
  <c r="A35" i="1"/>
  <c r="I35" i="1"/>
  <c r="A36" i="17"/>
  <c r="H36" i="17"/>
  <c r="E35" i="17"/>
  <c r="K28" i="17"/>
  <c r="O28" i="17" s="1"/>
  <c r="L28" i="17"/>
  <c r="B188" i="1"/>
  <c r="B39" i="18"/>
  <c r="F38" i="18"/>
  <c r="D38" i="18"/>
  <c r="C38" i="18"/>
  <c r="I35" i="17"/>
  <c r="D35" i="17"/>
  <c r="B36" i="17"/>
  <c r="C35" i="17"/>
  <c r="F35" i="17"/>
  <c r="K33" i="1" l="1"/>
  <c r="K42" i="19"/>
  <c r="B44" i="19"/>
  <c r="F43" i="19"/>
  <c r="A44" i="19"/>
  <c r="E43" i="19"/>
  <c r="D43" i="19"/>
  <c r="I44" i="19"/>
  <c r="C43" i="19"/>
  <c r="B196" i="19"/>
  <c r="D195" i="19"/>
  <c r="A196" i="19"/>
  <c r="C195" i="19"/>
  <c r="F195" i="19"/>
  <c r="E195" i="19"/>
  <c r="J34" i="1"/>
  <c r="D16" i="20" s="1"/>
  <c r="C35" i="1"/>
  <c r="E35" i="1"/>
  <c r="J35" i="1" s="1"/>
  <c r="D17" i="20" s="1"/>
  <c r="F35" i="1"/>
  <c r="D35" i="1"/>
  <c r="D188" i="1"/>
  <c r="F188" i="1"/>
  <c r="C188" i="1"/>
  <c r="E188" i="1"/>
  <c r="B36" i="1"/>
  <c r="A193" i="1"/>
  <c r="A40" i="18"/>
  <c r="I40" i="18"/>
  <c r="E39" i="18"/>
  <c r="J39" i="18" s="1"/>
  <c r="K39" i="18" s="1"/>
  <c r="A36" i="1"/>
  <c r="I36" i="1"/>
  <c r="J29" i="17"/>
  <c r="K29" i="17" s="1"/>
  <c r="O29" i="17" s="1"/>
  <c r="A37" i="17"/>
  <c r="H37" i="17"/>
  <c r="E36" i="17"/>
  <c r="B189" i="1"/>
  <c r="F39" i="18"/>
  <c r="D39" i="18"/>
  <c r="C39" i="18"/>
  <c r="B40" i="18"/>
  <c r="D36" i="17"/>
  <c r="B37" i="17"/>
  <c r="C36" i="17"/>
  <c r="F36" i="17"/>
  <c r="I36" i="17"/>
  <c r="K35" i="1" l="1"/>
  <c r="K34" i="1"/>
  <c r="J43" i="19"/>
  <c r="K43" i="19" s="1"/>
  <c r="B45" i="19"/>
  <c r="F44" i="19"/>
  <c r="A45" i="19"/>
  <c r="E44" i="19"/>
  <c r="D44" i="19"/>
  <c r="I45" i="19"/>
  <c r="C44" i="19"/>
  <c r="F196" i="19"/>
  <c r="E196" i="19"/>
  <c r="B197" i="19"/>
  <c r="D196" i="19"/>
  <c r="A197" i="19"/>
  <c r="C196" i="19"/>
  <c r="C36" i="1"/>
  <c r="D36" i="1"/>
  <c r="F36" i="1"/>
  <c r="E36" i="1"/>
  <c r="B37" i="1"/>
  <c r="E189" i="1"/>
  <c r="D189" i="1"/>
  <c r="F189" i="1"/>
  <c r="C189" i="1"/>
  <c r="A194" i="1"/>
  <c r="A41" i="18"/>
  <c r="I41" i="18"/>
  <c r="E40" i="18"/>
  <c r="J40" i="18" s="1"/>
  <c r="K40" i="18" s="1"/>
  <c r="A37" i="1"/>
  <c r="I37" i="1"/>
  <c r="L29" i="17"/>
  <c r="A38" i="17"/>
  <c r="H38" i="17"/>
  <c r="E37" i="17"/>
  <c r="I37" i="17" s="1"/>
  <c r="J30" i="17"/>
  <c r="B190" i="1"/>
  <c r="C40" i="18"/>
  <c r="B41" i="18"/>
  <c r="F40" i="18"/>
  <c r="D40" i="18"/>
  <c r="B38" i="17"/>
  <c r="C37" i="17"/>
  <c r="F37" i="17"/>
  <c r="D37" i="17"/>
  <c r="J44" i="19" l="1"/>
  <c r="B38" i="1"/>
  <c r="K44" i="19"/>
  <c r="A46" i="19"/>
  <c r="F45" i="19"/>
  <c r="E45" i="19"/>
  <c r="D45" i="19"/>
  <c r="I46" i="19"/>
  <c r="B46" i="19"/>
  <c r="C45" i="19"/>
  <c r="F197" i="19"/>
  <c r="E197" i="19"/>
  <c r="J45" i="19" s="1"/>
  <c r="D197" i="19"/>
  <c r="C197" i="19"/>
  <c r="B198" i="19"/>
  <c r="A198" i="19"/>
  <c r="J36" i="1"/>
  <c r="D18" i="20" s="1"/>
  <c r="C37" i="1"/>
  <c r="D37" i="1"/>
  <c r="E37" i="1"/>
  <c r="J37" i="1" s="1"/>
  <c r="D19" i="20" s="1"/>
  <c r="F37" i="1"/>
  <c r="F190" i="1"/>
  <c r="D190" i="1"/>
  <c r="E190" i="1"/>
  <c r="C190" i="1"/>
  <c r="A195" i="1"/>
  <c r="A42" i="18"/>
  <c r="I42" i="18"/>
  <c r="E41" i="18"/>
  <c r="J41" i="18" s="1"/>
  <c r="K41" i="18" s="1"/>
  <c r="A38" i="1"/>
  <c r="I38" i="1"/>
  <c r="K30" i="17"/>
  <c r="O30" i="17" s="1"/>
  <c r="L30" i="17"/>
  <c r="A39" i="17"/>
  <c r="H39" i="17"/>
  <c r="E38" i="17"/>
  <c r="I38" i="17" s="1"/>
  <c r="B191" i="1"/>
  <c r="D41" i="18"/>
  <c r="C41" i="18"/>
  <c r="F41" i="18"/>
  <c r="B42" i="18"/>
  <c r="F38" i="17"/>
  <c r="D38" i="17"/>
  <c r="B39" i="17"/>
  <c r="C38" i="17"/>
  <c r="K37" i="1" l="1"/>
  <c r="K36" i="1"/>
  <c r="K45" i="19"/>
  <c r="B199" i="19"/>
  <c r="D198" i="19"/>
  <c r="A199" i="19"/>
  <c r="C198" i="19"/>
  <c r="F198" i="19"/>
  <c r="E198" i="19"/>
  <c r="A47" i="19"/>
  <c r="E46" i="19"/>
  <c r="F46" i="19"/>
  <c r="D46" i="19"/>
  <c r="C46" i="19"/>
  <c r="I47" i="19"/>
  <c r="B47" i="19"/>
  <c r="C38" i="1"/>
  <c r="D38" i="1"/>
  <c r="E38" i="1"/>
  <c r="F38" i="1"/>
  <c r="F191" i="1"/>
  <c r="C191" i="1"/>
  <c r="E191" i="1"/>
  <c r="D191" i="1"/>
  <c r="B39" i="1"/>
  <c r="A196" i="1"/>
  <c r="A43" i="18"/>
  <c r="E42" i="18"/>
  <c r="J42" i="18" s="1"/>
  <c r="K42" i="18" s="1"/>
  <c r="I43" i="18"/>
  <c r="A39" i="1"/>
  <c r="I39" i="1"/>
  <c r="A40" i="17"/>
  <c r="E39" i="17"/>
  <c r="I39" i="17" s="1"/>
  <c r="H40" i="17"/>
  <c r="J31" i="17"/>
  <c r="B192" i="1"/>
  <c r="B43" i="18"/>
  <c r="D42" i="18"/>
  <c r="F42" i="18"/>
  <c r="C42" i="18"/>
  <c r="D39" i="17"/>
  <c r="B40" i="17"/>
  <c r="C39" i="17"/>
  <c r="F39" i="17"/>
  <c r="J46" i="19" l="1"/>
  <c r="K46" i="19"/>
  <c r="F199" i="19"/>
  <c r="E199" i="19"/>
  <c r="B200" i="19"/>
  <c r="A200" i="19"/>
  <c r="D199" i="19"/>
  <c r="C199" i="19"/>
  <c r="A48" i="19"/>
  <c r="E47" i="19"/>
  <c r="F47" i="19"/>
  <c r="D47" i="19"/>
  <c r="C47" i="19"/>
  <c r="I48" i="19"/>
  <c r="B48" i="19"/>
  <c r="J38" i="1"/>
  <c r="D20" i="20" s="1"/>
  <c r="F192" i="1"/>
  <c r="E192" i="1"/>
  <c r="C192" i="1"/>
  <c r="D192" i="1"/>
  <c r="C39" i="1"/>
  <c r="E39" i="1"/>
  <c r="J39" i="1" s="1"/>
  <c r="D21" i="20" s="1"/>
  <c r="F39" i="1"/>
  <c r="D39" i="1"/>
  <c r="B40" i="1"/>
  <c r="A197" i="1"/>
  <c r="A44" i="18"/>
  <c r="I44" i="18"/>
  <c r="E43" i="18"/>
  <c r="J43" i="18" s="1"/>
  <c r="K43" i="18" s="1"/>
  <c r="A40" i="1"/>
  <c r="I40" i="1"/>
  <c r="K31" i="17"/>
  <c r="J32" i="17" s="1"/>
  <c r="L31" i="17"/>
  <c r="A41" i="17"/>
  <c r="H41" i="17"/>
  <c r="E40" i="17"/>
  <c r="I40" i="17" s="1"/>
  <c r="B193" i="1"/>
  <c r="F43" i="18"/>
  <c r="B44" i="18"/>
  <c r="D43" i="18"/>
  <c r="C43" i="18"/>
  <c r="D40" i="17"/>
  <c r="B41" i="17"/>
  <c r="C40" i="17"/>
  <c r="F40" i="17"/>
  <c r="K38" i="1" l="1"/>
  <c r="K39" i="1"/>
  <c r="J47" i="19"/>
  <c r="K47" i="19"/>
  <c r="A49" i="19"/>
  <c r="E48" i="19"/>
  <c r="F48" i="19"/>
  <c r="D48" i="19"/>
  <c r="C48" i="19"/>
  <c r="I49" i="19"/>
  <c r="B49" i="19"/>
  <c r="B201" i="19"/>
  <c r="D200" i="19"/>
  <c r="A201" i="19"/>
  <c r="C200" i="19"/>
  <c r="F200" i="19"/>
  <c r="E200" i="19"/>
  <c r="E193" i="1"/>
  <c r="D193" i="1"/>
  <c r="C193" i="1"/>
  <c r="F193" i="1"/>
  <c r="C40" i="1"/>
  <c r="D40" i="1"/>
  <c r="E40" i="1"/>
  <c r="F40" i="1"/>
  <c r="B41" i="1"/>
  <c r="A198" i="1"/>
  <c r="A45" i="18"/>
  <c r="I45" i="18"/>
  <c r="E44" i="18"/>
  <c r="J44" i="18" s="1"/>
  <c r="K44" i="18" s="1"/>
  <c r="A41" i="1"/>
  <c r="I41" i="1"/>
  <c r="A42" i="17"/>
  <c r="H42" i="17"/>
  <c r="E41" i="17"/>
  <c r="I41" i="17" s="1"/>
  <c r="K32" i="17"/>
  <c r="L32" i="17"/>
  <c r="B194" i="1"/>
  <c r="C44" i="18"/>
  <c r="D44" i="18"/>
  <c r="F44" i="18"/>
  <c r="B45" i="18"/>
  <c r="O31" i="17"/>
  <c r="B42" i="17"/>
  <c r="C41" i="17"/>
  <c r="F41" i="17"/>
  <c r="D41" i="17"/>
  <c r="J48" i="19" l="1"/>
  <c r="K48" i="19"/>
  <c r="F201" i="19"/>
  <c r="E201" i="19"/>
  <c r="D201" i="19"/>
  <c r="C201" i="19"/>
  <c r="B202" i="19"/>
  <c r="A202" i="19"/>
  <c r="A50" i="19"/>
  <c r="E49" i="19"/>
  <c r="F49" i="19"/>
  <c r="D49" i="19"/>
  <c r="C49" i="19"/>
  <c r="I50" i="19"/>
  <c r="B50" i="19"/>
  <c r="J40" i="1"/>
  <c r="D22" i="20" s="1"/>
  <c r="C41" i="1"/>
  <c r="D41" i="1"/>
  <c r="E41" i="1"/>
  <c r="J41" i="1" s="1"/>
  <c r="D23" i="20" s="1"/>
  <c r="F41" i="1"/>
  <c r="F194" i="1"/>
  <c r="E194" i="1"/>
  <c r="D194" i="1"/>
  <c r="C194" i="1"/>
  <c r="A199" i="1"/>
  <c r="A46" i="18"/>
  <c r="E45" i="18"/>
  <c r="J45" i="18" s="1"/>
  <c r="K45" i="18" s="1"/>
  <c r="I46" i="18"/>
  <c r="A42" i="1"/>
  <c r="I42" i="1"/>
  <c r="B42" i="1"/>
  <c r="A43" i="17"/>
  <c r="H43" i="17"/>
  <c r="E42" i="17"/>
  <c r="I42" i="17" s="1"/>
  <c r="B195" i="1"/>
  <c r="D45" i="18"/>
  <c r="B46" i="18"/>
  <c r="C45" i="18"/>
  <c r="F45" i="18"/>
  <c r="J33" i="17"/>
  <c r="F42" i="17"/>
  <c r="D42" i="17"/>
  <c r="B43" i="17"/>
  <c r="C42" i="17"/>
  <c r="K40" i="1" l="1"/>
  <c r="K41" i="1"/>
  <c r="J49" i="19"/>
  <c r="K49" i="19"/>
  <c r="B51" i="19"/>
  <c r="A51" i="19"/>
  <c r="E50" i="19"/>
  <c r="F50" i="19"/>
  <c r="D50" i="19"/>
  <c r="I51" i="19"/>
  <c r="C50" i="19"/>
  <c r="B43" i="1"/>
  <c r="B203" i="19"/>
  <c r="D202" i="19"/>
  <c r="A203" i="19"/>
  <c r="C202" i="19"/>
  <c r="F202" i="19"/>
  <c r="E202" i="19"/>
  <c r="J50" i="19" s="1"/>
  <c r="F195" i="1"/>
  <c r="E195" i="1"/>
  <c r="C195" i="1"/>
  <c r="D195" i="1"/>
  <c r="C42" i="1"/>
  <c r="D42" i="1"/>
  <c r="E42" i="1"/>
  <c r="J42" i="1" s="1"/>
  <c r="D24" i="20" s="1"/>
  <c r="F42" i="1"/>
  <c r="A200" i="1"/>
  <c r="A47" i="18"/>
  <c r="I47" i="18"/>
  <c r="E46" i="18"/>
  <c r="J46" i="18" s="1"/>
  <c r="K46" i="18" s="1"/>
  <c r="A43" i="1"/>
  <c r="I43" i="1"/>
  <c r="A44" i="17"/>
  <c r="H44" i="17"/>
  <c r="E43" i="17"/>
  <c r="I43" i="17" s="1"/>
  <c r="K33" i="17"/>
  <c r="L33" i="17"/>
  <c r="B196" i="1"/>
  <c r="B47" i="18"/>
  <c r="F46" i="18"/>
  <c r="D46" i="18"/>
  <c r="C46" i="18"/>
  <c r="O32" i="17"/>
  <c r="D43" i="17"/>
  <c r="B44" i="17"/>
  <c r="C43" i="17"/>
  <c r="F43" i="17"/>
  <c r="K42" i="1" l="1"/>
  <c r="K50" i="19"/>
  <c r="F203" i="19"/>
  <c r="E203" i="19"/>
  <c r="B204" i="19"/>
  <c r="A204" i="19"/>
  <c r="D203" i="19"/>
  <c r="C203" i="19"/>
  <c r="B52" i="19"/>
  <c r="F51" i="19"/>
  <c r="A52" i="19"/>
  <c r="E51" i="19"/>
  <c r="J51" i="19" s="1"/>
  <c r="C51" i="19"/>
  <c r="I52" i="19"/>
  <c r="D51" i="19"/>
  <c r="F196" i="1"/>
  <c r="C196" i="1"/>
  <c r="E196" i="1"/>
  <c r="D196" i="1"/>
  <c r="C43" i="1"/>
  <c r="E43" i="1"/>
  <c r="D43" i="1"/>
  <c r="F43" i="1"/>
  <c r="B44" i="1"/>
  <c r="A201" i="1"/>
  <c r="A48" i="18"/>
  <c r="I48" i="18"/>
  <c r="E47" i="18"/>
  <c r="J47" i="18" s="1"/>
  <c r="K47" i="18" s="1"/>
  <c r="A44" i="1"/>
  <c r="I44" i="1"/>
  <c r="A45" i="17"/>
  <c r="H45" i="17"/>
  <c r="E44" i="17"/>
  <c r="I44" i="17" s="1"/>
  <c r="B197" i="1"/>
  <c r="F47" i="18"/>
  <c r="C47" i="18"/>
  <c r="B48" i="18"/>
  <c r="D47" i="18"/>
  <c r="J34" i="17"/>
  <c r="D44" i="17"/>
  <c r="B45" i="17"/>
  <c r="C44" i="17"/>
  <c r="F44" i="17"/>
  <c r="B45" i="1" l="1"/>
  <c r="K51" i="19"/>
  <c r="B53" i="19"/>
  <c r="F52" i="19"/>
  <c r="A53" i="19"/>
  <c r="E52" i="19"/>
  <c r="I53" i="19"/>
  <c r="D52" i="19"/>
  <c r="C52" i="19"/>
  <c r="B205" i="19"/>
  <c r="D204" i="19"/>
  <c r="A205" i="19"/>
  <c r="C204" i="19"/>
  <c r="F204" i="19"/>
  <c r="E204" i="19"/>
  <c r="J43" i="1"/>
  <c r="D25" i="20" s="1"/>
  <c r="E197" i="1"/>
  <c r="F197" i="1"/>
  <c r="C197" i="1"/>
  <c r="D197" i="1"/>
  <c r="C44" i="1"/>
  <c r="D44" i="1"/>
  <c r="F44" i="1"/>
  <c r="E44" i="1"/>
  <c r="J44" i="1" s="1"/>
  <c r="D26" i="20" s="1"/>
  <c r="A202" i="1"/>
  <c r="A49" i="18"/>
  <c r="I49" i="18"/>
  <c r="E48" i="18"/>
  <c r="J48" i="18" s="1"/>
  <c r="K48" i="18" s="1"/>
  <c r="A45" i="1"/>
  <c r="B46" i="1" s="1"/>
  <c r="I45" i="1"/>
  <c r="K34" i="17"/>
  <c r="L34" i="17"/>
  <c r="A46" i="17"/>
  <c r="H46" i="17"/>
  <c r="E45" i="17"/>
  <c r="B198" i="1"/>
  <c r="C48" i="18"/>
  <c r="B49" i="18"/>
  <c r="D48" i="18"/>
  <c r="F48" i="18"/>
  <c r="O33" i="17"/>
  <c r="B46" i="17"/>
  <c r="C45" i="17"/>
  <c r="F45" i="17"/>
  <c r="I45" i="17"/>
  <c r="D45" i="17"/>
  <c r="K44" i="1" l="1"/>
  <c r="K43" i="1"/>
  <c r="J52" i="19"/>
  <c r="K52" i="19"/>
  <c r="B54" i="19"/>
  <c r="F53" i="19"/>
  <c r="A54" i="19"/>
  <c r="E53" i="19"/>
  <c r="D53" i="19"/>
  <c r="C53" i="19"/>
  <c r="I54" i="19"/>
  <c r="F205" i="19"/>
  <c r="E205" i="19"/>
  <c r="D205" i="19"/>
  <c r="C205" i="19"/>
  <c r="B206" i="19"/>
  <c r="A206" i="19"/>
  <c r="D45" i="1"/>
  <c r="C45" i="1"/>
  <c r="E45" i="1"/>
  <c r="J45" i="1" s="1"/>
  <c r="D27" i="20" s="1"/>
  <c r="F45" i="1"/>
  <c r="E198" i="1"/>
  <c r="C198" i="1"/>
  <c r="D198" i="1"/>
  <c r="F198" i="1"/>
  <c r="A203" i="1"/>
  <c r="A50" i="18"/>
  <c r="I50" i="18"/>
  <c r="E49" i="18"/>
  <c r="J49" i="18" s="1"/>
  <c r="K49" i="18" s="1"/>
  <c r="A46" i="1"/>
  <c r="I46" i="1"/>
  <c r="A47" i="17"/>
  <c r="H47" i="17"/>
  <c r="E46" i="17"/>
  <c r="I46" i="17" s="1"/>
  <c r="B199" i="1"/>
  <c r="D49" i="18"/>
  <c r="F49" i="18"/>
  <c r="C49" i="18"/>
  <c r="B50" i="18"/>
  <c r="J35" i="17"/>
  <c r="F46" i="17"/>
  <c r="D46" i="17"/>
  <c r="C46" i="17"/>
  <c r="B47" i="17"/>
  <c r="K45" i="1" l="1"/>
  <c r="J53" i="19"/>
  <c r="K53" i="19"/>
  <c r="B55" i="19"/>
  <c r="F54" i="19"/>
  <c r="A55" i="19"/>
  <c r="E54" i="19"/>
  <c r="D54" i="19"/>
  <c r="C54" i="19"/>
  <c r="I55" i="19"/>
  <c r="B207" i="19"/>
  <c r="D206" i="19"/>
  <c r="A207" i="19"/>
  <c r="C206" i="19"/>
  <c r="F206" i="19"/>
  <c r="E206" i="19"/>
  <c r="F199" i="1"/>
  <c r="E199" i="1"/>
  <c r="C199" i="1"/>
  <c r="D199" i="1"/>
  <c r="C46" i="1"/>
  <c r="D46" i="1"/>
  <c r="E46" i="1"/>
  <c r="F46" i="1"/>
  <c r="B47" i="1"/>
  <c r="A204" i="1"/>
  <c r="A51" i="18"/>
  <c r="I51" i="18"/>
  <c r="E50" i="18"/>
  <c r="J50" i="18" s="1"/>
  <c r="K50" i="18" s="1"/>
  <c r="A47" i="1"/>
  <c r="I47" i="1"/>
  <c r="K35" i="17"/>
  <c r="L35" i="17"/>
  <c r="A48" i="17"/>
  <c r="H48" i="17"/>
  <c r="E47" i="17"/>
  <c r="I47" i="17" s="1"/>
  <c r="B200" i="1"/>
  <c r="B51" i="18"/>
  <c r="D50" i="18"/>
  <c r="F50" i="18"/>
  <c r="C50" i="18"/>
  <c r="O34" i="17"/>
  <c r="B48" i="17"/>
  <c r="C47" i="17"/>
  <c r="F47" i="17"/>
  <c r="D47" i="17"/>
  <c r="J54" i="19" l="1"/>
  <c r="B48" i="1"/>
  <c r="K54" i="19"/>
  <c r="F207" i="19"/>
  <c r="E207" i="19"/>
  <c r="B208" i="19"/>
  <c r="A208" i="19"/>
  <c r="D207" i="19"/>
  <c r="C207" i="19"/>
  <c r="B56" i="19"/>
  <c r="F55" i="19"/>
  <c r="A56" i="19"/>
  <c r="E55" i="19"/>
  <c r="J55" i="19" s="1"/>
  <c r="C55" i="19"/>
  <c r="I56" i="19"/>
  <c r="D55" i="19"/>
  <c r="J46" i="1"/>
  <c r="D28" i="20" s="1"/>
  <c r="C47" i="1"/>
  <c r="E47" i="1"/>
  <c r="J47" i="1" s="1"/>
  <c r="D29" i="20" s="1"/>
  <c r="F47" i="1"/>
  <c r="D47" i="1"/>
  <c r="D200" i="1"/>
  <c r="E200" i="1"/>
  <c r="F200" i="1"/>
  <c r="C200" i="1"/>
  <c r="A205" i="1"/>
  <c r="A52" i="18"/>
  <c r="I52" i="18"/>
  <c r="E51" i="18"/>
  <c r="J51" i="18" s="1"/>
  <c r="K51" i="18" s="1"/>
  <c r="A48" i="1"/>
  <c r="B49" i="1" s="1"/>
  <c r="I48" i="1"/>
  <c r="A49" i="17"/>
  <c r="E48" i="17"/>
  <c r="I48" i="17" s="1"/>
  <c r="H49" i="17"/>
  <c r="B201" i="1"/>
  <c r="F51" i="18"/>
  <c r="B52" i="18"/>
  <c r="C51" i="18"/>
  <c r="D51" i="18"/>
  <c r="J36" i="17"/>
  <c r="F48" i="17"/>
  <c r="D48" i="17"/>
  <c r="B49" i="17"/>
  <c r="C48" i="17"/>
  <c r="K47" i="1" l="1"/>
  <c r="K46" i="1"/>
  <c r="K55" i="19"/>
  <c r="B209" i="19"/>
  <c r="D208" i="19"/>
  <c r="A209" i="19"/>
  <c r="C208" i="19"/>
  <c r="F208" i="19"/>
  <c r="E208" i="19"/>
  <c r="B57" i="19"/>
  <c r="F56" i="19"/>
  <c r="A57" i="19"/>
  <c r="E56" i="19"/>
  <c r="I57" i="19"/>
  <c r="D56" i="19"/>
  <c r="C56" i="19"/>
  <c r="J56" i="19"/>
  <c r="E201" i="1"/>
  <c r="D201" i="1"/>
  <c r="C201" i="1"/>
  <c r="F201" i="1"/>
  <c r="C48" i="1"/>
  <c r="D48" i="1"/>
  <c r="E48" i="1"/>
  <c r="J48" i="1" s="1"/>
  <c r="D30" i="20" s="1"/>
  <c r="F48" i="1"/>
  <c r="A206" i="1"/>
  <c r="A53" i="18"/>
  <c r="I53" i="18"/>
  <c r="E52" i="18"/>
  <c r="J52" i="18" s="1"/>
  <c r="K52" i="18" s="1"/>
  <c r="A49" i="1"/>
  <c r="I49" i="1"/>
  <c r="K36" i="17"/>
  <c r="L36" i="17"/>
  <c r="A50" i="17"/>
  <c r="H50" i="17"/>
  <c r="E49" i="17"/>
  <c r="I49" i="17" s="1"/>
  <c r="B202" i="1"/>
  <c r="C52" i="18"/>
  <c r="D52" i="18"/>
  <c r="F52" i="18"/>
  <c r="B53" i="18"/>
  <c r="O35" i="17"/>
  <c r="B50" i="17"/>
  <c r="C49" i="17"/>
  <c r="F49" i="17"/>
  <c r="D49" i="17"/>
  <c r="K48" i="1" l="1"/>
  <c r="F209" i="19"/>
  <c r="E209" i="19"/>
  <c r="D209" i="19"/>
  <c r="C209" i="19"/>
  <c r="B210" i="19"/>
  <c r="A210" i="19"/>
  <c r="K56" i="19"/>
  <c r="B58" i="19"/>
  <c r="F57" i="19"/>
  <c r="A58" i="19"/>
  <c r="E57" i="19"/>
  <c r="J57" i="19" s="1"/>
  <c r="D57" i="19"/>
  <c r="C57" i="19"/>
  <c r="I58" i="19"/>
  <c r="D49" i="1"/>
  <c r="E49" i="1"/>
  <c r="J49" i="1" s="1"/>
  <c r="D31" i="20" s="1"/>
  <c r="F49" i="1"/>
  <c r="C49" i="1"/>
  <c r="F202" i="1"/>
  <c r="E202" i="1"/>
  <c r="C202" i="1"/>
  <c r="D202" i="1"/>
  <c r="B50" i="1"/>
  <c r="A207" i="1"/>
  <c r="A54" i="18"/>
  <c r="E53" i="18"/>
  <c r="J53" i="18" s="1"/>
  <c r="K53" i="18" s="1"/>
  <c r="I54" i="18"/>
  <c r="A50" i="1"/>
  <c r="I50" i="1"/>
  <c r="A51" i="17"/>
  <c r="H51" i="17"/>
  <c r="E50" i="17"/>
  <c r="I50" i="17" s="1"/>
  <c r="B203" i="1"/>
  <c r="B54" i="18"/>
  <c r="D53" i="18"/>
  <c r="F53" i="18"/>
  <c r="C53" i="18"/>
  <c r="J37" i="17"/>
  <c r="D50" i="17"/>
  <c r="B51" i="17"/>
  <c r="C50" i="17"/>
  <c r="F50" i="17"/>
  <c r="K49" i="1" l="1"/>
  <c r="K57" i="19"/>
  <c r="B211" i="19"/>
  <c r="D210" i="19"/>
  <c r="A211" i="19"/>
  <c r="C210" i="19"/>
  <c r="F210" i="19"/>
  <c r="E210" i="19"/>
  <c r="B59" i="19"/>
  <c r="F58" i="19"/>
  <c r="A59" i="19"/>
  <c r="E58" i="19"/>
  <c r="J58" i="19" s="1"/>
  <c r="D58" i="19"/>
  <c r="C58" i="19"/>
  <c r="I59" i="19"/>
  <c r="F203" i="1"/>
  <c r="E203" i="1"/>
  <c r="D203" i="1"/>
  <c r="C203" i="1"/>
  <c r="C50" i="1"/>
  <c r="D50" i="1"/>
  <c r="E50" i="1"/>
  <c r="F50" i="1"/>
  <c r="B51" i="1"/>
  <c r="A208" i="1"/>
  <c r="A55" i="18"/>
  <c r="I55" i="18"/>
  <c r="E54" i="18"/>
  <c r="J54" i="18" s="1"/>
  <c r="K54" i="18" s="1"/>
  <c r="A51" i="1"/>
  <c r="I51" i="1"/>
  <c r="K37" i="17"/>
  <c r="L37" i="17"/>
  <c r="A52" i="17"/>
  <c r="H52" i="17"/>
  <c r="E51" i="17"/>
  <c r="I51" i="17" s="1"/>
  <c r="B204" i="1"/>
  <c r="F54" i="18"/>
  <c r="B55" i="18"/>
  <c r="D54" i="18"/>
  <c r="C54" i="18"/>
  <c r="O36" i="17"/>
  <c r="B52" i="17"/>
  <c r="C51" i="17"/>
  <c r="F51" i="17"/>
  <c r="D51" i="17"/>
  <c r="K58" i="19" l="1"/>
  <c r="F211" i="19"/>
  <c r="E211" i="19"/>
  <c r="B212" i="19"/>
  <c r="A212" i="19"/>
  <c r="D211" i="19"/>
  <c r="C211" i="19"/>
  <c r="B60" i="19"/>
  <c r="F59" i="19"/>
  <c r="A60" i="19"/>
  <c r="E59" i="19"/>
  <c r="J59" i="19" s="1"/>
  <c r="C59" i="19"/>
  <c r="I60" i="19"/>
  <c r="D59" i="19"/>
  <c r="J50" i="1"/>
  <c r="D32" i="20" s="1"/>
  <c r="C51" i="1"/>
  <c r="E51" i="1"/>
  <c r="J51" i="1" s="1"/>
  <c r="D33" i="20" s="1"/>
  <c r="F51" i="1"/>
  <c r="D51" i="1"/>
  <c r="F204" i="1"/>
  <c r="E204" i="1"/>
  <c r="C204" i="1"/>
  <c r="D204" i="1"/>
  <c r="A209" i="1"/>
  <c r="B52" i="1"/>
  <c r="A56" i="18"/>
  <c r="I56" i="18"/>
  <c r="E55" i="18"/>
  <c r="J55" i="18" s="1"/>
  <c r="K55" i="18" s="1"/>
  <c r="A52" i="1"/>
  <c r="B53" i="1" s="1"/>
  <c r="I52" i="1"/>
  <c r="A53" i="17"/>
  <c r="H53" i="17"/>
  <c r="E52" i="17"/>
  <c r="I52" i="17" s="1"/>
  <c r="B205" i="1"/>
  <c r="C55" i="18"/>
  <c r="F55" i="18"/>
  <c r="D55" i="18"/>
  <c r="B56" i="18"/>
  <c r="J38" i="17"/>
  <c r="F52" i="17"/>
  <c r="D52" i="17"/>
  <c r="B53" i="17"/>
  <c r="C52" i="17"/>
  <c r="K50" i="1" l="1"/>
  <c r="K59" i="19"/>
  <c r="B213" i="19"/>
  <c r="D212" i="19"/>
  <c r="A213" i="19"/>
  <c r="C212" i="19"/>
  <c r="F212" i="19"/>
  <c r="E212" i="19"/>
  <c r="B61" i="19"/>
  <c r="F60" i="19"/>
  <c r="A61" i="19"/>
  <c r="E60" i="19"/>
  <c r="I61" i="19"/>
  <c r="D60" i="19"/>
  <c r="C60" i="19"/>
  <c r="J60" i="19"/>
  <c r="K51" i="1"/>
  <c r="C52" i="1"/>
  <c r="D52" i="1"/>
  <c r="F52" i="1"/>
  <c r="E52" i="1"/>
  <c r="E205" i="1"/>
  <c r="C205" i="1"/>
  <c r="D205" i="1"/>
  <c r="F205" i="1"/>
  <c r="A210" i="1"/>
  <c r="A57" i="18"/>
  <c r="I57" i="18"/>
  <c r="E56" i="18"/>
  <c r="J56" i="18" s="1"/>
  <c r="K56" i="18" s="1"/>
  <c r="A53" i="1"/>
  <c r="B54" i="1" s="1"/>
  <c r="I53" i="1"/>
  <c r="K38" i="17"/>
  <c r="L38" i="17"/>
  <c r="A54" i="17"/>
  <c r="H54" i="17"/>
  <c r="E53" i="17"/>
  <c r="I53" i="17" s="1"/>
  <c r="B206" i="1"/>
  <c r="D56" i="18"/>
  <c r="C56" i="18"/>
  <c r="B57" i="18"/>
  <c r="F56" i="18"/>
  <c r="O37" i="17"/>
  <c r="D53" i="17"/>
  <c r="B54" i="17"/>
  <c r="C53" i="17"/>
  <c r="F53" i="17"/>
  <c r="F213" i="19" l="1"/>
  <c r="E213" i="19"/>
  <c r="D213" i="19"/>
  <c r="C213" i="19"/>
  <c r="B214" i="19"/>
  <c r="A214" i="19"/>
  <c r="K60" i="19"/>
  <c r="B62" i="19"/>
  <c r="F61" i="19"/>
  <c r="A62" i="19"/>
  <c r="E61" i="19"/>
  <c r="J61" i="19" s="1"/>
  <c r="I62" i="19"/>
  <c r="D61" i="19"/>
  <c r="C61" i="19"/>
  <c r="J52" i="1"/>
  <c r="D34" i="20" s="1"/>
  <c r="C53" i="1"/>
  <c r="D53" i="1"/>
  <c r="E53" i="1"/>
  <c r="F53" i="1"/>
  <c r="F206" i="1"/>
  <c r="E206" i="1"/>
  <c r="C206" i="1"/>
  <c r="D206" i="1"/>
  <c r="A211" i="1"/>
  <c r="A58" i="18"/>
  <c r="I58" i="18"/>
  <c r="E57" i="18"/>
  <c r="J57" i="18" s="1"/>
  <c r="K57" i="18" s="1"/>
  <c r="A54" i="1"/>
  <c r="B55" i="1" s="1"/>
  <c r="I54" i="1"/>
  <c r="A55" i="17"/>
  <c r="H55" i="17"/>
  <c r="E54" i="17"/>
  <c r="I54" i="17" s="1"/>
  <c r="B207" i="1"/>
  <c r="B58" i="18"/>
  <c r="D57" i="18"/>
  <c r="F57" i="18"/>
  <c r="C57" i="18"/>
  <c r="J39" i="17"/>
  <c r="D54" i="17"/>
  <c r="B55" i="17"/>
  <c r="C54" i="17"/>
  <c r="F54" i="17"/>
  <c r="K52" i="1" l="1"/>
  <c r="K61" i="19"/>
  <c r="B215" i="19"/>
  <c r="D214" i="19"/>
  <c r="A215" i="19"/>
  <c r="C214" i="19"/>
  <c r="F214" i="19"/>
  <c r="E214" i="19"/>
  <c r="B63" i="19"/>
  <c r="F62" i="19"/>
  <c r="A63" i="19"/>
  <c r="E62" i="19"/>
  <c r="J62" i="19" s="1"/>
  <c r="I63" i="19"/>
  <c r="C62" i="19"/>
  <c r="D62" i="19"/>
  <c r="J53" i="1"/>
  <c r="D35" i="20" s="1"/>
  <c r="F207" i="1"/>
  <c r="E207" i="1"/>
  <c r="C207" i="1"/>
  <c r="D207" i="1"/>
  <c r="C54" i="1"/>
  <c r="D54" i="1"/>
  <c r="E54" i="1"/>
  <c r="J54" i="1" s="1"/>
  <c r="D36" i="20" s="1"/>
  <c r="F54" i="1"/>
  <c r="A212" i="1"/>
  <c r="A59" i="18"/>
  <c r="E58" i="18"/>
  <c r="J58" i="18" s="1"/>
  <c r="K58" i="18" s="1"/>
  <c r="I59" i="18"/>
  <c r="A55" i="1"/>
  <c r="B56" i="1" s="1"/>
  <c r="I55" i="1"/>
  <c r="K39" i="17"/>
  <c r="L39" i="17"/>
  <c r="A56" i="17"/>
  <c r="H56" i="17"/>
  <c r="E55" i="17"/>
  <c r="B208" i="1"/>
  <c r="F58" i="18"/>
  <c r="B59" i="18"/>
  <c r="D58" i="18"/>
  <c r="C58" i="18"/>
  <c r="O38" i="17"/>
  <c r="B56" i="17"/>
  <c r="C55" i="17"/>
  <c r="F55" i="17"/>
  <c r="I55" i="17"/>
  <c r="D55" i="17"/>
  <c r="K53" i="1" l="1"/>
  <c r="K62" i="19"/>
  <c r="B64" i="19"/>
  <c r="F63" i="19"/>
  <c r="A64" i="19"/>
  <c r="E63" i="19"/>
  <c r="D63" i="19"/>
  <c r="I64" i="19"/>
  <c r="C63" i="19"/>
  <c r="F215" i="19"/>
  <c r="E215" i="19"/>
  <c r="B216" i="19"/>
  <c r="A216" i="19"/>
  <c r="D215" i="19"/>
  <c r="C215" i="19"/>
  <c r="K54" i="1"/>
  <c r="C55" i="1"/>
  <c r="E55" i="1"/>
  <c r="J55" i="1" s="1"/>
  <c r="D37" i="20" s="1"/>
  <c r="F55" i="1"/>
  <c r="D55" i="1"/>
  <c r="D208" i="1"/>
  <c r="F208" i="1"/>
  <c r="C208" i="1"/>
  <c r="E208" i="1"/>
  <c r="A213" i="1"/>
  <c r="A60" i="18"/>
  <c r="I60" i="18"/>
  <c r="E59" i="18"/>
  <c r="J59" i="18" s="1"/>
  <c r="K59" i="18" s="1"/>
  <c r="A56" i="1"/>
  <c r="B57" i="1" s="1"/>
  <c r="I56" i="1"/>
  <c r="A57" i="17"/>
  <c r="H57" i="17"/>
  <c r="E56" i="17"/>
  <c r="I56" i="17" s="1"/>
  <c r="B209" i="1"/>
  <c r="C59" i="18"/>
  <c r="F59" i="18"/>
  <c r="B60" i="18"/>
  <c r="D59" i="18"/>
  <c r="F56" i="17"/>
  <c r="D56" i="17"/>
  <c r="B57" i="17"/>
  <c r="C56" i="17"/>
  <c r="K55" i="1" l="1"/>
  <c r="J63" i="19"/>
  <c r="K63" i="19"/>
  <c r="B65" i="19"/>
  <c r="F64" i="19"/>
  <c r="A65" i="19"/>
  <c r="E64" i="19"/>
  <c r="D64" i="19"/>
  <c r="C64" i="19"/>
  <c r="I65" i="19"/>
  <c r="B217" i="19"/>
  <c r="D216" i="19"/>
  <c r="A217" i="19"/>
  <c r="C216" i="19"/>
  <c r="F216" i="19"/>
  <c r="E216" i="19"/>
  <c r="J64" i="19" s="1"/>
  <c r="E209" i="1"/>
  <c r="D209" i="1"/>
  <c r="F209" i="1"/>
  <c r="C209" i="1"/>
  <c r="C56" i="1"/>
  <c r="D56" i="1"/>
  <c r="E56" i="1"/>
  <c r="J56" i="1" s="1"/>
  <c r="D38" i="20" s="1"/>
  <c r="F56" i="1"/>
  <c r="A214" i="1"/>
  <c r="A61" i="18"/>
  <c r="I61" i="18"/>
  <c r="E60" i="18"/>
  <c r="J60" i="18" s="1"/>
  <c r="K60" i="18" s="1"/>
  <c r="A57" i="1"/>
  <c r="I57" i="1"/>
  <c r="A58" i="17"/>
  <c r="H58" i="17"/>
  <c r="E57" i="17"/>
  <c r="I57" i="17" s="1"/>
  <c r="O39" i="17"/>
  <c r="J40" i="17"/>
  <c r="B210" i="1"/>
  <c r="D60" i="18"/>
  <c r="C60" i="18"/>
  <c r="B61" i="18"/>
  <c r="F60" i="18"/>
  <c r="D57" i="17"/>
  <c r="B58" i="17"/>
  <c r="C57" i="17"/>
  <c r="F57" i="17"/>
  <c r="B58" i="1"/>
  <c r="K56" i="1" l="1"/>
  <c r="K64" i="19"/>
  <c r="F217" i="19"/>
  <c r="E217" i="19"/>
  <c r="D217" i="19"/>
  <c r="C217" i="19"/>
  <c r="B218" i="19"/>
  <c r="A218" i="19"/>
  <c r="B66" i="19"/>
  <c r="F65" i="19"/>
  <c r="A66" i="19"/>
  <c r="E65" i="19"/>
  <c r="J65" i="19" s="1"/>
  <c r="C65" i="19"/>
  <c r="I66" i="19"/>
  <c r="D65" i="19"/>
  <c r="C57" i="1"/>
  <c r="D57" i="1"/>
  <c r="E57" i="1"/>
  <c r="J57" i="1" s="1"/>
  <c r="D39" i="20" s="1"/>
  <c r="F57" i="1"/>
  <c r="C210" i="1"/>
  <c r="D210" i="1"/>
  <c r="F210" i="1"/>
  <c r="E210" i="1"/>
  <c r="A215" i="1"/>
  <c r="A62" i="18"/>
  <c r="E61" i="18"/>
  <c r="J61" i="18" s="1"/>
  <c r="K61" i="18" s="1"/>
  <c r="I62" i="18"/>
  <c r="A58" i="1"/>
  <c r="B59" i="1" s="1"/>
  <c r="I58" i="1"/>
  <c r="K40" i="17"/>
  <c r="L40" i="17"/>
  <c r="A59" i="17"/>
  <c r="H59" i="17"/>
  <c r="E58" i="17"/>
  <c r="I58" i="17" s="1"/>
  <c r="B211" i="1"/>
  <c r="B62" i="18"/>
  <c r="D61" i="18"/>
  <c r="F61" i="18"/>
  <c r="C61" i="18"/>
  <c r="O40" i="17"/>
  <c r="D58" i="17"/>
  <c r="B59" i="17"/>
  <c r="C58" i="17"/>
  <c r="F58" i="17"/>
  <c r="K57" i="1" l="1"/>
  <c r="K65" i="19"/>
  <c r="B219" i="19"/>
  <c r="D218" i="19"/>
  <c r="A219" i="19"/>
  <c r="C218" i="19"/>
  <c r="F218" i="19"/>
  <c r="E218" i="19"/>
  <c r="B67" i="19"/>
  <c r="F66" i="19"/>
  <c r="A67" i="19"/>
  <c r="E66" i="19"/>
  <c r="C66" i="19"/>
  <c r="I67" i="19"/>
  <c r="D66" i="19"/>
  <c r="J66" i="19"/>
  <c r="C58" i="1"/>
  <c r="D58" i="1"/>
  <c r="E58" i="1"/>
  <c r="J58" i="1" s="1"/>
  <c r="D40" i="20" s="1"/>
  <c r="F58" i="1"/>
  <c r="F211" i="1"/>
  <c r="C211" i="1"/>
  <c r="E211" i="1"/>
  <c r="D211" i="1"/>
  <c r="A216" i="1"/>
  <c r="A63" i="18"/>
  <c r="I63" i="18"/>
  <c r="E62" i="18"/>
  <c r="J62" i="18" s="1"/>
  <c r="K62" i="18" s="1"/>
  <c r="A59" i="1"/>
  <c r="B60" i="1" s="1"/>
  <c r="I59" i="1"/>
  <c r="A60" i="17"/>
  <c r="H60" i="17"/>
  <c r="E59" i="17"/>
  <c r="I59" i="17" s="1"/>
  <c r="J41" i="17"/>
  <c r="B212" i="1"/>
  <c r="F62" i="18"/>
  <c r="B63" i="18"/>
  <c r="D62" i="18"/>
  <c r="C62" i="18"/>
  <c r="B60" i="17"/>
  <c r="C59" i="17"/>
  <c r="F59" i="17"/>
  <c r="D59" i="17"/>
  <c r="K58" i="1" l="1"/>
  <c r="F219" i="19"/>
  <c r="E219" i="19"/>
  <c r="B220" i="19"/>
  <c r="A220" i="19"/>
  <c r="D219" i="19"/>
  <c r="C219" i="19"/>
  <c r="K66" i="19"/>
  <c r="B68" i="19"/>
  <c r="F67" i="19"/>
  <c r="A68" i="19"/>
  <c r="E67" i="19"/>
  <c r="J67" i="19" s="1"/>
  <c r="I68" i="19"/>
  <c r="D67" i="19"/>
  <c r="C67" i="19"/>
  <c r="C59" i="1"/>
  <c r="E59" i="1"/>
  <c r="J59" i="1" s="1"/>
  <c r="D41" i="20" s="1"/>
  <c r="D59" i="1"/>
  <c r="F59" i="1"/>
  <c r="F212" i="1"/>
  <c r="C212" i="1"/>
  <c r="E212" i="1"/>
  <c r="D212" i="1"/>
  <c r="A217" i="1"/>
  <c r="A64" i="18"/>
  <c r="I64" i="18"/>
  <c r="E63" i="18"/>
  <c r="J63" i="18" s="1"/>
  <c r="K63" i="18" s="1"/>
  <c r="A60" i="1"/>
  <c r="B61" i="1" s="1"/>
  <c r="I60" i="1"/>
  <c r="K41" i="17"/>
  <c r="O41" i="17" s="1"/>
  <c r="L41" i="17"/>
  <c r="A61" i="17"/>
  <c r="H61" i="17"/>
  <c r="E60" i="17"/>
  <c r="I60" i="17" s="1"/>
  <c r="B213" i="1"/>
  <c r="C63" i="18"/>
  <c r="F63" i="18"/>
  <c r="B64" i="18"/>
  <c r="D63" i="18"/>
  <c r="F60" i="17"/>
  <c r="D60" i="17"/>
  <c r="B61" i="17"/>
  <c r="C60" i="17"/>
  <c r="K67" i="19" l="1"/>
  <c r="B221" i="19"/>
  <c r="D220" i="19"/>
  <c r="A221" i="19"/>
  <c r="C220" i="19"/>
  <c r="F220" i="19"/>
  <c r="E220" i="19"/>
  <c r="B69" i="19"/>
  <c r="F68" i="19"/>
  <c r="A69" i="19"/>
  <c r="E68" i="19"/>
  <c r="J68" i="19" s="1"/>
  <c r="D68" i="19"/>
  <c r="C68" i="19"/>
  <c r="I69" i="19"/>
  <c r="C60" i="1"/>
  <c r="D60" i="1"/>
  <c r="F60" i="1"/>
  <c r="E60" i="1"/>
  <c r="J60" i="1" s="1"/>
  <c r="D42" i="20" s="1"/>
  <c r="E213" i="1"/>
  <c r="D213" i="1"/>
  <c r="F213" i="1"/>
  <c r="C213" i="1"/>
  <c r="K59" i="1"/>
  <c r="A218" i="1"/>
  <c r="A65" i="18"/>
  <c r="I65" i="18"/>
  <c r="E64" i="18"/>
  <c r="J64" i="18" s="1"/>
  <c r="K64" i="18" s="1"/>
  <c r="A61" i="1"/>
  <c r="I61" i="1"/>
  <c r="A62" i="17"/>
  <c r="H62" i="17"/>
  <c r="E61" i="17"/>
  <c r="I61" i="17" s="1"/>
  <c r="J42" i="17"/>
  <c r="L42" i="17" s="1"/>
  <c r="B214" i="1"/>
  <c r="D64" i="18"/>
  <c r="C64" i="18"/>
  <c r="F64" i="18"/>
  <c r="B65" i="18"/>
  <c r="D61" i="17"/>
  <c r="B62" i="17"/>
  <c r="C61" i="17"/>
  <c r="F61" i="17"/>
  <c r="K68" i="19" l="1"/>
  <c r="F221" i="19"/>
  <c r="E221" i="19"/>
  <c r="D221" i="19"/>
  <c r="C221" i="19"/>
  <c r="B222" i="19"/>
  <c r="A222" i="19"/>
  <c r="B70" i="19"/>
  <c r="F69" i="19"/>
  <c r="A70" i="19"/>
  <c r="E69" i="19"/>
  <c r="J69" i="19" s="1"/>
  <c r="D69" i="19"/>
  <c r="C69" i="19"/>
  <c r="I70" i="19"/>
  <c r="D61" i="1"/>
  <c r="C61" i="1"/>
  <c r="E61" i="1"/>
  <c r="F61" i="1"/>
  <c r="F214" i="1"/>
  <c r="E214" i="1"/>
  <c r="D214" i="1"/>
  <c r="C214" i="1"/>
  <c r="K60" i="1"/>
  <c r="B62" i="1"/>
  <c r="A219" i="1"/>
  <c r="A66" i="18"/>
  <c r="I66" i="18"/>
  <c r="E65" i="18"/>
  <c r="J65" i="18" s="1"/>
  <c r="K65" i="18" s="1"/>
  <c r="A62" i="1"/>
  <c r="I62" i="1"/>
  <c r="A63" i="17"/>
  <c r="H63" i="17"/>
  <c r="E62" i="17"/>
  <c r="I62" i="17" s="1"/>
  <c r="K42" i="17"/>
  <c r="O42" i="17" s="1"/>
  <c r="B215" i="1"/>
  <c r="B66" i="18"/>
  <c r="D65" i="18"/>
  <c r="C65" i="18"/>
  <c r="F65" i="18"/>
  <c r="D62" i="17"/>
  <c r="B63" i="17"/>
  <c r="C62" i="17"/>
  <c r="F62" i="17"/>
  <c r="K69" i="19" l="1"/>
  <c r="B71" i="19"/>
  <c r="F70" i="19"/>
  <c r="A71" i="19"/>
  <c r="E70" i="19"/>
  <c r="C70" i="19"/>
  <c r="I71" i="19"/>
  <c r="D70" i="19"/>
  <c r="A223" i="19"/>
  <c r="C222" i="19"/>
  <c r="E222" i="19"/>
  <c r="D222" i="19"/>
  <c r="B223" i="19"/>
  <c r="F222" i="19"/>
  <c r="J61" i="1"/>
  <c r="D43" i="20" s="1"/>
  <c r="F215" i="1"/>
  <c r="E215" i="1"/>
  <c r="D215" i="1"/>
  <c r="C215" i="1"/>
  <c r="C62" i="1"/>
  <c r="D62" i="1"/>
  <c r="E62" i="1"/>
  <c r="F62" i="1"/>
  <c r="B63" i="1"/>
  <c r="A220" i="1"/>
  <c r="A67" i="18"/>
  <c r="I67" i="18"/>
  <c r="E66" i="18"/>
  <c r="J66" i="18" s="1"/>
  <c r="K66" i="18" s="1"/>
  <c r="A63" i="1"/>
  <c r="I63" i="1"/>
  <c r="A64" i="17"/>
  <c r="H64" i="17"/>
  <c r="E63" i="17"/>
  <c r="I63" i="17" s="1"/>
  <c r="J43" i="17"/>
  <c r="L43" i="17" s="1"/>
  <c r="B216" i="1"/>
  <c r="F66" i="18"/>
  <c r="B67" i="18"/>
  <c r="D66" i="18"/>
  <c r="C66" i="18"/>
  <c r="B64" i="17"/>
  <c r="C63" i="17"/>
  <c r="F63" i="17"/>
  <c r="D63" i="17"/>
  <c r="K61" i="1" l="1"/>
  <c r="J70" i="19"/>
  <c r="K70" i="19"/>
  <c r="B72" i="19"/>
  <c r="F71" i="19"/>
  <c r="A72" i="19"/>
  <c r="E71" i="19"/>
  <c r="I72" i="19"/>
  <c r="D71" i="19"/>
  <c r="C71" i="19"/>
  <c r="B64" i="1"/>
  <c r="E223" i="19"/>
  <c r="D223" i="19"/>
  <c r="B224" i="19"/>
  <c r="C223" i="19"/>
  <c r="A224" i="19"/>
  <c r="F223" i="19"/>
  <c r="J62" i="1"/>
  <c r="D44" i="20" s="1"/>
  <c r="C63" i="1"/>
  <c r="E63" i="1"/>
  <c r="F63" i="1"/>
  <c r="D63" i="1"/>
  <c r="F216" i="1"/>
  <c r="D216" i="1"/>
  <c r="E216" i="1"/>
  <c r="C216" i="1"/>
  <c r="A221" i="1"/>
  <c r="A68" i="18"/>
  <c r="I68" i="18"/>
  <c r="E67" i="18"/>
  <c r="J67" i="18" s="1"/>
  <c r="K67" i="18" s="1"/>
  <c r="A64" i="1"/>
  <c r="I64" i="1"/>
  <c r="A65" i="17"/>
  <c r="E64" i="17"/>
  <c r="I64" i="17" s="1"/>
  <c r="H65" i="17"/>
  <c r="K43" i="17"/>
  <c r="O43" i="17" s="1"/>
  <c r="B217" i="1"/>
  <c r="C67" i="18"/>
  <c r="F67" i="18"/>
  <c r="D67" i="18"/>
  <c r="B68" i="18"/>
  <c r="F64" i="17"/>
  <c r="D64" i="17"/>
  <c r="B65" i="17"/>
  <c r="C64" i="17"/>
  <c r="K62" i="1" l="1"/>
  <c r="J71" i="19"/>
  <c r="K71" i="19" s="1"/>
  <c r="B73" i="19"/>
  <c r="F72" i="19"/>
  <c r="A73" i="19"/>
  <c r="E72" i="19"/>
  <c r="D72" i="19"/>
  <c r="C72" i="19"/>
  <c r="I73" i="19"/>
  <c r="A225" i="19"/>
  <c r="C224" i="19"/>
  <c r="D224" i="19"/>
  <c r="B225" i="19"/>
  <c r="F224" i="19"/>
  <c r="E224" i="19"/>
  <c r="J63" i="1"/>
  <c r="D45" i="20" s="1"/>
  <c r="C64" i="1"/>
  <c r="D64" i="1"/>
  <c r="E64" i="1"/>
  <c r="J64" i="1" s="1"/>
  <c r="D46" i="20" s="1"/>
  <c r="F64" i="1"/>
  <c r="E217" i="1"/>
  <c r="D217" i="1"/>
  <c r="F217" i="1"/>
  <c r="C217" i="1"/>
  <c r="B65" i="1"/>
  <c r="A222" i="1"/>
  <c r="A69" i="18"/>
  <c r="I69" i="18"/>
  <c r="E68" i="18"/>
  <c r="J68" i="18" s="1"/>
  <c r="K68" i="18" s="1"/>
  <c r="A65" i="1"/>
  <c r="I65" i="1"/>
  <c r="A66" i="17"/>
  <c r="E65" i="17"/>
  <c r="I65" i="17" s="1"/>
  <c r="H66" i="17"/>
  <c r="J44" i="17"/>
  <c r="L44" i="17" s="1"/>
  <c r="B218" i="1"/>
  <c r="D68" i="18"/>
  <c r="C68" i="18"/>
  <c r="B69" i="18"/>
  <c r="F68" i="18"/>
  <c r="D65" i="17"/>
  <c r="B66" i="17"/>
  <c r="C65" i="17"/>
  <c r="F65" i="17"/>
  <c r="K64" i="1" l="1"/>
  <c r="K63" i="1"/>
  <c r="J72" i="19"/>
  <c r="K72" i="19"/>
  <c r="E225" i="19"/>
  <c r="B226" i="19"/>
  <c r="C225" i="19"/>
  <c r="A226" i="19"/>
  <c r="F225" i="19"/>
  <c r="D225" i="19"/>
  <c r="A74" i="19"/>
  <c r="F73" i="19"/>
  <c r="E73" i="19"/>
  <c r="J73" i="19" s="1"/>
  <c r="D73" i="19"/>
  <c r="I74" i="19"/>
  <c r="C73" i="19"/>
  <c r="B74" i="19"/>
  <c r="D65" i="1"/>
  <c r="E65" i="1"/>
  <c r="J65" i="1" s="1"/>
  <c r="D47" i="20" s="1"/>
  <c r="C65" i="1"/>
  <c r="F65" i="1"/>
  <c r="C218" i="1"/>
  <c r="D218" i="1"/>
  <c r="F218" i="1"/>
  <c r="E218" i="1"/>
  <c r="B66" i="1"/>
  <c r="A223" i="1"/>
  <c r="A70" i="18"/>
  <c r="E69" i="18"/>
  <c r="J69" i="18" s="1"/>
  <c r="K69" i="18" s="1"/>
  <c r="I70" i="18"/>
  <c r="A66" i="1"/>
  <c r="I66" i="1"/>
  <c r="A67" i="17"/>
  <c r="H67" i="17"/>
  <c r="E66" i="17"/>
  <c r="I66" i="17" s="1"/>
  <c r="K44" i="17"/>
  <c r="O44" i="17" s="1"/>
  <c r="B219" i="1"/>
  <c r="B70" i="18"/>
  <c r="D69" i="18"/>
  <c r="F69" i="18"/>
  <c r="C69" i="18"/>
  <c r="D66" i="17"/>
  <c r="B67" i="17"/>
  <c r="C66" i="17"/>
  <c r="F66" i="17"/>
  <c r="K65" i="1" l="1"/>
  <c r="K73" i="19"/>
  <c r="A75" i="19"/>
  <c r="E74" i="19"/>
  <c r="F74" i="19"/>
  <c r="D74" i="19"/>
  <c r="B75" i="19"/>
  <c r="C74" i="19"/>
  <c r="I75" i="19"/>
  <c r="A227" i="19"/>
  <c r="C226" i="19"/>
  <c r="B227" i="19"/>
  <c r="F226" i="19"/>
  <c r="E226" i="19"/>
  <c r="D226" i="19"/>
  <c r="C66" i="1"/>
  <c r="D66" i="1"/>
  <c r="E66" i="1"/>
  <c r="J66" i="1" s="1"/>
  <c r="D48" i="20" s="1"/>
  <c r="F66" i="1"/>
  <c r="C219" i="1"/>
  <c r="F219" i="1"/>
  <c r="D219" i="1"/>
  <c r="E219" i="1"/>
  <c r="B67" i="1"/>
  <c r="A224" i="1"/>
  <c r="A71" i="18"/>
  <c r="I71" i="18"/>
  <c r="E70" i="18"/>
  <c r="J70" i="18" s="1"/>
  <c r="K70" i="18" s="1"/>
  <c r="A67" i="1"/>
  <c r="I67" i="1"/>
  <c r="A68" i="17"/>
  <c r="H68" i="17"/>
  <c r="E67" i="17"/>
  <c r="I67" i="17" s="1"/>
  <c r="J45" i="17"/>
  <c r="B220" i="1"/>
  <c r="F70" i="18"/>
  <c r="B71" i="18"/>
  <c r="D70" i="18"/>
  <c r="C70" i="18"/>
  <c r="B68" i="17"/>
  <c r="C67" i="17"/>
  <c r="F67" i="17"/>
  <c r="D67" i="17"/>
  <c r="K66" i="1" l="1"/>
  <c r="J74" i="19"/>
  <c r="K74" i="19" s="1"/>
  <c r="A76" i="19"/>
  <c r="E75" i="19"/>
  <c r="J75" i="19" s="1"/>
  <c r="F75" i="19"/>
  <c r="D75" i="19"/>
  <c r="C75" i="19"/>
  <c r="I76" i="19"/>
  <c r="B76" i="19"/>
  <c r="E227" i="19"/>
  <c r="A228" i="19"/>
  <c r="F227" i="19"/>
  <c r="B228" i="19"/>
  <c r="D227" i="19"/>
  <c r="C227" i="19"/>
  <c r="B68" i="1"/>
  <c r="C67" i="1"/>
  <c r="E67" i="1"/>
  <c r="J67" i="1" s="1"/>
  <c r="D49" i="20" s="1"/>
  <c r="F67" i="1"/>
  <c r="D67" i="1"/>
  <c r="F220" i="1"/>
  <c r="E220" i="1"/>
  <c r="D220" i="1"/>
  <c r="C220" i="1"/>
  <c r="A225" i="1"/>
  <c r="A72" i="18"/>
  <c r="I72" i="18"/>
  <c r="E71" i="18"/>
  <c r="J71" i="18" s="1"/>
  <c r="K71" i="18" s="1"/>
  <c r="A68" i="1"/>
  <c r="I68" i="1"/>
  <c r="A69" i="17"/>
  <c r="H69" i="17"/>
  <c r="E68" i="17"/>
  <c r="I68" i="17" s="1"/>
  <c r="K45" i="17"/>
  <c r="O45" i="17" s="1"/>
  <c r="L45" i="17"/>
  <c r="B221" i="1"/>
  <c r="C71" i="18"/>
  <c r="F71" i="18"/>
  <c r="B72" i="18"/>
  <c r="D71" i="18"/>
  <c r="F68" i="17"/>
  <c r="D68" i="17"/>
  <c r="C68" i="17"/>
  <c r="B69" i="17"/>
  <c r="K67" i="1" l="1"/>
  <c r="K75" i="19"/>
  <c r="A229" i="19"/>
  <c r="C228" i="19"/>
  <c r="F228" i="19"/>
  <c r="E228" i="19"/>
  <c r="D228" i="19"/>
  <c r="B229" i="19"/>
  <c r="B77" i="19"/>
  <c r="A77" i="19"/>
  <c r="E76" i="19"/>
  <c r="J76" i="19" s="1"/>
  <c r="F76" i="19"/>
  <c r="D76" i="19"/>
  <c r="I77" i="19"/>
  <c r="C76" i="19"/>
  <c r="C68" i="1"/>
  <c r="D68" i="1"/>
  <c r="F68" i="1"/>
  <c r="E68" i="1"/>
  <c r="E221" i="1"/>
  <c r="D221" i="1"/>
  <c r="F221" i="1"/>
  <c r="C221" i="1"/>
  <c r="B69" i="1"/>
  <c r="A226" i="1"/>
  <c r="A73" i="18"/>
  <c r="I73" i="18"/>
  <c r="E72" i="18"/>
  <c r="J72" i="18" s="1"/>
  <c r="K72" i="18" s="1"/>
  <c r="A69" i="1"/>
  <c r="I69" i="1"/>
  <c r="J46" i="17"/>
  <c r="K46" i="17" s="1"/>
  <c r="L46" i="17"/>
  <c r="A70" i="17"/>
  <c r="H70" i="17"/>
  <c r="E69" i="17"/>
  <c r="I69" i="17" s="1"/>
  <c r="B222" i="1"/>
  <c r="D72" i="18"/>
  <c r="C72" i="18"/>
  <c r="F72" i="18"/>
  <c r="B73" i="18"/>
  <c r="D69" i="17"/>
  <c r="B70" i="17"/>
  <c r="C69" i="17"/>
  <c r="F69" i="17"/>
  <c r="K76" i="19" l="1"/>
  <c r="E229" i="19"/>
  <c r="F229" i="19"/>
  <c r="D229" i="19"/>
  <c r="B230" i="19"/>
  <c r="A230" i="19"/>
  <c r="C229" i="19"/>
  <c r="B78" i="19"/>
  <c r="F77" i="19"/>
  <c r="A78" i="19"/>
  <c r="E77" i="19"/>
  <c r="J77" i="19" s="1"/>
  <c r="C77" i="19"/>
  <c r="I78" i="19"/>
  <c r="D77" i="19"/>
  <c r="J68" i="1"/>
  <c r="D50" i="20" s="1"/>
  <c r="F222" i="1"/>
  <c r="E222" i="1"/>
  <c r="D222" i="1"/>
  <c r="C222" i="1"/>
  <c r="C69" i="1"/>
  <c r="D69" i="1"/>
  <c r="E69" i="1"/>
  <c r="J69" i="1" s="1"/>
  <c r="D51" i="20" s="1"/>
  <c r="F69" i="1"/>
  <c r="B70" i="1"/>
  <c r="A227" i="1"/>
  <c r="A74" i="18"/>
  <c r="I74" i="18"/>
  <c r="E73" i="18"/>
  <c r="J73" i="18" s="1"/>
  <c r="K73" i="18" s="1"/>
  <c r="A70" i="1"/>
  <c r="I70" i="1"/>
  <c r="O46" i="17"/>
  <c r="J47" i="17"/>
  <c r="K47" i="17" s="1"/>
  <c r="O47" i="17" s="1"/>
  <c r="A71" i="17"/>
  <c r="H71" i="17"/>
  <c r="E70" i="17"/>
  <c r="I70" i="17" s="1"/>
  <c r="B223" i="1"/>
  <c r="B74" i="18"/>
  <c r="D73" i="18"/>
  <c r="C73" i="18"/>
  <c r="F73" i="18"/>
  <c r="D70" i="17"/>
  <c r="B71" i="17"/>
  <c r="C70" i="17"/>
  <c r="F70" i="17"/>
  <c r="K68" i="1" l="1"/>
  <c r="K69" i="1"/>
  <c r="K77" i="19"/>
  <c r="B79" i="19"/>
  <c r="F78" i="19"/>
  <c r="A79" i="19"/>
  <c r="E78" i="19"/>
  <c r="I79" i="19"/>
  <c r="D78" i="19"/>
  <c r="C78" i="19"/>
  <c r="A231" i="19"/>
  <c r="C230" i="19"/>
  <c r="E230" i="19"/>
  <c r="J78" i="19" s="1"/>
  <c r="D230" i="19"/>
  <c r="B231" i="19"/>
  <c r="F230" i="19"/>
  <c r="C70" i="1"/>
  <c r="D70" i="1"/>
  <c r="E70" i="1"/>
  <c r="F70" i="1"/>
  <c r="F223" i="1"/>
  <c r="E223" i="1"/>
  <c r="D223" i="1"/>
  <c r="C223" i="1"/>
  <c r="A228" i="1"/>
  <c r="B71" i="1"/>
  <c r="A75" i="18"/>
  <c r="E74" i="18"/>
  <c r="J74" i="18" s="1"/>
  <c r="K74" i="18" s="1"/>
  <c r="I75" i="18"/>
  <c r="A71" i="1"/>
  <c r="I71" i="1"/>
  <c r="L47" i="17"/>
  <c r="A72" i="17"/>
  <c r="H72" i="17"/>
  <c r="E71" i="17"/>
  <c r="J48" i="17"/>
  <c r="B224" i="1"/>
  <c r="F74" i="18"/>
  <c r="B75" i="18"/>
  <c r="D74" i="18"/>
  <c r="C74" i="18"/>
  <c r="B72" i="17"/>
  <c r="C71" i="17"/>
  <c r="F71" i="17"/>
  <c r="I71" i="17"/>
  <c r="D71" i="17"/>
  <c r="K78" i="19" l="1"/>
  <c r="B80" i="19"/>
  <c r="F79" i="19"/>
  <c r="A80" i="19"/>
  <c r="E79" i="19"/>
  <c r="D79" i="19"/>
  <c r="C79" i="19"/>
  <c r="I80" i="19"/>
  <c r="E231" i="19"/>
  <c r="D231" i="19"/>
  <c r="B232" i="19"/>
  <c r="C231" i="19"/>
  <c r="A232" i="19"/>
  <c r="F231" i="19"/>
  <c r="J70" i="1"/>
  <c r="D52" i="20" s="1"/>
  <c r="F224" i="1"/>
  <c r="D224" i="1"/>
  <c r="E224" i="1"/>
  <c r="C224" i="1"/>
  <c r="E71" i="1"/>
  <c r="J71" i="1" s="1"/>
  <c r="D53" i="20" s="1"/>
  <c r="C71" i="1"/>
  <c r="F71" i="1"/>
  <c r="D71" i="1"/>
  <c r="B72" i="1"/>
  <c r="A229" i="1"/>
  <c r="A76" i="18"/>
  <c r="I76" i="18"/>
  <c r="E75" i="18"/>
  <c r="J75" i="18" s="1"/>
  <c r="K75" i="18" s="1"/>
  <c r="A72" i="1"/>
  <c r="I72" i="1"/>
  <c r="K48" i="17"/>
  <c r="O48" i="17" s="1"/>
  <c r="L48" i="17"/>
  <c r="A73" i="17"/>
  <c r="H73" i="17"/>
  <c r="E72" i="17"/>
  <c r="I72" i="17" s="1"/>
  <c r="B225" i="1"/>
  <c r="C75" i="18"/>
  <c r="F75" i="18"/>
  <c r="D75" i="18"/>
  <c r="B76" i="18"/>
  <c r="F72" i="17"/>
  <c r="D72" i="17"/>
  <c r="B73" i="17"/>
  <c r="C72" i="17"/>
  <c r="K71" i="1" l="1"/>
  <c r="K70" i="1"/>
  <c r="J79" i="19"/>
  <c r="K79" i="19"/>
  <c r="A233" i="19"/>
  <c r="C232" i="19"/>
  <c r="D232" i="19"/>
  <c r="B233" i="19"/>
  <c r="F232" i="19"/>
  <c r="E232" i="19"/>
  <c r="B81" i="19"/>
  <c r="F80" i="19"/>
  <c r="A81" i="19"/>
  <c r="E80" i="19"/>
  <c r="J80" i="19" s="1"/>
  <c r="D80" i="19"/>
  <c r="C80" i="19"/>
  <c r="I81" i="19"/>
  <c r="C72" i="1"/>
  <c r="D72" i="1"/>
  <c r="E72" i="1"/>
  <c r="F72" i="1"/>
  <c r="C225" i="1"/>
  <c r="E225" i="1"/>
  <c r="D225" i="1"/>
  <c r="F225" i="1"/>
  <c r="B73" i="1"/>
  <c r="A230" i="1"/>
  <c r="A77" i="18"/>
  <c r="I77" i="18"/>
  <c r="E76" i="18"/>
  <c r="J76" i="18" s="1"/>
  <c r="K76" i="18" s="1"/>
  <c r="A73" i="1"/>
  <c r="I73" i="1"/>
  <c r="A74" i="17"/>
  <c r="H74" i="17"/>
  <c r="E73" i="17"/>
  <c r="I73" i="17" s="1"/>
  <c r="J49" i="17"/>
  <c r="B226" i="1"/>
  <c r="D76" i="18"/>
  <c r="C76" i="18"/>
  <c r="F76" i="18"/>
  <c r="B77" i="18"/>
  <c r="D73" i="17"/>
  <c r="B74" i="17"/>
  <c r="C73" i="17"/>
  <c r="F73" i="17"/>
  <c r="K80" i="19" l="1"/>
  <c r="B82" i="19"/>
  <c r="F81" i="19"/>
  <c r="A82" i="19"/>
  <c r="E81" i="19"/>
  <c r="C81" i="19"/>
  <c r="I82" i="19"/>
  <c r="D81" i="19"/>
  <c r="B74" i="1"/>
  <c r="E233" i="19"/>
  <c r="B234" i="19"/>
  <c r="C233" i="19"/>
  <c r="A234" i="19"/>
  <c r="F233" i="19"/>
  <c r="D233" i="19"/>
  <c r="J72" i="1"/>
  <c r="D54" i="20" s="1"/>
  <c r="D73" i="1"/>
  <c r="C73" i="1"/>
  <c r="E73" i="1"/>
  <c r="F73" i="1"/>
  <c r="F226" i="1"/>
  <c r="E226" i="1"/>
  <c r="C226" i="1"/>
  <c r="D226" i="1"/>
  <c r="A231" i="1"/>
  <c r="A78" i="18"/>
  <c r="E77" i="18"/>
  <c r="J77" i="18" s="1"/>
  <c r="K77" i="18" s="1"/>
  <c r="I78" i="18"/>
  <c r="A74" i="1"/>
  <c r="I74" i="1"/>
  <c r="K49" i="17"/>
  <c r="O49" i="17" s="1"/>
  <c r="L49" i="17"/>
  <c r="A75" i="17"/>
  <c r="H75" i="17"/>
  <c r="E74" i="17"/>
  <c r="I74" i="17" s="1"/>
  <c r="B227" i="1"/>
  <c r="B78" i="18"/>
  <c r="D77" i="18"/>
  <c r="F77" i="18"/>
  <c r="C77" i="18"/>
  <c r="D74" i="17"/>
  <c r="B75" i="17"/>
  <c r="C74" i="17"/>
  <c r="F74" i="17"/>
  <c r="K72" i="1" l="1"/>
  <c r="J81" i="19"/>
  <c r="K81" i="19"/>
  <c r="B83" i="19"/>
  <c r="F82" i="19"/>
  <c r="A83" i="19"/>
  <c r="E82" i="19"/>
  <c r="I83" i="19"/>
  <c r="D82" i="19"/>
  <c r="C82" i="19"/>
  <c r="A235" i="19"/>
  <c r="C234" i="19"/>
  <c r="B235" i="19"/>
  <c r="F234" i="19"/>
  <c r="E234" i="19"/>
  <c r="D234" i="19"/>
  <c r="J73" i="1"/>
  <c r="D55" i="20" s="1"/>
  <c r="C74" i="1"/>
  <c r="D74" i="1"/>
  <c r="E74" i="1"/>
  <c r="J74" i="1" s="1"/>
  <c r="D56" i="20" s="1"/>
  <c r="F74" i="1"/>
  <c r="C227" i="1"/>
  <c r="D227" i="1"/>
  <c r="F227" i="1"/>
  <c r="E227" i="1"/>
  <c r="A232" i="1"/>
  <c r="A79" i="18"/>
  <c r="I79" i="18"/>
  <c r="E78" i="18"/>
  <c r="J78" i="18" s="1"/>
  <c r="K78" i="18" s="1"/>
  <c r="A75" i="1"/>
  <c r="I75" i="1"/>
  <c r="B75" i="1"/>
  <c r="J50" i="17"/>
  <c r="L50" i="17" s="1"/>
  <c r="A76" i="17"/>
  <c r="H76" i="17"/>
  <c r="E75" i="17"/>
  <c r="I75" i="17" s="1"/>
  <c r="K50" i="17"/>
  <c r="O50" i="17" s="1"/>
  <c r="B228" i="1"/>
  <c r="F78" i="18"/>
  <c r="B79" i="18"/>
  <c r="D78" i="18"/>
  <c r="C78" i="18"/>
  <c r="B76" i="17"/>
  <c r="C75" i="17"/>
  <c r="F75" i="17"/>
  <c r="D75" i="17"/>
  <c r="K73" i="1" l="1"/>
  <c r="K74" i="1"/>
  <c r="J82" i="19"/>
  <c r="K82" i="19"/>
  <c r="B84" i="19"/>
  <c r="F83" i="19"/>
  <c r="A84" i="19"/>
  <c r="E83" i="19"/>
  <c r="D83" i="19"/>
  <c r="C83" i="19"/>
  <c r="I84" i="19"/>
  <c r="E235" i="19"/>
  <c r="J83" i="19" s="1"/>
  <c r="A236" i="19"/>
  <c r="F235" i="19"/>
  <c r="D235" i="19"/>
  <c r="C235" i="19"/>
  <c r="B236" i="19"/>
  <c r="B76" i="1"/>
  <c r="F228" i="1"/>
  <c r="E228" i="1"/>
  <c r="C228" i="1"/>
  <c r="D228" i="1"/>
  <c r="D75" i="1"/>
  <c r="F75" i="1"/>
  <c r="C75" i="1"/>
  <c r="E75" i="1"/>
  <c r="A233" i="1"/>
  <c r="A80" i="18"/>
  <c r="I80" i="18"/>
  <c r="E79" i="18"/>
  <c r="J79" i="18" s="1"/>
  <c r="K79" i="18" s="1"/>
  <c r="A76" i="1"/>
  <c r="I76" i="1"/>
  <c r="J51" i="17"/>
  <c r="A77" i="17"/>
  <c r="H77" i="17"/>
  <c r="E76" i="17"/>
  <c r="I76" i="17" s="1"/>
  <c r="B229" i="1"/>
  <c r="C79" i="18"/>
  <c r="F79" i="18"/>
  <c r="D79" i="18"/>
  <c r="B80" i="18"/>
  <c r="B77" i="17"/>
  <c r="C76" i="17"/>
  <c r="F76" i="17"/>
  <c r="D76" i="17"/>
  <c r="B85" i="19" l="1"/>
  <c r="F84" i="19"/>
  <c r="A85" i="19"/>
  <c r="E84" i="19"/>
  <c r="J84" i="19" s="1"/>
  <c r="D84" i="19"/>
  <c r="C84" i="19"/>
  <c r="I85" i="19"/>
  <c r="K83" i="19"/>
  <c r="B237" i="19"/>
  <c r="A237" i="19"/>
  <c r="C236" i="19"/>
  <c r="F236" i="19"/>
  <c r="E236" i="19"/>
  <c r="D236" i="19"/>
  <c r="J75" i="1"/>
  <c r="D57" i="20" s="1"/>
  <c r="C229" i="1"/>
  <c r="F229" i="1"/>
  <c r="E229" i="1"/>
  <c r="D229" i="1"/>
  <c r="C76" i="1"/>
  <c r="D76" i="1"/>
  <c r="E76" i="1"/>
  <c r="F76" i="1"/>
  <c r="B77" i="1"/>
  <c r="A234" i="1"/>
  <c r="A81" i="18"/>
  <c r="I81" i="18"/>
  <c r="E80" i="18"/>
  <c r="J80" i="18" s="1"/>
  <c r="K80" i="18" s="1"/>
  <c r="A77" i="1"/>
  <c r="I77" i="1"/>
  <c r="A78" i="17"/>
  <c r="H78" i="17"/>
  <c r="E77" i="17"/>
  <c r="I77" i="17" s="1"/>
  <c r="K51" i="17"/>
  <c r="J52" i="17" s="1"/>
  <c r="L51" i="17"/>
  <c r="B230" i="1"/>
  <c r="D80" i="18"/>
  <c r="C80" i="18"/>
  <c r="B81" i="18"/>
  <c r="F80" i="18"/>
  <c r="F77" i="17"/>
  <c r="D77" i="17"/>
  <c r="B78" i="17"/>
  <c r="C77" i="17"/>
  <c r="K75" i="1" l="1"/>
  <c r="K84" i="19"/>
  <c r="B86" i="19"/>
  <c r="F85" i="19"/>
  <c r="A86" i="19"/>
  <c r="E85" i="19"/>
  <c r="C85" i="19"/>
  <c r="I86" i="19"/>
  <c r="D85" i="19"/>
  <c r="F237" i="19"/>
  <c r="E237" i="19"/>
  <c r="B238" i="19"/>
  <c r="A238" i="19"/>
  <c r="D237" i="19"/>
  <c r="C237" i="19"/>
  <c r="B78" i="1"/>
  <c r="J76" i="1"/>
  <c r="D58" i="20" s="1"/>
  <c r="C230" i="1"/>
  <c r="D230" i="1"/>
  <c r="F230" i="1"/>
  <c r="E230" i="1"/>
  <c r="C77" i="1"/>
  <c r="D77" i="1"/>
  <c r="E77" i="1"/>
  <c r="J77" i="1" s="1"/>
  <c r="D59" i="20" s="1"/>
  <c r="F77" i="1"/>
  <c r="A235" i="1"/>
  <c r="A82" i="18"/>
  <c r="I82" i="18"/>
  <c r="E81" i="18"/>
  <c r="J81" i="18" s="1"/>
  <c r="K81" i="18" s="1"/>
  <c r="A78" i="1"/>
  <c r="I78" i="1"/>
  <c r="K52" i="17"/>
  <c r="O52" i="17" s="1"/>
  <c r="L52" i="17"/>
  <c r="O51" i="17"/>
  <c r="A79" i="17"/>
  <c r="H79" i="17"/>
  <c r="E78" i="17"/>
  <c r="I78" i="17" s="1"/>
  <c r="B231" i="1"/>
  <c r="B82" i="18"/>
  <c r="D81" i="18"/>
  <c r="F81" i="18"/>
  <c r="C81" i="18"/>
  <c r="B79" i="17"/>
  <c r="C78" i="17"/>
  <c r="F78" i="17"/>
  <c r="D78" i="17"/>
  <c r="K76" i="1" l="1"/>
  <c r="K77" i="1"/>
  <c r="J85" i="19"/>
  <c r="K85" i="19"/>
  <c r="B239" i="19"/>
  <c r="D238" i="19"/>
  <c r="A239" i="19"/>
  <c r="C238" i="19"/>
  <c r="F238" i="19"/>
  <c r="E238" i="19"/>
  <c r="B87" i="19"/>
  <c r="F86" i="19"/>
  <c r="A87" i="19"/>
  <c r="E86" i="19"/>
  <c r="J86" i="19" s="1"/>
  <c r="I87" i="19"/>
  <c r="D86" i="19"/>
  <c r="C86" i="19"/>
  <c r="F231" i="1"/>
  <c r="E231" i="1"/>
  <c r="D231" i="1"/>
  <c r="C231" i="1"/>
  <c r="C78" i="1"/>
  <c r="D78" i="1"/>
  <c r="E78" i="1"/>
  <c r="F78" i="1"/>
  <c r="B79" i="1"/>
  <c r="A236" i="1"/>
  <c r="A83" i="18"/>
  <c r="I83" i="18"/>
  <c r="E82" i="18"/>
  <c r="J82" i="18" s="1"/>
  <c r="K82" i="18" s="1"/>
  <c r="J53" i="17"/>
  <c r="K53" i="17" s="1"/>
  <c r="O53" i="17" s="1"/>
  <c r="A79" i="1"/>
  <c r="I79" i="1"/>
  <c r="A80" i="17"/>
  <c r="H80" i="17"/>
  <c r="E79" i="17"/>
  <c r="I79" i="17" s="1"/>
  <c r="B232" i="1"/>
  <c r="F82" i="18"/>
  <c r="B83" i="18"/>
  <c r="D82" i="18"/>
  <c r="C82" i="18"/>
  <c r="D79" i="17"/>
  <c r="B80" i="17"/>
  <c r="F79" i="17"/>
  <c r="C79" i="17"/>
  <c r="K86" i="19" l="1"/>
  <c r="F239" i="19"/>
  <c r="E239" i="19"/>
  <c r="D239" i="19"/>
  <c r="C239" i="19"/>
  <c r="B240" i="19"/>
  <c r="A240" i="19"/>
  <c r="L53" i="17"/>
  <c r="B88" i="19"/>
  <c r="F87" i="19"/>
  <c r="A88" i="19"/>
  <c r="E87" i="19"/>
  <c r="J87" i="19" s="1"/>
  <c r="D87" i="19"/>
  <c r="C87" i="19"/>
  <c r="I88" i="19"/>
  <c r="J78" i="1"/>
  <c r="D60" i="20" s="1"/>
  <c r="F232" i="1"/>
  <c r="E232" i="1"/>
  <c r="C232" i="1"/>
  <c r="D232" i="1"/>
  <c r="C79" i="1"/>
  <c r="F79" i="1"/>
  <c r="D79" i="1"/>
  <c r="E79" i="1"/>
  <c r="B80" i="1"/>
  <c r="A237" i="1"/>
  <c r="A84" i="18"/>
  <c r="I84" i="18"/>
  <c r="E83" i="18"/>
  <c r="J83" i="18" s="1"/>
  <c r="K83" i="18" s="1"/>
  <c r="A80" i="1"/>
  <c r="I80" i="1"/>
  <c r="J54" i="17"/>
  <c r="L54" i="17" s="1"/>
  <c r="A81" i="17"/>
  <c r="E80" i="17"/>
  <c r="I80" i="17" s="1"/>
  <c r="H81" i="17"/>
  <c r="B233" i="1"/>
  <c r="B84" i="18"/>
  <c r="F83" i="18"/>
  <c r="D83" i="18"/>
  <c r="C83" i="18"/>
  <c r="B81" i="17"/>
  <c r="C80" i="17"/>
  <c r="F80" i="17"/>
  <c r="D80" i="17"/>
  <c r="K78" i="1" l="1"/>
  <c r="K87" i="19"/>
  <c r="B89" i="19"/>
  <c r="F88" i="19"/>
  <c r="A89" i="19"/>
  <c r="E88" i="19"/>
  <c r="D88" i="19"/>
  <c r="C88" i="19"/>
  <c r="I89" i="19"/>
  <c r="B241" i="19"/>
  <c r="D240" i="19"/>
  <c r="A241" i="19"/>
  <c r="C240" i="19"/>
  <c r="F240" i="19"/>
  <c r="E240" i="19"/>
  <c r="J79" i="1"/>
  <c r="D61" i="20" s="1"/>
  <c r="B81" i="1"/>
  <c r="C80" i="1"/>
  <c r="D80" i="1"/>
  <c r="E80" i="1"/>
  <c r="F80" i="1"/>
  <c r="D233" i="1"/>
  <c r="C233" i="1"/>
  <c r="F233" i="1"/>
  <c r="E233" i="1"/>
  <c r="A238" i="1"/>
  <c r="A85" i="18"/>
  <c r="I85" i="18"/>
  <c r="E84" i="18"/>
  <c r="J84" i="18" s="1"/>
  <c r="K84" i="18" s="1"/>
  <c r="A81" i="1"/>
  <c r="I81" i="1"/>
  <c r="K54" i="17"/>
  <c r="O54" i="17" s="1"/>
  <c r="A82" i="17"/>
  <c r="E81" i="17"/>
  <c r="I81" i="17" s="1"/>
  <c r="H82" i="17"/>
  <c r="J55" i="17"/>
  <c r="B234" i="1"/>
  <c r="F84" i="18"/>
  <c r="D84" i="18"/>
  <c r="C84" i="18"/>
  <c r="B85" i="18"/>
  <c r="F81" i="17"/>
  <c r="D81" i="17"/>
  <c r="C81" i="17"/>
  <c r="B82" i="17"/>
  <c r="K79" i="1" l="1"/>
  <c r="J88" i="19"/>
  <c r="K88" i="19" s="1"/>
  <c r="B90" i="19"/>
  <c r="F89" i="19"/>
  <c r="A90" i="19"/>
  <c r="E89" i="19"/>
  <c r="C89" i="19"/>
  <c r="I90" i="19"/>
  <c r="D89" i="19"/>
  <c r="F241" i="19"/>
  <c r="E241" i="19"/>
  <c r="B242" i="19"/>
  <c r="A242" i="19"/>
  <c r="D241" i="19"/>
  <c r="C241" i="19"/>
  <c r="J80" i="1"/>
  <c r="D62" i="20" s="1"/>
  <c r="F234" i="1"/>
  <c r="E234" i="1"/>
  <c r="D234" i="1"/>
  <c r="C234" i="1"/>
  <c r="D81" i="1"/>
  <c r="C81" i="1"/>
  <c r="E81" i="1"/>
  <c r="J81" i="1" s="1"/>
  <c r="D63" i="20" s="1"/>
  <c r="F81" i="1"/>
  <c r="B82" i="1"/>
  <c r="A239" i="1"/>
  <c r="A86" i="18"/>
  <c r="E85" i="18"/>
  <c r="J85" i="18" s="1"/>
  <c r="K85" i="18" s="1"/>
  <c r="I86" i="18"/>
  <c r="A82" i="1"/>
  <c r="I82" i="1"/>
  <c r="K55" i="17"/>
  <c r="O55" i="17" s="1"/>
  <c r="L55" i="17"/>
  <c r="A83" i="17"/>
  <c r="H83" i="17"/>
  <c r="E82" i="17"/>
  <c r="I82" i="17" s="1"/>
  <c r="B235" i="1"/>
  <c r="C85" i="18"/>
  <c r="B86" i="18"/>
  <c r="D85" i="18"/>
  <c r="F85" i="18"/>
  <c r="D82" i="17"/>
  <c r="B83" i="17"/>
  <c r="C82" i="17"/>
  <c r="F82" i="17"/>
  <c r="K80" i="1" l="1"/>
  <c r="J89" i="19"/>
  <c r="K89" i="19" s="1"/>
  <c r="B243" i="19"/>
  <c r="D242" i="19"/>
  <c r="A243" i="19"/>
  <c r="C242" i="19"/>
  <c r="F242" i="19"/>
  <c r="E242" i="19"/>
  <c r="B91" i="19"/>
  <c r="F90" i="19"/>
  <c r="A91" i="19"/>
  <c r="E90" i="19"/>
  <c r="J90" i="19" s="1"/>
  <c r="I91" i="19"/>
  <c r="D90" i="19"/>
  <c r="C90" i="19"/>
  <c r="K81" i="1"/>
  <c r="D235" i="1"/>
  <c r="F235" i="1"/>
  <c r="C235" i="1"/>
  <c r="E235" i="1"/>
  <c r="C82" i="1"/>
  <c r="D82" i="1"/>
  <c r="E82" i="1"/>
  <c r="F82" i="1"/>
  <c r="B83" i="1"/>
  <c r="A240" i="1"/>
  <c r="A87" i="18"/>
  <c r="I87" i="18"/>
  <c r="E86" i="18"/>
  <c r="J86" i="18" s="1"/>
  <c r="K86" i="18" s="1"/>
  <c r="A83" i="1"/>
  <c r="I83" i="1"/>
  <c r="A84" i="17"/>
  <c r="H84" i="17"/>
  <c r="E83" i="17"/>
  <c r="I83" i="17" s="1"/>
  <c r="J56" i="17"/>
  <c r="B236" i="1"/>
  <c r="D86" i="18"/>
  <c r="C86" i="18"/>
  <c r="B87" i="18"/>
  <c r="F86" i="18"/>
  <c r="D83" i="17"/>
  <c r="B84" i="17"/>
  <c r="C83" i="17"/>
  <c r="F83" i="17"/>
  <c r="F243" i="19" l="1"/>
  <c r="E243" i="19"/>
  <c r="D243" i="19"/>
  <c r="C243" i="19"/>
  <c r="B244" i="19"/>
  <c r="A244" i="19"/>
  <c r="K90" i="19"/>
  <c r="B92" i="19"/>
  <c r="F91" i="19"/>
  <c r="A92" i="19"/>
  <c r="E91" i="19"/>
  <c r="J91" i="19" s="1"/>
  <c r="D91" i="19"/>
  <c r="C91" i="19"/>
  <c r="I92" i="19"/>
  <c r="J82" i="1"/>
  <c r="D64" i="20" s="1"/>
  <c r="F83" i="1"/>
  <c r="C83" i="1"/>
  <c r="D83" i="1"/>
  <c r="E83" i="1"/>
  <c r="F236" i="1"/>
  <c r="E236" i="1"/>
  <c r="C236" i="1"/>
  <c r="D236" i="1"/>
  <c r="B84" i="1"/>
  <c r="A241" i="1"/>
  <c r="A88" i="18"/>
  <c r="I88" i="18"/>
  <c r="E87" i="18"/>
  <c r="J87" i="18" s="1"/>
  <c r="K87" i="18" s="1"/>
  <c r="A84" i="1"/>
  <c r="I84" i="1"/>
  <c r="K56" i="17"/>
  <c r="L56" i="17"/>
  <c r="A85" i="17"/>
  <c r="H85" i="17"/>
  <c r="E84" i="17"/>
  <c r="I84" i="17" s="1"/>
  <c r="O56" i="17"/>
  <c r="B237" i="1"/>
  <c r="B88" i="18"/>
  <c r="C87" i="18"/>
  <c r="D87" i="18"/>
  <c r="F87" i="18"/>
  <c r="B85" i="17"/>
  <c r="C84" i="17"/>
  <c r="F84" i="17"/>
  <c r="D84" i="17"/>
  <c r="K82" i="1" l="1"/>
  <c r="K91" i="19"/>
  <c r="B245" i="19"/>
  <c r="D244" i="19"/>
  <c r="A245" i="19"/>
  <c r="C244" i="19"/>
  <c r="F244" i="19"/>
  <c r="E244" i="19"/>
  <c r="B93" i="19"/>
  <c r="F92" i="19"/>
  <c r="A93" i="19"/>
  <c r="E92" i="19"/>
  <c r="J92" i="19" s="1"/>
  <c r="D92" i="19"/>
  <c r="C92" i="19"/>
  <c r="I93" i="19"/>
  <c r="J83" i="1"/>
  <c r="D65" i="20" s="1"/>
  <c r="C237" i="1"/>
  <c r="E237" i="1"/>
  <c r="D237" i="1"/>
  <c r="F237" i="1"/>
  <c r="C84" i="1"/>
  <c r="D84" i="1"/>
  <c r="E84" i="1"/>
  <c r="J84" i="1" s="1"/>
  <c r="D66" i="20" s="1"/>
  <c r="F84" i="1"/>
  <c r="B85" i="1"/>
  <c r="A242" i="1"/>
  <c r="A89" i="18"/>
  <c r="I89" i="18"/>
  <c r="E88" i="18"/>
  <c r="J88" i="18" s="1"/>
  <c r="K88" i="18" s="1"/>
  <c r="A85" i="1"/>
  <c r="I85" i="1"/>
  <c r="A86" i="17"/>
  <c r="H86" i="17"/>
  <c r="E85" i="17"/>
  <c r="I85" i="17" s="1"/>
  <c r="J57" i="17"/>
  <c r="L57" i="17" s="1"/>
  <c r="B238" i="1"/>
  <c r="F88" i="18"/>
  <c r="B89" i="18"/>
  <c r="C88" i="18"/>
  <c r="D88" i="18"/>
  <c r="F85" i="17"/>
  <c r="D85" i="17"/>
  <c r="B86" i="17"/>
  <c r="C85" i="17"/>
  <c r="K84" i="1" l="1"/>
  <c r="K83" i="1"/>
  <c r="K92" i="19"/>
  <c r="F245" i="19"/>
  <c r="E245" i="19"/>
  <c r="B246" i="19"/>
  <c r="A246" i="19"/>
  <c r="D245" i="19"/>
  <c r="C245" i="19"/>
  <c r="B94" i="19"/>
  <c r="F93" i="19"/>
  <c r="A94" i="19"/>
  <c r="E93" i="19"/>
  <c r="J93" i="19" s="1"/>
  <c r="C93" i="19"/>
  <c r="I94" i="19"/>
  <c r="D93" i="19"/>
  <c r="B86" i="1"/>
  <c r="C85" i="1"/>
  <c r="D85" i="1"/>
  <c r="E85" i="1"/>
  <c r="J85" i="1" s="1"/>
  <c r="D67" i="20" s="1"/>
  <c r="F85" i="1"/>
  <c r="F238" i="1"/>
  <c r="E238" i="1"/>
  <c r="D238" i="1"/>
  <c r="C238" i="1"/>
  <c r="A243" i="1"/>
  <c r="A90" i="18"/>
  <c r="I90" i="18"/>
  <c r="E89" i="18"/>
  <c r="J89" i="18" s="1"/>
  <c r="K89" i="18" s="1"/>
  <c r="A86" i="1"/>
  <c r="I86" i="1"/>
  <c r="A87" i="17"/>
  <c r="H87" i="17"/>
  <c r="E86" i="17"/>
  <c r="I86" i="17" s="1"/>
  <c r="K57" i="17"/>
  <c r="O57" i="17" s="1"/>
  <c r="B239" i="1"/>
  <c r="C89" i="18"/>
  <c r="F89" i="18"/>
  <c r="D89" i="18"/>
  <c r="B90" i="18"/>
  <c r="D86" i="17"/>
  <c r="B87" i="17"/>
  <c r="C86" i="17"/>
  <c r="F86" i="17"/>
  <c r="K85" i="1" l="1"/>
  <c r="K93" i="19"/>
  <c r="B247" i="19"/>
  <c r="D246" i="19"/>
  <c r="A247" i="19"/>
  <c r="C246" i="19"/>
  <c r="F246" i="19"/>
  <c r="E246" i="19"/>
  <c r="F94" i="19"/>
  <c r="I95" i="19"/>
  <c r="B95" i="19"/>
  <c r="E94" i="19"/>
  <c r="A95" i="19"/>
  <c r="D94" i="19"/>
  <c r="C94" i="19"/>
  <c r="J94" i="19"/>
  <c r="C86" i="1"/>
  <c r="D86" i="1"/>
  <c r="E86" i="1"/>
  <c r="J86" i="1" s="1"/>
  <c r="D68" i="20" s="1"/>
  <c r="F86" i="1"/>
  <c r="F239" i="1"/>
  <c r="D239" i="1"/>
  <c r="E239" i="1"/>
  <c r="C239" i="1"/>
  <c r="B87" i="1"/>
  <c r="A244" i="1"/>
  <c r="A91" i="18"/>
  <c r="I91" i="18"/>
  <c r="E90" i="18"/>
  <c r="J90" i="18" s="1"/>
  <c r="K90" i="18" s="1"/>
  <c r="A87" i="1"/>
  <c r="I87" i="1"/>
  <c r="A88" i="17"/>
  <c r="H88" i="17"/>
  <c r="E87" i="17"/>
  <c r="J58" i="17"/>
  <c r="B240" i="1"/>
  <c r="D90" i="18"/>
  <c r="F90" i="18"/>
  <c r="C90" i="18"/>
  <c r="B91" i="18"/>
  <c r="D87" i="17"/>
  <c r="B88" i="17"/>
  <c r="C87" i="17"/>
  <c r="F87" i="17"/>
  <c r="I87" i="17"/>
  <c r="K86" i="1" l="1"/>
  <c r="D95" i="19"/>
  <c r="C95" i="19"/>
  <c r="I96" i="19"/>
  <c r="B96" i="19"/>
  <c r="E95" i="19"/>
  <c r="A96" i="19"/>
  <c r="F95" i="19"/>
  <c r="F247" i="19"/>
  <c r="E247" i="19"/>
  <c r="D247" i="19"/>
  <c r="C247" i="19"/>
  <c r="B248" i="19"/>
  <c r="A248" i="19"/>
  <c r="K94" i="19"/>
  <c r="C87" i="1"/>
  <c r="F87" i="1"/>
  <c r="D87" i="1"/>
  <c r="E87" i="1"/>
  <c r="C240" i="1"/>
  <c r="F240" i="1"/>
  <c r="E240" i="1"/>
  <c r="D240" i="1"/>
  <c r="A245" i="1"/>
  <c r="B88" i="1"/>
  <c r="A92" i="18"/>
  <c r="I92" i="18"/>
  <c r="E91" i="18"/>
  <c r="J91" i="18" s="1"/>
  <c r="K91" i="18" s="1"/>
  <c r="A88" i="1"/>
  <c r="I88" i="1"/>
  <c r="K58" i="17"/>
  <c r="O58" i="17" s="1"/>
  <c r="L58" i="17"/>
  <c r="A89" i="17"/>
  <c r="H89" i="17"/>
  <c r="E88" i="17"/>
  <c r="B241" i="1"/>
  <c r="B92" i="18"/>
  <c r="F91" i="18"/>
  <c r="D91" i="18"/>
  <c r="C91" i="18"/>
  <c r="B89" i="17"/>
  <c r="C88" i="17"/>
  <c r="F88" i="17"/>
  <c r="I88" i="17"/>
  <c r="D88" i="17"/>
  <c r="J95" i="19" l="1"/>
  <c r="K95" i="19"/>
  <c r="D96" i="19"/>
  <c r="C96" i="19"/>
  <c r="I97" i="19"/>
  <c r="B97" i="19"/>
  <c r="E96" i="19"/>
  <c r="A97" i="19"/>
  <c r="F96" i="19"/>
  <c r="B249" i="19"/>
  <c r="D248" i="19"/>
  <c r="A249" i="19"/>
  <c r="C248" i="19"/>
  <c r="F248" i="19"/>
  <c r="E248" i="19"/>
  <c r="J87" i="1"/>
  <c r="D69" i="20" s="1"/>
  <c r="C88" i="1"/>
  <c r="D88" i="1"/>
  <c r="E88" i="1"/>
  <c r="J88" i="1" s="1"/>
  <c r="D70" i="20" s="1"/>
  <c r="F88" i="1"/>
  <c r="E241" i="1"/>
  <c r="F241" i="1"/>
  <c r="C241" i="1"/>
  <c r="D241" i="1"/>
  <c r="B89" i="1"/>
  <c r="A246" i="1"/>
  <c r="A93" i="18"/>
  <c r="I93" i="18"/>
  <c r="E92" i="18"/>
  <c r="J92" i="18" s="1"/>
  <c r="K92" i="18" s="1"/>
  <c r="A89" i="1"/>
  <c r="I89" i="1"/>
  <c r="J59" i="17"/>
  <c r="L59" i="17" s="1"/>
  <c r="A90" i="17"/>
  <c r="H90" i="17"/>
  <c r="E89" i="17"/>
  <c r="I89" i="17" s="1"/>
  <c r="K59" i="17"/>
  <c r="O59" i="17" s="1"/>
  <c r="B242" i="1"/>
  <c r="F92" i="18"/>
  <c r="D92" i="18"/>
  <c r="C92" i="18"/>
  <c r="B93" i="18"/>
  <c r="F89" i="17"/>
  <c r="D89" i="17"/>
  <c r="B90" i="17"/>
  <c r="C89" i="17"/>
  <c r="B90" i="1" l="1"/>
  <c r="K87" i="1"/>
  <c r="K88" i="1"/>
  <c r="J96" i="19"/>
  <c r="K96" i="19" s="1"/>
  <c r="F249" i="19"/>
  <c r="E249" i="19"/>
  <c r="B250" i="19"/>
  <c r="A250" i="19"/>
  <c r="D249" i="19"/>
  <c r="C249" i="19"/>
  <c r="D97" i="19"/>
  <c r="I98" i="19"/>
  <c r="C97" i="19"/>
  <c r="B98" i="19"/>
  <c r="E97" i="19"/>
  <c r="A98" i="19"/>
  <c r="F97" i="19"/>
  <c r="D89" i="1"/>
  <c r="C89" i="1"/>
  <c r="E89" i="1"/>
  <c r="J89" i="1" s="1"/>
  <c r="D71" i="20" s="1"/>
  <c r="F89" i="1"/>
  <c r="F242" i="1"/>
  <c r="E242" i="1"/>
  <c r="D242" i="1"/>
  <c r="C242" i="1"/>
  <c r="A247" i="1"/>
  <c r="A94" i="18"/>
  <c r="I94" i="18"/>
  <c r="E93" i="18"/>
  <c r="J93" i="18" s="1"/>
  <c r="K93" i="18" s="1"/>
  <c r="A90" i="1"/>
  <c r="I90" i="1"/>
  <c r="J60" i="17"/>
  <c r="L60" i="17" s="1"/>
  <c r="A91" i="17"/>
  <c r="H91" i="17"/>
  <c r="E90" i="17"/>
  <c r="I90" i="17" s="1"/>
  <c r="B243" i="1"/>
  <c r="C93" i="18"/>
  <c r="B94" i="18"/>
  <c r="D93" i="18"/>
  <c r="F93" i="18"/>
  <c r="D90" i="17"/>
  <c r="B91" i="17"/>
  <c r="C90" i="17"/>
  <c r="F90" i="17"/>
  <c r="K89" i="1" l="1"/>
  <c r="J97" i="19"/>
  <c r="K97" i="19" s="1"/>
  <c r="D98" i="19"/>
  <c r="I99" i="19"/>
  <c r="C98" i="19"/>
  <c r="B99" i="19"/>
  <c r="E98" i="19"/>
  <c r="A99" i="19"/>
  <c r="F98" i="19"/>
  <c r="B251" i="19"/>
  <c r="D250" i="19"/>
  <c r="A251" i="19"/>
  <c r="C250" i="19"/>
  <c r="F250" i="19"/>
  <c r="E250" i="19"/>
  <c r="F243" i="1"/>
  <c r="E243" i="1"/>
  <c r="C243" i="1"/>
  <c r="D243" i="1"/>
  <c r="C90" i="1"/>
  <c r="D90" i="1"/>
  <c r="E90" i="1"/>
  <c r="F90" i="1"/>
  <c r="B91" i="1"/>
  <c r="A248" i="1"/>
  <c r="A95" i="18"/>
  <c r="I95" i="18"/>
  <c r="E94" i="18"/>
  <c r="J94" i="18" s="1"/>
  <c r="K94" i="18" s="1"/>
  <c r="A91" i="1"/>
  <c r="I91" i="1"/>
  <c r="K60" i="17"/>
  <c r="O60" i="17" s="1"/>
  <c r="A92" i="17"/>
  <c r="H92" i="17"/>
  <c r="E91" i="17"/>
  <c r="I91" i="17" s="1"/>
  <c r="B244" i="1"/>
  <c r="D94" i="18"/>
  <c r="C94" i="18"/>
  <c r="B95" i="18"/>
  <c r="F94" i="18"/>
  <c r="D91" i="17"/>
  <c r="B92" i="17"/>
  <c r="C91" i="17"/>
  <c r="F91" i="17"/>
  <c r="J98" i="19" l="1"/>
  <c r="K98" i="19"/>
  <c r="B92" i="1"/>
  <c r="F251" i="19"/>
  <c r="E251" i="19"/>
  <c r="D251" i="19"/>
  <c r="C251" i="19"/>
  <c r="B252" i="19"/>
  <c r="A252" i="19"/>
  <c r="D99" i="19"/>
  <c r="I100" i="19"/>
  <c r="C99" i="19"/>
  <c r="A100" i="19"/>
  <c r="B100" i="19"/>
  <c r="F99" i="19"/>
  <c r="E99" i="19"/>
  <c r="J99" i="19" s="1"/>
  <c r="J90" i="1"/>
  <c r="D72" i="20" s="1"/>
  <c r="D91" i="1"/>
  <c r="F91" i="1"/>
  <c r="E91" i="1"/>
  <c r="J91" i="1" s="1"/>
  <c r="D73" i="20" s="1"/>
  <c r="C91" i="1"/>
  <c r="F244" i="1"/>
  <c r="C244" i="1"/>
  <c r="E244" i="1"/>
  <c r="D244" i="1"/>
  <c r="F95" i="18"/>
  <c r="E95" i="18"/>
  <c r="J95" i="18" s="1"/>
  <c r="D95" i="18"/>
  <c r="C95" i="18"/>
  <c r="A249" i="1"/>
  <c r="A96" i="18"/>
  <c r="I96" i="18"/>
  <c r="A92" i="1"/>
  <c r="I92" i="1"/>
  <c r="J61" i="17"/>
  <c r="A93" i="17"/>
  <c r="H93" i="17"/>
  <c r="E92" i="17"/>
  <c r="I92" i="17" s="1"/>
  <c r="B245" i="1"/>
  <c r="B96" i="18"/>
  <c r="B93" i="17"/>
  <c r="C92" i="17"/>
  <c r="F92" i="17"/>
  <c r="D92" i="17"/>
  <c r="K91" i="1" l="1"/>
  <c r="K90" i="1"/>
  <c r="K99" i="19"/>
  <c r="D100" i="19"/>
  <c r="I101" i="19"/>
  <c r="J101" i="19" s="1"/>
  <c r="C100" i="19"/>
  <c r="F100" i="19"/>
  <c r="B101" i="19"/>
  <c r="E100" i="19"/>
  <c r="A101" i="19"/>
  <c r="B253" i="19"/>
  <c r="D252" i="19"/>
  <c r="A253" i="19"/>
  <c r="C252" i="19"/>
  <c r="F252" i="19"/>
  <c r="E252" i="19"/>
  <c r="J100" i="19"/>
  <c r="E245" i="1"/>
  <c r="C245" i="1"/>
  <c r="F245" i="1"/>
  <c r="D245" i="1"/>
  <c r="C92" i="1"/>
  <c r="D92" i="1"/>
  <c r="E92" i="1"/>
  <c r="J92" i="1" s="1"/>
  <c r="D74" i="20" s="1"/>
  <c r="F92" i="1"/>
  <c r="F96" i="18"/>
  <c r="E96" i="18"/>
  <c r="J96" i="18" s="1"/>
  <c r="D96" i="18"/>
  <c r="C96" i="18"/>
  <c r="K95" i="18"/>
  <c r="B93" i="1"/>
  <c r="A250" i="1"/>
  <c r="A97" i="18"/>
  <c r="I97" i="18"/>
  <c r="A93" i="1"/>
  <c r="B94" i="1" s="1"/>
  <c r="I93" i="1"/>
  <c r="K61" i="17"/>
  <c r="O61" i="17" s="1"/>
  <c r="L61" i="17"/>
  <c r="A94" i="17"/>
  <c r="H94" i="17"/>
  <c r="E93" i="17"/>
  <c r="I93" i="17" s="1"/>
  <c r="B246" i="1"/>
  <c r="B97" i="18"/>
  <c r="F93" i="17"/>
  <c r="D93" i="17"/>
  <c r="B94" i="17"/>
  <c r="C93" i="17"/>
  <c r="K92" i="1" l="1"/>
  <c r="D101" i="19"/>
  <c r="I102" i="19"/>
  <c r="J102" i="19" s="1"/>
  <c r="C101" i="19"/>
  <c r="F101" i="19"/>
  <c r="B102" i="19"/>
  <c r="E101" i="19"/>
  <c r="A102" i="19"/>
  <c r="K100" i="19"/>
  <c r="F253" i="19"/>
  <c r="E253" i="19"/>
  <c r="B254" i="19"/>
  <c r="A254" i="19"/>
  <c r="D253" i="19"/>
  <c r="C253" i="19"/>
  <c r="K101" i="19"/>
  <c r="C93" i="1"/>
  <c r="D93" i="1"/>
  <c r="E93" i="1"/>
  <c r="J93" i="1" s="1"/>
  <c r="D75" i="20" s="1"/>
  <c r="F93" i="1"/>
  <c r="F246" i="1"/>
  <c r="E246" i="1"/>
  <c r="D246" i="1"/>
  <c r="C246" i="1"/>
  <c r="C97" i="18"/>
  <c r="F97" i="18"/>
  <c r="E97" i="18"/>
  <c r="J97" i="18" s="1"/>
  <c r="D97" i="18"/>
  <c r="A251" i="1"/>
  <c r="A98" i="18"/>
  <c r="I98" i="18"/>
  <c r="A94" i="1"/>
  <c r="I94" i="1"/>
  <c r="J62" i="17"/>
  <c r="A95" i="17"/>
  <c r="H95" i="17"/>
  <c r="E94" i="17"/>
  <c r="I94" i="17" s="1"/>
  <c r="B247" i="1"/>
  <c r="K96" i="18"/>
  <c r="B98" i="18"/>
  <c r="D94" i="17"/>
  <c r="B95" i="17"/>
  <c r="C94" i="17"/>
  <c r="F94" i="17"/>
  <c r="K93" i="1" l="1"/>
  <c r="B255" i="19"/>
  <c r="D254" i="19"/>
  <c r="A255" i="19"/>
  <c r="C254" i="19"/>
  <c r="F254" i="19"/>
  <c r="E254" i="19"/>
  <c r="D102" i="19"/>
  <c r="I103" i="19"/>
  <c r="J103" i="19" s="1"/>
  <c r="C102" i="19"/>
  <c r="B103" i="19"/>
  <c r="E102" i="19"/>
  <c r="A103" i="19"/>
  <c r="F102" i="19"/>
  <c r="K102" i="19"/>
  <c r="F247" i="1"/>
  <c r="D247" i="1"/>
  <c r="E247" i="1"/>
  <c r="C247" i="1"/>
  <c r="C94" i="1"/>
  <c r="D94" i="1"/>
  <c r="E94" i="1"/>
  <c r="J94" i="1" s="1"/>
  <c r="D76" i="20" s="1"/>
  <c r="F94" i="1"/>
  <c r="D98" i="18"/>
  <c r="C98" i="18"/>
  <c r="F98" i="18"/>
  <c r="E98" i="18"/>
  <c r="J98" i="18" s="1"/>
  <c r="B95" i="1"/>
  <c r="B248" i="1"/>
  <c r="A252" i="1"/>
  <c r="A99" i="18"/>
  <c r="I99" i="18"/>
  <c r="A95" i="1"/>
  <c r="I95" i="1"/>
  <c r="K62" i="17"/>
  <c r="O62" i="17" s="1"/>
  <c r="L62" i="17"/>
  <c r="A96" i="17"/>
  <c r="H96" i="17"/>
  <c r="E95" i="17"/>
  <c r="I95" i="17" s="1"/>
  <c r="K97" i="18"/>
  <c r="B99" i="18"/>
  <c r="D95" i="17"/>
  <c r="B96" i="17"/>
  <c r="C95" i="17"/>
  <c r="F95" i="17"/>
  <c r="K94" i="1" l="1"/>
  <c r="D103" i="19"/>
  <c r="I104" i="19"/>
  <c r="J104" i="19" s="1"/>
  <c r="C103" i="19"/>
  <c r="A104" i="19"/>
  <c r="E103" i="19"/>
  <c r="B104" i="19"/>
  <c r="F103" i="19"/>
  <c r="K103" i="19"/>
  <c r="B256" i="19"/>
  <c r="D255" i="19"/>
  <c r="A256" i="19"/>
  <c r="F255" i="19"/>
  <c r="E255" i="19"/>
  <c r="C255" i="19"/>
  <c r="C95" i="1"/>
  <c r="F95" i="1"/>
  <c r="D95" i="1"/>
  <c r="E95" i="1"/>
  <c r="F248" i="1"/>
  <c r="C248" i="1"/>
  <c r="E248" i="1"/>
  <c r="D248" i="1"/>
  <c r="E99" i="18"/>
  <c r="J99" i="18" s="1"/>
  <c r="D99" i="18"/>
  <c r="C99" i="18"/>
  <c r="F99" i="18"/>
  <c r="B249" i="1"/>
  <c r="B96" i="1"/>
  <c r="A253" i="1"/>
  <c r="A100" i="18"/>
  <c r="I100" i="18"/>
  <c r="A96" i="1"/>
  <c r="B97" i="1" s="1"/>
  <c r="I96" i="1"/>
  <c r="J63" i="17"/>
  <c r="A97" i="17"/>
  <c r="E96" i="17"/>
  <c r="I96" i="17" s="1"/>
  <c r="H97" i="17"/>
  <c r="K98" i="18"/>
  <c r="B100" i="18"/>
  <c r="B97" i="17"/>
  <c r="C96" i="17"/>
  <c r="F96" i="17"/>
  <c r="D96" i="17"/>
  <c r="D104" i="19" l="1"/>
  <c r="I105" i="19"/>
  <c r="J105" i="19" s="1"/>
  <c r="C104" i="19"/>
  <c r="F104" i="19"/>
  <c r="B105" i="19"/>
  <c r="E104" i="19"/>
  <c r="A105" i="19"/>
  <c r="F256" i="19"/>
  <c r="A257" i="19"/>
  <c r="E256" i="19"/>
  <c r="B257" i="19"/>
  <c r="D256" i="19"/>
  <c r="C256" i="19"/>
  <c r="K104" i="19"/>
  <c r="J95" i="1"/>
  <c r="D77" i="20" s="1"/>
  <c r="C96" i="1"/>
  <c r="D96" i="1"/>
  <c r="E96" i="1"/>
  <c r="J96" i="1" s="1"/>
  <c r="D78" i="20" s="1"/>
  <c r="F96" i="1"/>
  <c r="F249" i="1"/>
  <c r="C249" i="1"/>
  <c r="D249" i="1"/>
  <c r="E249" i="1"/>
  <c r="F100" i="18"/>
  <c r="E100" i="18"/>
  <c r="J100" i="18" s="1"/>
  <c r="D100" i="18"/>
  <c r="C100" i="18"/>
  <c r="B250" i="1"/>
  <c r="A254" i="1"/>
  <c r="A101" i="18"/>
  <c r="I101" i="18"/>
  <c r="A97" i="1"/>
  <c r="I97" i="1"/>
  <c r="K63" i="17"/>
  <c r="O63" i="17" s="1"/>
  <c r="L63" i="17"/>
  <c r="A98" i="17"/>
  <c r="H98" i="17"/>
  <c r="E97" i="17"/>
  <c r="I97" i="17" s="1"/>
  <c r="B101" i="18"/>
  <c r="K99" i="18"/>
  <c r="F97" i="17"/>
  <c r="D97" i="17"/>
  <c r="B98" i="17"/>
  <c r="C97" i="17"/>
  <c r="K95" i="1" l="1"/>
  <c r="D105" i="19"/>
  <c r="I106" i="19"/>
  <c r="J106" i="19" s="1"/>
  <c r="C105" i="19"/>
  <c r="F105" i="19"/>
  <c r="B106" i="19"/>
  <c r="E105" i="19"/>
  <c r="A106" i="19"/>
  <c r="K105" i="19"/>
  <c r="B258" i="19"/>
  <c r="D257" i="19"/>
  <c r="F257" i="19"/>
  <c r="E257" i="19"/>
  <c r="C257" i="19"/>
  <c r="A258" i="19"/>
  <c r="D97" i="1"/>
  <c r="C97" i="1"/>
  <c r="E97" i="1"/>
  <c r="J97" i="1" s="1"/>
  <c r="D79" i="20" s="1"/>
  <c r="F97" i="1"/>
  <c r="F250" i="1"/>
  <c r="E250" i="1"/>
  <c r="D250" i="1"/>
  <c r="C250" i="1"/>
  <c r="B98" i="1"/>
  <c r="C101" i="18"/>
  <c r="F101" i="18"/>
  <c r="E101" i="18"/>
  <c r="J101" i="18" s="1"/>
  <c r="D101" i="18"/>
  <c r="K96" i="1"/>
  <c r="B251" i="1"/>
  <c r="A255" i="1"/>
  <c r="A102" i="18"/>
  <c r="I102" i="18"/>
  <c r="A98" i="1"/>
  <c r="I98" i="1"/>
  <c r="J64" i="17"/>
  <c r="A99" i="17"/>
  <c r="H99" i="17"/>
  <c r="E98" i="17"/>
  <c r="I98" i="17" s="1"/>
  <c r="K100" i="18"/>
  <c r="B102" i="18"/>
  <c r="D98" i="17"/>
  <c r="B99" i="17"/>
  <c r="C98" i="17"/>
  <c r="F98" i="17"/>
  <c r="K97" i="1" l="1"/>
  <c r="D106" i="19"/>
  <c r="I107" i="19"/>
  <c r="J107" i="19" s="1"/>
  <c r="C106" i="19"/>
  <c r="B107" i="19"/>
  <c r="E106" i="19"/>
  <c r="A107" i="19"/>
  <c r="F106" i="19"/>
  <c r="K106" i="19"/>
  <c r="F258" i="19"/>
  <c r="E258" i="19"/>
  <c r="D258" i="19"/>
  <c r="B259" i="19"/>
  <c r="A259" i="19"/>
  <c r="C258" i="19"/>
  <c r="C98" i="1"/>
  <c r="D98" i="1"/>
  <c r="E98" i="1"/>
  <c r="J98" i="1" s="1"/>
  <c r="D80" i="20" s="1"/>
  <c r="F98" i="1"/>
  <c r="F251" i="1"/>
  <c r="D251" i="1"/>
  <c r="E251" i="1"/>
  <c r="C251" i="1"/>
  <c r="B99" i="1"/>
  <c r="D102" i="18"/>
  <c r="C102" i="18"/>
  <c r="F102" i="18"/>
  <c r="E102" i="18"/>
  <c r="J102" i="18" s="1"/>
  <c r="B252" i="1"/>
  <c r="A256" i="1"/>
  <c r="A103" i="18"/>
  <c r="I103" i="18"/>
  <c r="A99" i="1"/>
  <c r="I99" i="1"/>
  <c r="L64" i="17"/>
  <c r="K64" i="17"/>
  <c r="A100" i="17"/>
  <c r="H100" i="17"/>
  <c r="E99" i="17"/>
  <c r="K101" i="18"/>
  <c r="B103" i="18"/>
  <c r="D99" i="17"/>
  <c r="B100" i="17"/>
  <c r="C99" i="17"/>
  <c r="F99" i="17"/>
  <c r="I99" i="17"/>
  <c r="B100" i="1" l="1"/>
  <c r="K98" i="1"/>
  <c r="B260" i="19"/>
  <c r="D259" i="19"/>
  <c r="E259" i="19"/>
  <c r="C259" i="19"/>
  <c r="A260" i="19"/>
  <c r="F259" i="19"/>
  <c r="D107" i="19"/>
  <c r="I108" i="19"/>
  <c r="J108" i="19" s="1"/>
  <c r="C107" i="19"/>
  <c r="A108" i="19"/>
  <c r="B108" i="19"/>
  <c r="F107" i="19"/>
  <c r="E107" i="19"/>
  <c r="K107" i="19"/>
  <c r="C99" i="1"/>
  <c r="F99" i="1"/>
  <c r="D99" i="1"/>
  <c r="E99" i="1"/>
  <c r="J99" i="1" s="1"/>
  <c r="D81" i="20" s="1"/>
  <c r="F252" i="1"/>
  <c r="E252" i="1"/>
  <c r="D252" i="1"/>
  <c r="C252" i="1"/>
  <c r="E103" i="18"/>
  <c r="J103" i="18" s="1"/>
  <c r="D103" i="18"/>
  <c r="C103" i="18"/>
  <c r="F103" i="18"/>
  <c r="B253" i="1"/>
  <c r="A257" i="1"/>
  <c r="A104" i="18"/>
  <c r="I104" i="18"/>
  <c r="A100" i="1"/>
  <c r="I100" i="1"/>
  <c r="O64" i="17"/>
  <c r="J65" i="17"/>
  <c r="A101" i="17"/>
  <c r="H101" i="17"/>
  <c r="E100" i="17"/>
  <c r="I100" i="17" s="1"/>
  <c r="K102" i="18"/>
  <c r="B104" i="18"/>
  <c r="B101" i="17"/>
  <c r="C100" i="17"/>
  <c r="F100" i="17"/>
  <c r="D100" i="17"/>
  <c r="K108" i="19" l="1"/>
  <c r="D108" i="19"/>
  <c r="I109" i="19"/>
  <c r="J109" i="19" s="1"/>
  <c r="C108" i="19"/>
  <c r="F108" i="19"/>
  <c r="B109" i="19"/>
  <c r="E108" i="19"/>
  <c r="A109" i="19"/>
  <c r="F260" i="19"/>
  <c r="E260" i="19"/>
  <c r="D260" i="19"/>
  <c r="C260" i="19"/>
  <c r="B261" i="19"/>
  <c r="A261" i="19"/>
  <c r="C100" i="1"/>
  <c r="D100" i="1"/>
  <c r="E100" i="1"/>
  <c r="J100" i="1" s="1"/>
  <c r="D82" i="20" s="1"/>
  <c r="F100" i="1"/>
  <c r="E253" i="1"/>
  <c r="F253" i="1"/>
  <c r="D253" i="1"/>
  <c r="C253" i="1"/>
  <c r="F104" i="18"/>
  <c r="E104" i="18"/>
  <c r="J104" i="18" s="1"/>
  <c r="D104" i="18"/>
  <c r="C104" i="18"/>
  <c r="K99" i="1"/>
  <c r="B101" i="1"/>
  <c r="B254" i="1"/>
  <c r="A258" i="1"/>
  <c r="A105" i="18"/>
  <c r="I105" i="18"/>
  <c r="A101" i="1"/>
  <c r="I101" i="1"/>
  <c r="K65" i="17"/>
  <c r="L65" i="17"/>
  <c r="A102" i="17"/>
  <c r="H102" i="17"/>
  <c r="E101" i="17"/>
  <c r="I101" i="17" s="1"/>
  <c r="K103" i="18"/>
  <c r="B105" i="18"/>
  <c r="F101" i="17"/>
  <c r="D101" i="17"/>
  <c r="B102" i="17"/>
  <c r="C101" i="17"/>
  <c r="D109" i="19" l="1"/>
  <c r="I110" i="19"/>
  <c r="J110" i="19" s="1"/>
  <c r="C109" i="19"/>
  <c r="F109" i="19"/>
  <c r="B110" i="19"/>
  <c r="E109" i="19"/>
  <c r="A110" i="19"/>
  <c r="K109" i="19"/>
  <c r="B262" i="19"/>
  <c r="D261" i="19"/>
  <c r="A262" i="19"/>
  <c r="C261" i="19"/>
  <c r="F261" i="19"/>
  <c r="E261" i="19"/>
  <c r="C101" i="1"/>
  <c r="D101" i="1"/>
  <c r="E101" i="1"/>
  <c r="J101" i="1" s="1"/>
  <c r="D83" i="20" s="1"/>
  <c r="F101" i="1"/>
  <c r="B102" i="1"/>
  <c r="F254" i="1"/>
  <c r="E254" i="1"/>
  <c r="D254" i="1"/>
  <c r="C254" i="1"/>
  <c r="C105" i="18"/>
  <c r="F105" i="18"/>
  <c r="E105" i="18"/>
  <c r="J105" i="18" s="1"/>
  <c r="D105" i="18"/>
  <c r="K100" i="1"/>
  <c r="B255" i="1"/>
  <c r="A259" i="1"/>
  <c r="A106" i="18"/>
  <c r="I106" i="18"/>
  <c r="A102" i="1"/>
  <c r="I102" i="1"/>
  <c r="O65" i="17"/>
  <c r="J66" i="17"/>
  <c r="A103" i="17"/>
  <c r="H103" i="17"/>
  <c r="E102" i="17"/>
  <c r="I102" i="17" s="1"/>
  <c r="K104" i="18"/>
  <c r="B106" i="18"/>
  <c r="D102" i="17"/>
  <c r="B103" i="17"/>
  <c r="C102" i="17"/>
  <c r="F102" i="17"/>
  <c r="K101" i="1" l="1"/>
  <c r="D110" i="19"/>
  <c r="I111" i="19"/>
  <c r="J111" i="19" s="1"/>
  <c r="C110" i="19"/>
  <c r="B111" i="19"/>
  <c r="E110" i="19"/>
  <c r="A111" i="19"/>
  <c r="F110" i="19"/>
  <c r="F262" i="19"/>
  <c r="E262" i="19"/>
  <c r="B263" i="19"/>
  <c r="A263" i="19"/>
  <c r="D262" i="19"/>
  <c r="C262" i="19"/>
  <c r="K110" i="19"/>
  <c r="D255" i="1"/>
  <c r="F255" i="1"/>
  <c r="C255" i="1"/>
  <c r="E255" i="1"/>
  <c r="C102" i="1"/>
  <c r="D102" i="1"/>
  <c r="E102" i="1"/>
  <c r="J102" i="1" s="1"/>
  <c r="D84" i="20" s="1"/>
  <c r="F102" i="1"/>
  <c r="D106" i="18"/>
  <c r="C106" i="18"/>
  <c r="F106" i="18"/>
  <c r="E106" i="18"/>
  <c r="J106" i="18" s="1"/>
  <c r="B103" i="1"/>
  <c r="B256" i="1"/>
  <c r="A260" i="1"/>
  <c r="A107" i="18"/>
  <c r="I107" i="18"/>
  <c r="A103" i="1"/>
  <c r="I103" i="1"/>
  <c r="K66" i="17"/>
  <c r="O66" i="17" s="1"/>
  <c r="L66" i="17"/>
  <c r="A104" i="17"/>
  <c r="H104" i="17"/>
  <c r="E103" i="17"/>
  <c r="B107" i="18"/>
  <c r="K105" i="18"/>
  <c r="D103" i="17"/>
  <c r="B104" i="17"/>
  <c r="C103" i="17"/>
  <c r="F103" i="17"/>
  <c r="I103" i="17"/>
  <c r="B264" i="19" l="1"/>
  <c r="D263" i="19"/>
  <c r="A264" i="19"/>
  <c r="C263" i="19"/>
  <c r="F263" i="19"/>
  <c r="E263" i="19"/>
  <c r="K111" i="19"/>
  <c r="D111" i="19"/>
  <c r="I112" i="19"/>
  <c r="J112" i="19" s="1"/>
  <c r="C111" i="19"/>
  <c r="A112" i="19"/>
  <c r="E111" i="19"/>
  <c r="B112" i="19"/>
  <c r="F111" i="19"/>
  <c r="C103" i="1"/>
  <c r="F103" i="1"/>
  <c r="D103" i="1"/>
  <c r="E103" i="1"/>
  <c r="F256" i="1"/>
  <c r="E256" i="1"/>
  <c r="D256" i="1"/>
  <c r="C256" i="1"/>
  <c r="E107" i="18"/>
  <c r="J107" i="18" s="1"/>
  <c r="D107" i="18"/>
  <c r="C107" i="18"/>
  <c r="F107" i="18"/>
  <c r="K102" i="1"/>
  <c r="B257" i="1"/>
  <c r="B104" i="1"/>
  <c r="A261" i="1"/>
  <c r="A108" i="18"/>
  <c r="I108" i="18"/>
  <c r="A104" i="1"/>
  <c r="I104" i="1"/>
  <c r="J67" i="17"/>
  <c r="A105" i="17"/>
  <c r="H105" i="17"/>
  <c r="E104" i="17"/>
  <c r="I104" i="17" s="1"/>
  <c r="K106" i="18"/>
  <c r="B108" i="18"/>
  <c r="B105" i="17"/>
  <c r="C104" i="17"/>
  <c r="F104" i="17"/>
  <c r="D104" i="17"/>
  <c r="J103" i="1" l="1"/>
  <c r="D85" i="20" s="1"/>
  <c r="F264" i="19"/>
  <c r="E264" i="19"/>
  <c r="D264" i="19"/>
  <c r="C264" i="19"/>
  <c r="B265" i="19"/>
  <c r="A265" i="19"/>
  <c r="K112" i="19"/>
  <c r="D112" i="19"/>
  <c r="I113" i="19"/>
  <c r="J113" i="19" s="1"/>
  <c r="C112" i="19"/>
  <c r="F112" i="19"/>
  <c r="B113" i="19"/>
  <c r="E112" i="19"/>
  <c r="A113" i="19"/>
  <c r="C104" i="1"/>
  <c r="D104" i="1"/>
  <c r="E104" i="1"/>
  <c r="J104" i="1" s="1"/>
  <c r="D86" i="20" s="1"/>
  <c r="F104" i="1"/>
  <c r="E257" i="1"/>
  <c r="F257" i="1"/>
  <c r="D257" i="1"/>
  <c r="C257" i="1"/>
  <c r="F108" i="18"/>
  <c r="E108" i="18"/>
  <c r="J108" i="18" s="1"/>
  <c r="D108" i="18"/>
  <c r="C108" i="18"/>
  <c r="B105" i="1"/>
  <c r="B258" i="1"/>
  <c r="A262" i="1"/>
  <c r="A109" i="18"/>
  <c r="I109" i="18"/>
  <c r="A105" i="1"/>
  <c r="I105" i="1"/>
  <c r="K67" i="17"/>
  <c r="O67" i="17" s="1"/>
  <c r="L67" i="17"/>
  <c r="A106" i="17"/>
  <c r="E105" i="17"/>
  <c r="I105" i="17" s="1"/>
  <c r="H106" i="17"/>
  <c r="K107" i="18"/>
  <c r="B109" i="18"/>
  <c r="F105" i="17"/>
  <c r="D105" i="17"/>
  <c r="B106" i="17"/>
  <c r="C105" i="17"/>
  <c r="K104" i="1" l="1"/>
  <c r="K103" i="1"/>
  <c r="K113" i="19"/>
  <c r="B266" i="19"/>
  <c r="D265" i="19"/>
  <c r="A266" i="19"/>
  <c r="C265" i="19"/>
  <c r="F265" i="19"/>
  <c r="E265" i="19"/>
  <c r="D113" i="19"/>
  <c r="I114" i="19"/>
  <c r="J114" i="19" s="1"/>
  <c r="C113" i="19"/>
  <c r="F113" i="19"/>
  <c r="B114" i="19"/>
  <c r="E113" i="19"/>
  <c r="A114" i="19"/>
  <c r="D105" i="1"/>
  <c r="C105" i="1"/>
  <c r="E105" i="1"/>
  <c r="J105" i="1" s="1"/>
  <c r="D87" i="20" s="1"/>
  <c r="F105" i="1"/>
  <c r="C258" i="1"/>
  <c r="F258" i="1"/>
  <c r="E258" i="1"/>
  <c r="D258" i="1"/>
  <c r="C109" i="18"/>
  <c r="F109" i="18"/>
  <c r="E109" i="18"/>
  <c r="J109" i="18" s="1"/>
  <c r="D109" i="18"/>
  <c r="B106" i="1"/>
  <c r="B259" i="1"/>
  <c r="A263" i="1"/>
  <c r="A110" i="18"/>
  <c r="I110" i="18"/>
  <c r="J68" i="17"/>
  <c r="K68" i="17" s="1"/>
  <c r="O68" i="17" s="1"/>
  <c r="A106" i="1"/>
  <c r="I106" i="1"/>
  <c r="A107" i="17"/>
  <c r="H107" i="17"/>
  <c r="E106" i="17"/>
  <c r="I106" i="17" s="1"/>
  <c r="K108" i="18"/>
  <c r="B110" i="18"/>
  <c r="D106" i="17"/>
  <c r="B107" i="17"/>
  <c r="C106" i="17"/>
  <c r="F106" i="17"/>
  <c r="K114" i="19" l="1"/>
  <c r="F266" i="19"/>
  <c r="E266" i="19"/>
  <c r="B267" i="19"/>
  <c r="A267" i="19"/>
  <c r="D266" i="19"/>
  <c r="C266" i="19"/>
  <c r="D114" i="19"/>
  <c r="I115" i="19"/>
  <c r="J115" i="19" s="1"/>
  <c r="C114" i="19"/>
  <c r="B115" i="19"/>
  <c r="E114" i="19"/>
  <c r="A115" i="19"/>
  <c r="F114" i="19"/>
  <c r="F259" i="1"/>
  <c r="E259" i="1"/>
  <c r="D259" i="1"/>
  <c r="C259" i="1"/>
  <c r="C106" i="1"/>
  <c r="D106" i="1"/>
  <c r="E106" i="1"/>
  <c r="J106" i="1" s="1"/>
  <c r="D88" i="20" s="1"/>
  <c r="F106" i="1"/>
  <c r="D110" i="18"/>
  <c r="C110" i="18"/>
  <c r="F110" i="18"/>
  <c r="E110" i="18"/>
  <c r="J110" i="18" s="1"/>
  <c r="K105" i="1"/>
  <c r="L68" i="17"/>
  <c r="B260" i="1"/>
  <c r="A264" i="1"/>
  <c r="A111" i="18"/>
  <c r="I111" i="18"/>
  <c r="B107" i="1"/>
  <c r="A107" i="1"/>
  <c r="I107" i="1"/>
  <c r="J69" i="17"/>
  <c r="A108" i="17"/>
  <c r="H108" i="17"/>
  <c r="E107" i="17"/>
  <c r="I107" i="17" s="1"/>
  <c r="B111" i="18"/>
  <c r="K109" i="18"/>
  <c r="D107" i="17"/>
  <c r="B108" i="17"/>
  <c r="C107" i="17"/>
  <c r="F107" i="17"/>
  <c r="K106" i="1" l="1"/>
  <c r="D115" i="19"/>
  <c r="I116" i="19"/>
  <c r="J116" i="19" s="1"/>
  <c r="C115" i="19"/>
  <c r="A116" i="19"/>
  <c r="B116" i="19"/>
  <c r="F115" i="19"/>
  <c r="E115" i="19"/>
  <c r="K115" i="19"/>
  <c r="B268" i="19"/>
  <c r="D267" i="19"/>
  <c r="A268" i="19"/>
  <c r="C267" i="19"/>
  <c r="F267" i="19"/>
  <c r="E267" i="19"/>
  <c r="F260" i="1"/>
  <c r="E260" i="1"/>
  <c r="D260" i="1"/>
  <c r="C260" i="1"/>
  <c r="D107" i="1"/>
  <c r="F107" i="1"/>
  <c r="C107" i="1"/>
  <c r="E107" i="1"/>
  <c r="J107" i="1" s="1"/>
  <c r="D89" i="20" s="1"/>
  <c r="E111" i="18"/>
  <c r="D111" i="18"/>
  <c r="C111" i="18"/>
  <c r="F111" i="18"/>
  <c r="B261" i="1"/>
  <c r="A265" i="1"/>
  <c r="A112" i="18"/>
  <c r="I112" i="18"/>
  <c r="J111" i="18"/>
  <c r="B108" i="1"/>
  <c r="A108" i="1"/>
  <c r="I108" i="1"/>
  <c r="K69" i="17"/>
  <c r="O69" i="17" s="1"/>
  <c r="L69" i="17"/>
  <c r="A109" i="17"/>
  <c r="H109" i="17"/>
  <c r="E108" i="17"/>
  <c r="I108" i="17" s="1"/>
  <c r="K110" i="18"/>
  <c r="B112" i="18"/>
  <c r="B109" i="17"/>
  <c r="C108" i="17"/>
  <c r="F108" i="17"/>
  <c r="D108" i="17"/>
  <c r="D116" i="19" l="1"/>
  <c r="I117" i="19"/>
  <c r="J117" i="19" s="1"/>
  <c r="C116" i="19"/>
  <c r="F116" i="19"/>
  <c r="B117" i="19"/>
  <c r="E116" i="19"/>
  <c r="A117" i="19"/>
  <c r="F268" i="19"/>
  <c r="E268" i="19"/>
  <c r="D268" i="19"/>
  <c r="C268" i="19"/>
  <c r="B269" i="19"/>
  <c r="A269" i="19"/>
  <c r="K116" i="19"/>
  <c r="C108" i="1"/>
  <c r="D108" i="1"/>
  <c r="E108" i="1"/>
  <c r="J108" i="1" s="1"/>
  <c r="D90" i="20" s="1"/>
  <c r="F108" i="1"/>
  <c r="E261" i="1"/>
  <c r="F261" i="1"/>
  <c r="C261" i="1"/>
  <c r="D261" i="1"/>
  <c r="F112" i="18"/>
  <c r="E112" i="18"/>
  <c r="J112" i="18" s="1"/>
  <c r="D112" i="18"/>
  <c r="C112" i="18"/>
  <c r="K107" i="1"/>
  <c r="B109" i="1"/>
  <c r="B262" i="1"/>
  <c r="A266" i="1"/>
  <c r="A113" i="18"/>
  <c r="I113" i="18"/>
  <c r="J70" i="17"/>
  <c r="A109" i="1"/>
  <c r="I109" i="1"/>
  <c r="A110" i="17"/>
  <c r="H110" i="17"/>
  <c r="E109" i="17"/>
  <c r="I109" i="17" s="1"/>
  <c r="K111" i="18"/>
  <c r="B113" i="18"/>
  <c r="B110" i="17"/>
  <c r="F109" i="17"/>
  <c r="D109" i="17"/>
  <c r="C109" i="17"/>
  <c r="D117" i="19" l="1"/>
  <c r="I118" i="19"/>
  <c r="J118" i="19" s="1"/>
  <c r="C117" i="19"/>
  <c r="F117" i="19"/>
  <c r="B118" i="19"/>
  <c r="E117" i="19"/>
  <c r="A118" i="19"/>
  <c r="K117" i="19"/>
  <c r="B270" i="19"/>
  <c r="D269" i="19"/>
  <c r="A270" i="19"/>
  <c r="C269" i="19"/>
  <c r="F269" i="19"/>
  <c r="E269" i="19"/>
  <c r="F262" i="1"/>
  <c r="E262" i="1"/>
  <c r="D262" i="1"/>
  <c r="C262" i="1"/>
  <c r="C109" i="1"/>
  <c r="D109" i="1"/>
  <c r="E109" i="1"/>
  <c r="J109" i="1" s="1"/>
  <c r="D91" i="20" s="1"/>
  <c r="F109" i="1"/>
  <c r="C113" i="18"/>
  <c r="F113" i="18"/>
  <c r="E113" i="18"/>
  <c r="J113" i="18" s="1"/>
  <c r="D113" i="18"/>
  <c r="K108" i="1"/>
  <c r="B110" i="1"/>
  <c r="B263" i="1"/>
  <c r="A267" i="1"/>
  <c r="A114" i="18"/>
  <c r="I114" i="18"/>
  <c r="A110" i="1"/>
  <c r="I110" i="1"/>
  <c r="L70" i="17"/>
  <c r="K70" i="17"/>
  <c r="A111" i="17"/>
  <c r="H111" i="17"/>
  <c r="E110" i="17"/>
  <c r="B114" i="18"/>
  <c r="K112" i="18"/>
  <c r="B111" i="17"/>
  <c r="C110" i="17"/>
  <c r="F110" i="17"/>
  <c r="I110" i="17"/>
  <c r="D110" i="17"/>
  <c r="K109" i="1" l="1"/>
  <c r="D118" i="19"/>
  <c r="I119" i="19"/>
  <c r="J119" i="19" s="1"/>
  <c r="C118" i="19"/>
  <c r="B119" i="19"/>
  <c r="E118" i="19"/>
  <c r="A119" i="19"/>
  <c r="F118" i="19"/>
  <c r="F270" i="19"/>
  <c r="E270" i="19"/>
  <c r="B271" i="19"/>
  <c r="A271" i="19"/>
  <c r="D270" i="19"/>
  <c r="C270" i="19"/>
  <c r="K118" i="19"/>
  <c r="F263" i="1"/>
  <c r="D263" i="1"/>
  <c r="E263" i="1"/>
  <c r="C263" i="1"/>
  <c r="C110" i="1"/>
  <c r="D110" i="1"/>
  <c r="E110" i="1"/>
  <c r="J110" i="1" s="1"/>
  <c r="D92" i="20" s="1"/>
  <c r="F110" i="1"/>
  <c r="D114" i="18"/>
  <c r="C114" i="18"/>
  <c r="F114" i="18"/>
  <c r="E114" i="18"/>
  <c r="J114" i="18" s="1"/>
  <c r="B111" i="1"/>
  <c r="B264" i="1"/>
  <c r="A268" i="1"/>
  <c r="A115" i="18"/>
  <c r="I115" i="18"/>
  <c r="O70" i="17"/>
  <c r="J71" i="17"/>
  <c r="A111" i="1"/>
  <c r="B112" i="1" s="1"/>
  <c r="I111" i="1"/>
  <c r="J111" i="1" s="1"/>
  <c r="A112" i="17"/>
  <c r="H112" i="17"/>
  <c r="E111" i="17"/>
  <c r="I111" i="17" s="1"/>
  <c r="K113" i="18"/>
  <c r="B115" i="18"/>
  <c r="F111" i="17"/>
  <c r="D111" i="17"/>
  <c r="B112" i="17"/>
  <c r="C111" i="17"/>
  <c r="B272" i="19" l="1"/>
  <c r="D271" i="19"/>
  <c r="A272" i="19"/>
  <c r="C271" i="19"/>
  <c r="F271" i="19"/>
  <c r="E271" i="19"/>
  <c r="D119" i="19"/>
  <c r="I120" i="19"/>
  <c r="J120" i="19" s="1"/>
  <c r="C119" i="19"/>
  <c r="A120" i="19"/>
  <c r="E119" i="19"/>
  <c r="B120" i="19"/>
  <c r="F119" i="19"/>
  <c r="K119" i="19"/>
  <c r="F264" i="1"/>
  <c r="E264" i="1"/>
  <c r="C264" i="1"/>
  <c r="D264" i="1"/>
  <c r="C111" i="1"/>
  <c r="F111" i="1"/>
  <c r="D111" i="1"/>
  <c r="E111" i="1"/>
  <c r="E115" i="18"/>
  <c r="J115" i="18" s="1"/>
  <c r="D115" i="18"/>
  <c r="C115" i="18"/>
  <c r="F115" i="18"/>
  <c r="K110" i="1"/>
  <c r="B265" i="1"/>
  <c r="A269" i="1"/>
  <c r="A116" i="18"/>
  <c r="I116" i="18"/>
  <c r="A112" i="1"/>
  <c r="B113" i="1" s="1"/>
  <c r="I112" i="1"/>
  <c r="J112" i="1" s="1"/>
  <c r="K71" i="17"/>
  <c r="L71" i="17"/>
  <c r="A113" i="17"/>
  <c r="E112" i="17"/>
  <c r="I112" i="17" s="1"/>
  <c r="H113" i="17"/>
  <c r="K114" i="18"/>
  <c r="B116" i="18"/>
  <c r="B113" i="17"/>
  <c r="C112" i="17"/>
  <c r="F112" i="17"/>
  <c r="D112" i="17"/>
  <c r="K120" i="19" l="1"/>
  <c r="F272" i="19"/>
  <c r="E272" i="19"/>
  <c r="D272" i="19"/>
  <c r="C272" i="19"/>
  <c r="B273" i="19"/>
  <c r="A273" i="19"/>
  <c r="D120" i="19"/>
  <c r="I121" i="19"/>
  <c r="J121" i="19" s="1"/>
  <c r="C120" i="19"/>
  <c r="F120" i="19"/>
  <c r="B121" i="19"/>
  <c r="E120" i="19"/>
  <c r="A121" i="19"/>
  <c r="D112" i="1"/>
  <c r="E112" i="1"/>
  <c r="F112" i="1"/>
  <c r="C112" i="1"/>
  <c r="E265" i="1"/>
  <c r="C265" i="1"/>
  <c r="F265" i="1"/>
  <c r="D265" i="1"/>
  <c r="F116" i="18"/>
  <c r="E116" i="18"/>
  <c r="D116" i="18"/>
  <c r="C116" i="18"/>
  <c r="K112" i="1"/>
  <c r="B266" i="1"/>
  <c r="A270" i="1"/>
  <c r="A117" i="18"/>
  <c r="I117" i="18"/>
  <c r="J116" i="18"/>
  <c r="B117" i="18"/>
  <c r="K111" i="1"/>
  <c r="O71" i="17"/>
  <c r="J72" i="17"/>
  <c r="A113" i="1"/>
  <c r="B114" i="1" s="1"/>
  <c r="I113" i="1"/>
  <c r="J113" i="1" s="1"/>
  <c r="A114" i="17"/>
  <c r="H114" i="17"/>
  <c r="E113" i="17"/>
  <c r="I113" i="17" s="1"/>
  <c r="K115" i="18"/>
  <c r="D113" i="17"/>
  <c r="B114" i="17"/>
  <c r="F113" i="17"/>
  <c r="C113" i="17"/>
  <c r="K121" i="19" l="1"/>
  <c r="B274" i="19"/>
  <c r="D273" i="19"/>
  <c r="A274" i="19"/>
  <c r="C273" i="19"/>
  <c r="F273" i="19"/>
  <c r="E273" i="19"/>
  <c r="D121" i="19"/>
  <c r="I122" i="19"/>
  <c r="J122" i="19" s="1"/>
  <c r="C121" i="19"/>
  <c r="F121" i="19"/>
  <c r="B122" i="19"/>
  <c r="E121" i="19"/>
  <c r="A122" i="19"/>
  <c r="C113" i="1"/>
  <c r="D113" i="1"/>
  <c r="E113" i="1"/>
  <c r="F113" i="1"/>
  <c r="F266" i="1"/>
  <c r="E266" i="1"/>
  <c r="C266" i="1"/>
  <c r="D266" i="1"/>
  <c r="C117" i="18"/>
  <c r="F117" i="18"/>
  <c r="E117" i="18"/>
  <c r="J117" i="18" s="1"/>
  <c r="D117" i="18"/>
  <c r="B267" i="1"/>
  <c r="A271" i="1"/>
  <c r="A118" i="18"/>
  <c r="I118" i="18"/>
  <c r="B118" i="18"/>
  <c r="A114" i="1"/>
  <c r="I114" i="1"/>
  <c r="J114" i="1" s="1"/>
  <c r="K72" i="17"/>
  <c r="L72" i="17"/>
  <c r="A115" i="17"/>
  <c r="H115" i="17"/>
  <c r="E114" i="17"/>
  <c r="I114" i="17" s="1"/>
  <c r="K113" i="1"/>
  <c r="K116" i="18"/>
  <c r="B115" i="17"/>
  <c r="C114" i="17"/>
  <c r="F114" i="17"/>
  <c r="D114" i="17"/>
  <c r="K122" i="19" l="1"/>
  <c r="F274" i="19"/>
  <c r="E274" i="19"/>
  <c r="B275" i="19"/>
  <c r="A275" i="19"/>
  <c r="D274" i="19"/>
  <c r="C274" i="19"/>
  <c r="D122" i="19"/>
  <c r="I123" i="19"/>
  <c r="J123" i="19" s="1"/>
  <c r="C122" i="19"/>
  <c r="B123" i="19"/>
  <c r="E122" i="19"/>
  <c r="A123" i="19"/>
  <c r="F122" i="19"/>
  <c r="C114" i="1"/>
  <c r="D114" i="1"/>
  <c r="E114" i="1"/>
  <c r="F114" i="1"/>
  <c r="B115" i="1"/>
  <c r="F267" i="1"/>
  <c r="D267" i="1"/>
  <c r="E267" i="1"/>
  <c r="C267" i="1"/>
  <c r="D118" i="18"/>
  <c r="C118" i="18"/>
  <c r="F118" i="18"/>
  <c r="E118" i="18"/>
  <c r="J118" i="18" s="1"/>
  <c r="B268" i="1"/>
  <c r="A272" i="1"/>
  <c r="A119" i="18"/>
  <c r="I119" i="18"/>
  <c r="B119" i="18"/>
  <c r="O72" i="17"/>
  <c r="J73" i="17"/>
  <c r="A115" i="1"/>
  <c r="B116" i="1" s="1"/>
  <c r="I115" i="1"/>
  <c r="J115" i="1" s="1"/>
  <c r="A116" i="17"/>
  <c r="H116" i="17"/>
  <c r="E115" i="17"/>
  <c r="I115" i="17" s="1"/>
  <c r="K117" i="18"/>
  <c r="F115" i="17"/>
  <c r="D115" i="17"/>
  <c r="B116" i="17"/>
  <c r="C115" i="17"/>
  <c r="D123" i="19" l="1"/>
  <c r="I124" i="19"/>
  <c r="J124" i="19" s="1"/>
  <c r="C123" i="19"/>
  <c r="A124" i="19"/>
  <c r="B124" i="19"/>
  <c r="F123" i="19"/>
  <c r="E123" i="19"/>
  <c r="K123" i="19"/>
  <c r="B276" i="19"/>
  <c r="D275" i="19"/>
  <c r="A276" i="19"/>
  <c r="C275" i="19"/>
  <c r="F275" i="19"/>
  <c r="E275" i="19"/>
  <c r="C115" i="1"/>
  <c r="F115" i="1"/>
  <c r="D115" i="1"/>
  <c r="E115" i="1"/>
  <c r="K115" i="1" s="1"/>
  <c r="F268" i="1"/>
  <c r="C268" i="1"/>
  <c r="E268" i="1"/>
  <c r="D268" i="1"/>
  <c r="E119" i="18"/>
  <c r="J119" i="18" s="1"/>
  <c r="D119" i="18"/>
  <c r="C119" i="18"/>
  <c r="F119" i="18"/>
  <c r="K114" i="1"/>
  <c r="B269" i="1"/>
  <c r="A273" i="1"/>
  <c r="A120" i="18"/>
  <c r="I120" i="18"/>
  <c r="B120" i="18"/>
  <c r="A116" i="1"/>
  <c r="I116" i="1"/>
  <c r="J116" i="1" s="1"/>
  <c r="K73" i="17"/>
  <c r="L73" i="17"/>
  <c r="A117" i="17"/>
  <c r="H117" i="17"/>
  <c r="E116" i="17"/>
  <c r="I116" i="17" s="1"/>
  <c r="K118" i="18"/>
  <c r="D116" i="17"/>
  <c r="B117" i="17"/>
  <c r="C116" i="17"/>
  <c r="F116" i="17"/>
  <c r="D124" i="19" l="1"/>
  <c r="I125" i="19"/>
  <c r="J125" i="19" s="1"/>
  <c r="C124" i="19"/>
  <c r="F124" i="19"/>
  <c r="B125" i="19"/>
  <c r="E124" i="19"/>
  <c r="A125" i="19"/>
  <c r="F276" i="19"/>
  <c r="E276" i="19"/>
  <c r="D276" i="19"/>
  <c r="C276" i="19"/>
  <c r="B277" i="19"/>
  <c r="A277" i="19"/>
  <c r="K124" i="19"/>
  <c r="E269" i="1"/>
  <c r="F269" i="1"/>
  <c r="D269" i="1"/>
  <c r="C269" i="1"/>
  <c r="D116" i="1"/>
  <c r="E116" i="1"/>
  <c r="F116" i="1"/>
  <c r="C116" i="1"/>
  <c r="F120" i="18"/>
  <c r="E120" i="18"/>
  <c r="D120" i="18"/>
  <c r="C120" i="18"/>
  <c r="B270" i="1"/>
  <c r="B117" i="1"/>
  <c r="A274" i="1"/>
  <c r="A121" i="18"/>
  <c r="I121" i="18"/>
  <c r="J120" i="18"/>
  <c r="B121" i="18"/>
  <c r="O73" i="17"/>
  <c r="J74" i="17"/>
  <c r="A117" i="1"/>
  <c r="I117" i="1"/>
  <c r="J117" i="1" s="1"/>
  <c r="A118" i="17"/>
  <c r="H118" i="17"/>
  <c r="E117" i="17"/>
  <c r="I117" i="17" s="1"/>
  <c r="K119" i="18"/>
  <c r="D117" i="17"/>
  <c r="B118" i="17"/>
  <c r="C117" i="17"/>
  <c r="F117" i="17"/>
  <c r="D125" i="19" l="1"/>
  <c r="I126" i="19"/>
  <c r="J126" i="19" s="1"/>
  <c r="C125" i="19"/>
  <c r="F125" i="19"/>
  <c r="B126" i="19"/>
  <c r="E125" i="19"/>
  <c r="A126" i="19"/>
  <c r="K125" i="19"/>
  <c r="B278" i="19"/>
  <c r="D277" i="19"/>
  <c r="A278" i="19"/>
  <c r="C277" i="19"/>
  <c r="F277" i="19"/>
  <c r="E277" i="19"/>
  <c r="C117" i="1"/>
  <c r="D117" i="1"/>
  <c r="E117" i="1"/>
  <c r="F117" i="1"/>
  <c r="F270" i="1"/>
  <c r="E270" i="1"/>
  <c r="C270" i="1"/>
  <c r="D270" i="1"/>
  <c r="C121" i="18"/>
  <c r="F121" i="18"/>
  <c r="E121" i="18"/>
  <c r="D121" i="18"/>
  <c r="K116" i="1"/>
  <c r="B118" i="1"/>
  <c r="B271" i="1"/>
  <c r="A275" i="1"/>
  <c r="A122" i="18"/>
  <c r="I122" i="18"/>
  <c r="J121" i="18"/>
  <c r="B122" i="18"/>
  <c r="A118" i="1"/>
  <c r="B119" i="1" s="1"/>
  <c r="I118" i="1"/>
  <c r="J118" i="1" s="1"/>
  <c r="K74" i="17"/>
  <c r="O74" i="17" s="1"/>
  <c r="L74" i="17"/>
  <c r="A119" i="17"/>
  <c r="H119" i="17"/>
  <c r="E118" i="17"/>
  <c r="I118" i="17" s="1"/>
  <c r="K120" i="18"/>
  <c r="B119" i="17"/>
  <c r="C118" i="17"/>
  <c r="F118" i="17"/>
  <c r="D118" i="17"/>
  <c r="D126" i="19" l="1"/>
  <c r="I127" i="19"/>
  <c r="J127" i="19" s="1"/>
  <c r="C126" i="19"/>
  <c r="B127" i="19"/>
  <c r="E126" i="19"/>
  <c r="A127" i="19"/>
  <c r="F126" i="19"/>
  <c r="F278" i="19"/>
  <c r="E278" i="19"/>
  <c r="B279" i="19"/>
  <c r="A279" i="19"/>
  <c r="D278" i="19"/>
  <c r="C278" i="19"/>
  <c r="K126" i="19"/>
  <c r="C118" i="1"/>
  <c r="D118" i="1"/>
  <c r="E118" i="1"/>
  <c r="F118" i="1"/>
  <c r="F271" i="1"/>
  <c r="E271" i="1"/>
  <c r="C271" i="1"/>
  <c r="D271" i="1"/>
  <c r="D122" i="18"/>
  <c r="C122" i="18"/>
  <c r="F122" i="18"/>
  <c r="E122" i="18"/>
  <c r="J122" i="18" s="1"/>
  <c r="B272" i="1"/>
  <c r="A276" i="1"/>
  <c r="A123" i="18"/>
  <c r="B123" i="18"/>
  <c r="I123" i="18"/>
  <c r="K117" i="1"/>
  <c r="J75" i="17"/>
  <c r="A119" i="1"/>
  <c r="I119" i="1"/>
  <c r="J119" i="1" s="1"/>
  <c r="A120" i="17"/>
  <c r="H120" i="17"/>
  <c r="E119" i="17"/>
  <c r="I119" i="17" s="1"/>
  <c r="K121" i="18"/>
  <c r="F119" i="17"/>
  <c r="D119" i="17"/>
  <c r="B120" i="17"/>
  <c r="C119" i="17"/>
  <c r="B121" i="17" l="1"/>
  <c r="B280" i="19"/>
  <c r="D279" i="19"/>
  <c r="A280" i="19"/>
  <c r="C279" i="19"/>
  <c r="F279" i="19"/>
  <c r="E279" i="19"/>
  <c r="D127" i="19"/>
  <c r="C127" i="19"/>
  <c r="A128" i="19"/>
  <c r="I128" i="19"/>
  <c r="J128" i="19" s="1"/>
  <c r="E127" i="19"/>
  <c r="B128" i="19"/>
  <c r="F127" i="19"/>
  <c r="K127" i="19"/>
  <c r="F272" i="1"/>
  <c r="E272" i="1"/>
  <c r="D272" i="1"/>
  <c r="C272" i="1"/>
  <c r="C119" i="1"/>
  <c r="F119" i="1"/>
  <c r="D119" i="1"/>
  <c r="E119" i="1"/>
  <c r="K119" i="1" s="1"/>
  <c r="E123" i="18"/>
  <c r="J123" i="18" s="1"/>
  <c r="D123" i="18"/>
  <c r="C123" i="18"/>
  <c r="F123" i="18"/>
  <c r="K118" i="1"/>
  <c r="B120" i="1"/>
  <c r="B273" i="1"/>
  <c r="A277" i="1"/>
  <c r="A124" i="18"/>
  <c r="I124" i="18"/>
  <c r="B124" i="18"/>
  <c r="L75" i="17"/>
  <c r="K75" i="17"/>
  <c r="A120" i="1"/>
  <c r="I120" i="1"/>
  <c r="J120" i="1" s="1"/>
  <c r="A121" i="17"/>
  <c r="H121" i="17"/>
  <c r="E120" i="17"/>
  <c r="K122" i="18"/>
  <c r="I120" i="17"/>
  <c r="D120" i="17"/>
  <c r="C120" i="17"/>
  <c r="F120" i="17"/>
  <c r="B122" i="17"/>
  <c r="F280" i="19" l="1"/>
  <c r="E280" i="19"/>
  <c r="D280" i="19"/>
  <c r="C280" i="19"/>
  <c r="B281" i="19"/>
  <c r="A281" i="19"/>
  <c r="K128" i="19"/>
  <c r="D128" i="19"/>
  <c r="E128" i="19"/>
  <c r="C128" i="19"/>
  <c r="I129" i="19"/>
  <c r="J129" i="19" s="1"/>
  <c r="A129" i="19"/>
  <c r="F128" i="19"/>
  <c r="B129" i="19"/>
  <c r="D120" i="1"/>
  <c r="C120" i="1"/>
  <c r="E120" i="1"/>
  <c r="F120" i="1"/>
  <c r="E273" i="1"/>
  <c r="F273" i="1"/>
  <c r="C273" i="1"/>
  <c r="D273" i="1"/>
  <c r="F124" i="18"/>
  <c r="E124" i="18"/>
  <c r="D124" i="18"/>
  <c r="C124" i="18"/>
  <c r="K120" i="1"/>
  <c r="B274" i="1"/>
  <c r="A278" i="1"/>
  <c r="A125" i="18"/>
  <c r="I125" i="18"/>
  <c r="J124" i="18"/>
  <c r="B125" i="18"/>
  <c r="O75" i="17"/>
  <c r="J76" i="17"/>
  <c r="A121" i="1"/>
  <c r="I121" i="1"/>
  <c r="J121" i="1" s="1"/>
  <c r="B121" i="1"/>
  <c r="A122" i="17"/>
  <c r="B123" i="17" s="1"/>
  <c r="E121" i="17"/>
  <c r="H122" i="17"/>
  <c r="K123" i="18"/>
  <c r="D121" i="17"/>
  <c r="C121" i="17"/>
  <c r="F121" i="17"/>
  <c r="I121" i="17"/>
  <c r="D129" i="19" l="1"/>
  <c r="E129" i="19"/>
  <c r="C129" i="19"/>
  <c r="B130" i="19"/>
  <c r="F129" i="19"/>
  <c r="I130" i="19"/>
  <c r="J130" i="19" s="1"/>
  <c r="A130" i="19"/>
  <c r="K129" i="19"/>
  <c r="B282" i="19"/>
  <c r="D281" i="19"/>
  <c r="A282" i="19"/>
  <c r="C281" i="19"/>
  <c r="F281" i="19"/>
  <c r="E281" i="19"/>
  <c r="C121" i="1"/>
  <c r="D121" i="1"/>
  <c r="E121" i="1"/>
  <c r="K121" i="1" s="1"/>
  <c r="F121" i="1"/>
  <c r="F274" i="1"/>
  <c r="E274" i="1"/>
  <c r="D274" i="1"/>
  <c r="C274" i="1"/>
  <c r="C125" i="18"/>
  <c r="F125" i="18"/>
  <c r="E125" i="18"/>
  <c r="J125" i="18" s="1"/>
  <c r="D125" i="18"/>
  <c r="B275" i="1"/>
  <c r="A279" i="1"/>
  <c r="A126" i="18"/>
  <c r="I126" i="18"/>
  <c r="B126" i="18"/>
  <c r="A122" i="1"/>
  <c r="I122" i="1"/>
  <c r="J122" i="1" s="1"/>
  <c r="B122" i="1"/>
  <c r="K76" i="17"/>
  <c r="L76" i="17"/>
  <c r="A123" i="17"/>
  <c r="B124" i="17" s="1"/>
  <c r="H123" i="17"/>
  <c r="E122" i="17"/>
  <c r="K124" i="18"/>
  <c r="C122" i="17"/>
  <c r="F122" i="17"/>
  <c r="I122" i="17"/>
  <c r="D122" i="17"/>
  <c r="D130" i="19" l="1"/>
  <c r="E130" i="19"/>
  <c r="C130" i="19"/>
  <c r="B131" i="19"/>
  <c r="F130" i="19"/>
  <c r="A131" i="19"/>
  <c r="I131" i="19"/>
  <c r="J131" i="19" s="1"/>
  <c r="F282" i="19"/>
  <c r="E282" i="19"/>
  <c r="B283" i="19"/>
  <c r="A283" i="19"/>
  <c r="D282" i="19"/>
  <c r="C282" i="19"/>
  <c r="K130" i="19"/>
  <c r="C122" i="1"/>
  <c r="D122" i="1"/>
  <c r="E122" i="1"/>
  <c r="F122" i="1"/>
  <c r="F275" i="1"/>
  <c r="D275" i="1"/>
  <c r="E275" i="1"/>
  <c r="C275" i="1"/>
  <c r="D126" i="18"/>
  <c r="C126" i="18"/>
  <c r="F126" i="18"/>
  <c r="E126" i="18"/>
  <c r="B276" i="1"/>
  <c r="A280" i="1"/>
  <c r="A127" i="18"/>
  <c r="I127" i="18"/>
  <c r="B127" i="18"/>
  <c r="J126" i="18"/>
  <c r="O76" i="17"/>
  <c r="J77" i="17"/>
  <c r="A123" i="1"/>
  <c r="I123" i="1"/>
  <c r="J123" i="1" s="1"/>
  <c r="B123" i="1"/>
  <c r="A124" i="17"/>
  <c r="H124" i="17"/>
  <c r="E123" i="17"/>
  <c r="I123" i="17" s="1"/>
  <c r="K125" i="18"/>
  <c r="B125" i="17"/>
  <c r="F123" i="17"/>
  <c r="D123" i="17"/>
  <c r="C123" i="17"/>
  <c r="B284" i="19" l="1"/>
  <c r="D283" i="19"/>
  <c r="A284" i="19"/>
  <c r="C283" i="19"/>
  <c r="F283" i="19"/>
  <c r="E283" i="19"/>
  <c r="K131" i="19"/>
  <c r="D131" i="19"/>
  <c r="E131" i="19"/>
  <c r="C131" i="19"/>
  <c r="A132" i="19"/>
  <c r="I132" i="19"/>
  <c r="J132" i="19" s="1"/>
  <c r="B132" i="19"/>
  <c r="F131" i="19"/>
  <c r="C123" i="1"/>
  <c r="D123" i="1"/>
  <c r="F123" i="1"/>
  <c r="E123" i="1"/>
  <c r="K123" i="1" s="1"/>
  <c r="F276" i="1"/>
  <c r="E276" i="1"/>
  <c r="D276" i="1"/>
  <c r="C276" i="1"/>
  <c r="E127" i="18"/>
  <c r="D127" i="18"/>
  <c r="C127" i="18"/>
  <c r="F127" i="18"/>
  <c r="K122" i="1"/>
  <c r="B277" i="1"/>
  <c r="A281" i="1"/>
  <c r="A128" i="18"/>
  <c r="I128" i="18"/>
  <c r="J127" i="18"/>
  <c r="B128" i="18"/>
  <c r="A124" i="1"/>
  <c r="B124" i="1"/>
  <c r="I124" i="1"/>
  <c r="J124" i="1" s="1"/>
  <c r="L77" i="17"/>
  <c r="K77" i="17"/>
  <c r="A125" i="17"/>
  <c r="B126" i="17" s="1"/>
  <c r="H125" i="17"/>
  <c r="E124" i="17"/>
  <c r="I124" i="17" s="1"/>
  <c r="K126" i="18"/>
  <c r="D124" i="17"/>
  <c r="C124" i="17"/>
  <c r="F124" i="17"/>
  <c r="K132" i="19" l="1"/>
  <c r="F284" i="19"/>
  <c r="E284" i="19"/>
  <c r="D284" i="19"/>
  <c r="C284" i="19"/>
  <c r="B285" i="19"/>
  <c r="A285" i="19"/>
  <c r="D132" i="19"/>
  <c r="I133" i="19"/>
  <c r="J133" i="19" s="1"/>
  <c r="A133" i="19"/>
  <c r="E132" i="19"/>
  <c r="C132" i="19"/>
  <c r="B133" i="19"/>
  <c r="F132" i="19"/>
  <c r="E277" i="1"/>
  <c r="C277" i="1"/>
  <c r="F277" i="1"/>
  <c r="D277" i="1"/>
  <c r="D124" i="1"/>
  <c r="E124" i="1"/>
  <c r="C124" i="1"/>
  <c r="F124" i="1"/>
  <c r="F128" i="18"/>
  <c r="E128" i="18"/>
  <c r="J128" i="18" s="1"/>
  <c r="D128" i="18"/>
  <c r="C128" i="18"/>
  <c r="B278" i="1"/>
  <c r="A282" i="1"/>
  <c r="A129" i="18"/>
  <c r="I129" i="18"/>
  <c r="B129" i="18"/>
  <c r="O77" i="17"/>
  <c r="J78" i="17"/>
  <c r="A125" i="1"/>
  <c r="I125" i="1"/>
  <c r="J125" i="1" s="1"/>
  <c r="B125" i="1"/>
  <c r="A126" i="17"/>
  <c r="H126" i="17"/>
  <c r="E125" i="17"/>
  <c r="I125" i="17" s="1"/>
  <c r="K127" i="18"/>
  <c r="D125" i="17"/>
  <c r="C125" i="17"/>
  <c r="F125" i="17"/>
  <c r="K133" i="19" l="1"/>
  <c r="B286" i="19"/>
  <c r="D285" i="19"/>
  <c r="A286" i="19"/>
  <c r="C285" i="19"/>
  <c r="F285" i="19"/>
  <c r="E285" i="19"/>
  <c r="D133" i="19"/>
  <c r="I134" i="19"/>
  <c r="J134" i="19" s="1"/>
  <c r="C133" i="19"/>
  <c r="F133" i="19"/>
  <c r="B134" i="19"/>
  <c r="E133" i="19"/>
  <c r="A134" i="19"/>
  <c r="C125" i="1"/>
  <c r="D125" i="1"/>
  <c r="E125" i="1"/>
  <c r="F125" i="1"/>
  <c r="F278" i="1"/>
  <c r="E278" i="1"/>
  <c r="C278" i="1"/>
  <c r="D278" i="1"/>
  <c r="C129" i="18"/>
  <c r="F129" i="18"/>
  <c r="E129" i="18"/>
  <c r="D129" i="18"/>
  <c r="K124" i="1"/>
  <c r="B279" i="1"/>
  <c r="A283" i="1"/>
  <c r="A130" i="18"/>
  <c r="I130" i="18"/>
  <c r="J129" i="18"/>
  <c r="B130" i="18"/>
  <c r="L78" i="17"/>
  <c r="K78" i="17"/>
  <c r="A126" i="1"/>
  <c r="I126" i="1"/>
  <c r="J126" i="1" s="1"/>
  <c r="B126" i="1"/>
  <c r="A127" i="17"/>
  <c r="H127" i="17"/>
  <c r="E126" i="17"/>
  <c r="B127" i="17"/>
  <c r="K128" i="18"/>
  <c r="F126" i="17"/>
  <c r="I126" i="17"/>
  <c r="D126" i="17"/>
  <c r="C126" i="17"/>
  <c r="K134" i="19" l="1"/>
  <c r="A287" i="19"/>
  <c r="F286" i="19"/>
  <c r="E286" i="19"/>
  <c r="B287" i="19"/>
  <c r="D286" i="19"/>
  <c r="C286" i="19"/>
  <c r="D134" i="19"/>
  <c r="I135" i="19"/>
  <c r="J135" i="19" s="1"/>
  <c r="C134" i="19"/>
  <c r="F134" i="19"/>
  <c r="B135" i="19"/>
  <c r="E134" i="19"/>
  <c r="A135" i="19"/>
  <c r="C126" i="1"/>
  <c r="D126" i="1"/>
  <c r="E126" i="1"/>
  <c r="F126" i="1"/>
  <c r="F279" i="1"/>
  <c r="D279" i="1"/>
  <c r="E279" i="1"/>
  <c r="C279" i="1"/>
  <c r="D130" i="18"/>
  <c r="C130" i="18"/>
  <c r="F130" i="18"/>
  <c r="E130" i="18"/>
  <c r="J130" i="18" s="1"/>
  <c r="B128" i="17"/>
  <c r="K126" i="1"/>
  <c r="K125" i="1"/>
  <c r="B280" i="1"/>
  <c r="A284" i="1"/>
  <c r="A131" i="18"/>
  <c r="B131" i="18"/>
  <c r="I131" i="18"/>
  <c r="A127" i="1"/>
  <c r="I127" i="1"/>
  <c r="J127" i="1" s="1"/>
  <c r="B127" i="1"/>
  <c r="O78" i="17"/>
  <c r="J79" i="17"/>
  <c r="A128" i="17"/>
  <c r="B129" i="17" s="1"/>
  <c r="H128" i="17"/>
  <c r="E127" i="17"/>
  <c r="I127" i="17" s="1"/>
  <c r="K129" i="18"/>
  <c r="D127" i="17"/>
  <c r="C127" i="17"/>
  <c r="F127" i="17"/>
  <c r="K135" i="19" l="1"/>
  <c r="D135" i="19"/>
  <c r="I136" i="19"/>
  <c r="J136" i="19" s="1"/>
  <c r="C135" i="19"/>
  <c r="B136" i="19"/>
  <c r="E135" i="19"/>
  <c r="A136" i="19"/>
  <c r="F135" i="19"/>
  <c r="E287" i="19"/>
  <c r="B288" i="19"/>
  <c r="D287" i="19"/>
  <c r="A288" i="19"/>
  <c r="C287" i="19"/>
  <c r="F287" i="19"/>
  <c r="F280" i="1"/>
  <c r="E280" i="1"/>
  <c r="D280" i="1"/>
  <c r="C280" i="1"/>
  <c r="C127" i="1"/>
  <c r="F127" i="1"/>
  <c r="D127" i="1"/>
  <c r="E127" i="1"/>
  <c r="E131" i="18"/>
  <c r="D131" i="18"/>
  <c r="C131" i="18"/>
  <c r="F131" i="18"/>
  <c r="B281" i="1"/>
  <c r="A285" i="1"/>
  <c r="A132" i="18"/>
  <c r="I132" i="18"/>
  <c r="J131" i="18"/>
  <c r="B132" i="18"/>
  <c r="L79" i="17"/>
  <c r="K79" i="17"/>
  <c r="A128" i="1"/>
  <c r="I128" i="1"/>
  <c r="J128" i="1" s="1"/>
  <c r="B128" i="1"/>
  <c r="A129" i="17"/>
  <c r="B130" i="17" s="1"/>
  <c r="E128" i="17"/>
  <c r="H129" i="17"/>
  <c r="K130" i="18"/>
  <c r="D128" i="17"/>
  <c r="C128" i="17"/>
  <c r="F128" i="17"/>
  <c r="I128" i="17"/>
  <c r="A289" i="19" l="1"/>
  <c r="C288" i="19"/>
  <c r="F288" i="19"/>
  <c r="E288" i="19"/>
  <c r="B289" i="19"/>
  <c r="D288" i="19"/>
  <c r="D136" i="19"/>
  <c r="I137" i="19"/>
  <c r="J137" i="19" s="1"/>
  <c r="C136" i="19"/>
  <c r="A137" i="19"/>
  <c r="E136" i="19"/>
  <c r="B137" i="19"/>
  <c r="F136" i="19"/>
  <c r="K136" i="19"/>
  <c r="D128" i="1"/>
  <c r="E128" i="1"/>
  <c r="F128" i="1"/>
  <c r="C128" i="1"/>
  <c r="E281" i="1"/>
  <c r="C281" i="1"/>
  <c r="F281" i="1"/>
  <c r="D281" i="1"/>
  <c r="F132" i="18"/>
  <c r="E132" i="18"/>
  <c r="D132" i="18"/>
  <c r="C132" i="18"/>
  <c r="K127" i="1"/>
  <c r="K128" i="1"/>
  <c r="B282" i="1"/>
  <c r="A286" i="1"/>
  <c r="A133" i="18"/>
  <c r="I133" i="18"/>
  <c r="J132" i="18"/>
  <c r="B133" i="18"/>
  <c r="A129" i="1"/>
  <c r="I129" i="1"/>
  <c r="J129" i="1" s="1"/>
  <c r="B129" i="1"/>
  <c r="O79" i="17"/>
  <c r="J80" i="17"/>
  <c r="A130" i="17"/>
  <c r="E129" i="17"/>
  <c r="I129" i="17" s="1"/>
  <c r="H130" i="17"/>
  <c r="K131" i="18"/>
  <c r="C129" i="17"/>
  <c r="F129" i="17"/>
  <c r="D129" i="17"/>
  <c r="K137" i="19" l="1"/>
  <c r="D137" i="19"/>
  <c r="I138" i="19"/>
  <c r="J138" i="19" s="1"/>
  <c r="C137" i="19"/>
  <c r="F137" i="19"/>
  <c r="E137" i="19"/>
  <c r="B138" i="19"/>
  <c r="A138" i="19"/>
  <c r="E289" i="19"/>
  <c r="B290" i="19"/>
  <c r="D289" i="19"/>
  <c r="A290" i="19"/>
  <c r="C289" i="19"/>
  <c r="F289" i="19"/>
  <c r="F282" i="1"/>
  <c r="E282" i="1"/>
  <c r="C282" i="1"/>
  <c r="D282" i="1"/>
  <c r="C129" i="1"/>
  <c r="D129" i="1"/>
  <c r="E129" i="1"/>
  <c r="F129" i="1"/>
  <c r="C133" i="18"/>
  <c r="F133" i="18"/>
  <c r="E133" i="18"/>
  <c r="J133" i="18" s="1"/>
  <c r="D133" i="18"/>
  <c r="B283" i="1"/>
  <c r="A287" i="1"/>
  <c r="A134" i="18"/>
  <c r="B134" i="18"/>
  <c r="I134" i="18"/>
  <c r="K80" i="17"/>
  <c r="L80" i="17"/>
  <c r="A130" i="1"/>
  <c r="I130" i="1"/>
  <c r="J130" i="1" s="1"/>
  <c r="B130" i="1"/>
  <c r="A131" i="17"/>
  <c r="B132" i="17" s="1"/>
  <c r="H131" i="17"/>
  <c r="E130" i="17"/>
  <c r="B131" i="17"/>
  <c r="K132" i="18"/>
  <c r="F130" i="17"/>
  <c r="I130" i="17"/>
  <c r="D130" i="17"/>
  <c r="C130" i="17"/>
  <c r="A291" i="19" l="1"/>
  <c r="C290" i="19"/>
  <c r="F290" i="19"/>
  <c r="E290" i="19"/>
  <c r="D290" i="19"/>
  <c r="B291" i="19"/>
  <c r="D138" i="19"/>
  <c r="I139" i="19"/>
  <c r="J139" i="19" s="1"/>
  <c r="C138" i="19"/>
  <c r="F138" i="19"/>
  <c r="B139" i="19"/>
  <c r="E138" i="19"/>
  <c r="A139" i="19"/>
  <c r="K138" i="19"/>
  <c r="C130" i="1"/>
  <c r="D130" i="1"/>
  <c r="E130" i="1"/>
  <c r="F130" i="1"/>
  <c r="F283" i="1"/>
  <c r="D283" i="1"/>
  <c r="E283" i="1"/>
  <c r="C283" i="1"/>
  <c r="D134" i="18"/>
  <c r="C134" i="18"/>
  <c r="F134" i="18"/>
  <c r="E134" i="18"/>
  <c r="J134" i="18" s="1"/>
  <c r="K129" i="1"/>
  <c r="B284" i="1"/>
  <c r="A288" i="1"/>
  <c r="A135" i="18"/>
  <c r="I135" i="18"/>
  <c r="B135" i="18"/>
  <c r="A131" i="1"/>
  <c r="I131" i="1"/>
  <c r="J131" i="1" s="1"/>
  <c r="B131" i="1"/>
  <c r="O80" i="17"/>
  <c r="J81" i="17"/>
  <c r="A132" i="17"/>
  <c r="B133" i="17" s="1"/>
  <c r="H132" i="17"/>
  <c r="E131" i="17"/>
  <c r="I131" i="17" s="1"/>
  <c r="J131" i="17"/>
  <c r="K131" i="17"/>
  <c r="L131" i="17"/>
  <c r="K133" i="18"/>
  <c r="D131" i="17"/>
  <c r="C131" i="17"/>
  <c r="F131" i="17"/>
  <c r="K139" i="19" l="1"/>
  <c r="D139" i="19"/>
  <c r="I140" i="19"/>
  <c r="J140" i="19" s="1"/>
  <c r="C139" i="19"/>
  <c r="B140" i="19"/>
  <c r="E139" i="19"/>
  <c r="A140" i="19"/>
  <c r="F139" i="19"/>
  <c r="E291" i="19"/>
  <c r="B292" i="19"/>
  <c r="D291" i="19"/>
  <c r="A292" i="19"/>
  <c r="C291" i="19"/>
  <c r="F291" i="19"/>
  <c r="F284" i="1"/>
  <c r="E284" i="1"/>
  <c r="D284" i="1"/>
  <c r="C284" i="1"/>
  <c r="C131" i="1"/>
  <c r="F131" i="1"/>
  <c r="D131" i="1"/>
  <c r="E131" i="1"/>
  <c r="E135" i="18"/>
  <c r="J135" i="18" s="1"/>
  <c r="D135" i="18"/>
  <c r="C135" i="18"/>
  <c r="F135" i="18"/>
  <c r="K130" i="1"/>
  <c r="B285" i="1"/>
  <c r="A289" i="1"/>
  <c r="A136" i="18"/>
  <c r="I136" i="18"/>
  <c r="B136" i="18"/>
  <c r="K81" i="17"/>
  <c r="L81" i="17"/>
  <c r="A132" i="1"/>
  <c r="I132" i="1"/>
  <c r="J132" i="1" s="1"/>
  <c r="B132" i="1"/>
  <c r="K132" i="17"/>
  <c r="L132" i="17"/>
  <c r="J132" i="17"/>
  <c r="A133" i="17"/>
  <c r="B134" i="17" s="1"/>
  <c r="H133" i="17"/>
  <c r="E132" i="17"/>
  <c r="K134" i="18"/>
  <c r="D132" i="17"/>
  <c r="C132" i="17"/>
  <c r="F132" i="17"/>
  <c r="I132" i="17"/>
  <c r="Q131" i="17"/>
  <c r="M131" i="17"/>
  <c r="P131" i="17"/>
  <c r="O131" i="17"/>
  <c r="N131" i="17"/>
  <c r="A293" i="19" l="1"/>
  <c r="C292" i="19"/>
  <c r="F292" i="19"/>
  <c r="E292" i="19"/>
  <c r="B293" i="19"/>
  <c r="D292" i="19"/>
  <c r="A141" i="19"/>
  <c r="D140" i="19"/>
  <c r="I141" i="19"/>
  <c r="J141" i="19" s="1"/>
  <c r="C140" i="19"/>
  <c r="F140" i="19"/>
  <c r="B141" i="19"/>
  <c r="E140" i="19"/>
  <c r="K140" i="19"/>
  <c r="T140" i="19"/>
  <c r="T139" i="19" s="1"/>
  <c r="T138" i="19" s="1"/>
  <c r="T137" i="19" s="1"/>
  <c r="T136" i="19" s="1"/>
  <c r="T135" i="19" s="1"/>
  <c r="T134" i="19" s="1"/>
  <c r="T133" i="19" s="1"/>
  <c r="T132" i="19" s="1"/>
  <c r="T131" i="19" s="1"/>
  <c r="T130" i="19" s="1"/>
  <c r="T129" i="19" s="1"/>
  <c r="T128" i="19" s="1"/>
  <c r="T127" i="19" s="1"/>
  <c r="T126" i="19" s="1"/>
  <c r="T125" i="19" s="1"/>
  <c r="T124" i="19" s="1"/>
  <c r="T123" i="19" s="1"/>
  <c r="T122" i="19" s="1"/>
  <c r="T121" i="19" s="1"/>
  <c r="T120" i="19" s="1"/>
  <c r="T119" i="19" s="1"/>
  <c r="T118" i="19" s="1"/>
  <c r="T117" i="19" s="1"/>
  <c r="T116" i="19" s="1"/>
  <c r="T115" i="19" s="1"/>
  <c r="T114" i="19" s="1"/>
  <c r="T113" i="19" s="1"/>
  <c r="T112" i="19" s="1"/>
  <c r="T111" i="19" s="1"/>
  <c r="T110" i="19" s="1"/>
  <c r="T109" i="19" s="1"/>
  <c r="T108" i="19" s="1"/>
  <c r="T107" i="19" s="1"/>
  <c r="T106" i="19" s="1"/>
  <c r="T105" i="19" s="1"/>
  <c r="T104" i="19" s="1"/>
  <c r="T103" i="19" s="1"/>
  <c r="T102" i="19" s="1"/>
  <c r="T101" i="19" s="1"/>
  <c r="T100" i="19" s="1"/>
  <c r="T99" i="19" s="1"/>
  <c r="T98" i="19" s="1"/>
  <c r="T97" i="19" s="1"/>
  <c r="T96" i="19" s="1"/>
  <c r="T95" i="19" s="1"/>
  <c r="T94" i="19" s="1"/>
  <c r="T93" i="19" s="1"/>
  <c r="T92" i="19" s="1"/>
  <c r="T91" i="19" s="1"/>
  <c r="T90" i="19" s="1"/>
  <c r="T89" i="19" s="1"/>
  <c r="T88" i="19" s="1"/>
  <c r="T87" i="19" s="1"/>
  <c r="T86" i="19" s="1"/>
  <c r="T85" i="19" s="1"/>
  <c r="T84" i="19" s="1"/>
  <c r="T83" i="19" s="1"/>
  <c r="T82" i="19" s="1"/>
  <c r="T81" i="19" s="1"/>
  <c r="T80" i="19" s="1"/>
  <c r="T79" i="19" s="1"/>
  <c r="T78" i="19" s="1"/>
  <c r="T77" i="19" s="1"/>
  <c r="T76" i="19" s="1"/>
  <c r="T75" i="19" s="1"/>
  <c r="T74" i="19" s="1"/>
  <c r="T73" i="19" s="1"/>
  <c r="T72" i="19" s="1"/>
  <c r="T71" i="19" s="1"/>
  <c r="T70" i="19" s="1"/>
  <c r="T69" i="19" s="1"/>
  <c r="T68" i="19" s="1"/>
  <c r="T67" i="19" s="1"/>
  <c r="T66" i="19" s="1"/>
  <c r="T65" i="19" s="1"/>
  <c r="T64" i="19" s="1"/>
  <c r="T63" i="19" s="1"/>
  <c r="T62" i="19" s="1"/>
  <c r="T61" i="19" s="1"/>
  <c r="T60" i="19" s="1"/>
  <c r="T59" i="19" s="1"/>
  <c r="T58" i="19" s="1"/>
  <c r="T57" i="19" s="1"/>
  <c r="T56" i="19" s="1"/>
  <c r="T55" i="19" s="1"/>
  <c r="T54" i="19" s="1"/>
  <c r="T53" i="19" s="1"/>
  <c r="T52" i="19" s="1"/>
  <c r="T51" i="19" s="1"/>
  <c r="T50" i="19" s="1"/>
  <c r="T49" i="19" s="1"/>
  <c r="T48" i="19" s="1"/>
  <c r="T47" i="19" s="1"/>
  <c r="T46" i="19" s="1"/>
  <c r="T45" i="19" s="1"/>
  <c r="T44" i="19" s="1"/>
  <c r="T43" i="19" s="1"/>
  <c r="T42" i="19" s="1"/>
  <c r="T41" i="19" s="1"/>
  <c r="T40" i="19" s="1"/>
  <c r="T39" i="19" s="1"/>
  <c r="T38" i="19" s="1"/>
  <c r="T37" i="19" s="1"/>
  <c r="T36" i="19" s="1"/>
  <c r="T35" i="19" s="1"/>
  <c r="T34" i="19" s="1"/>
  <c r="T33" i="19" s="1"/>
  <c r="T32" i="19" s="1"/>
  <c r="T31" i="19" s="1"/>
  <c r="T30" i="19" s="1"/>
  <c r="T29" i="19" s="1"/>
  <c r="T28" i="19" s="1"/>
  <c r="T27" i="19" s="1"/>
  <c r="T26" i="19" s="1"/>
  <c r="T25" i="19" s="1"/>
  <c r="T24" i="19" s="1"/>
  <c r="T23" i="19" s="1"/>
  <c r="T22" i="19" s="1"/>
  <c r="T21" i="19" s="1"/>
  <c r="T20" i="19" s="1"/>
  <c r="T19" i="19" s="1"/>
  <c r="D132" i="1"/>
  <c r="E132" i="1"/>
  <c r="F132" i="1"/>
  <c r="C132" i="1"/>
  <c r="E285" i="1"/>
  <c r="F285" i="1"/>
  <c r="D285" i="1"/>
  <c r="C285" i="1"/>
  <c r="F136" i="18"/>
  <c r="E136" i="18"/>
  <c r="D136" i="18"/>
  <c r="C136" i="18"/>
  <c r="K131" i="1"/>
  <c r="B286" i="1"/>
  <c r="K132" i="1"/>
  <c r="A290" i="1"/>
  <c r="A137" i="18"/>
  <c r="I137" i="18"/>
  <c r="J136" i="18"/>
  <c r="B137" i="18"/>
  <c r="A133" i="1"/>
  <c r="I133" i="1"/>
  <c r="J133" i="1" s="1"/>
  <c r="B133" i="1"/>
  <c r="O81" i="17"/>
  <c r="J82" i="17"/>
  <c r="L133" i="17"/>
  <c r="K133" i="17"/>
  <c r="J133" i="17"/>
  <c r="A134" i="17"/>
  <c r="B135" i="17" s="1"/>
  <c r="H134" i="17"/>
  <c r="E133" i="17"/>
  <c r="I133" i="17" s="1"/>
  <c r="K135" i="18"/>
  <c r="C133" i="17"/>
  <c r="F133" i="17"/>
  <c r="D133" i="17"/>
  <c r="P132" i="17"/>
  <c r="O132" i="17"/>
  <c r="N132" i="17"/>
  <c r="M132" i="17"/>
  <c r="Q132" i="17"/>
  <c r="W140" i="19" l="1"/>
  <c r="W139" i="19" s="1"/>
  <c r="W138" i="19" s="1"/>
  <c r="W137" i="19" s="1"/>
  <c r="W136" i="19" s="1"/>
  <c r="W135" i="19" s="1"/>
  <c r="W134" i="19" s="1"/>
  <c r="W133" i="19" s="1"/>
  <c r="W132" i="19" s="1"/>
  <c r="W131" i="19" s="1"/>
  <c r="W130" i="19" s="1"/>
  <c r="W129" i="19" s="1"/>
  <c r="W128" i="19" s="1"/>
  <c r="W127" i="19" s="1"/>
  <c r="W126" i="19" s="1"/>
  <c r="W125" i="19" s="1"/>
  <c r="W124" i="19" s="1"/>
  <c r="W123" i="19" s="1"/>
  <c r="W122" i="19" s="1"/>
  <c r="W121" i="19" s="1"/>
  <c r="W120" i="19" s="1"/>
  <c r="W119" i="19" s="1"/>
  <c r="W118" i="19" s="1"/>
  <c r="W117" i="19" s="1"/>
  <c r="W116" i="19" s="1"/>
  <c r="W115" i="19" s="1"/>
  <c r="W114" i="19" s="1"/>
  <c r="W113" i="19" s="1"/>
  <c r="W112" i="19" s="1"/>
  <c r="W111" i="19" s="1"/>
  <c r="W110" i="19" s="1"/>
  <c r="W109" i="19" s="1"/>
  <c r="W108" i="19" s="1"/>
  <c r="W107" i="19" s="1"/>
  <c r="W106" i="19" s="1"/>
  <c r="W105" i="19" s="1"/>
  <c r="W104" i="19" s="1"/>
  <c r="W103" i="19" s="1"/>
  <c r="W102" i="19" s="1"/>
  <c r="W101" i="19" s="1"/>
  <c r="W100" i="19" s="1"/>
  <c r="W99" i="19" s="1"/>
  <c r="W98" i="19" s="1"/>
  <c r="W97" i="19" s="1"/>
  <c r="W96" i="19" s="1"/>
  <c r="W95" i="19" s="1"/>
  <c r="W94" i="19" s="1"/>
  <c r="W93" i="19" s="1"/>
  <c r="W92" i="19" s="1"/>
  <c r="W91" i="19" s="1"/>
  <c r="W90" i="19" s="1"/>
  <c r="W89" i="19" s="1"/>
  <c r="W88" i="19" s="1"/>
  <c r="W87" i="19" s="1"/>
  <c r="W86" i="19" s="1"/>
  <c r="W85" i="19" s="1"/>
  <c r="W84" i="19" s="1"/>
  <c r="W83" i="19" s="1"/>
  <c r="W82" i="19" s="1"/>
  <c r="W81" i="19" s="1"/>
  <c r="W80" i="19" s="1"/>
  <c r="W79" i="19" s="1"/>
  <c r="W78" i="19" s="1"/>
  <c r="W77" i="19" s="1"/>
  <c r="W76" i="19" s="1"/>
  <c r="W75" i="19" s="1"/>
  <c r="W74" i="19" s="1"/>
  <c r="W73" i="19" s="1"/>
  <c r="W72" i="19" s="1"/>
  <c r="W71" i="19" s="1"/>
  <c r="W70" i="19" s="1"/>
  <c r="W69" i="19" s="1"/>
  <c r="W68" i="19" s="1"/>
  <c r="W67" i="19" s="1"/>
  <c r="W66" i="19" s="1"/>
  <c r="W65" i="19" s="1"/>
  <c r="W64" i="19" s="1"/>
  <c r="W63" i="19" s="1"/>
  <c r="W62" i="19" s="1"/>
  <c r="W61" i="19" s="1"/>
  <c r="W60" i="19" s="1"/>
  <c r="W59" i="19" s="1"/>
  <c r="W58" i="19" s="1"/>
  <c r="W57" i="19" s="1"/>
  <c r="W56" i="19" s="1"/>
  <c r="W55" i="19" s="1"/>
  <c r="W54" i="19" s="1"/>
  <c r="W53" i="19" s="1"/>
  <c r="W52" i="19" s="1"/>
  <c r="W51" i="19" s="1"/>
  <c r="W50" i="19" s="1"/>
  <c r="W49" i="19" s="1"/>
  <c r="W48" i="19" s="1"/>
  <c r="W47" i="19" s="1"/>
  <c r="W46" i="19" s="1"/>
  <c r="W45" i="19" s="1"/>
  <c r="W44" i="19" s="1"/>
  <c r="W43" i="19" s="1"/>
  <c r="W42" i="19" s="1"/>
  <c r="W41" i="19" s="1"/>
  <c r="W40" i="19" s="1"/>
  <c r="W39" i="19" s="1"/>
  <c r="W38" i="19" s="1"/>
  <c r="W37" i="19" s="1"/>
  <c r="W36" i="19" s="1"/>
  <c r="W35" i="19" s="1"/>
  <c r="W34" i="19" s="1"/>
  <c r="W33" i="19" s="1"/>
  <c r="W32" i="19" s="1"/>
  <c r="W31" i="19" s="1"/>
  <c r="W30" i="19" s="1"/>
  <c r="W29" i="19" s="1"/>
  <c r="W28" i="19" s="1"/>
  <c r="W27" i="19" s="1"/>
  <c r="W26" i="19" s="1"/>
  <c r="W25" i="19" s="1"/>
  <c r="W24" i="19" s="1"/>
  <c r="W23" i="19" s="1"/>
  <c r="W22" i="19" s="1"/>
  <c r="W21" i="19" s="1"/>
  <c r="W20" i="19" s="1"/>
  <c r="W19" i="19" s="1"/>
  <c r="S140" i="19"/>
  <c r="X140" i="19"/>
  <c r="X139" i="19" s="1"/>
  <c r="X138" i="19" s="1"/>
  <c r="X137" i="19" s="1"/>
  <c r="X136" i="19" s="1"/>
  <c r="X135" i="19" s="1"/>
  <c r="X134" i="19" s="1"/>
  <c r="X133" i="19" s="1"/>
  <c r="X132" i="19" s="1"/>
  <c r="X131" i="19" s="1"/>
  <c r="X130" i="19" s="1"/>
  <c r="X129" i="19" s="1"/>
  <c r="X128" i="19" s="1"/>
  <c r="X127" i="19" s="1"/>
  <c r="X126" i="19" s="1"/>
  <c r="X125" i="19" s="1"/>
  <c r="X124" i="19" s="1"/>
  <c r="X123" i="19" s="1"/>
  <c r="X122" i="19" s="1"/>
  <c r="X121" i="19" s="1"/>
  <c r="X120" i="19" s="1"/>
  <c r="X119" i="19" s="1"/>
  <c r="X118" i="19" s="1"/>
  <c r="X117" i="19" s="1"/>
  <c r="X116" i="19" s="1"/>
  <c r="X115" i="19" s="1"/>
  <c r="X114" i="19" s="1"/>
  <c r="X113" i="19" s="1"/>
  <c r="X112" i="19" s="1"/>
  <c r="X111" i="19" s="1"/>
  <c r="X110" i="19" s="1"/>
  <c r="X109" i="19" s="1"/>
  <c r="X108" i="19" s="1"/>
  <c r="X107" i="19" s="1"/>
  <c r="X106" i="19" s="1"/>
  <c r="X105" i="19" s="1"/>
  <c r="X104" i="19" s="1"/>
  <c r="X103" i="19" s="1"/>
  <c r="X102" i="19" s="1"/>
  <c r="X101" i="19" s="1"/>
  <c r="X100" i="19" s="1"/>
  <c r="X99" i="19" s="1"/>
  <c r="X98" i="19" s="1"/>
  <c r="X97" i="19" s="1"/>
  <c r="X96" i="19" s="1"/>
  <c r="X95" i="19" s="1"/>
  <c r="X94" i="19" s="1"/>
  <c r="X93" i="19" s="1"/>
  <c r="X92" i="19" s="1"/>
  <c r="X91" i="19" s="1"/>
  <c r="X90" i="19" s="1"/>
  <c r="X89" i="19" s="1"/>
  <c r="X88" i="19" s="1"/>
  <c r="X87" i="19" s="1"/>
  <c r="X86" i="19" s="1"/>
  <c r="X85" i="19" s="1"/>
  <c r="X84" i="19" s="1"/>
  <c r="X83" i="19" s="1"/>
  <c r="X82" i="19" s="1"/>
  <c r="X81" i="19" s="1"/>
  <c r="X80" i="19" s="1"/>
  <c r="X79" i="19" s="1"/>
  <c r="X78" i="19" s="1"/>
  <c r="X77" i="19" s="1"/>
  <c r="X76" i="19" s="1"/>
  <c r="X75" i="19" s="1"/>
  <c r="X74" i="19" s="1"/>
  <c r="X73" i="19" s="1"/>
  <c r="X72" i="19" s="1"/>
  <c r="X71" i="19" s="1"/>
  <c r="X70" i="19" s="1"/>
  <c r="X69" i="19" s="1"/>
  <c r="X68" i="19" s="1"/>
  <c r="X67" i="19" s="1"/>
  <c r="X66" i="19" s="1"/>
  <c r="X65" i="19" s="1"/>
  <c r="X64" i="19" s="1"/>
  <c r="X63" i="19" s="1"/>
  <c r="X62" i="19" s="1"/>
  <c r="X61" i="19" s="1"/>
  <c r="X60" i="19" s="1"/>
  <c r="X59" i="19" s="1"/>
  <c r="X58" i="19" s="1"/>
  <c r="X57" i="19" s="1"/>
  <c r="X56" i="19" s="1"/>
  <c r="X55" i="19" s="1"/>
  <c r="X54" i="19" s="1"/>
  <c r="X53" i="19" s="1"/>
  <c r="X52" i="19" s="1"/>
  <c r="X51" i="19" s="1"/>
  <c r="X50" i="19" s="1"/>
  <c r="X49" i="19" s="1"/>
  <c r="X48" i="19" s="1"/>
  <c r="X47" i="19" s="1"/>
  <c r="X46" i="19" s="1"/>
  <c r="X45" i="19" s="1"/>
  <c r="X44" i="19" s="1"/>
  <c r="X43" i="19" s="1"/>
  <c r="X42" i="19" s="1"/>
  <c r="X41" i="19" s="1"/>
  <c r="X40" i="19" s="1"/>
  <c r="X39" i="19" s="1"/>
  <c r="X38" i="19" s="1"/>
  <c r="X37" i="19" s="1"/>
  <c r="X36" i="19" s="1"/>
  <c r="X35" i="19" s="1"/>
  <c r="X34" i="19" s="1"/>
  <c r="X33" i="19" s="1"/>
  <c r="X32" i="19" s="1"/>
  <c r="X31" i="19" s="1"/>
  <c r="X30" i="19" s="1"/>
  <c r="X29" i="19" s="1"/>
  <c r="X28" i="19" s="1"/>
  <c r="X27" i="19" s="1"/>
  <c r="X26" i="19" s="1"/>
  <c r="X25" i="19" s="1"/>
  <c r="X24" i="19" s="1"/>
  <c r="X23" i="19" s="1"/>
  <c r="X22" i="19" s="1"/>
  <c r="X21" i="19" s="1"/>
  <c r="X20" i="19" s="1"/>
  <c r="X19" i="19" s="1"/>
  <c r="P7" i="19" s="1"/>
  <c r="E141" i="19"/>
  <c r="I142" i="19"/>
  <c r="J142" i="19" s="1"/>
  <c r="D141" i="19"/>
  <c r="B142" i="19"/>
  <c r="C141" i="19"/>
  <c r="A142" i="19"/>
  <c r="F141" i="19"/>
  <c r="U140" i="19"/>
  <c r="U139" i="19" s="1"/>
  <c r="U138" i="19" s="1"/>
  <c r="U137" i="19" s="1"/>
  <c r="U136" i="19" s="1"/>
  <c r="U135" i="19" s="1"/>
  <c r="U134" i="19" s="1"/>
  <c r="U133" i="19" s="1"/>
  <c r="U132" i="19" s="1"/>
  <c r="U131" i="19" s="1"/>
  <c r="U130" i="19" s="1"/>
  <c r="U129" i="19" s="1"/>
  <c r="U128" i="19" s="1"/>
  <c r="U127" i="19" s="1"/>
  <c r="U126" i="19" s="1"/>
  <c r="U125" i="19" s="1"/>
  <c r="U124" i="19" s="1"/>
  <c r="U123" i="19" s="1"/>
  <c r="U122" i="19" s="1"/>
  <c r="U121" i="19" s="1"/>
  <c r="U120" i="19" s="1"/>
  <c r="U119" i="19" s="1"/>
  <c r="U118" i="19" s="1"/>
  <c r="U117" i="19" s="1"/>
  <c r="U116" i="19" s="1"/>
  <c r="U115" i="19" s="1"/>
  <c r="U114" i="19" s="1"/>
  <c r="U113" i="19" s="1"/>
  <c r="U112" i="19" s="1"/>
  <c r="U111" i="19" s="1"/>
  <c r="U110" i="19" s="1"/>
  <c r="U109" i="19" s="1"/>
  <c r="U108" i="19" s="1"/>
  <c r="U107" i="19" s="1"/>
  <c r="U106" i="19" s="1"/>
  <c r="U105" i="19" s="1"/>
  <c r="U104" i="19" s="1"/>
  <c r="U103" i="19" s="1"/>
  <c r="U102" i="19" s="1"/>
  <c r="U101" i="19" s="1"/>
  <c r="U100" i="19" s="1"/>
  <c r="U99" i="19" s="1"/>
  <c r="U98" i="19" s="1"/>
  <c r="U97" i="19" s="1"/>
  <c r="U96" i="19" s="1"/>
  <c r="U95" i="19" s="1"/>
  <c r="U94" i="19" s="1"/>
  <c r="U93" i="19" s="1"/>
  <c r="U92" i="19" s="1"/>
  <c r="U91" i="19" s="1"/>
  <c r="U90" i="19" s="1"/>
  <c r="U89" i="19" s="1"/>
  <c r="U88" i="19" s="1"/>
  <c r="U87" i="19" s="1"/>
  <c r="U86" i="19" s="1"/>
  <c r="U85" i="19" s="1"/>
  <c r="U84" i="19" s="1"/>
  <c r="U83" i="19" s="1"/>
  <c r="U82" i="19" s="1"/>
  <c r="U81" i="19" s="1"/>
  <c r="U80" i="19" s="1"/>
  <c r="U79" i="19" s="1"/>
  <c r="U78" i="19" s="1"/>
  <c r="U77" i="19" s="1"/>
  <c r="U76" i="19" s="1"/>
  <c r="U75" i="19" s="1"/>
  <c r="U74" i="19" s="1"/>
  <c r="U73" i="19" s="1"/>
  <c r="U72" i="19" s="1"/>
  <c r="U71" i="19" s="1"/>
  <c r="U70" i="19" s="1"/>
  <c r="U69" i="19" s="1"/>
  <c r="U68" i="19" s="1"/>
  <c r="U67" i="19" s="1"/>
  <c r="U66" i="19" s="1"/>
  <c r="U65" i="19" s="1"/>
  <c r="U64" i="19" s="1"/>
  <c r="U63" i="19" s="1"/>
  <c r="U62" i="19" s="1"/>
  <c r="U61" i="19" s="1"/>
  <c r="U60" i="19" s="1"/>
  <c r="U59" i="19" s="1"/>
  <c r="U58" i="19" s="1"/>
  <c r="U57" i="19" s="1"/>
  <c r="U56" i="19" s="1"/>
  <c r="U55" i="19" s="1"/>
  <c r="U54" i="19" s="1"/>
  <c r="U53" i="19" s="1"/>
  <c r="U52" i="19" s="1"/>
  <c r="U51" i="19" s="1"/>
  <c r="U50" i="19" s="1"/>
  <c r="U49" i="19" s="1"/>
  <c r="U48" i="19" s="1"/>
  <c r="U47" i="19" s="1"/>
  <c r="U46" i="19" s="1"/>
  <c r="U45" i="19" s="1"/>
  <c r="U44" i="19" s="1"/>
  <c r="U43" i="19" s="1"/>
  <c r="U42" i="19" s="1"/>
  <c r="U41" i="19" s="1"/>
  <c r="U40" i="19" s="1"/>
  <c r="U39" i="19" s="1"/>
  <c r="U38" i="19" s="1"/>
  <c r="U37" i="19" s="1"/>
  <c r="U36" i="19" s="1"/>
  <c r="U35" i="19" s="1"/>
  <c r="U34" i="19" s="1"/>
  <c r="U33" i="19" s="1"/>
  <c r="U32" i="19" s="1"/>
  <c r="U31" i="19" s="1"/>
  <c r="U30" i="19" s="1"/>
  <c r="U29" i="19" s="1"/>
  <c r="U28" i="19" s="1"/>
  <c r="U27" i="19" s="1"/>
  <c r="U26" i="19" s="1"/>
  <c r="U25" i="19" s="1"/>
  <c r="U24" i="19" s="1"/>
  <c r="U23" i="19" s="1"/>
  <c r="U22" i="19" s="1"/>
  <c r="U21" i="19" s="1"/>
  <c r="U20" i="19" s="1"/>
  <c r="U19" i="19" s="1"/>
  <c r="K141" i="19"/>
  <c r="E293" i="19"/>
  <c r="B294" i="19"/>
  <c r="D293" i="19"/>
  <c r="A294" i="19"/>
  <c r="C293" i="19"/>
  <c r="F293" i="19"/>
  <c r="F286" i="1"/>
  <c r="E286" i="1"/>
  <c r="D286" i="1"/>
  <c r="C286" i="1"/>
  <c r="C133" i="1"/>
  <c r="D133" i="1"/>
  <c r="E133" i="1"/>
  <c r="F133" i="1"/>
  <c r="C137" i="18"/>
  <c r="F137" i="18"/>
  <c r="E137" i="18"/>
  <c r="J137" i="18" s="1"/>
  <c r="D137" i="18"/>
  <c r="K133" i="1"/>
  <c r="B287" i="1"/>
  <c r="A291" i="1"/>
  <c r="A138" i="18"/>
  <c r="I138" i="18"/>
  <c r="B138" i="18"/>
  <c r="L82" i="17"/>
  <c r="K82" i="17"/>
  <c r="O82" i="17" s="1"/>
  <c r="A134" i="1"/>
  <c r="I134" i="1"/>
  <c r="J134" i="1" s="1"/>
  <c r="B134" i="1"/>
  <c r="A135" i="17"/>
  <c r="H135" i="17"/>
  <c r="E134" i="17"/>
  <c r="I134" i="17" s="1"/>
  <c r="L134" i="17"/>
  <c r="K134" i="17"/>
  <c r="J134" i="17"/>
  <c r="K136" i="18"/>
  <c r="B136" i="17"/>
  <c r="F134" i="17"/>
  <c r="D134" i="17"/>
  <c r="C134" i="17"/>
  <c r="O133" i="17"/>
  <c r="N133" i="17"/>
  <c r="Q133" i="17"/>
  <c r="M133" i="17"/>
  <c r="P133" i="17"/>
  <c r="A295" i="19" l="1"/>
  <c r="C294" i="19"/>
  <c r="F294" i="19"/>
  <c r="E294" i="19"/>
  <c r="B295" i="19"/>
  <c r="D294" i="19"/>
  <c r="S139" i="19"/>
  <c r="AL140" i="19"/>
  <c r="I143" i="19"/>
  <c r="J143" i="19" s="1"/>
  <c r="D142" i="19"/>
  <c r="C142" i="19"/>
  <c r="B143" i="19"/>
  <c r="F142" i="19"/>
  <c r="E142" i="19"/>
  <c r="A143" i="19"/>
  <c r="K142" i="19"/>
  <c r="C134" i="1"/>
  <c r="D134" i="1"/>
  <c r="E134" i="1"/>
  <c r="F134" i="1"/>
  <c r="F287" i="1"/>
  <c r="E287" i="1"/>
  <c r="C287" i="1"/>
  <c r="D287" i="1"/>
  <c r="D138" i="18"/>
  <c r="C138" i="18"/>
  <c r="F138" i="18"/>
  <c r="E138" i="18"/>
  <c r="B288" i="1"/>
  <c r="A292" i="1"/>
  <c r="A139" i="18"/>
  <c r="B139" i="18"/>
  <c r="I139" i="18"/>
  <c r="J138" i="18"/>
  <c r="A135" i="1"/>
  <c r="I135" i="1"/>
  <c r="J135" i="1" s="1"/>
  <c r="B135" i="1"/>
  <c r="J83" i="17"/>
  <c r="J135" i="17"/>
  <c r="L135" i="17"/>
  <c r="K135" i="17"/>
  <c r="A136" i="17"/>
  <c r="H136" i="17"/>
  <c r="E135" i="17"/>
  <c r="K137" i="18"/>
  <c r="N134" i="17"/>
  <c r="Q134" i="17"/>
  <c r="M134" i="17"/>
  <c r="P134" i="17"/>
  <c r="O134" i="17"/>
  <c r="I135" i="17"/>
  <c r="D135" i="17"/>
  <c r="C135" i="17"/>
  <c r="F135" i="17"/>
  <c r="B137" i="17"/>
  <c r="D143" i="19" l="1"/>
  <c r="I144" i="19"/>
  <c r="J144" i="19" s="1"/>
  <c r="C143" i="19"/>
  <c r="B144" i="19"/>
  <c r="F143" i="19"/>
  <c r="A144" i="19"/>
  <c r="E143" i="19"/>
  <c r="S138" i="19"/>
  <c r="AL139" i="19"/>
  <c r="K143" i="19"/>
  <c r="E295" i="19"/>
  <c r="B296" i="19"/>
  <c r="D295" i="19"/>
  <c r="A296" i="19"/>
  <c r="C295" i="19"/>
  <c r="F295" i="19"/>
  <c r="F292" i="1"/>
  <c r="E292" i="1"/>
  <c r="D292" i="1"/>
  <c r="C292" i="1"/>
  <c r="F288" i="1"/>
  <c r="E288" i="1"/>
  <c r="C288" i="1"/>
  <c r="D288" i="1"/>
  <c r="C135" i="1"/>
  <c r="F135" i="1"/>
  <c r="E135" i="1"/>
  <c r="D135" i="1"/>
  <c r="E139" i="18"/>
  <c r="J139" i="18" s="1"/>
  <c r="D139" i="18"/>
  <c r="C139" i="18"/>
  <c r="F139" i="18"/>
  <c r="K134" i="1"/>
  <c r="B289" i="1"/>
  <c r="A293" i="1"/>
  <c r="B293" i="1"/>
  <c r="A140" i="18"/>
  <c r="I140" i="18"/>
  <c r="B140" i="18"/>
  <c r="K83" i="17"/>
  <c r="O83" i="17" s="1"/>
  <c r="L83" i="17"/>
  <c r="A136" i="1"/>
  <c r="B136" i="1"/>
  <c r="I136" i="1"/>
  <c r="J136" i="1" s="1"/>
  <c r="K136" i="17"/>
  <c r="L136" i="17"/>
  <c r="J136" i="17"/>
  <c r="A137" i="17"/>
  <c r="H137" i="17"/>
  <c r="E136" i="17"/>
  <c r="K138" i="18"/>
  <c r="D136" i="17"/>
  <c r="C136" i="17"/>
  <c r="F136" i="17"/>
  <c r="I136" i="17"/>
  <c r="Q135" i="17"/>
  <c r="M135" i="17"/>
  <c r="P135" i="17"/>
  <c r="O135" i="17"/>
  <c r="N135" i="17"/>
  <c r="A297" i="19" l="1"/>
  <c r="C296" i="19"/>
  <c r="F296" i="19"/>
  <c r="E296" i="19"/>
  <c r="B297" i="19"/>
  <c r="D296" i="19"/>
  <c r="S137" i="19"/>
  <c r="AL138" i="19"/>
  <c r="D144" i="19"/>
  <c r="I145" i="19"/>
  <c r="J145" i="19" s="1"/>
  <c r="C144" i="19"/>
  <c r="B145" i="19"/>
  <c r="F144" i="19"/>
  <c r="A145" i="19"/>
  <c r="E144" i="19"/>
  <c r="K144" i="19"/>
  <c r="D136" i="1"/>
  <c r="C136" i="1"/>
  <c r="E136" i="1"/>
  <c r="F136" i="1"/>
  <c r="E293" i="1"/>
  <c r="F293" i="1"/>
  <c r="D293" i="1"/>
  <c r="C293" i="1"/>
  <c r="E289" i="1"/>
  <c r="F289" i="1"/>
  <c r="D289" i="1"/>
  <c r="C289" i="1"/>
  <c r="F140" i="18"/>
  <c r="E140" i="18"/>
  <c r="J140" i="18" s="1"/>
  <c r="D140" i="18"/>
  <c r="C140" i="18"/>
  <c r="J84" i="17"/>
  <c r="K135" i="1"/>
  <c r="B290" i="1"/>
  <c r="A294" i="1"/>
  <c r="B294" i="1"/>
  <c r="A141" i="18"/>
  <c r="I141" i="18"/>
  <c r="B141" i="18"/>
  <c r="L84" i="17"/>
  <c r="K84" i="17"/>
  <c r="A137" i="1"/>
  <c r="I137" i="1"/>
  <c r="J137" i="1" s="1"/>
  <c r="B137" i="1"/>
  <c r="A138" i="17"/>
  <c r="B139" i="17" s="1"/>
  <c r="E137" i="17"/>
  <c r="I137" i="17" s="1"/>
  <c r="H138" i="17"/>
  <c r="B138" i="17"/>
  <c r="L137" i="17"/>
  <c r="K137" i="17"/>
  <c r="J137" i="17"/>
  <c r="K139" i="18"/>
  <c r="P136" i="17"/>
  <c r="O136" i="17"/>
  <c r="N136" i="17"/>
  <c r="Q136" i="17"/>
  <c r="M136" i="17"/>
  <c r="C137" i="17"/>
  <c r="F137" i="17"/>
  <c r="D137" i="17"/>
  <c r="D145" i="19" l="1"/>
  <c r="I146" i="19"/>
  <c r="J146" i="19" s="1"/>
  <c r="C145" i="19"/>
  <c r="B146" i="19"/>
  <c r="F145" i="19"/>
  <c r="A146" i="19"/>
  <c r="E145" i="19"/>
  <c r="K145" i="19"/>
  <c r="S136" i="19"/>
  <c r="AL137" i="19"/>
  <c r="E297" i="19"/>
  <c r="B298" i="19"/>
  <c r="D297" i="19"/>
  <c r="A298" i="19"/>
  <c r="C297" i="19"/>
  <c r="F297" i="19"/>
  <c r="F290" i="1"/>
  <c r="E290" i="1"/>
  <c r="D290" i="1"/>
  <c r="C290" i="1"/>
  <c r="C137" i="1"/>
  <c r="D137" i="1"/>
  <c r="E137" i="1"/>
  <c r="F137" i="1"/>
  <c r="F294" i="1"/>
  <c r="E294" i="1"/>
  <c r="D294" i="1"/>
  <c r="C294" i="1"/>
  <c r="C141" i="18"/>
  <c r="F141" i="18"/>
  <c r="E141" i="18"/>
  <c r="J141" i="18" s="1"/>
  <c r="D141" i="18"/>
  <c r="K136" i="1"/>
  <c r="B291" i="1"/>
  <c r="A295" i="1"/>
  <c r="B295" i="1"/>
  <c r="A142" i="18"/>
  <c r="B142" i="18"/>
  <c r="I142" i="18"/>
  <c r="A138" i="1"/>
  <c r="I138" i="1"/>
  <c r="J138" i="1" s="1"/>
  <c r="B138" i="1"/>
  <c r="J85" i="17"/>
  <c r="O84" i="17"/>
  <c r="L138" i="17"/>
  <c r="K138" i="17"/>
  <c r="J138" i="17"/>
  <c r="A139" i="17"/>
  <c r="H139" i="17"/>
  <c r="E138" i="17"/>
  <c r="K140" i="18"/>
  <c r="B140" i="17"/>
  <c r="F138" i="17"/>
  <c r="I138" i="17"/>
  <c r="D138" i="17"/>
  <c r="C138" i="17"/>
  <c r="O137" i="17"/>
  <c r="N137" i="17"/>
  <c r="Q137" i="17"/>
  <c r="M137" i="17"/>
  <c r="P137" i="17"/>
  <c r="A299" i="19" l="1"/>
  <c r="C298" i="19"/>
  <c r="F298" i="19"/>
  <c r="E298" i="19"/>
  <c r="D298" i="19"/>
  <c r="B299" i="19"/>
  <c r="S135" i="19"/>
  <c r="AL136" i="19"/>
  <c r="D146" i="19"/>
  <c r="I147" i="19"/>
  <c r="J147" i="19" s="1"/>
  <c r="C146" i="19"/>
  <c r="B147" i="19"/>
  <c r="F146" i="19"/>
  <c r="E146" i="19"/>
  <c r="A147" i="19"/>
  <c r="K146" i="19"/>
  <c r="F295" i="1"/>
  <c r="E295" i="1"/>
  <c r="C295" i="1"/>
  <c r="D295" i="1"/>
  <c r="C138" i="1"/>
  <c r="D138" i="1"/>
  <c r="E138" i="1"/>
  <c r="F138" i="1"/>
  <c r="F291" i="1"/>
  <c r="E291" i="1"/>
  <c r="C291" i="1"/>
  <c r="D291" i="1"/>
  <c r="D142" i="18"/>
  <c r="C142" i="18"/>
  <c r="F142" i="18"/>
  <c r="E142" i="18"/>
  <c r="J142" i="18" s="1"/>
  <c r="S140" i="18"/>
  <c r="W140" i="18"/>
  <c r="W139" i="18" s="1"/>
  <c r="W138" i="18" s="1"/>
  <c r="W137" i="18" s="1"/>
  <c r="W136" i="18" s="1"/>
  <c r="W135" i="18" s="1"/>
  <c r="W134" i="18" s="1"/>
  <c r="W133" i="18" s="1"/>
  <c r="W132" i="18" s="1"/>
  <c r="W131" i="18" s="1"/>
  <c r="W130" i="18" s="1"/>
  <c r="W129" i="18" s="1"/>
  <c r="W128" i="18" s="1"/>
  <c r="W127" i="18" s="1"/>
  <c r="W126" i="18" s="1"/>
  <c r="W125" i="18" s="1"/>
  <c r="W124" i="18" s="1"/>
  <c r="W123" i="18" s="1"/>
  <c r="W122" i="18" s="1"/>
  <c r="W121" i="18" s="1"/>
  <c r="W120" i="18" s="1"/>
  <c r="W119" i="18" s="1"/>
  <c r="W118" i="18" s="1"/>
  <c r="W117" i="18" s="1"/>
  <c r="W116" i="18" s="1"/>
  <c r="W115" i="18" s="1"/>
  <c r="W114" i="18" s="1"/>
  <c r="W113" i="18" s="1"/>
  <c r="W112" i="18" s="1"/>
  <c r="W111" i="18" s="1"/>
  <c r="W110" i="18" s="1"/>
  <c r="W109" i="18" s="1"/>
  <c r="W108" i="18" s="1"/>
  <c r="W107" i="18" s="1"/>
  <c r="W106" i="18" s="1"/>
  <c r="W105" i="18" s="1"/>
  <c r="W104" i="18" s="1"/>
  <c r="W103" i="18" s="1"/>
  <c r="W102" i="18" s="1"/>
  <c r="W101" i="18" s="1"/>
  <c r="W100" i="18" s="1"/>
  <c r="W99" i="18" s="1"/>
  <c r="W98" i="18" s="1"/>
  <c r="W97" i="18" s="1"/>
  <c r="W96" i="18" s="1"/>
  <c r="W95" i="18" s="1"/>
  <c r="W94" i="18" s="1"/>
  <c r="W93" i="18" s="1"/>
  <c r="W92" i="18" s="1"/>
  <c r="W91" i="18" s="1"/>
  <c r="W90" i="18" s="1"/>
  <c r="W89" i="18" s="1"/>
  <c r="W88" i="18" s="1"/>
  <c r="W87" i="18" s="1"/>
  <c r="W86" i="18" s="1"/>
  <c r="W85" i="18" s="1"/>
  <c r="W84" i="18" s="1"/>
  <c r="W83" i="18" s="1"/>
  <c r="W82" i="18" s="1"/>
  <c r="W81" i="18" s="1"/>
  <c r="W80" i="18" s="1"/>
  <c r="W79" i="18" s="1"/>
  <c r="W78" i="18" s="1"/>
  <c r="W77" i="18" s="1"/>
  <c r="W76" i="18" s="1"/>
  <c r="W75" i="18" s="1"/>
  <c r="W74" i="18" s="1"/>
  <c r="W73" i="18" s="1"/>
  <c r="W72" i="18" s="1"/>
  <c r="W71" i="18" s="1"/>
  <c r="W70" i="18" s="1"/>
  <c r="W69" i="18" s="1"/>
  <c r="W68" i="18" s="1"/>
  <c r="W67" i="18" s="1"/>
  <c r="W66" i="18" s="1"/>
  <c r="W65" i="18" s="1"/>
  <c r="W64" i="18" s="1"/>
  <c r="W63" i="18" s="1"/>
  <c r="W62" i="18" s="1"/>
  <c r="W61" i="18" s="1"/>
  <c r="W60" i="18" s="1"/>
  <c r="W59" i="18" s="1"/>
  <c r="W58" i="18" s="1"/>
  <c r="W57" i="18" s="1"/>
  <c r="W56" i="18" s="1"/>
  <c r="W55" i="18" s="1"/>
  <c r="W54" i="18" s="1"/>
  <c r="W53" i="18" s="1"/>
  <c r="W52" i="18" s="1"/>
  <c r="W51" i="18" s="1"/>
  <c r="W50" i="18" s="1"/>
  <c r="W49" i="18" s="1"/>
  <c r="W48" i="18" s="1"/>
  <c r="W47" i="18" s="1"/>
  <c r="W46" i="18" s="1"/>
  <c r="W45" i="18" s="1"/>
  <c r="W44" i="18" s="1"/>
  <c r="W43" i="18" s="1"/>
  <c r="W42" i="18" s="1"/>
  <c r="W41" i="18" s="1"/>
  <c r="W40" i="18" s="1"/>
  <c r="W39" i="18" s="1"/>
  <c r="W38" i="18" s="1"/>
  <c r="W37" i="18" s="1"/>
  <c r="W36" i="18" s="1"/>
  <c r="W35" i="18" s="1"/>
  <c r="W34" i="18" s="1"/>
  <c r="W33" i="18" s="1"/>
  <c r="W32" i="18" s="1"/>
  <c r="W31" i="18" s="1"/>
  <c r="W30" i="18" s="1"/>
  <c r="W29" i="18" s="1"/>
  <c r="W28" i="18" s="1"/>
  <c r="W27" i="18" s="1"/>
  <c r="W26" i="18" s="1"/>
  <c r="W25" i="18" s="1"/>
  <c r="W24" i="18" s="1"/>
  <c r="W23" i="18" s="1"/>
  <c r="W22" i="18" s="1"/>
  <c r="W21" i="18" s="1"/>
  <c r="W20" i="18" s="1"/>
  <c r="W19" i="18" s="1"/>
  <c r="X140" i="18"/>
  <c r="X139" i="18" s="1"/>
  <c r="X138" i="18" s="1"/>
  <c r="X137" i="18" s="1"/>
  <c r="X136" i="18" s="1"/>
  <c r="X135" i="18" s="1"/>
  <c r="X134" i="18" s="1"/>
  <c r="X133" i="18" s="1"/>
  <c r="X132" i="18" s="1"/>
  <c r="X131" i="18" s="1"/>
  <c r="X130" i="18" s="1"/>
  <c r="X129" i="18" s="1"/>
  <c r="X128" i="18" s="1"/>
  <c r="X127" i="18" s="1"/>
  <c r="X126" i="18" s="1"/>
  <c r="X125" i="18" s="1"/>
  <c r="X124" i="18" s="1"/>
  <c r="X123" i="18" s="1"/>
  <c r="X122" i="18" s="1"/>
  <c r="X121" i="18" s="1"/>
  <c r="X120" i="18" s="1"/>
  <c r="X119" i="18" s="1"/>
  <c r="X118" i="18" s="1"/>
  <c r="X117" i="18" s="1"/>
  <c r="X116" i="18" s="1"/>
  <c r="X115" i="18" s="1"/>
  <c r="X114" i="18" s="1"/>
  <c r="X113" i="18" s="1"/>
  <c r="X112" i="18" s="1"/>
  <c r="X111" i="18" s="1"/>
  <c r="X110" i="18" s="1"/>
  <c r="X109" i="18" s="1"/>
  <c r="X108" i="18" s="1"/>
  <c r="X107" i="18" s="1"/>
  <c r="X106" i="18" s="1"/>
  <c r="X105" i="18" s="1"/>
  <c r="X104" i="18" s="1"/>
  <c r="X103" i="18" s="1"/>
  <c r="X102" i="18" s="1"/>
  <c r="X101" i="18" s="1"/>
  <c r="X100" i="18" s="1"/>
  <c r="X99" i="18" s="1"/>
  <c r="X98" i="18" s="1"/>
  <c r="X97" i="18" s="1"/>
  <c r="X96" i="18" s="1"/>
  <c r="X95" i="18" s="1"/>
  <c r="X94" i="18" s="1"/>
  <c r="X93" i="18" s="1"/>
  <c r="X92" i="18" s="1"/>
  <c r="X91" i="18" s="1"/>
  <c r="X90" i="18" s="1"/>
  <c r="X89" i="18" s="1"/>
  <c r="X88" i="18" s="1"/>
  <c r="X87" i="18" s="1"/>
  <c r="X86" i="18" s="1"/>
  <c r="X85" i="18" s="1"/>
  <c r="X84" i="18" s="1"/>
  <c r="X83" i="18" s="1"/>
  <c r="X82" i="18" s="1"/>
  <c r="X81" i="18" s="1"/>
  <c r="X80" i="18" s="1"/>
  <c r="X79" i="18" s="1"/>
  <c r="X78" i="18" s="1"/>
  <c r="X77" i="18" s="1"/>
  <c r="X76" i="18" s="1"/>
  <c r="X75" i="18" s="1"/>
  <c r="X74" i="18" s="1"/>
  <c r="X73" i="18" s="1"/>
  <c r="X72" i="18" s="1"/>
  <c r="X71" i="18" s="1"/>
  <c r="X70" i="18" s="1"/>
  <c r="X69" i="18" s="1"/>
  <c r="X68" i="18" s="1"/>
  <c r="X67" i="18" s="1"/>
  <c r="X66" i="18" s="1"/>
  <c r="X65" i="18" s="1"/>
  <c r="X64" i="18" s="1"/>
  <c r="X63" i="18" s="1"/>
  <c r="X62" i="18" s="1"/>
  <c r="X61" i="18" s="1"/>
  <c r="X60" i="18" s="1"/>
  <c r="X59" i="18" s="1"/>
  <c r="X58" i="18" s="1"/>
  <c r="X57" i="18" s="1"/>
  <c r="X56" i="18" s="1"/>
  <c r="X55" i="18" s="1"/>
  <c r="X54" i="18" s="1"/>
  <c r="X53" i="18" s="1"/>
  <c r="X52" i="18" s="1"/>
  <c r="X51" i="18" s="1"/>
  <c r="X50" i="18" s="1"/>
  <c r="X49" i="18" s="1"/>
  <c r="X48" i="18" s="1"/>
  <c r="X47" i="18" s="1"/>
  <c r="X46" i="18" s="1"/>
  <c r="X45" i="18" s="1"/>
  <c r="X44" i="18" s="1"/>
  <c r="X43" i="18" s="1"/>
  <c r="X42" i="18" s="1"/>
  <c r="X41" i="18" s="1"/>
  <c r="X40" i="18" s="1"/>
  <c r="X39" i="18" s="1"/>
  <c r="X38" i="18" s="1"/>
  <c r="X37" i="18" s="1"/>
  <c r="X36" i="18" s="1"/>
  <c r="X35" i="18" s="1"/>
  <c r="X34" i="18" s="1"/>
  <c r="X33" i="18" s="1"/>
  <c r="X32" i="18" s="1"/>
  <c r="X31" i="18" s="1"/>
  <c r="X30" i="18" s="1"/>
  <c r="X29" i="18" s="1"/>
  <c r="X28" i="18" s="1"/>
  <c r="X27" i="18" s="1"/>
  <c r="X26" i="18" s="1"/>
  <c r="X25" i="18" s="1"/>
  <c r="X24" i="18" s="1"/>
  <c r="X23" i="18" s="1"/>
  <c r="X22" i="18" s="1"/>
  <c r="X21" i="18" s="1"/>
  <c r="X20" i="18" s="1"/>
  <c r="X19" i="18" s="1"/>
  <c r="P7" i="18" s="1"/>
  <c r="T140" i="18"/>
  <c r="T139" i="18" s="1"/>
  <c r="T138" i="18" s="1"/>
  <c r="T137" i="18" s="1"/>
  <c r="T136" i="18" s="1"/>
  <c r="T135" i="18" s="1"/>
  <c r="T134" i="18" s="1"/>
  <c r="T133" i="18" s="1"/>
  <c r="T132" i="18" s="1"/>
  <c r="T131" i="18" s="1"/>
  <c r="T130" i="18" s="1"/>
  <c r="T129" i="18" s="1"/>
  <c r="T128" i="18" s="1"/>
  <c r="T127" i="18" s="1"/>
  <c r="T126" i="18" s="1"/>
  <c r="T125" i="18" s="1"/>
  <c r="T124" i="18" s="1"/>
  <c r="T123" i="18" s="1"/>
  <c r="T122" i="18" s="1"/>
  <c r="T121" i="18" s="1"/>
  <c r="T120" i="18" s="1"/>
  <c r="T119" i="18" s="1"/>
  <c r="T118" i="18" s="1"/>
  <c r="T117" i="18" s="1"/>
  <c r="T116" i="18" s="1"/>
  <c r="T115" i="18" s="1"/>
  <c r="T114" i="18" s="1"/>
  <c r="T113" i="18" s="1"/>
  <c r="T112" i="18" s="1"/>
  <c r="T111" i="18" s="1"/>
  <c r="T110" i="18" s="1"/>
  <c r="T109" i="18" s="1"/>
  <c r="T108" i="18" s="1"/>
  <c r="T107" i="18" s="1"/>
  <c r="T106" i="18" s="1"/>
  <c r="T105" i="18" s="1"/>
  <c r="T104" i="18" s="1"/>
  <c r="T103" i="18" s="1"/>
  <c r="T102" i="18" s="1"/>
  <c r="T101" i="18" s="1"/>
  <c r="T100" i="18" s="1"/>
  <c r="T99" i="18" s="1"/>
  <c r="T98" i="18" s="1"/>
  <c r="T97" i="18" s="1"/>
  <c r="T96" i="18" s="1"/>
  <c r="T95" i="18" s="1"/>
  <c r="T94" i="18" s="1"/>
  <c r="T93" i="18" s="1"/>
  <c r="T92" i="18" s="1"/>
  <c r="T91" i="18" s="1"/>
  <c r="T90" i="18" s="1"/>
  <c r="T89" i="18" s="1"/>
  <c r="T88" i="18" s="1"/>
  <c r="T87" i="18" s="1"/>
  <c r="T86" i="18" s="1"/>
  <c r="T85" i="18" s="1"/>
  <c r="T84" i="18" s="1"/>
  <c r="T83" i="18" s="1"/>
  <c r="T82" i="18" s="1"/>
  <c r="T81" i="18" s="1"/>
  <c r="T80" i="18" s="1"/>
  <c r="T79" i="18" s="1"/>
  <c r="T78" i="18" s="1"/>
  <c r="T77" i="18" s="1"/>
  <c r="T76" i="18" s="1"/>
  <c r="T75" i="18" s="1"/>
  <c r="T74" i="18" s="1"/>
  <c r="T73" i="18" s="1"/>
  <c r="T72" i="18" s="1"/>
  <c r="T71" i="18" s="1"/>
  <c r="T70" i="18" s="1"/>
  <c r="T69" i="18" s="1"/>
  <c r="T68" i="18" s="1"/>
  <c r="T67" i="18" s="1"/>
  <c r="T66" i="18" s="1"/>
  <c r="T65" i="18" s="1"/>
  <c r="T64" i="18" s="1"/>
  <c r="T63" i="18" s="1"/>
  <c r="T62" i="18" s="1"/>
  <c r="T61" i="18" s="1"/>
  <c r="T60" i="18" s="1"/>
  <c r="T59" i="18" s="1"/>
  <c r="T58" i="18" s="1"/>
  <c r="T57" i="18" s="1"/>
  <c r="T56" i="18" s="1"/>
  <c r="T55" i="18" s="1"/>
  <c r="T54" i="18" s="1"/>
  <c r="T53" i="18" s="1"/>
  <c r="T52" i="18" s="1"/>
  <c r="T51" i="18" s="1"/>
  <c r="T50" i="18" s="1"/>
  <c r="T49" i="18" s="1"/>
  <c r="T48" i="18" s="1"/>
  <c r="T47" i="18" s="1"/>
  <c r="T46" i="18" s="1"/>
  <c r="T45" i="18" s="1"/>
  <c r="T44" i="18" s="1"/>
  <c r="T43" i="18" s="1"/>
  <c r="T42" i="18" s="1"/>
  <c r="T41" i="18" s="1"/>
  <c r="T40" i="18" s="1"/>
  <c r="T39" i="18" s="1"/>
  <c r="T38" i="18" s="1"/>
  <c r="T37" i="18" s="1"/>
  <c r="T36" i="18" s="1"/>
  <c r="T35" i="18" s="1"/>
  <c r="T34" i="18" s="1"/>
  <c r="T33" i="18" s="1"/>
  <c r="T32" i="18" s="1"/>
  <c r="T31" i="18" s="1"/>
  <c r="T30" i="18" s="1"/>
  <c r="T29" i="18" s="1"/>
  <c r="T28" i="18" s="1"/>
  <c r="T27" i="18" s="1"/>
  <c r="T26" i="18" s="1"/>
  <c r="T25" i="18" s="1"/>
  <c r="T24" i="18" s="1"/>
  <c r="T23" i="18" s="1"/>
  <c r="T22" i="18" s="1"/>
  <c r="T21" i="18" s="1"/>
  <c r="T20" i="18" s="1"/>
  <c r="T19" i="18" s="1"/>
  <c r="U140" i="18"/>
  <c r="U139" i="18" s="1"/>
  <c r="U138" i="18" s="1"/>
  <c r="U137" i="18" s="1"/>
  <c r="U136" i="18" s="1"/>
  <c r="U135" i="18" s="1"/>
  <c r="U134" i="18" s="1"/>
  <c r="U133" i="18" s="1"/>
  <c r="U132" i="18" s="1"/>
  <c r="U131" i="18" s="1"/>
  <c r="U130" i="18" s="1"/>
  <c r="U129" i="18" s="1"/>
  <c r="U128" i="18" s="1"/>
  <c r="U127" i="18" s="1"/>
  <c r="U126" i="18" s="1"/>
  <c r="U125" i="18" s="1"/>
  <c r="U124" i="18" s="1"/>
  <c r="U123" i="18" s="1"/>
  <c r="U122" i="18" s="1"/>
  <c r="U121" i="18" s="1"/>
  <c r="U120" i="18" s="1"/>
  <c r="U119" i="18" s="1"/>
  <c r="U118" i="18" s="1"/>
  <c r="U117" i="18" s="1"/>
  <c r="U116" i="18" s="1"/>
  <c r="U115" i="18" s="1"/>
  <c r="U114" i="18" s="1"/>
  <c r="U113" i="18" s="1"/>
  <c r="U112" i="18" s="1"/>
  <c r="U111" i="18" s="1"/>
  <c r="U110" i="18" s="1"/>
  <c r="U109" i="18" s="1"/>
  <c r="U108" i="18" s="1"/>
  <c r="U107" i="18" s="1"/>
  <c r="U106" i="18" s="1"/>
  <c r="U105" i="18" s="1"/>
  <c r="U104" i="18" s="1"/>
  <c r="U103" i="18" s="1"/>
  <c r="U102" i="18" s="1"/>
  <c r="U101" i="18" s="1"/>
  <c r="U100" i="18" s="1"/>
  <c r="U99" i="18" s="1"/>
  <c r="U98" i="18" s="1"/>
  <c r="U97" i="18" s="1"/>
  <c r="U96" i="18" s="1"/>
  <c r="U95" i="18" s="1"/>
  <c r="U94" i="18" s="1"/>
  <c r="U93" i="18" s="1"/>
  <c r="U92" i="18" s="1"/>
  <c r="U91" i="18" s="1"/>
  <c r="U90" i="18" s="1"/>
  <c r="U89" i="18" s="1"/>
  <c r="U88" i="18" s="1"/>
  <c r="U87" i="18" s="1"/>
  <c r="U86" i="18" s="1"/>
  <c r="U85" i="18" s="1"/>
  <c r="U84" i="18" s="1"/>
  <c r="U83" i="18" s="1"/>
  <c r="U82" i="18" s="1"/>
  <c r="U81" i="18" s="1"/>
  <c r="U80" i="18" s="1"/>
  <c r="U79" i="18" s="1"/>
  <c r="U78" i="18" s="1"/>
  <c r="U77" i="18" s="1"/>
  <c r="U76" i="18" s="1"/>
  <c r="U75" i="18" s="1"/>
  <c r="U74" i="18" s="1"/>
  <c r="U73" i="18" s="1"/>
  <c r="U72" i="18" s="1"/>
  <c r="U71" i="18" s="1"/>
  <c r="U70" i="18" s="1"/>
  <c r="U69" i="18" s="1"/>
  <c r="U68" i="18" s="1"/>
  <c r="U67" i="18" s="1"/>
  <c r="U66" i="18" s="1"/>
  <c r="U65" i="18" s="1"/>
  <c r="U64" i="18" s="1"/>
  <c r="U63" i="18" s="1"/>
  <c r="U62" i="18" s="1"/>
  <c r="U61" i="18" s="1"/>
  <c r="U60" i="18" s="1"/>
  <c r="U59" i="18" s="1"/>
  <c r="U58" i="18" s="1"/>
  <c r="U57" i="18" s="1"/>
  <c r="U56" i="18" s="1"/>
  <c r="U55" i="18" s="1"/>
  <c r="U54" i="18" s="1"/>
  <c r="U53" i="18" s="1"/>
  <c r="U52" i="18" s="1"/>
  <c r="U51" i="18" s="1"/>
  <c r="U50" i="18" s="1"/>
  <c r="U49" i="18" s="1"/>
  <c r="U48" i="18" s="1"/>
  <c r="U47" i="18" s="1"/>
  <c r="U46" i="18" s="1"/>
  <c r="U45" i="18" s="1"/>
  <c r="U44" i="18" s="1"/>
  <c r="U43" i="18" s="1"/>
  <c r="U42" i="18" s="1"/>
  <c r="U41" i="18" s="1"/>
  <c r="U40" i="18" s="1"/>
  <c r="U39" i="18" s="1"/>
  <c r="U38" i="18" s="1"/>
  <c r="U37" i="18" s="1"/>
  <c r="U36" i="18" s="1"/>
  <c r="U35" i="18" s="1"/>
  <c r="U34" i="18" s="1"/>
  <c r="U33" i="18" s="1"/>
  <c r="U32" i="18" s="1"/>
  <c r="U31" i="18" s="1"/>
  <c r="U30" i="18" s="1"/>
  <c r="U29" i="18" s="1"/>
  <c r="U28" i="18" s="1"/>
  <c r="U27" i="18" s="1"/>
  <c r="U26" i="18" s="1"/>
  <c r="U25" i="18" s="1"/>
  <c r="U24" i="18" s="1"/>
  <c r="U23" i="18" s="1"/>
  <c r="U22" i="18" s="1"/>
  <c r="U21" i="18" s="1"/>
  <c r="U20" i="18" s="1"/>
  <c r="U19" i="18" s="1"/>
  <c r="K137" i="1"/>
  <c r="B292" i="1"/>
  <c r="A296" i="1"/>
  <c r="B296" i="1"/>
  <c r="A143" i="18"/>
  <c r="I143" i="18"/>
  <c r="B143" i="18"/>
  <c r="L85" i="17"/>
  <c r="K85" i="17"/>
  <c r="A139" i="1"/>
  <c r="I139" i="1"/>
  <c r="J139" i="1" s="1"/>
  <c r="B139" i="1"/>
  <c r="J139" i="17"/>
  <c r="K139" i="17"/>
  <c r="L139" i="17"/>
  <c r="A140" i="17"/>
  <c r="H140" i="17"/>
  <c r="E139" i="17"/>
  <c r="I139" i="17" s="1"/>
  <c r="K141" i="18"/>
  <c r="N138" i="17"/>
  <c r="Q138" i="17"/>
  <c r="M138" i="17"/>
  <c r="P138" i="17"/>
  <c r="O138" i="17"/>
  <c r="D139" i="17"/>
  <c r="C139" i="17"/>
  <c r="F139" i="17"/>
  <c r="B141" i="17"/>
  <c r="D147" i="19" l="1"/>
  <c r="I148" i="19"/>
  <c r="J148" i="19" s="1"/>
  <c r="C147" i="19"/>
  <c r="B148" i="19"/>
  <c r="F147" i="19"/>
  <c r="A148" i="19"/>
  <c r="E147" i="19"/>
  <c r="K147" i="19"/>
  <c r="S134" i="19"/>
  <c r="AL135" i="19"/>
  <c r="E299" i="19"/>
  <c r="B300" i="19"/>
  <c r="D299" i="19"/>
  <c r="A300" i="19"/>
  <c r="C299" i="19"/>
  <c r="F299" i="19"/>
  <c r="C139" i="1"/>
  <c r="D139" i="1"/>
  <c r="F139" i="1"/>
  <c r="E139" i="1"/>
  <c r="F296" i="1"/>
  <c r="E296" i="1"/>
  <c r="D296" i="1"/>
  <c r="C296" i="1"/>
  <c r="E143" i="18"/>
  <c r="D143" i="18"/>
  <c r="C143" i="18"/>
  <c r="F143" i="18"/>
  <c r="AL140" i="18"/>
  <c r="S139" i="18"/>
  <c r="K138" i="1"/>
  <c r="A297" i="1"/>
  <c r="B297" i="1"/>
  <c r="A144" i="18"/>
  <c r="I144" i="18"/>
  <c r="J143" i="18"/>
  <c r="B144" i="18"/>
  <c r="A140" i="1"/>
  <c r="I140" i="1"/>
  <c r="J140" i="1" s="1"/>
  <c r="B140" i="1"/>
  <c r="O85" i="17"/>
  <c r="J86" i="17"/>
  <c r="A141" i="17"/>
  <c r="B142" i="17" s="1"/>
  <c r="H141" i="17"/>
  <c r="E140" i="17"/>
  <c r="K140" i="17"/>
  <c r="L140" i="17"/>
  <c r="J140" i="17"/>
  <c r="K142" i="18"/>
  <c r="Q139" i="17"/>
  <c r="M139" i="17"/>
  <c r="P139" i="17"/>
  <c r="O139" i="17"/>
  <c r="N139" i="17"/>
  <c r="C140" i="17"/>
  <c r="I140" i="17"/>
  <c r="F140" i="17"/>
  <c r="D140" i="17"/>
  <c r="A301" i="19" l="1"/>
  <c r="C300" i="19"/>
  <c r="F300" i="19"/>
  <c r="E300" i="19"/>
  <c r="B301" i="19"/>
  <c r="D300" i="19"/>
  <c r="S133" i="19"/>
  <c r="AL134" i="19"/>
  <c r="D148" i="19"/>
  <c r="I149" i="19"/>
  <c r="J149" i="19" s="1"/>
  <c r="C148" i="19"/>
  <c r="B149" i="19"/>
  <c r="F148" i="19"/>
  <c r="E148" i="19"/>
  <c r="A149" i="19"/>
  <c r="K148" i="19"/>
  <c r="D140" i="1"/>
  <c r="E140" i="1"/>
  <c r="C140" i="1"/>
  <c r="F140" i="1"/>
  <c r="E297" i="1"/>
  <c r="F297" i="1"/>
  <c r="D297" i="1"/>
  <c r="C297" i="1"/>
  <c r="F144" i="18"/>
  <c r="E144" i="18"/>
  <c r="D144" i="18"/>
  <c r="C144" i="18"/>
  <c r="AL139" i="18"/>
  <c r="S138" i="18"/>
  <c r="K139" i="1"/>
  <c r="A298" i="1"/>
  <c r="B298" i="1"/>
  <c r="A145" i="18"/>
  <c r="I145" i="18"/>
  <c r="J144" i="18"/>
  <c r="B145" i="18"/>
  <c r="L86" i="17"/>
  <c r="K86" i="17"/>
  <c r="A141" i="1"/>
  <c r="I141" i="1"/>
  <c r="J141" i="1" s="1"/>
  <c r="B141" i="1"/>
  <c r="L141" i="17"/>
  <c r="K141" i="17"/>
  <c r="J141" i="17"/>
  <c r="A142" i="17"/>
  <c r="B143" i="17" s="1"/>
  <c r="H142" i="17"/>
  <c r="E141" i="17"/>
  <c r="I141" i="17" s="1"/>
  <c r="K143" i="18"/>
  <c r="F141" i="17"/>
  <c r="D141" i="17"/>
  <c r="C141" i="17"/>
  <c r="O140" i="17"/>
  <c r="N140" i="17"/>
  <c r="Q140" i="17"/>
  <c r="M140" i="17"/>
  <c r="P140" i="17"/>
  <c r="D149" i="19" l="1"/>
  <c r="I150" i="19"/>
  <c r="J150" i="19" s="1"/>
  <c r="C149" i="19"/>
  <c r="B150" i="19"/>
  <c r="F149" i="19"/>
  <c r="A150" i="19"/>
  <c r="E149" i="19"/>
  <c r="K149" i="19"/>
  <c r="S132" i="19"/>
  <c r="AL133" i="19"/>
  <c r="E301" i="19"/>
  <c r="B302" i="19"/>
  <c r="D301" i="19"/>
  <c r="A302" i="19"/>
  <c r="C301" i="19"/>
  <c r="F301" i="19"/>
  <c r="C141" i="1"/>
  <c r="D141" i="1"/>
  <c r="E141" i="1"/>
  <c r="F141" i="1"/>
  <c r="F298" i="1"/>
  <c r="E298" i="1"/>
  <c r="D298" i="1"/>
  <c r="C298" i="1"/>
  <c r="C145" i="18"/>
  <c r="F145" i="18"/>
  <c r="E145" i="18"/>
  <c r="D145" i="18"/>
  <c r="AL138" i="18"/>
  <c r="S137" i="18"/>
  <c r="K140" i="1"/>
  <c r="U140" i="1" s="1"/>
  <c r="U139" i="1" s="1"/>
  <c r="U138" i="1" s="1"/>
  <c r="U137" i="1" s="1"/>
  <c r="U136" i="1" s="1"/>
  <c r="U135" i="1" s="1"/>
  <c r="U134" i="1" s="1"/>
  <c r="U133" i="1" s="1"/>
  <c r="U132" i="1" s="1"/>
  <c r="U131" i="1" s="1"/>
  <c r="U130" i="1" s="1"/>
  <c r="U129" i="1" s="1"/>
  <c r="U128" i="1" s="1"/>
  <c r="U127" i="1" s="1"/>
  <c r="U126" i="1" s="1"/>
  <c r="U125" i="1" s="1"/>
  <c r="U124" i="1" s="1"/>
  <c r="U123" i="1" s="1"/>
  <c r="U122" i="1" s="1"/>
  <c r="U121" i="1" s="1"/>
  <c r="U120" i="1" s="1"/>
  <c r="U119" i="1" s="1"/>
  <c r="U118" i="1" s="1"/>
  <c r="U117" i="1" s="1"/>
  <c r="U116" i="1" s="1"/>
  <c r="U115" i="1" s="1"/>
  <c r="U114" i="1" s="1"/>
  <c r="U113" i="1" s="1"/>
  <c r="U112" i="1" s="1"/>
  <c r="U111" i="1" s="1"/>
  <c r="U110" i="1" s="1"/>
  <c r="U109" i="1" s="1"/>
  <c r="U108" i="1" s="1"/>
  <c r="U107" i="1" s="1"/>
  <c r="U106" i="1" s="1"/>
  <c r="U105" i="1" s="1"/>
  <c r="U104" i="1" s="1"/>
  <c r="U103" i="1" s="1"/>
  <c r="U102" i="1" s="1"/>
  <c r="U101" i="1" s="1"/>
  <c r="U100" i="1" s="1"/>
  <c r="U99" i="1" s="1"/>
  <c r="U98" i="1" s="1"/>
  <c r="U97" i="1" s="1"/>
  <c r="U96" i="1" s="1"/>
  <c r="U95" i="1" s="1"/>
  <c r="U94" i="1" s="1"/>
  <c r="U93" i="1" s="1"/>
  <c r="U92" i="1" s="1"/>
  <c r="U91" i="1" s="1"/>
  <c r="U90" i="1" s="1"/>
  <c r="U89" i="1" s="1"/>
  <c r="U88" i="1" s="1"/>
  <c r="U87" i="1" s="1"/>
  <c r="U86" i="1" s="1"/>
  <c r="U85" i="1" s="1"/>
  <c r="U84" i="1" s="1"/>
  <c r="U83" i="1" s="1"/>
  <c r="U82" i="1" s="1"/>
  <c r="U81" i="1" s="1"/>
  <c r="U80" i="1" s="1"/>
  <c r="U79" i="1" s="1"/>
  <c r="U78" i="1" s="1"/>
  <c r="U77" i="1" s="1"/>
  <c r="U76" i="1" s="1"/>
  <c r="U75" i="1" s="1"/>
  <c r="U74" i="1" s="1"/>
  <c r="U73" i="1" s="1"/>
  <c r="U72" i="1" s="1"/>
  <c r="U71" i="1" s="1"/>
  <c r="U70" i="1" s="1"/>
  <c r="U69" i="1" s="1"/>
  <c r="U68" i="1" s="1"/>
  <c r="U67" i="1" s="1"/>
  <c r="U66" i="1" s="1"/>
  <c r="U65" i="1" s="1"/>
  <c r="U64" i="1" s="1"/>
  <c r="U63" i="1" s="1"/>
  <c r="U62" i="1" s="1"/>
  <c r="U61" i="1" s="1"/>
  <c r="U60" i="1" s="1"/>
  <c r="U59" i="1" s="1"/>
  <c r="U58" i="1" s="1"/>
  <c r="U57" i="1" s="1"/>
  <c r="U56" i="1" s="1"/>
  <c r="U55" i="1" s="1"/>
  <c r="U54" i="1" s="1"/>
  <c r="U53" i="1" s="1"/>
  <c r="U52" i="1" s="1"/>
  <c r="U51" i="1" s="1"/>
  <c r="U50" i="1" s="1"/>
  <c r="U49" i="1" s="1"/>
  <c r="U48" i="1" s="1"/>
  <c r="U47" i="1" s="1"/>
  <c r="U46" i="1" s="1"/>
  <c r="U45" i="1" s="1"/>
  <c r="U44" i="1" s="1"/>
  <c r="U43" i="1" s="1"/>
  <c r="U42" i="1" s="1"/>
  <c r="U41" i="1" s="1"/>
  <c r="U40" i="1" s="1"/>
  <c r="U39" i="1" s="1"/>
  <c r="U38" i="1" s="1"/>
  <c r="U37" i="1" s="1"/>
  <c r="U36" i="1" s="1"/>
  <c r="U35" i="1" s="1"/>
  <c r="U34" i="1" s="1"/>
  <c r="U33" i="1" s="1"/>
  <c r="U32" i="1" s="1"/>
  <c r="U31" i="1" s="1"/>
  <c r="U30" i="1" s="1"/>
  <c r="U29" i="1" s="1"/>
  <c r="U28" i="1" s="1"/>
  <c r="U27" i="1" s="1"/>
  <c r="U26" i="1" s="1"/>
  <c r="U25" i="1" s="1"/>
  <c r="U24" i="1" s="1"/>
  <c r="U23" i="1" s="1"/>
  <c r="U22" i="1" s="1"/>
  <c r="U21" i="1" s="1"/>
  <c r="U20" i="1" s="1"/>
  <c r="U19" i="1" s="1"/>
  <c r="A299" i="1"/>
  <c r="B299" i="1"/>
  <c r="A146" i="18"/>
  <c r="I146" i="18"/>
  <c r="J145" i="18"/>
  <c r="B146" i="18"/>
  <c r="A142" i="1"/>
  <c r="I142" i="1"/>
  <c r="J142" i="1" s="1"/>
  <c r="B142" i="1"/>
  <c r="J87" i="17"/>
  <c r="O86" i="17"/>
  <c r="L142" i="17"/>
  <c r="K142" i="17"/>
  <c r="J142" i="17"/>
  <c r="A143" i="17"/>
  <c r="B144" i="17" s="1"/>
  <c r="H143" i="17"/>
  <c r="E142" i="17"/>
  <c r="I142" i="17" s="1"/>
  <c r="K141" i="1"/>
  <c r="K144" i="18"/>
  <c r="D142" i="17"/>
  <c r="C142" i="17"/>
  <c r="F142" i="17"/>
  <c r="N141" i="17"/>
  <c r="Q141" i="17"/>
  <c r="M141" i="17"/>
  <c r="P141" i="17"/>
  <c r="O141" i="17"/>
  <c r="A303" i="19" l="1"/>
  <c r="C302" i="19"/>
  <c r="F302" i="19"/>
  <c r="E302" i="19"/>
  <c r="B303" i="19"/>
  <c r="D302" i="19"/>
  <c r="S131" i="19"/>
  <c r="AL132" i="19"/>
  <c r="D150" i="19"/>
  <c r="I151" i="19"/>
  <c r="J151" i="19" s="1"/>
  <c r="C150" i="19"/>
  <c r="B151" i="19"/>
  <c r="F150" i="19"/>
  <c r="A151" i="19"/>
  <c r="E150" i="19"/>
  <c r="K150" i="19"/>
  <c r="C142" i="1"/>
  <c r="D142" i="1"/>
  <c r="E142" i="1"/>
  <c r="F142" i="1"/>
  <c r="F299" i="1"/>
  <c r="E299" i="1"/>
  <c r="C299" i="1"/>
  <c r="D299" i="1"/>
  <c r="S140" i="1"/>
  <c r="X140" i="1"/>
  <c r="X139" i="1" s="1"/>
  <c r="X138" i="1" s="1"/>
  <c r="X137" i="1" s="1"/>
  <c r="X136" i="1" s="1"/>
  <c r="X135" i="1" s="1"/>
  <c r="X134" i="1" s="1"/>
  <c r="X133" i="1" s="1"/>
  <c r="X132" i="1" s="1"/>
  <c r="X131" i="1" s="1"/>
  <c r="X130" i="1" s="1"/>
  <c r="X129" i="1" s="1"/>
  <c r="X128" i="1" s="1"/>
  <c r="X127" i="1" s="1"/>
  <c r="X126" i="1" s="1"/>
  <c r="X125" i="1" s="1"/>
  <c r="X124" i="1" s="1"/>
  <c r="X123" i="1" s="1"/>
  <c r="X122" i="1" s="1"/>
  <c r="X121" i="1" s="1"/>
  <c r="X120" i="1" s="1"/>
  <c r="X119" i="1" s="1"/>
  <c r="X118" i="1" s="1"/>
  <c r="X117" i="1" s="1"/>
  <c r="X116" i="1" s="1"/>
  <c r="X115" i="1" s="1"/>
  <c r="X114" i="1" s="1"/>
  <c r="X113" i="1" s="1"/>
  <c r="X112" i="1" s="1"/>
  <c r="X111" i="1" s="1"/>
  <c r="X110" i="1" s="1"/>
  <c r="X109" i="1" s="1"/>
  <c r="X108" i="1" s="1"/>
  <c r="X107" i="1" s="1"/>
  <c r="X106" i="1" s="1"/>
  <c r="X105" i="1" s="1"/>
  <c r="X104" i="1" s="1"/>
  <c r="X103" i="1" s="1"/>
  <c r="X102" i="1" s="1"/>
  <c r="X101" i="1" s="1"/>
  <c r="X100" i="1" s="1"/>
  <c r="X99" i="1" s="1"/>
  <c r="X98" i="1" s="1"/>
  <c r="X97" i="1" s="1"/>
  <c r="X96" i="1" s="1"/>
  <c r="X95" i="1" s="1"/>
  <c r="X94" i="1" s="1"/>
  <c r="X93" i="1" s="1"/>
  <c r="X92" i="1" s="1"/>
  <c r="X91" i="1" s="1"/>
  <c r="X90" i="1" s="1"/>
  <c r="X89" i="1" s="1"/>
  <c r="X88" i="1" s="1"/>
  <c r="X87" i="1" s="1"/>
  <c r="X86" i="1" s="1"/>
  <c r="X85" i="1" s="1"/>
  <c r="X84" i="1" s="1"/>
  <c r="X83" i="1" s="1"/>
  <c r="X82" i="1" s="1"/>
  <c r="X81" i="1" s="1"/>
  <c r="X80" i="1" s="1"/>
  <c r="X79" i="1" s="1"/>
  <c r="X78" i="1" s="1"/>
  <c r="X77" i="1" s="1"/>
  <c r="X76" i="1" s="1"/>
  <c r="X75" i="1" s="1"/>
  <c r="X74" i="1" s="1"/>
  <c r="X73" i="1" s="1"/>
  <c r="X72" i="1" s="1"/>
  <c r="X71" i="1" s="1"/>
  <c r="X70" i="1" s="1"/>
  <c r="X69" i="1" s="1"/>
  <c r="X68" i="1" s="1"/>
  <c r="X67" i="1" s="1"/>
  <c r="X66" i="1" s="1"/>
  <c r="X65" i="1" s="1"/>
  <c r="X64" i="1" s="1"/>
  <c r="X63" i="1" s="1"/>
  <c r="X62" i="1" s="1"/>
  <c r="X61" i="1" s="1"/>
  <c r="X60" i="1" s="1"/>
  <c r="X59" i="1" s="1"/>
  <c r="X58" i="1" s="1"/>
  <c r="X57" i="1" s="1"/>
  <c r="X56" i="1" s="1"/>
  <c r="X55" i="1" s="1"/>
  <c r="X54" i="1" s="1"/>
  <c r="X53" i="1" s="1"/>
  <c r="X52" i="1" s="1"/>
  <c r="X51" i="1" s="1"/>
  <c r="X50" i="1" s="1"/>
  <c r="X49" i="1" s="1"/>
  <c r="X48" i="1" s="1"/>
  <c r="X47" i="1" s="1"/>
  <c r="X46" i="1" s="1"/>
  <c r="X45" i="1" s="1"/>
  <c r="X44" i="1" s="1"/>
  <c r="X43" i="1" s="1"/>
  <c r="X42" i="1" s="1"/>
  <c r="X41" i="1" s="1"/>
  <c r="X40" i="1" s="1"/>
  <c r="X39" i="1" s="1"/>
  <c r="X38" i="1" s="1"/>
  <c r="X37" i="1" s="1"/>
  <c r="X36" i="1" s="1"/>
  <c r="X35" i="1" s="1"/>
  <c r="X34" i="1" s="1"/>
  <c r="X33" i="1" s="1"/>
  <c r="X32" i="1" s="1"/>
  <c r="X31" i="1" s="1"/>
  <c r="X30" i="1" s="1"/>
  <c r="X29" i="1" s="1"/>
  <c r="X28" i="1" s="1"/>
  <c r="X27" i="1" s="1"/>
  <c r="X26" i="1" s="1"/>
  <c r="X25" i="1" s="1"/>
  <c r="X24" i="1" s="1"/>
  <c r="X23" i="1" s="1"/>
  <c r="X22" i="1" s="1"/>
  <c r="X21" i="1" s="1"/>
  <c r="X20" i="1" s="1"/>
  <c r="X19" i="1" s="1"/>
  <c r="P7" i="1" s="1"/>
  <c r="W140" i="1"/>
  <c r="W139" i="1" s="1"/>
  <c r="W138" i="1" s="1"/>
  <c r="W137" i="1" s="1"/>
  <c r="W136" i="1" s="1"/>
  <c r="W135" i="1" s="1"/>
  <c r="W134" i="1" s="1"/>
  <c r="W133" i="1" s="1"/>
  <c r="W132" i="1" s="1"/>
  <c r="W131" i="1" s="1"/>
  <c r="W130" i="1" s="1"/>
  <c r="W129" i="1" s="1"/>
  <c r="W128" i="1" s="1"/>
  <c r="W127" i="1" s="1"/>
  <c r="W126" i="1" s="1"/>
  <c r="W125" i="1" s="1"/>
  <c r="W124" i="1" s="1"/>
  <c r="W123" i="1" s="1"/>
  <c r="W122" i="1" s="1"/>
  <c r="W121" i="1" s="1"/>
  <c r="W120" i="1" s="1"/>
  <c r="W119" i="1" s="1"/>
  <c r="W118" i="1" s="1"/>
  <c r="W117" i="1" s="1"/>
  <c r="W116" i="1" s="1"/>
  <c r="W115" i="1" s="1"/>
  <c r="W114" i="1" s="1"/>
  <c r="W113" i="1" s="1"/>
  <c r="W112" i="1" s="1"/>
  <c r="W111" i="1" s="1"/>
  <c r="W110" i="1" s="1"/>
  <c r="W109" i="1" s="1"/>
  <c r="W108" i="1" s="1"/>
  <c r="W107" i="1" s="1"/>
  <c r="W106" i="1" s="1"/>
  <c r="W105" i="1" s="1"/>
  <c r="W104" i="1" s="1"/>
  <c r="W103" i="1" s="1"/>
  <c r="W102" i="1" s="1"/>
  <c r="W101" i="1" s="1"/>
  <c r="W100" i="1" s="1"/>
  <c r="W99" i="1" s="1"/>
  <c r="W98" i="1" s="1"/>
  <c r="W97" i="1" s="1"/>
  <c r="W96" i="1" s="1"/>
  <c r="W95" i="1" s="1"/>
  <c r="W94" i="1" s="1"/>
  <c r="W93" i="1" s="1"/>
  <c r="W92" i="1" s="1"/>
  <c r="W91" i="1" s="1"/>
  <c r="W90" i="1" s="1"/>
  <c r="W89" i="1" s="1"/>
  <c r="W88" i="1" s="1"/>
  <c r="W87" i="1" s="1"/>
  <c r="W86" i="1" s="1"/>
  <c r="W85" i="1" s="1"/>
  <c r="W84" i="1" s="1"/>
  <c r="W83" i="1" s="1"/>
  <c r="W82" i="1" s="1"/>
  <c r="W81" i="1" s="1"/>
  <c r="W80" i="1" s="1"/>
  <c r="W79" i="1" s="1"/>
  <c r="W78" i="1" s="1"/>
  <c r="W77" i="1" s="1"/>
  <c r="W76" i="1" s="1"/>
  <c r="W75" i="1" s="1"/>
  <c r="W74" i="1" s="1"/>
  <c r="W73" i="1" s="1"/>
  <c r="W72" i="1" s="1"/>
  <c r="W71" i="1" s="1"/>
  <c r="W70" i="1" s="1"/>
  <c r="W69" i="1" s="1"/>
  <c r="W68" i="1" s="1"/>
  <c r="W67" i="1" s="1"/>
  <c r="W66" i="1" s="1"/>
  <c r="W65" i="1" s="1"/>
  <c r="W64" i="1" s="1"/>
  <c r="W63" i="1" s="1"/>
  <c r="W62" i="1" s="1"/>
  <c r="W61" i="1" s="1"/>
  <c r="W60" i="1" s="1"/>
  <c r="W59" i="1" s="1"/>
  <c r="W58" i="1" s="1"/>
  <c r="W57" i="1" s="1"/>
  <c r="W56" i="1" s="1"/>
  <c r="W55" i="1" s="1"/>
  <c r="W54" i="1" s="1"/>
  <c r="W53" i="1" s="1"/>
  <c r="W52" i="1" s="1"/>
  <c r="W51" i="1" s="1"/>
  <c r="W50" i="1" s="1"/>
  <c r="W49" i="1" s="1"/>
  <c r="W48" i="1" s="1"/>
  <c r="W47" i="1" s="1"/>
  <c r="W46" i="1" s="1"/>
  <c r="W45" i="1" s="1"/>
  <c r="W44" i="1" s="1"/>
  <c r="W43" i="1" s="1"/>
  <c r="W42" i="1" s="1"/>
  <c r="W41" i="1" s="1"/>
  <c r="W40" i="1" s="1"/>
  <c r="W39" i="1" s="1"/>
  <c r="W38" i="1" s="1"/>
  <c r="W37" i="1" s="1"/>
  <c r="W36" i="1" s="1"/>
  <c r="W35" i="1" s="1"/>
  <c r="W34" i="1" s="1"/>
  <c r="W33" i="1" s="1"/>
  <c r="W32" i="1" s="1"/>
  <c r="W31" i="1" s="1"/>
  <c r="W30" i="1" s="1"/>
  <c r="W29" i="1" s="1"/>
  <c r="W28" i="1" s="1"/>
  <c r="W27" i="1" s="1"/>
  <c r="W26" i="1" s="1"/>
  <c r="W25" i="1" s="1"/>
  <c r="W24" i="1" s="1"/>
  <c r="W23" i="1" s="1"/>
  <c r="W22" i="1" s="1"/>
  <c r="W21" i="1" s="1"/>
  <c r="W20" i="1" s="1"/>
  <c r="W19" i="1" s="1"/>
  <c r="T140" i="1"/>
  <c r="T139" i="1" s="1"/>
  <c r="T138" i="1" s="1"/>
  <c r="T137" i="1" s="1"/>
  <c r="T136" i="1" s="1"/>
  <c r="T135" i="1" s="1"/>
  <c r="T134" i="1" s="1"/>
  <c r="T133" i="1" s="1"/>
  <c r="T132" i="1" s="1"/>
  <c r="T131" i="1" s="1"/>
  <c r="T130" i="1" s="1"/>
  <c r="T129" i="1" s="1"/>
  <c r="T128" i="1" s="1"/>
  <c r="T127" i="1" s="1"/>
  <c r="T126" i="1" s="1"/>
  <c r="T125" i="1" s="1"/>
  <c r="T124" i="1" s="1"/>
  <c r="T123" i="1" s="1"/>
  <c r="T122" i="1" s="1"/>
  <c r="T121" i="1" s="1"/>
  <c r="T120" i="1" s="1"/>
  <c r="T119" i="1" s="1"/>
  <c r="T118" i="1" s="1"/>
  <c r="T117" i="1" s="1"/>
  <c r="T116" i="1" s="1"/>
  <c r="T115" i="1" s="1"/>
  <c r="T114" i="1" s="1"/>
  <c r="T113" i="1" s="1"/>
  <c r="T112" i="1" s="1"/>
  <c r="T111" i="1" s="1"/>
  <c r="T110" i="1" s="1"/>
  <c r="T109" i="1" s="1"/>
  <c r="T108" i="1" s="1"/>
  <c r="T107" i="1" s="1"/>
  <c r="T106" i="1" s="1"/>
  <c r="T105" i="1" s="1"/>
  <c r="T104" i="1" s="1"/>
  <c r="T103" i="1" s="1"/>
  <c r="T102" i="1" s="1"/>
  <c r="T101" i="1" s="1"/>
  <c r="T100" i="1" s="1"/>
  <c r="T99" i="1" s="1"/>
  <c r="T98" i="1" s="1"/>
  <c r="T97" i="1" s="1"/>
  <c r="T96" i="1" s="1"/>
  <c r="T95" i="1" s="1"/>
  <c r="T94" i="1" s="1"/>
  <c r="T93" i="1" s="1"/>
  <c r="T92" i="1" s="1"/>
  <c r="T91" i="1" s="1"/>
  <c r="T90" i="1" s="1"/>
  <c r="T89" i="1" s="1"/>
  <c r="T88" i="1" s="1"/>
  <c r="T87" i="1" s="1"/>
  <c r="T86" i="1" s="1"/>
  <c r="T85" i="1" s="1"/>
  <c r="T84" i="1" s="1"/>
  <c r="T83" i="1" s="1"/>
  <c r="T82" i="1" s="1"/>
  <c r="T81" i="1" s="1"/>
  <c r="T80" i="1" s="1"/>
  <c r="T79" i="1" s="1"/>
  <c r="T78" i="1" s="1"/>
  <c r="T77" i="1" s="1"/>
  <c r="T76" i="1" s="1"/>
  <c r="T75" i="1" s="1"/>
  <c r="T74" i="1" s="1"/>
  <c r="T73" i="1" s="1"/>
  <c r="T72" i="1" s="1"/>
  <c r="T71" i="1" s="1"/>
  <c r="T70" i="1" s="1"/>
  <c r="T69" i="1" s="1"/>
  <c r="T68" i="1" s="1"/>
  <c r="T67" i="1" s="1"/>
  <c r="T66" i="1" s="1"/>
  <c r="T65" i="1" s="1"/>
  <c r="T64" i="1" s="1"/>
  <c r="T63" i="1" s="1"/>
  <c r="T62" i="1" s="1"/>
  <c r="T61" i="1" s="1"/>
  <c r="T60" i="1" s="1"/>
  <c r="T59" i="1" s="1"/>
  <c r="T58" i="1" s="1"/>
  <c r="T57" i="1" s="1"/>
  <c r="T56" i="1" s="1"/>
  <c r="T55" i="1" s="1"/>
  <c r="T54" i="1" s="1"/>
  <c r="T53" i="1" s="1"/>
  <c r="T52" i="1" s="1"/>
  <c r="T51" i="1" s="1"/>
  <c r="T50" i="1" s="1"/>
  <c r="T49" i="1" s="1"/>
  <c r="T48" i="1" s="1"/>
  <c r="T47" i="1" s="1"/>
  <c r="T46" i="1" s="1"/>
  <c r="T45" i="1" s="1"/>
  <c r="T44" i="1" s="1"/>
  <c r="T43" i="1" s="1"/>
  <c r="T42" i="1" s="1"/>
  <c r="T41" i="1" s="1"/>
  <c r="T40" i="1" s="1"/>
  <c r="T39" i="1" s="1"/>
  <c r="T38" i="1" s="1"/>
  <c r="T37" i="1" s="1"/>
  <c r="T36" i="1" s="1"/>
  <c r="T35" i="1" s="1"/>
  <c r="T34" i="1" s="1"/>
  <c r="T33" i="1" s="1"/>
  <c r="T32" i="1" s="1"/>
  <c r="T31" i="1" s="1"/>
  <c r="T30" i="1" s="1"/>
  <c r="T29" i="1" s="1"/>
  <c r="T28" i="1" s="1"/>
  <c r="T27" i="1" s="1"/>
  <c r="T26" i="1" s="1"/>
  <c r="T25" i="1" s="1"/>
  <c r="T24" i="1" s="1"/>
  <c r="T23" i="1" s="1"/>
  <c r="T22" i="1" s="1"/>
  <c r="T21" i="1" s="1"/>
  <c r="T20" i="1" s="1"/>
  <c r="T19" i="1" s="1"/>
  <c r="D146" i="18"/>
  <c r="C146" i="18"/>
  <c r="F146" i="18"/>
  <c r="E146" i="18"/>
  <c r="J146" i="18" s="1"/>
  <c r="AL137" i="18"/>
  <c r="S136" i="18"/>
  <c r="A300" i="1"/>
  <c r="B300" i="1"/>
  <c r="A147" i="18"/>
  <c r="B147" i="18"/>
  <c r="I147" i="18"/>
  <c r="L87" i="17"/>
  <c r="K87" i="17"/>
  <c r="O87" i="17" s="1"/>
  <c r="J88" i="17"/>
  <c r="A143" i="1"/>
  <c r="I143" i="1"/>
  <c r="J143" i="1" s="1"/>
  <c r="B143" i="1"/>
  <c r="A144" i="17"/>
  <c r="B145" i="17" s="1"/>
  <c r="H144" i="17"/>
  <c r="E143" i="17"/>
  <c r="I143" i="17" s="1"/>
  <c r="J143" i="17"/>
  <c r="K143" i="17"/>
  <c r="L143" i="17"/>
  <c r="K142" i="1"/>
  <c r="K145" i="18"/>
  <c r="D143" i="17"/>
  <c r="C143" i="17"/>
  <c r="F143" i="17"/>
  <c r="Q142" i="17"/>
  <c r="M142" i="17"/>
  <c r="P142" i="17"/>
  <c r="O142" i="17"/>
  <c r="N142" i="17"/>
  <c r="D151" i="19" l="1"/>
  <c r="I152" i="19"/>
  <c r="J152" i="19" s="1"/>
  <c r="C151" i="19"/>
  <c r="B152" i="19"/>
  <c r="F151" i="19"/>
  <c r="A152" i="19"/>
  <c r="E151" i="19"/>
  <c r="K151" i="19"/>
  <c r="S130" i="19"/>
  <c r="AL131" i="19"/>
  <c r="E303" i="19"/>
  <c r="B304" i="19"/>
  <c r="D303" i="19"/>
  <c r="A304" i="19"/>
  <c r="C303" i="19"/>
  <c r="F303" i="19"/>
  <c r="C143" i="1"/>
  <c r="F143" i="1"/>
  <c r="D143" i="1"/>
  <c r="E143" i="1"/>
  <c r="F300" i="1"/>
  <c r="E300" i="1"/>
  <c r="D300" i="1"/>
  <c r="C300" i="1"/>
  <c r="AL140" i="1"/>
  <c r="S139" i="1"/>
  <c r="E147" i="18"/>
  <c r="D147" i="18"/>
  <c r="C147" i="18"/>
  <c r="F147" i="18"/>
  <c r="S135" i="18"/>
  <c r="AL136" i="18"/>
  <c r="L88" i="17"/>
  <c r="K88" i="17"/>
  <c r="O88" i="17" s="1"/>
  <c r="A301" i="1"/>
  <c r="B301" i="1"/>
  <c r="A148" i="18"/>
  <c r="I148" i="18"/>
  <c r="J147" i="18"/>
  <c r="B148" i="18"/>
  <c r="A144" i="1"/>
  <c r="I144" i="1"/>
  <c r="J144" i="1" s="1"/>
  <c r="B144" i="1"/>
  <c r="K144" i="17"/>
  <c r="J144" i="17"/>
  <c r="L144" i="17"/>
  <c r="A145" i="17"/>
  <c r="B146" i="17" s="1"/>
  <c r="E144" i="17"/>
  <c r="H145" i="17"/>
  <c r="K143" i="1"/>
  <c r="K146" i="18"/>
  <c r="C144" i="17"/>
  <c r="F144" i="17"/>
  <c r="I144" i="17"/>
  <c r="D144" i="17"/>
  <c r="P143" i="17"/>
  <c r="O143" i="17"/>
  <c r="N143" i="17"/>
  <c r="Q143" i="17"/>
  <c r="M143" i="17"/>
  <c r="A305" i="19" l="1"/>
  <c r="C304" i="19"/>
  <c r="F304" i="19"/>
  <c r="E304" i="19"/>
  <c r="B305" i="19"/>
  <c r="D304" i="19"/>
  <c r="S129" i="19"/>
  <c r="AL130" i="19"/>
  <c r="D152" i="19"/>
  <c r="I153" i="19"/>
  <c r="J153" i="19" s="1"/>
  <c r="C152" i="19"/>
  <c r="B153" i="19"/>
  <c r="F152" i="19"/>
  <c r="A153" i="19"/>
  <c r="E152" i="19"/>
  <c r="K152" i="19"/>
  <c r="E301" i="1"/>
  <c r="F301" i="1"/>
  <c r="D301" i="1"/>
  <c r="C301" i="1"/>
  <c r="D144" i="1"/>
  <c r="E144" i="1"/>
  <c r="F144" i="1"/>
  <c r="C144" i="1"/>
  <c r="AL139" i="1"/>
  <c r="S138" i="1"/>
  <c r="F148" i="18"/>
  <c r="E148" i="18"/>
  <c r="D148" i="18"/>
  <c r="C148" i="18"/>
  <c r="AL135" i="18"/>
  <c r="S134" i="18"/>
  <c r="J89" i="17"/>
  <c r="A302" i="1"/>
  <c r="B302" i="1"/>
  <c r="A149" i="18"/>
  <c r="I149" i="18"/>
  <c r="J148" i="18"/>
  <c r="B149" i="18"/>
  <c r="A145" i="1"/>
  <c r="I145" i="1"/>
  <c r="J145" i="1" s="1"/>
  <c r="B145" i="1"/>
  <c r="L145" i="17"/>
  <c r="K145" i="17"/>
  <c r="J145" i="17"/>
  <c r="A146" i="17"/>
  <c r="B147" i="17" s="1"/>
  <c r="H146" i="17"/>
  <c r="E145" i="17"/>
  <c r="I145" i="17" s="1"/>
  <c r="K144" i="1"/>
  <c r="K147" i="18"/>
  <c r="F145" i="17"/>
  <c r="D145" i="17"/>
  <c r="C145" i="17"/>
  <c r="O144" i="17"/>
  <c r="N144" i="17"/>
  <c r="Q144" i="17"/>
  <c r="M144" i="17"/>
  <c r="P144" i="17"/>
  <c r="D153" i="19" l="1"/>
  <c r="I154" i="19"/>
  <c r="J154" i="19" s="1"/>
  <c r="C153" i="19"/>
  <c r="B154" i="19"/>
  <c r="F153" i="19"/>
  <c r="A154" i="19"/>
  <c r="E153" i="19"/>
  <c r="K153" i="19"/>
  <c r="S128" i="19"/>
  <c r="AL129" i="19"/>
  <c r="E305" i="19"/>
  <c r="B306" i="19"/>
  <c r="D305" i="19"/>
  <c r="A306" i="19"/>
  <c r="C305" i="19"/>
  <c r="F305" i="19"/>
  <c r="C145" i="1"/>
  <c r="E145" i="1"/>
  <c r="F145" i="1"/>
  <c r="D145" i="1"/>
  <c r="F302" i="1"/>
  <c r="E302" i="1"/>
  <c r="D302" i="1"/>
  <c r="C302" i="1"/>
  <c r="S137" i="1"/>
  <c r="AL138" i="1"/>
  <c r="C149" i="18"/>
  <c r="F149" i="18"/>
  <c r="E149" i="18"/>
  <c r="J149" i="18" s="1"/>
  <c r="D149" i="18"/>
  <c r="AL134" i="18"/>
  <c r="S133" i="18"/>
  <c r="L89" i="17"/>
  <c r="K89" i="17"/>
  <c r="O89" i="17" s="1"/>
  <c r="A303" i="1"/>
  <c r="B303" i="1"/>
  <c r="A150" i="18"/>
  <c r="I150" i="18"/>
  <c r="B150" i="18"/>
  <c r="A146" i="1"/>
  <c r="I146" i="1"/>
  <c r="J146" i="1" s="1"/>
  <c r="B146" i="1"/>
  <c r="L146" i="17"/>
  <c r="K146" i="17"/>
  <c r="J146" i="17"/>
  <c r="A147" i="17"/>
  <c r="H147" i="17"/>
  <c r="E146" i="17"/>
  <c r="K145" i="1"/>
  <c r="K148" i="18"/>
  <c r="N145" i="17"/>
  <c r="Q145" i="17"/>
  <c r="M145" i="17"/>
  <c r="P145" i="17"/>
  <c r="O145" i="17"/>
  <c r="I146" i="17"/>
  <c r="D146" i="17"/>
  <c r="C146" i="17"/>
  <c r="F146" i="17"/>
  <c r="A307" i="19" l="1"/>
  <c r="C306" i="19"/>
  <c r="F306" i="19"/>
  <c r="E306" i="19"/>
  <c r="D306" i="19"/>
  <c r="B307" i="19"/>
  <c r="S127" i="19"/>
  <c r="AL128" i="19"/>
  <c r="D154" i="19"/>
  <c r="I155" i="19"/>
  <c r="J155" i="19" s="1"/>
  <c r="C154" i="19"/>
  <c r="B155" i="19"/>
  <c r="F154" i="19"/>
  <c r="E154" i="19"/>
  <c r="A155" i="19"/>
  <c r="K154" i="19"/>
  <c r="F303" i="1"/>
  <c r="E303" i="1"/>
  <c r="C303" i="1"/>
  <c r="D303" i="1"/>
  <c r="C146" i="1"/>
  <c r="D146" i="1"/>
  <c r="E146" i="1"/>
  <c r="F146" i="1"/>
  <c r="S136" i="1"/>
  <c r="AL137" i="1"/>
  <c r="D150" i="18"/>
  <c r="C150" i="18"/>
  <c r="F150" i="18"/>
  <c r="E150" i="18"/>
  <c r="J150" i="18" s="1"/>
  <c r="AL133" i="18"/>
  <c r="S132" i="18"/>
  <c r="J90" i="17"/>
  <c r="A304" i="1"/>
  <c r="B304" i="1"/>
  <c r="A151" i="18"/>
  <c r="I151" i="18"/>
  <c r="B151" i="18"/>
  <c r="A147" i="1"/>
  <c r="I147" i="1"/>
  <c r="J147" i="1" s="1"/>
  <c r="B147" i="1"/>
  <c r="A148" i="17"/>
  <c r="B149" i="17" s="1"/>
  <c r="H148" i="17"/>
  <c r="E147" i="17"/>
  <c r="I147" i="17" s="1"/>
  <c r="B148" i="17"/>
  <c r="J147" i="17"/>
  <c r="L147" i="17"/>
  <c r="K147" i="17"/>
  <c r="K146" i="1"/>
  <c r="K149" i="18"/>
  <c r="D147" i="17"/>
  <c r="C147" i="17"/>
  <c r="F147" i="17"/>
  <c r="Q146" i="17"/>
  <c r="M146" i="17"/>
  <c r="P146" i="17"/>
  <c r="O146" i="17"/>
  <c r="N146" i="17"/>
  <c r="S126" i="19" l="1"/>
  <c r="AL127" i="19"/>
  <c r="K155" i="19"/>
  <c r="D155" i="19"/>
  <c r="I156" i="19"/>
  <c r="J156" i="19" s="1"/>
  <c r="C155" i="19"/>
  <c r="B156" i="19"/>
  <c r="F155" i="19"/>
  <c r="E155" i="19"/>
  <c r="A156" i="19"/>
  <c r="E307" i="19"/>
  <c r="B308" i="19"/>
  <c r="D307" i="19"/>
  <c r="A308" i="19"/>
  <c r="C307" i="19"/>
  <c r="F307" i="19"/>
  <c r="C147" i="1"/>
  <c r="D147" i="1"/>
  <c r="F147" i="1"/>
  <c r="E147" i="1"/>
  <c r="F304" i="1"/>
  <c r="E304" i="1"/>
  <c r="D304" i="1"/>
  <c r="C304" i="1"/>
  <c r="AL136" i="1"/>
  <c r="S135" i="1"/>
  <c r="E151" i="18"/>
  <c r="D151" i="18"/>
  <c r="C151" i="18"/>
  <c r="F151" i="18"/>
  <c r="S131" i="18"/>
  <c r="AL132" i="18"/>
  <c r="L90" i="17"/>
  <c r="K90" i="17"/>
  <c r="A305" i="1"/>
  <c r="B305" i="1"/>
  <c r="A152" i="18"/>
  <c r="I152" i="18"/>
  <c r="J151" i="18"/>
  <c r="B152" i="18"/>
  <c r="A148" i="1"/>
  <c r="B148" i="1"/>
  <c r="I148" i="1"/>
  <c r="J148" i="1" s="1"/>
  <c r="K148" i="17"/>
  <c r="L148" i="17"/>
  <c r="J148" i="17"/>
  <c r="A149" i="17"/>
  <c r="B150" i="17" s="1"/>
  <c r="H149" i="17"/>
  <c r="E148" i="17"/>
  <c r="I148" i="17" s="1"/>
  <c r="K147" i="1"/>
  <c r="K150" i="18"/>
  <c r="C148" i="17"/>
  <c r="F148" i="17"/>
  <c r="D148" i="17"/>
  <c r="P147" i="17"/>
  <c r="O147" i="17"/>
  <c r="N147" i="17"/>
  <c r="M147" i="17"/>
  <c r="Q147" i="17"/>
  <c r="A309" i="19" l="1"/>
  <c r="C308" i="19"/>
  <c r="F308" i="19"/>
  <c r="E308" i="19"/>
  <c r="B309" i="19"/>
  <c r="D308" i="19"/>
  <c r="K156" i="19"/>
  <c r="D156" i="19"/>
  <c r="I157" i="19"/>
  <c r="J157" i="19" s="1"/>
  <c r="C156" i="19"/>
  <c r="B157" i="19"/>
  <c r="F156" i="19"/>
  <c r="A157" i="19"/>
  <c r="E156" i="19"/>
  <c r="S125" i="19"/>
  <c r="AL126" i="19"/>
  <c r="E305" i="1"/>
  <c r="F305" i="1"/>
  <c r="D305" i="1"/>
  <c r="C305" i="1"/>
  <c r="D148" i="1"/>
  <c r="E148" i="1"/>
  <c r="F148" i="1"/>
  <c r="C148" i="1"/>
  <c r="AL135" i="1"/>
  <c r="S134" i="1"/>
  <c r="F152" i="18"/>
  <c r="E152" i="18"/>
  <c r="J152" i="18" s="1"/>
  <c r="D152" i="18"/>
  <c r="C152" i="18"/>
  <c r="AL131" i="18"/>
  <c r="S130" i="18"/>
  <c r="O90" i="17"/>
  <c r="J91" i="17"/>
  <c r="A306" i="1"/>
  <c r="B306" i="1"/>
  <c r="A153" i="18"/>
  <c r="I153" i="18"/>
  <c r="B153" i="18"/>
  <c r="A149" i="1"/>
  <c r="I149" i="1"/>
  <c r="J149" i="1" s="1"/>
  <c r="B149" i="1"/>
  <c r="L149" i="17"/>
  <c r="K149" i="17"/>
  <c r="J149" i="17"/>
  <c r="A150" i="17"/>
  <c r="H150" i="17"/>
  <c r="E149" i="17"/>
  <c r="K148" i="1"/>
  <c r="K151" i="18"/>
  <c r="F149" i="17"/>
  <c r="I149" i="17"/>
  <c r="D149" i="17"/>
  <c r="C149" i="17"/>
  <c r="O148" i="17"/>
  <c r="N148" i="17"/>
  <c r="Q148" i="17"/>
  <c r="M148" i="17"/>
  <c r="P148" i="17"/>
  <c r="S124" i="19" l="1"/>
  <c r="AL125" i="19"/>
  <c r="D157" i="19"/>
  <c r="I158" i="19"/>
  <c r="J158" i="19" s="1"/>
  <c r="C157" i="19"/>
  <c r="B158" i="19"/>
  <c r="F157" i="19"/>
  <c r="A158" i="19"/>
  <c r="E157" i="19"/>
  <c r="K157" i="19"/>
  <c r="E309" i="19"/>
  <c r="B310" i="19"/>
  <c r="D309" i="19"/>
  <c r="A310" i="19"/>
  <c r="C309" i="19"/>
  <c r="F309" i="19"/>
  <c r="F306" i="1"/>
  <c r="E306" i="1"/>
  <c r="D306" i="1"/>
  <c r="C306" i="1"/>
  <c r="C149" i="1"/>
  <c r="D149" i="1"/>
  <c r="E149" i="1"/>
  <c r="F149" i="1"/>
  <c r="S133" i="1"/>
  <c r="AL134" i="1"/>
  <c r="C153" i="18"/>
  <c r="F153" i="18"/>
  <c r="E153" i="18"/>
  <c r="J153" i="18" s="1"/>
  <c r="D153" i="18"/>
  <c r="AL130" i="18"/>
  <c r="S129" i="18"/>
  <c r="L91" i="17"/>
  <c r="K91" i="17"/>
  <c r="A307" i="1"/>
  <c r="B307" i="1"/>
  <c r="A154" i="18"/>
  <c r="I154" i="18"/>
  <c r="B154" i="18"/>
  <c r="A150" i="1"/>
  <c r="I150" i="1"/>
  <c r="J150" i="1" s="1"/>
  <c r="B150" i="1"/>
  <c r="A151" i="17"/>
  <c r="H151" i="17"/>
  <c r="E150" i="17"/>
  <c r="I150" i="17" s="1"/>
  <c r="B151" i="17"/>
  <c r="L150" i="17"/>
  <c r="K150" i="17"/>
  <c r="J150" i="17"/>
  <c r="K149" i="1"/>
  <c r="K152" i="18"/>
  <c r="D150" i="17"/>
  <c r="C150" i="17"/>
  <c r="F150" i="17"/>
  <c r="B152" i="17"/>
  <c r="N149" i="17"/>
  <c r="Q149" i="17"/>
  <c r="M149" i="17"/>
  <c r="P149" i="17"/>
  <c r="O149" i="17"/>
  <c r="A311" i="19" l="1"/>
  <c r="C310" i="19"/>
  <c r="F310" i="19"/>
  <c r="E310" i="19"/>
  <c r="B311" i="19"/>
  <c r="D310" i="19"/>
  <c r="D158" i="19"/>
  <c r="I159" i="19"/>
  <c r="J159" i="19" s="1"/>
  <c r="C158" i="19"/>
  <c r="B159" i="19"/>
  <c r="F158" i="19"/>
  <c r="A159" i="19"/>
  <c r="E158" i="19"/>
  <c r="K158" i="19"/>
  <c r="S123" i="19"/>
  <c r="AL124" i="19"/>
  <c r="F307" i="1"/>
  <c r="E307" i="1"/>
  <c r="C307" i="1"/>
  <c r="D307" i="1"/>
  <c r="C150" i="1"/>
  <c r="D150" i="1"/>
  <c r="E150" i="1"/>
  <c r="F150" i="1"/>
  <c r="AL133" i="1"/>
  <c r="S132" i="1"/>
  <c r="D154" i="18"/>
  <c r="C154" i="18"/>
  <c r="F154" i="18"/>
  <c r="E154" i="18"/>
  <c r="AL129" i="18"/>
  <c r="S128" i="18"/>
  <c r="O91" i="17"/>
  <c r="J92" i="17"/>
  <c r="A308" i="1"/>
  <c r="B308" i="1"/>
  <c r="A155" i="18"/>
  <c r="B155" i="18"/>
  <c r="I155" i="18"/>
  <c r="J154" i="18"/>
  <c r="A151" i="1"/>
  <c r="I151" i="1"/>
  <c r="J151" i="1" s="1"/>
  <c r="B151" i="1"/>
  <c r="J151" i="17"/>
  <c r="L151" i="17"/>
  <c r="K151" i="17"/>
  <c r="A152" i="17"/>
  <c r="H152" i="17"/>
  <c r="E151" i="17"/>
  <c r="I151" i="17" s="1"/>
  <c r="K150" i="1"/>
  <c r="K153" i="18"/>
  <c r="Q150" i="17"/>
  <c r="M150" i="17"/>
  <c r="P150" i="17"/>
  <c r="O150" i="17"/>
  <c r="N150" i="17"/>
  <c r="D151" i="17"/>
  <c r="C151" i="17"/>
  <c r="F151" i="17"/>
  <c r="S122" i="19" l="1"/>
  <c r="AL123" i="19"/>
  <c r="D159" i="19"/>
  <c r="C159" i="19"/>
  <c r="F159" i="19"/>
  <c r="E159" i="19"/>
  <c r="K159" i="19"/>
  <c r="E311" i="19"/>
  <c r="D311" i="19"/>
  <c r="C311" i="19"/>
  <c r="F311" i="19"/>
  <c r="F308" i="1"/>
  <c r="E308" i="1"/>
  <c r="D308" i="1"/>
  <c r="C308" i="1"/>
  <c r="C151" i="1"/>
  <c r="F151" i="1"/>
  <c r="D151" i="1"/>
  <c r="E151" i="1"/>
  <c r="S131" i="1"/>
  <c r="AL132" i="1"/>
  <c r="E155" i="18"/>
  <c r="D155" i="18"/>
  <c r="C155" i="18"/>
  <c r="F155" i="18"/>
  <c r="S127" i="18"/>
  <c r="AL128" i="18"/>
  <c r="K92" i="17"/>
  <c r="L92" i="17"/>
  <c r="A309" i="1"/>
  <c r="B309" i="1"/>
  <c r="A156" i="18"/>
  <c r="I156" i="18"/>
  <c r="J155" i="18"/>
  <c r="B156" i="18"/>
  <c r="A152" i="1"/>
  <c r="I152" i="1"/>
  <c r="J152" i="1" s="1"/>
  <c r="B152" i="1"/>
  <c r="A153" i="17"/>
  <c r="H153" i="17"/>
  <c r="E152" i="17"/>
  <c r="I152" i="17" s="1"/>
  <c r="B153" i="17"/>
  <c r="K152" i="17"/>
  <c r="L152" i="17"/>
  <c r="J152" i="17"/>
  <c r="K151" i="1"/>
  <c r="K154" i="18"/>
  <c r="P151" i="17"/>
  <c r="O151" i="17"/>
  <c r="N151" i="17"/>
  <c r="Q151" i="17"/>
  <c r="M151" i="17"/>
  <c r="C152" i="17"/>
  <c r="B154" i="17"/>
  <c r="F152" i="17"/>
  <c r="D152" i="17"/>
  <c r="S121" i="19" l="1"/>
  <c r="AL122" i="19"/>
  <c r="E309" i="1"/>
  <c r="F309" i="1"/>
  <c r="D309" i="1"/>
  <c r="C309" i="1"/>
  <c r="D152" i="1"/>
  <c r="C152" i="1"/>
  <c r="E152" i="1"/>
  <c r="F152" i="1"/>
  <c r="S130" i="1"/>
  <c r="AL131" i="1"/>
  <c r="F156" i="18"/>
  <c r="E156" i="18"/>
  <c r="J156" i="18" s="1"/>
  <c r="D156" i="18"/>
  <c r="C156" i="18"/>
  <c r="AL127" i="18"/>
  <c r="S126" i="18"/>
  <c r="O92" i="17"/>
  <c r="J93" i="17"/>
  <c r="A310" i="1"/>
  <c r="B310" i="1"/>
  <c r="A157" i="18"/>
  <c r="I157" i="18"/>
  <c r="B157" i="18"/>
  <c r="A153" i="1"/>
  <c r="I153" i="1"/>
  <c r="J153" i="1" s="1"/>
  <c r="B153" i="1"/>
  <c r="L153" i="17"/>
  <c r="K153" i="17"/>
  <c r="J153" i="17"/>
  <c r="A154" i="17"/>
  <c r="E153" i="17"/>
  <c r="I153" i="17" s="1"/>
  <c r="H154" i="17"/>
  <c r="K152" i="1"/>
  <c r="K155" i="18"/>
  <c r="F153" i="17"/>
  <c r="D153" i="17"/>
  <c r="C153" i="17"/>
  <c r="O152" i="17"/>
  <c r="N152" i="17"/>
  <c r="Q152" i="17"/>
  <c r="M152" i="17"/>
  <c r="P152" i="17"/>
  <c r="S120" i="19" l="1"/>
  <c r="AL121" i="19"/>
  <c r="C153" i="1"/>
  <c r="E153" i="1"/>
  <c r="F153" i="1"/>
  <c r="D153" i="1"/>
  <c r="F310" i="1"/>
  <c r="E310" i="1"/>
  <c r="D310" i="1"/>
  <c r="C310" i="1"/>
  <c r="AL130" i="1"/>
  <c r="S129" i="1"/>
  <c r="C157" i="18"/>
  <c r="F157" i="18"/>
  <c r="E157" i="18"/>
  <c r="J157" i="18" s="1"/>
  <c r="D157" i="18"/>
  <c r="AL126" i="18"/>
  <c r="S125" i="18"/>
  <c r="K93" i="17"/>
  <c r="L93" i="17"/>
  <c r="A311" i="1"/>
  <c r="B311" i="1"/>
  <c r="A158" i="18"/>
  <c r="I158" i="18"/>
  <c r="B158" i="18"/>
  <c r="A154" i="1"/>
  <c r="I154" i="1"/>
  <c r="J154" i="1" s="1"/>
  <c r="B154" i="1"/>
  <c r="A155" i="17"/>
  <c r="H155" i="17"/>
  <c r="E154" i="17"/>
  <c r="B155" i="17"/>
  <c r="L154" i="17"/>
  <c r="K154" i="17"/>
  <c r="J154" i="17"/>
  <c r="K153" i="1"/>
  <c r="K156" i="18"/>
  <c r="N153" i="17"/>
  <c r="Q153" i="17"/>
  <c r="M153" i="17"/>
  <c r="P153" i="17"/>
  <c r="O153" i="17"/>
  <c r="I154" i="17"/>
  <c r="D154" i="17"/>
  <c r="C154" i="17"/>
  <c r="F154" i="17"/>
  <c r="B156" i="17"/>
  <c r="S119" i="19" l="1"/>
  <c r="AL120" i="19"/>
  <c r="F311" i="1"/>
  <c r="E311" i="1"/>
  <c r="C311" i="1"/>
  <c r="D311" i="1"/>
  <c r="C154" i="1"/>
  <c r="D154" i="1"/>
  <c r="E154" i="1"/>
  <c r="F154" i="1"/>
  <c r="AL129" i="1"/>
  <c r="S128" i="1"/>
  <c r="D158" i="18"/>
  <c r="C158" i="18"/>
  <c r="F158" i="18"/>
  <c r="E158" i="18"/>
  <c r="AL125" i="18"/>
  <c r="S124" i="18"/>
  <c r="J94" i="17"/>
  <c r="O93" i="17"/>
  <c r="A159" i="18"/>
  <c r="I159" i="18"/>
  <c r="B159" i="18"/>
  <c r="J158" i="18"/>
  <c r="A155" i="1"/>
  <c r="I155" i="1"/>
  <c r="J155" i="1" s="1"/>
  <c r="B155" i="1"/>
  <c r="J155" i="17"/>
  <c r="L155" i="17"/>
  <c r="K155" i="17"/>
  <c r="A156" i="17"/>
  <c r="B157" i="17" s="1"/>
  <c r="H156" i="17"/>
  <c r="E155" i="17"/>
  <c r="K154" i="1"/>
  <c r="K157" i="18"/>
  <c r="D155" i="17"/>
  <c r="C155" i="17"/>
  <c r="F155" i="17"/>
  <c r="I155" i="17"/>
  <c r="Q154" i="17"/>
  <c r="M154" i="17"/>
  <c r="P154" i="17"/>
  <c r="O154" i="17"/>
  <c r="N154" i="17"/>
  <c r="S118" i="19" l="1"/>
  <c r="AL119" i="19"/>
  <c r="C155" i="1"/>
  <c r="D155" i="1"/>
  <c r="F155" i="1"/>
  <c r="E155" i="1"/>
  <c r="S127" i="1"/>
  <c r="AL128" i="1"/>
  <c r="E159" i="18"/>
  <c r="J159" i="18" s="1"/>
  <c r="D159" i="18"/>
  <c r="C159" i="18"/>
  <c r="F159" i="18"/>
  <c r="AL124" i="18"/>
  <c r="S123" i="18"/>
  <c r="L94" i="17"/>
  <c r="K94" i="17"/>
  <c r="A156" i="1"/>
  <c r="I156" i="1"/>
  <c r="J156" i="1" s="1"/>
  <c r="B156" i="1"/>
  <c r="A157" i="17"/>
  <c r="B158" i="17" s="1"/>
  <c r="H157" i="17"/>
  <c r="E156" i="17"/>
  <c r="K156" i="17"/>
  <c r="L156" i="17"/>
  <c r="J156" i="17"/>
  <c r="K155" i="1"/>
  <c r="K158" i="18"/>
  <c r="P155" i="17"/>
  <c r="O155" i="17"/>
  <c r="N155" i="17"/>
  <c r="Q155" i="17"/>
  <c r="M155" i="17"/>
  <c r="C156" i="17"/>
  <c r="F156" i="17"/>
  <c r="I156" i="17"/>
  <c r="D156" i="17"/>
  <c r="S117" i="19" l="1"/>
  <c r="AL118" i="19"/>
  <c r="D156" i="1"/>
  <c r="E156" i="1"/>
  <c r="C156" i="1"/>
  <c r="F156" i="1"/>
  <c r="AL127" i="1"/>
  <c r="S126" i="1"/>
  <c r="AL123" i="18"/>
  <c r="S122" i="18"/>
  <c r="J95" i="17"/>
  <c r="O94" i="17"/>
  <c r="A157" i="1"/>
  <c r="I157" i="1"/>
  <c r="J157" i="1" s="1"/>
  <c r="B157" i="1"/>
  <c r="L157" i="17"/>
  <c r="K157" i="17"/>
  <c r="J157" i="17"/>
  <c r="A158" i="17"/>
  <c r="B159" i="17" s="1"/>
  <c r="H158" i="17"/>
  <c r="E157" i="17"/>
  <c r="K156" i="1"/>
  <c r="K159" i="18"/>
  <c r="F157" i="17"/>
  <c r="I157" i="17"/>
  <c r="D157" i="17"/>
  <c r="C157" i="17"/>
  <c r="O156" i="17"/>
  <c r="N156" i="17"/>
  <c r="Q156" i="17"/>
  <c r="M156" i="17"/>
  <c r="P156" i="17"/>
  <c r="S116" i="19" l="1"/>
  <c r="AL117" i="19"/>
  <c r="C157" i="1"/>
  <c r="D157" i="1"/>
  <c r="E157" i="1"/>
  <c r="F157" i="1"/>
  <c r="S125" i="1"/>
  <c r="AL126" i="1"/>
  <c r="S121" i="18"/>
  <c r="AL122" i="18"/>
  <c r="L95" i="17"/>
  <c r="K95" i="17"/>
  <c r="A158" i="1"/>
  <c r="I158" i="1"/>
  <c r="J158" i="1" s="1"/>
  <c r="B158" i="1"/>
  <c r="L158" i="17"/>
  <c r="K158" i="17"/>
  <c r="J158" i="17"/>
  <c r="A159" i="17"/>
  <c r="E159" i="17" s="1"/>
  <c r="H159" i="17"/>
  <c r="E158" i="17"/>
  <c r="I158" i="17" s="1"/>
  <c r="K157" i="1"/>
  <c r="N157" i="17"/>
  <c r="Q157" i="17"/>
  <c r="M157" i="17"/>
  <c r="P157" i="17"/>
  <c r="O157" i="17"/>
  <c r="D158" i="17"/>
  <c r="C158" i="17"/>
  <c r="F158" i="17"/>
  <c r="S115" i="19" l="1"/>
  <c r="AL116" i="19"/>
  <c r="C158" i="1"/>
  <c r="D158" i="1"/>
  <c r="E158" i="1"/>
  <c r="F158" i="1"/>
  <c r="S124" i="1"/>
  <c r="AL125" i="1"/>
  <c r="AL121" i="18"/>
  <c r="S120" i="18"/>
  <c r="O95" i="17"/>
  <c r="J96" i="17"/>
  <c r="A159" i="1"/>
  <c r="I159" i="1"/>
  <c r="J159" i="1" s="1"/>
  <c r="B159" i="1"/>
  <c r="J159" i="17"/>
  <c r="K159" i="17"/>
  <c r="L159" i="17"/>
  <c r="K158" i="1"/>
  <c r="D159" i="17"/>
  <c r="C159" i="17"/>
  <c r="F159" i="17"/>
  <c r="I159" i="17"/>
  <c r="Q158" i="17"/>
  <c r="M158" i="17"/>
  <c r="P158" i="17"/>
  <c r="O158" i="17"/>
  <c r="N158" i="17"/>
  <c r="S114" i="19" l="1"/>
  <c r="AL115" i="19"/>
  <c r="C159" i="1"/>
  <c r="F159" i="1"/>
  <c r="D159" i="1"/>
  <c r="E159" i="1"/>
  <c r="AL124" i="1"/>
  <c r="S123" i="1"/>
  <c r="S119" i="18"/>
  <c r="AL120" i="18"/>
  <c r="L96" i="17"/>
  <c r="K96" i="17"/>
  <c r="O96" i="17" s="1"/>
  <c r="K159" i="1"/>
  <c r="P159" i="17"/>
  <c r="O159" i="17"/>
  <c r="N159" i="17"/>
  <c r="Q159" i="17"/>
  <c r="M159" i="17"/>
  <c r="J97" i="17" l="1"/>
  <c r="L97" i="17" s="1"/>
  <c r="S113" i="19"/>
  <c r="AL114" i="19"/>
  <c r="AL123" i="1"/>
  <c r="S122" i="1"/>
  <c r="S118" i="18"/>
  <c r="AL119" i="18"/>
  <c r="K97" i="17"/>
  <c r="S112" i="19" l="1"/>
  <c r="AL113" i="19"/>
  <c r="AL122" i="1"/>
  <c r="S121" i="1"/>
  <c r="S117" i="18"/>
  <c r="AL118" i="18"/>
  <c r="O97" i="17"/>
  <c r="J98" i="17"/>
  <c r="S111" i="19" l="1"/>
  <c r="AL112" i="19"/>
  <c r="AL121" i="1"/>
  <c r="S120" i="1"/>
  <c r="AL117" i="18"/>
  <c r="S116" i="18"/>
  <c r="L98" i="17"/>
  <c r="K98" i="17"/>
  <c r="S110" i="19" l="1"/>
  <c r="AL111" i="19"/>
  <c r="AL120" i="1"/>
  <c r="S119" i="1"/>
  <c r="S115" i="18"/>
  <c r="AL116" i="18"/>
  <c r="O98" i="17"/>
  <c r="J99" i="17"/>
  <c r="S109" i="19" l="1"/>
  <c r="AL110" i="19"/>
  <c r="AL119" i="1"/>
  <c r="S118" i="1"/>
  <c r="S114" i="18"/>
  <c r="AL115" i="18"/>
  <c r="L99" i="17"/>
  <c r="K99" i="17"/>
  <c r="O99" i="17" s="1"/>
  <c r="J100" i="17"/>
  <c r="S108" i="19" l="1"/>
  <c r="AL109" i="19"/>
  <c r="S117" i="1"/>
  <c r="AL118" i="1"/>
  <c r="AL114" i="18"/>
  <c r="S113" i="18"/>
  <c r="K100" i="17"/>
  <c r="O100" i="17" s="1"/>
  <c r="L100" i="17"/>
  <c r="J101" i="17" l="1"/>
  <c r="L101" i="17" s="1"/>
  <c r="S107" i="19"/>
  <c r="AL108" i="19"/>
  <c r="S116" i="1"/>
  <c r="AL117" i="1"/>
  <c r="S112" i="18"/>
  <c r="AL113" i="18"/>
  <c r="K101" i="17"/>
  <c r="O101" i="17" s="1"/>
  <c r="S106" i="19" l="1"/>
  <c r="AL107" i="19"/>
  <c r="AL116" i="1"/>
  <c r="S115" i="1"/>
  <c r="AL112" i="18"/>
  <c r="S111" i="18"/>
  <c r="J102" i="17"/>
  <c r="S105" i="19" l="1"/>
  <c r="AL106" i="19"/>
  <c r="AL115" i="1"/>
  <c r="S114" i="1"/>
  <c r="AL111" i="18"/>
  <c r="S110" i="18"/>
  <c r="K102" i="17"/>
  <c r="O102" i="17" s="1"/>
  <c r="L102" i="17"/>
  <c r="J103" i="17" l="1"/>
  <c r="S104" i="19"/>
  <c r="AL105" i="19"/>
  <c r="S113" i="1"/>
  <c r="AL114" i="1"/>
  <c r="AL110" i="18"/>
  <c r="S109" i="18"/>
  <c r="K103" i="17"/>
  <c r="O103" i="17" s="1"/>
  <c r="L103" i="17"/>
  <c r="J104" i="17" l="1"/>
  <c r="S103" i="19"/>
  <c r="AL104" i="19"/>
  <c r="AL113" i="1"/>
  <c r="S112" i="1"/>
  <c r="AL109" i="18"/>
  <c r="S108" i="18"/>
  <c r="J105" i="17"/>
  <c r="K105" i="17" s="1"/>
  <c r="O105" i="17" s="1"/>
  <c r="L104" i="17"/>
  <c r="K104" i="17"/>
  <c r="O104" i="17" s="1"/>
  <c r="L105" i="17" l="1"/>
  <c r="S102" i="19"/>
  <c r="AL103" i="19"/>
  <c r="AL112" i="1"/>
  <c r="S111" i="1"/>
  <c r="AL108" i="18"/>
  <c r="S107" i="18"/>
  <c r="J106" i="17"/>
  <c r="L106" i="17" s="1"/>
  <c r="K106" i="17"/>
  <c r="O106" i="17" s="1"/>
  <c r="S101" i="19" l="1"/>
  <c r="AL102" i="19"/>
  <c r="AL111" i="1"/>
  <c r="S110" i="1"/>
  <c r="AL107" i="18"/>
  <c r="S106" i="18"/>
  <c r="J107" i="17"/>
  <c r="L107" i="17" s="1"/>
  <c r="S100" i="19" l="1"/>
  <c r="AL101" i="19"/>
  <c r="AL110" i="1"/>
  <c r="S109" i="1"/>
  <c r="AL106" i="18"/>
  <c r="S105" i="18"/>
  <c r="K107" i="17"/>
  <c r="O107" i="17" s="1"/>
  <c r="S99" i="19" l="1"/>
  <c r="AL100" i="19"/>
  <c r="AL109" i="1"/>
  <c r="S108" i="1"/>
  <c r="AL105" i="18"/>
  <c r="S104" i="18"/>
  <c r="J108" i="17"/>
  <c r="S98" i="19" l="1"/>
  <c r="AL99" i="19"/>
  <c r="AL108" i="1"/>
  <c r="S107" i="1"/>
  <c r="AL104" i="18"/>
  <c r="S103" i="18"/>
  <c r="K108" i="17"/>
  <c r="O108" i="17" s="1"/>
  <c r="L108" i="17"/>
  <c r="J109" i="17" l="1"/>
  <c r="S97" i="19"/>
  <c r="AL98" i="19"/>
  <c r="AL107" i="1"/>
  <c r="S106" i="1"/>
  <c r="AL103" i="18"/>
  <c r="S102" i="18"/>
  <c r="L109" i="17"/>
  <c r="K109" i="17"/>
  <c r="J111" i="17"/>
  <c r="K111" i="17" s="1"/>
  <c r="S96" i="19" l="1"/>
  <c r="AL97" i="19"/>
  <c r="AL106" i="1"/>
  <c r="S105" i="1"/>
  <c r="AL102" i="18"/>
  <c r="S101" i="18"/>
  <c r="O109" i="17"/>
  <c r="J110" i="17"/>
  <c r="L111" i="17"/>
  <c r="O111" i="17"/>
  <c r="J112" i="17"/>
  <c r="S95" i="19" l="1"/>
  <c r="AL96" i="19"/>
  <c r="AL105" i="1"/>
  <c r="S104" i="1"/>
  <c r="AL101" i="18"/>
  <c r="S100" i="18"/>
  <c r="K110" i="17"/>
  <c r="O110" i="17" s="1"/>
  <c r="L110" i="17"/>
  <c r="L112" i="17"/>
  <c r="K112" i="17"/>
  <c r="O112" i="17" s="1"/>
  <c r="AL95" i="19" l="1"/>
  <c r="S94" i="19"/>
  <c r="AL104" i="1"/>
  <c r="S103" i="1"/>
  <c r="AL100" i="18"/>
  <c r="S99" i="18"/>
  <c r="J113" i="17"/>
  <c r="AL94" i="19" l="1"/>
  <c r="S93" i="19"/>
  <c r="AL103" i="1"/>
  <c r="S102" i="1"/>
  <c r="AL99" i="18"/>
  <c r="S98" i="18"/>
  <c r="K113" i="17"/>
  <c r="L113" i="17"/>
  <c r="AL93" i="19" l="1"/>
  <c r="S92" i="19"/>
  <c r="AL102" i="1"/>
  <c r="S101" i="1"/>
  <c r="AL98" i="18"/>
  <c r="S97" i="18"/>
  <c r="O113" i="17"/>
  <c r="J114" i="17"/>
  <c r="AL92" i="19" l="1"/>
  <c r="S91" i="19"/>
  <c r="AL101" i="1"/>
  <c r="S100" i="1"/>
  <c r="AL97" i="18"/>
  <c r="S96" i="18"/>
  <c r="L114" i="17"/>
  <c r="K114" i="17"/>
  <c r="AL91" i="19" l="1"/>
  <c r="S90" i="19"/>
  <c r="AL100" i="1"/>
  <c r="S99" i="1"/>
  <c r="AL96" i="18"/>
  <c r="S95" i="18"/>
  <c r="O114" i="17"/>
  <c r="J115" i="17"/>
  <c r="AL90" i="19" l="1"/>
  <c r="S89" i="19"/>
  <c r="AL99" i="1"/>
  <c r="S98" i="1"/>
  <c r="S94" i="18"/>
  <c r="AL95" i="18"/>
  <c r="K115" i="17"/>
  <c r="L115" i="17"/>
  <c r="AL89" i="19" l="1"/>
  <c r="S88" i="19"/>
  <c r="AL98" i="1"/>
  <c r="S97" i="1"/>
  <c r="AL94" i="18"/>
  <c r="S93" i="18"/>
  <c r="O115" i="17"/>
  <c r="J116" i="17"/>
  <c r="AL88" i="19" l="1"/>
  <c r="S87" i="19"/>
  <c r="AL97" i="1"/>
  <c r="S96" i="1"/>
  <c r="AL93" i="18"/>
  <c r="S92" i="18"/>
  <c r="L116" i="17"/>
  <c r="K116" i="17"/>
  <c r="AL87" i="19" l="1"/>
  <c r="S86" i="19"/>
  <c r="AL96" i="1"/>
  <c r="S95" i="1"/>
  <c r="AL92" i="18"/>
  <c r="S91" i="18"/>
  <c r="O116" i="17"/>
  <c r="J117" i="17"/>
  <c r="AL86" i="19" l="1"/>
  <c r="S85" i="19"/>
  <c r="AL95" i="1"/>
  <c r="S94" i="1"/>
  <c r="AL91" i="18"/>
  <c r="S90" i="18"/>
  <c r="L117" i="17"/>
  <c r="K117" i="17"/>
  <c r="O117" i="17" s="1"/>
  <c r="AL85" i="19" l="1"/>
  <c r="S84" i="19"/>
  <c r="AL94" i="1"/>
  <c r="S93" i="1"/>
  <c r="AL90" i="18"/>
  <c r="S89" i="18"/>
  <c r="J118" i="17"/>
  <c r="AL84" i="19" l="1"/>
  <c r="S83" i="19"/>
  <c r="S92" i="1"/>
  <c r="AL93" i="1"/>
  <c r="AL89" i="18"/>
  <c r="S88" i="18"/>
  <c r="K118" i="17"/>
  <c r="O118" i="17" s="1"/>
  <c r="L118" i="17"/>
  <c r="AL83" i="19" l="1"/>
  <c r="S82" i="19"/>
  <c r="S91" i="1"/>
  <c r="AL92" i="1"/>
  <c r="AL88" i="18"/>
  <c r="S87" i="18"/>
  <c r="J119" i="17"/>
  <c r="AL82" i="19" l="1"/>
  <c r="S81" i="19"/>
  <c r="AL91" i="1"/>
  <c r="S90" i="1"/>
  <c r="AL87" i="18"/>
  <c r="S86" i="18"/>
  <c r="K119" i="17"/>
  <c r="L119" i="17"/>
  <c r="AL81" i="19" l="1"/>
  <c r="S80" i="19"/>
  <c r="S89" i="1"/>
  <c r="AL90" i="1"/>
  <c r="AL86" i="18"/>
  <c r="S85" i="18"/>
  <c r="O119" i="17"/>
  <c r="J120" i="17"/>
  <c r="AL80" i="19" l="1"/>
  <c r="S79" i="19"/>
  <c r="AL89" i="1"/>
  <c r="S88" i="1"/>
  <c r="AL85" i="18"/>
  <c r="S84" i="18"/>
  <c r="L120" i="17"/>
  <c r="K120" i="17"/>
  <c r="AL79" i="19" l="1"/>
  <c r="S78" i="19"/>
  <c r="AL88" i="1"/>
  <c r="S87" i="1"/>
  <c r="AL84" i="18"/>
  <c r="S83" i="18"/>
  <c r="O120" i="17"/>
  <c r="J121" i="17"/>
  <c r="AL78" i="19" l="1"/>
  <c r="S77" i="19"/>
  <c r="AL87" i="1"/>
  <c r="S86" i="1"/>
  <c r="AL83" i="18"/>
  <c r="S82" i="18"/>
  <c r="K121" i="17"/>
  <c r="L121" i="17"/>
  <c r="AL77" i="19" l="1"/>
  <c r="S76" i="19"/>
  <c r="AL86" i="1"/>
  <c r="S85" i="1"/>
  <c r="S81" i="18"/>
  <c r="AL82" i="18"/>
  <c r="O121" i="17"/>
  <c r="J122" i="17"/>
  <c r="AL76" i="19" l="1"/>
  <c r="S75" i="19"/>
  <c r="AL85" i="1"/>
  <c r="S84" i="1"/>
  <c r="AL81" i="18"/>
  <c r="S80" i="18"/>
  <c r="L122" i="17"/>
  <c r="K122" i="17"/>
  <c r="AL75" i="19" l="1"/>
  <c r="S74" i="19"/>
  <c r="AL84" i="1"/>
  <c r="S83" i="1"/>
  <c r="AL80" i="18"/>
  <c r="S79" i="18"/>
  <c r="O122" i="17"/>
  <c r="J123" i="17"/>
  <c r="AL74" i="19" l="1"/>
  <c r="S73" i="19"/>
  <c r="AL83" i="1"/>
  <c r="S82" i="1"/>
  <c r="AL79" i="18"/>
  <c r="S78" i="18"/>
  <c r="L123" i="17"/>
  <c r="K123" i="17"/>
  <c r="AL73" i="19" l="1"/>
  <c r="S72" i="19"/>
  <c r="AL82" i="1"/>
  <c r="S81" i="1"/>
  <c r="AL78" i="18"/>
  <c r="S77" i="18"/>
  <c r="O123" i="17"/>
  <c r="J124" i="17"/>
  <c r="AL72" i="19" l="1"/>
  <c r="S71" i="19"/>
  <c r="AL81" i="1"/>
  <c r="S80" i="1"/>
  <c r="AL77" i="18"/>
  <c r="S76" i="18"/>
  <c r="L124" i="17"/>
  <c r="K124" i="17"/>
  <c r="AL71" i="19" l="1"/>
  <c r="S70" i="19"/>
  <c r="AL80" i="1"/>
  <c r="S79" i="1"/>
  <c r="AL76" i="18"/>
  <c r="S75" i="18"/>
  <c r="O124" i="17"/>
  <c r="J125" i="17"/>
  <c r="AL70" i="19" l="1"/>
  <c r="S69" i="19"/>
  <c r="AL79" i="1"/>
  <c r="S78" i="1"/>
  <c r="AL75" i="18"/>
  <c r="S74" i="18"/>
  <c r="K125" i="17"/>
  <c r="O125" i="17" s="1"/>
  <c r="L125" i="17"/>
  <c r="AL69" i="19" l="1"/>
  <c r="S68" i="19"/>
  <c r="AL78" i="1"/>
  <c r="S77" i="1"/>
  <c r="AL74" i="18"/>
  <c r="S73" i="18"/>
  <c r="J126" i="17"/>
  <c r="L126" i="17" s="1"/>
  <c r="AL68" i="19" l="1"/>
  <c r="S67" i="19"/>
  <c r="AL77" i="1"/>
  <c r="S76" i="1"/>
  <c r="AL73" i="18"/>
  <c r="S72" i="18"/>
  <c r="K126" i="17"/>
  <c r="O126" i="17" s="1"/>
  <c r="AL67" i="19" l="1"/>
  <c r="S66" i="19"/>
  <c r="AL76" i="1"/>
  <c r="S75" i="1"/>
  <c r="AL72" i="18"/>
  <c r="S71" i="18"/>
  <c r="J127" i="17"/>
  <c r="L127" i="17"/>
  <c r="K127" i="17"/>
  <c r="O127" i="17" s="1"/>
  <c r="AL66" i="19" l="1"/>
  <c r="S65" i="19"/>
  <c r="AL75" i="1"/>
  <c r="S74" i="1"/>
  <c r="AL71" i="18"/>
  <c r="S70" i="18"/>
  <c r="J128" i="17"/>
  <c r="AL65" i="19" l="1"/>
  <c r="S64" i="19"/>
  <c r="AL74" i="1"/>
  <c r="S73" i="1"/>
  <c r="AL70" i="18"/>
  <c r="S69" i="18"/>
  <c r="L128" i="17"/>
  <c r="K128" i="17"/>
  <c r="O128" i="17" s="1"/>
  <c r="AL64" i="19" l="1"/>
  <c r="S63" i="19"/>
  <c r="AL73" i="1"/>
  <c r="S72" i="1"/>
  <c r="AL69" i="18"/>
  <c r="S68" i="18"/>
  <c r="J129" i="17"/>
  <c r="L129" i="17" s="1"/>
  <c r="AL63" i="19" l="1"/>
  <c r="S62" i="19"/>
  <c r="AL72" i="1"/>
  <c r="S71" i="1"/>
  <c r="AL68" i="18"/>
  <c r="S67" i="18"/>
  <c r="K129" i="17"/>
  <c r="O129" i="17" s="1"/>
  <c r="AL62" i="19" l="1"/>
  <c r="S61" i="19"/>
  <c r="AL71" i="1"/>
  <c r="S70" i="1"/>
  <c r="AL67" i="18"/>
  <c r="S66" i="18"/>
  <c r="J130" i="17"/>
  <c r="K130" i="17"/>
  <c r="O130" i="17" s="1"/>
  <c r="P130" i="17" s="1"/>
  <c r="L130" i="17"/>
  <c r="M130" i="17" s="1"/>
  <c r="AL61" i="19" l="1"/>
  <c r="S60" i="19"/>
  <c r="AL70" i="1"/>
  <c r="S69" i="1"/>
  <c r="AL66" i="18"/>
  <c r="S65" i="18"/>
  <c r="N130" i="17"/>
  <c r="M129" i="17"/>
  <c r="P129" i="17"/>
  <c r="Q130" i="17"/>
  <c r="AL60" i="19" l="1"/>
  <c r="S59" i="19"/>
  <c r="AL69" i="1"/>
  <c r="S68" i="1"/>
  <c r="AL65" i="18"/>
  <c r="S64" i="18"/>
  <c r="P128" i="17"/>
  <c r="Q129" i="17"/>
  <c r="N129" i="17"/>
  <c r="M128" i="17"/>
  <c r="AL59" i="19" l="1"/>
  <c r="S58" i="19"/>
  <c r="AL68" i="1"/>
  <c r="S67" i="1"/>
  <c r="AL64" i="18"/>
  <c r="S63" i="18"/>
  <c r="N128" i="17"/>
  <c r="M127" i="17"/>
  <c r="Q128" i="17"/>
  <c r="P127" i="17"/>
  <c r="AL58" i="19" l="1"/>
  <c r="S57" i="19"/>
  <c r="AL67" i="1"/>
  <c r="S66" i="1"/>
  <c r="AL63" i="18"/>
  <c r="S62" i="18"/>
  <c r="N127" i="17"/>
  <c r="M126" i="17"/>
  <c r="Q127" i="17"/>
  <c r="P126" i="17"/>
  <c r="AL57" i="19" l="1"/>
  <c r="S56" i="19"/>
  <c r="AL66" i="1"/>
  <c r="S65" i="1"/>
  <c r="AL62" i="18"/>
  <c r="S61" i="18"/>
  <c r="Q126" i="17"/>
  <c r="P125" i="17"/>
  <c r="N126" i="17"/>
  <c r="M125" i="17"/>
  <c r="AL56" i="19" l="1"/>
  <c r="S55" i="19"/>
  <c r="AL65" i="1"/>
  <c r="S64" i="1"/>
  <c r="S60" i="18"/>
  <c r="AL61" i="18"/>
  <c r="M124" i="17"/>
  <c r="N125" i="17"/>
  <c r="Q125" i="17"/>
  <c r="P124" i="17"/>
  <c r="AL55" i="19" l="1"/>
  <c r="S54" i="19"/>
  <c r="AL64" i="1"/>
  <c r="S63" i="1"/>
  <c r="S59" i="18"/>
  <c r="AL60" i="18"/>
  <c r="P123" i="17"/>
  <c r="Q124" i="17"/>
  <c r="N124" i="17"/>
  <c r="M123" i="17"/>
  <c r="AL54" i="19" l="1"/>
  <c r="S53" i="19"/>
  <c r="AL63" i="1"/>
  <c r="S62" i="1"/>
  <c r="AL59" i="18"/>
  <c r="S58" i="18"/>
  <c r="N123" i="17"/>
  <c r="M122" i="17"/>
  <c r="Q123" i="17"/>
  <c r="P122" i="17"/>
  <c r="AL53" i="19" l="1"/>
  <c r="S52" i="19"/>
  <c r="AL62" i="1"/>
  <c r="S61" i="1"/>
  <c r="AL58" i="18"/>
  <c r="S57" i="18"/>
  <c r="Q122" i="17"/>
  <c r="P121" i="17"/>
  <c r="N122" i="17"/>
  <c r="M121" i="17"/>
  <c r="AL52" i="19" l="1"/>
  <c r="S51" i="19"/>
  <c r="S60" i="1"/>
  <c r="AL61" i="1"/>
  <c r="S56" i="18"/>
  <c r="AL57" i="18"/>
  <c r="N121" i="17"/>
  <c r="M120" i="17"/>
  <c r="Q121" i="17"/>
  <c r="P120" i="17"/>
  <c r="AL51" i="19" l="1"/>
  <c r="S50" i="19"/>
  <c r="S59" i="1"/>
  <c r="AL60" i="1"/>
  <c r="AL56" i="18"/>
  <c r="S55" i="18"/>
  <c r="P119" i="17"/>
  <c r="Q120" i="17"/>
  <c r="N120" i="17"/>
  <c r="M119" i="17"/>
  <c r="AL50" i="19" l="1"/>
  <c r="S49" i="19"/>
  <c r="AL59" i="1"/>
  <c r="S58" i="1"/>
  <c r="S54" i="18"/>
  <c r="AL55" i="18"/>
  <c r="M118" i="17"/>
  <c r="N119" i="17"/>
  <c r="Q119" i="17"/>
  <c r="P118" i="17"/>
  <c r="AL49" i="19" l="1"/>
  <c r="S48" i="19"/>
  <c r="AL58" i="1"/>
  <c r="S57" i="1"/>
  <c r="S53" i="18"/>
  <c r="AL54" i="18"/>
  <c r="Q118" i="17"/>
  <c r="P117" i="17"/>
  <c r="M117" i="17"/>
  <c r="N118" i="17"/>
  <c r="AL48" i="19" l="1"/>
  <c r="S47" i="19"/>
  <c r="S56" i="1"/>
  <c r="AL57" i="1"/>
  <c r="S52" i="18"/>
  <c r="AL53" i="18"/>
  <c r="N117" i="17"/>
  <c r="M116" i="17"/>
  <c r="Q117" i="17"/>
  <c r="P116" i="17"/>
  <c r="AL47" i="19" l="1"/>
  <c r="S46" i="19"/>
  <c r="S55" i="1"/>
  <c r="AL56" i="1"/>
  <c r="AL52" i="18"/>
  <c r="S51" i="18"/>
  <c r="Q116" i="17"/>
  <c r="P115" i="17"/>
  <c r="M115" i="17"/>
  <c r="N116" i="17"/>
  <c r="AL46" i="19" l="1"/>
  <c r="S45" i="19"/>
  <c r="AL55" i="1"/>
  <c r="S54" i="1"/>
  <c r="S50" i="18"/>
  <c r="AL51" i="18"/>
  <c r="N115" i="17"/>
  <c r="M114" i="17"/>
  <c r="Q115" i="17"/>
  <c r="P114" i="17"/>
  <c r="AL45" i="19" l="1"/>
  <c r="S44" i="19"/>
  <c r="AL54" i="1"/>
  <c r="S53" i="1"/>
  <c r="S49" i="18"/>
  <c r="AL50" i="18"/>
  <c r="Q114" i="17"/>
  <c r="P113" i="17"/>
  <c r="N114" i="17"/>
  <c r="M113" i="17"/>
  <c r="AL44" i="19" l="1"/>
  <c r="S43" i="19"/>
  <c r="S52" i="1"/>
  <c r="AL53" i="1"/>
  <c r="AL49" i="18"/>
  <c r="S48" i="18"/>
  <c r="M112" i="17"/>
  <c r="N113" i="17"/>
  <c r="Q113" i="17"/>
  <c r="P112" i="17"/>
  <c r="AL43" i="19" l="1"/>
  <c r="S42" i="19"/>
  <c r="AL52" i="1"/>
  <c r="S51" i="1"/>
  <c r="S47" i="18"/>
  <c r="AL48" i="18"/>
  <c r="P111" i="17"/>
  <c r="Q112" i="17"/>
  <c r="N112" i="17"/>
  <c r="M111" i="17"/>
  <c r="AL42" i="19" l="1"/>
  <c r="S41" i="19"/>
  <c r="AL51" i="1"/>
  <c r="S50" i="1"/>
  <c r="S46" i="18"/>
  <c r="AL47" i="18"/>
  <c r="N111" i="17"/>
  <c r="M110" i="17"/>
  <c r="Q111" i="17"/>
  <c r="P110" i="17"/>
  <c r="AL41" i="19" l="1"/>
  <c r="S40" i="19"/>
  <c r="AL50" i="1"/>
  <c r="S49" i="1"/>
  <c r="AL46" i="18"/>
  <c r="S45" i="18"/>
  <c r="P109" i="17"/>
  <c r="Q110" i="17"/>
  <c r="N110" i="17"/>
  <c r="M109" i="17"/>
  <c r="AL40" i="19" l="1"/>
  <c r="S39" i="19"/>
  <c r="S48" i="1"/>
  <c r="AL49" i="1"/>
  <c r="AL45" i="18"/>
  <c r="S44" i="18"/>
  <c r="M108" i="17"/>
  <c r="N109" i="17"/>
  <c r="Q109" i="17"/>
  <c r="P108" i="17"/>
  <c r="AL39" i="19" l="1"/>
  <c r="S38" i="19"/>
  <c r="S47" i="1"/>
  <c r="AL48" i="1"/>
  <c r="AL44" i="18"/>
  <c r="S43" i="18"/>
  <c r="Q108" i="17"/>
  <c r="P107" i="17"/>
  <c r="M107" i="17"/>
  <c r="N108" i="17"/>
  <c r="AL38" i="19" l="1"/>
  <c r="S37" i="19"/>
  <c r="AL47" i="1"/>
  <c r="S46" i="1"/>
  <c r="S42" i="18"/>
  <c r="AL43" i="18"/>
  <c r="M106" i="17"/>
  <c r="N107" i="17"/>
  <c r="Q107" i="17"/>
  <c r="P106" i="17"/>
  <c r="AL37" i="19" l="1"/>
  <c r="S36" i="19"/>
  <c r="AL46" i="1"/>
  <c r="S45" i="1"/>
  <c r="S41" i="18"/>
  <c r="AL42" i="18"/>
  <c r="Q106" i="17"/>
  <c r="P105" i="17"/>
  <c r="N106" i="17"/>
  <c r="M105" i="17"/>
  <c r="AL36" i="19" l="1"/>
  <c r="S35" i="19"/>
  <c r="S44" i="1"/>
  <c r="AL45" i="1"/>
  <c r="AL41" i="18"/>
  <c r="S40" i="18"/>
  <c r="N105" i="17"/>
  <c r="M104" i="17"/>
  <c r="Q105" i="17"/>
  <c r="P104" i="17"/>
  <c r="AL35" i="19" l="1"/>
  <c r="S34" i="19"/>
  <c r="AL44" i="1"/>
  <c r="S43" i="1"/>
  <c r="AL40" i="18"/>
  <c r="S39" i="18"/>
  <c r="Q104" i="17"/>
  <c r="P103" i="17"/>
  <c r="N104" i="17"/>
  <c r="M103" i="17"/>
  <c r="AL34" i="19" l="1"/>
  <c r="S33" i="19"/>
  <c r="AL43" i="1"/>
  <c r="S42" i="1"/>
  <c r="AL39" i="18"/>
  <c r="S38" i="18"/>
  <c r="Q103" i="17"/>
  <c r="P102" i="17"/>
  <c r="N103" i="17"/>
  <c r="M102" i="17"/>
  <c r="AL33" i="19" l="1"/>
  <c r="S32" i="19"/>
  <c r="AL42" i="1"/>
  <c r="S41" i="1"/>
  <c r="AL38" i="18"/>
  <c r="S37" i="18"/>
  <c r="N102" i="17"/>
  <c r="M101" i="17"/>
  <c r="Q102" i="17"/>
  <c r="P101" i="17"/>
  <c r="AL32" i="19" l="1"/>
  <c r="S31" i="19"/>
  <c r="AL41" i="1"/>
  <c r="S40" i="1"/>
  <c r="AL37" i="18"/>
  <c r="S36" i="18"/>
  <c r="Q101" i="17"/>
  <c r="P100" i="17"/>
  <c r="N101" i="17"/>
  <c r="M100" i="17"/>
  <c r="AL31" i="19" l="1"/>
  <c r="S30" i="19"/>
  <c r="AL40" i="1"/>
  <c r="S39" i="1"/>
  <c r="S35" i="18"/>
  <c r="AL36" i="18"/>
  <c r="Q100" i="17"/>
  <c r="P99" i="17"/>
  <c r="M99" i="17"/>
  <c r="N100" i="17"/>
  <c r="AL30" i="19" l="1"/>
  <c r="S29" i="19"/>
  <c r="AL39" i="1"/>
  <c r="S38" i="1"/>
  <c r="S34" i="18"/>
  <c r="AL35" i="18"/>
  <c r="N99" i="17"/>
  <c r="M98" i="17"/>
  <c r="Q99" i="17"/>
  <c r="P98" i="17"/>
  <c r="AL29" i="19" l="1"/>
  <c r="S28" i="19"/>
  <c r="S37" i="1"/>
  <c r="AL38" i="1"/>
  <c r="AL34" i="18"/>
  <c r="S33" i="18"/>
  <c r="N98" i="17"/>
  <c r="M97" i="17"/>
  <c r="Q98" i="17"/>
  <c r="P97" i="17"/>
  <c r="AL28" i="19" l="1"/>
  <c r="S27" i="19"/>
  <c r="S36" i="1"/>
  <c r="AL37" i="1"/>
  <c r="S32" i="18"/>
  <c r="AL33" i="18"/>
  <c r="Q97" i="17"/>
  <c r="P96" i="17"/>
  <c r="N97" i="17"/>
  <c r="M96" i="17"/>
  <c r="AL27" i="19" l="1"/>
  <c r="S26" i="19"/>
  <c r="AL36" i="1"/>
  <c r="S35" i="1"/>
  <c r="S31" i="18"/>
  <c r="AL32" i="18"/>
  <c r="N96" i="17"/>
  <c r="M95" i="17"/>
  <c r="Q96" i="17"/>
  <c r="P95" i="17"/>
  <c r="AL26" i="19" l="1"/>
  <c r="S25" i="19"/>
  <c r="AL35" i="1"/>
  <c r="S34" i="1"/>
  <c r="S30" i="18"/>
  <c r="AL31" i="18"/>
  <c r="P94" i="17"/>
  <c r="Q95" i="17"/>
  <c r="N95" i="17"/>
  <c r="M94" i="17"/>
  <c r="AL25" i="19" l="1"/>
  <c r="S24" i="19"/>
  <c r="S33" i="1"/>
  <c r="AL34" i="1"/>
  <c r="AL30" i="18"/>
  <c r="S29" i="18"/>
  <c r="M93" i="17"/>
  <c r="N94" i="17"/>
  <c r="P93" i="17"/>
  <c r="Q94" i="17"/>
  <c r="AL24" i="19" l="1"/>
  <c r="S23" i="19"/>
  <c r="S32" i="1"/>
  <c r="AL33" i="1"/>
  <c r="AL29" i="18"/>
  <c r="S28" i="18"/>
  <c r="P92" i="17"/>
  <c r="Q93" i="17"/>
  <c r="M92" i="17"/>
  <c r="N93" i="17"/>
  <c r="AL23" i="19" l="1"/>
  <c r="S22" i="19"/>
  <c r="AL32" i="1"/>
  <c r="S31" i="1"/>
  <c r="S27" i="18"/>
  <c r="AL28" i="18"/>
  <c r="N92" i="17"/>
  <c r="M91" i="17"/>
  <c r="P91" i="17"/>
  <c r="P90" i="17" s="1"/>
  <c r="Q92" i="17"/>
  <c r="Q91" i="17" s="1"/>
  <c r="AL22" i="19" l="1"/>
  <c r="S21" i="19"/>
  <c r="AL31" i="1"/>
  <c r="S30" i="1"/>
  <c r="AL27" i="18"/>
  <c r="S26" i="18"/>
  <c r="Q90" i="17"/>
  <c r="P89" i="17"/>
  <c r="M90" i="17"/>
  <c r="M89" i="17" s="1"/>
  <c r="N91" i="17"/>
  <c r="N90" i="17" s="1"/>
  <c r="AL21" i="19" l="1"/>
  <c r="S20" i="19"/>
  <c r="S29" i="1"/>
  <c r="AL30" i="1"/>
  <c r="AL26" i="18"/>
  <c r="S25" i="18"/>
  <c r="M88" i="17"/>
  <c r="N89" i="17"/>
  <c r="Q89" i="17"/>
  <c r="P88" i="17"/>
  <c r="S19" i="19" l="1"/>
  <c r="AL20" i="19"/>
  <c r="AL29" i="1"/>
  <c r="S28" i="1"/>
  <c r="AL25" i="18"/>
  <c r="S24" i="18"/>
  <c r="Q88" i="17"/>
  <c r="P87" i="17"/>
  <c r="N88" i="17"/>
  <c r="M87" i="17"/>
  <c r="AL19" i="19" l="1"/>
  <c r="M5" i="19"/>
  <c r="V19" i="19" s="1"/>
  <c r="S27" i="1"/>
  <c r="AL28" i="1"/>
  <c r="S23" i="18"/>
  <c r="AL24" i="18"/>
  <c r="M86" i="17"/>
  <c r="N87" i="17"/>
  <c r="P86" i="17"/>
  <c r="Q87" i="17"/>
  <c r="M3" i="19" l="1"/>
  <c r="Y19" i="19" s="1"/>
  <c r="Y158" i="19"/>
  <c r="Y157" i="19"/>
  <c r="Y156" i="19"/>
  <c r="Y155" i="19"/>
  <c r="Y154" i="19"/>
  <c r="Y153" i="19"/>
  <c r="Y152" i="19"/>
  <c r="Y151" i="19"/>
  <c r="Y150" i="19"/>
  <c r="Y149" i="19"/>
  <c r="Y148" i="19"/>
  <c r="AD147" i="19" s="1"/>
  <c r="AE147" i="19" s="1"/>
  <c r="Y147" i="19"/>
  <c r="Y146" i="19"/>
  <c r="Y145" i="19"/>
  <c r="Y144" i="19"/>
  <c r="AD143" i="19" s="1"/>
  <c r="AE143" i="19" s="1"/>
  <c r="Y143" i="19"/>
  <c r="Y142" i="19"/>
  <c r="Y141" i="19"/>
  <c r="M7" i="19"/>
  <c r="AC159" i="19"/>
  <c r="AC158" i="19"/>
  <c r="AC157" i="19"/>
  <c r="AC156" i="19"/>
  <c r="AC155" i="19"/>
  <c r="AC154" i="19"/>
  <c r="AC153" i="19"/>
  <c r="AC152" i="19"/>
  <c r="AC151" i="19"/>
  <c r="AC150" i="19"/>
  <c r="AC149" i="19"/>
  <c r="AC148" i="19"/>
  <c r="AC147" i="19"/>
  <c r="AC146" i="19"/>
  <c r="AC145" i="19"/>
  <c r="AC144" i="19"/>
  <c r="AC143" i="19"/>
  <c r="AB159" i="19"/>
  <c r="AB158" i="19"/>
  <c r="AB157" i="19"/>
  <c r="AB156" i="19"/>
  <c r="AA159" i="19"/>
  <c r="AA157" i="19"/>
  <c r="AG156" i="19" s="1"/>
  <c r="AB155" i="19"/>
  <c r="AB153" i="19"/>
  <c r="AB151" i="19"/>
  <c r="AB149" i="19"/>
  <c r="AB147" i="19"/>
  <c r="AB145" i="19"/>
  <c r="AB143" i="19"/>
  <c r="AA142" i="19"/>
  <c r="AG141" i="19" s="1"/>
  <c r="AN141" i="19"/>
  <c r="AJ141" i="19"/>
  <c r="AK140" i="19"/>
  <c r="AA155" i="19"/>
  <c r="AA153" i="19"/>
  <c r="AG152" i="19" s="1"/>
  <c r="AA151" i="19"/>
  <c r="AA149" i="19"/>
  <c r="AG148" i="19" s="1"/>
  <c r="AA147" i="19"/>
  <c r="AA145" i="19"/>
  <c r="AG144" i="19" s="1"/>
  <c r="AA143" i="19"/>
  <c r="AN140" i="19"/>
  <c r="AJ140" i="19"/>
  <c r="AN139" i="19"/>
  <c r="AJ139" i="19"/>
  <c r="AN138" i="19"/>
  <c r="AJ138" i="19"/>
  <c r="AN137" i="19"/>
  <c r="AJ137" i="19"/>
  <c r="AN136" i="19"/>
  <c r="AJ136" i="19"/>
  <c r="AN135" i="19"/>
  <c r="AJ135" i="19"/>
  <c r="AN134" i="19"/>
  <c r="AJ134" i="19"/>
  <c r="AN133" i="19"/>
  <c r="AJ133" i="19"/>
  <c r="AN132" i="19"/>
  <c r="AJ132" i="19"/>
  <c r="AN131" i="19"/>
  <c r="AJ131" i="19"/>
  <c r="AN130" i="19"/>
  <c r="AJ130" i="19"/>
  <c r="AN129" i="19"/>
  <c r="AJ129" i="19"/>
  <c r="AN128" i="19"/>
  <c r="AJ128" i="19"/>
  <c r="AA158" i="19"/>
  <c r="AG157" i="19" s="1"/>
  <c r="AA156" i="19"/>
  <c r="AB154" i="19"/>
  <c r="AB152" i="19"/>
  <c r="AB150" i="19"/>
  <c r="AB148" i="19"/>
  <c r="AB146" i="19"/>
  <c r="AB144" i="19"/>
  <c r="AC142" i="19"/>
  <c r="AA150" i="19"/>
  <c r="AB142" i="19"/>
  <c r="AK138" i="19"/>
  <c r="AK134" i="19"/>
  <c r="AN127" i="19"/>
  <c r="AJ127" i="19"/>
  <c r="AN126" i="19"/>
  <c r="AJ126" i="19"/>
  <c r="AN125" i="19"/>
  <c r="AJ125" i="19"/>
  <c r="AN124" i="19"/>
  <c r="AJ124" i="19"/>
  <c r="AN123" i="19"/>
  <c r="AJ123" i="19"/>
  <c r="AN122" i="19"/>
  <c r="AJ122" i="19"/>
  <c r="AN121" i="19"/>
  <c r="AJ121" i="19"/>
  <c r="AN120" i="19"/>
  <c r="AJ120" i="19"/>
  <c r="AN119" i="19"/>
  <c r="AJ119" i="19"/>
  <c r="AN118" i="19"/>
  <c r="AJ118" i="19"/>
  <c r="AN117" i="19"/>
  <c r="AJ117" i="19"/>
  <c r="AN116" i="19"/>
  <c r="AJ116" i="19"/>
  <c r="AN115" i="19"/>
  <c r="AJ115" i="19"/>
  <c r="AN114" i="19"/>
  <c r="AJ114" i="19"/>
  <c r="AN113" i="19"/>
  <c r="AJ113" i="19"/>
  <c r="AN112" i="19"/>
  <c r="AJ112" i="19"/>
  <c r="AN111" i="19"/>
  <c r="AJ111" i="19"/>
  <c r="AN110" i="19"/>
  <c r="AJ110" i="19"/>
  <c r="AN109" i="19"/>
  <c r="AJ109" i="19"/>
  <c r="AN108" i="19"/>
  <c r="AJ108" i="19"/>
  <c r="AN107" i="19"/>
  <c r="AJ107" i="19"/>
  <c r="AN106" i="19"/>
  <c r="AJ106" i="19"/>
  <c r="AN105" i="19"/>
  <c r="AJ105" i="19"/>
  <c r="AN104" i="19"/>
  <c r="AJ104" i="19"/>
  <c r="AN103" i="19"/>
  <c r="AJ103" i="19"/>
  <c r="AN102" i="19"/>
  <c r="AJ102" i="19"/>
  <c r="AN101" i="19"/>
  <c r="AJ101" i="19"/>
  <c r="AN100" i="19"/>
  <c r="AJ100" i="19"/>
  <c r="AN99" i="19"/>
  <c r="AJ99" i="19"/>
  <c r="AN98" i="19"/>
  <c r="AJ98" i="19"/>
  <c r="AN97" i="19"/>
  <c r="AJ97" i="19"/>
  <c r="AN96" i="19"/>
  <c r="AJ96" i="19"/>
  <c r="AN95" i="19"/>
  <c r="AJ95" i="19"/>
  <c r="AN94" i="19"/>
  <c r="AJ94" i="19"/>
  <c r="AA152" i="19"/>
  <c r="AF151" i="19" s="1"/>
  <c r="AA144" i="19"/>
  <c r="AG143" i="19" s="1"/>
  <c r="AK137" i="19"/>
  <c r="AK133" i="19"/>
  <c r="AA154" i="19"/>
  <c r="AK139" i="19"/>
  <c r="AK136" i="19"/>
  <c r="AK128" i="19"/>
  <c r="AK125" i="19"/>
  <c r="AK121" i="19"/>
  <c r="AK117" i="19"/>
  <c r="AK113" i="19"/>
  <c r="AK109" i="19"/>
  <c r="AK105" i="19"/>
  <c r="AK101" i="19"/>
  <c r="AK131" i="19"/>
  <c r="AK124" i="19"/>
  <c r="AK120" i="19"/>
  <c r="AK116" i="19"/>
  <c r="AK112" i="19"/>
  <c r="AK108" i="19"/>
  <c r="AK104" i="19"/>
  <c r="AK100" i="19"/>
  <c r="AK97" i="19"/>
  <c r="AK96" i="19"/>
  <c r="AK95" i="19"/>
  <c r="AK94" i="19"/>
  <c r="AK93" i="19"/>
  <c r="AK92" i="19"/>
  <c r="AK91" i="19"/>
  <c r="AK90" i="19"/>
  <c r="AK89" i="19"/>
  <c r="AK88" i="19"/>
  <c r="AK87" i="19"/>
  <c r="AK86" i="19"/>
  <c r="AK85" i="19"/>
  <c r="AK84" i="19"/>
  <c r="AK83" i="19"/>
  <c r="AK82" i="19"/>
  <c r="AK81" i="19"/>
  <c r="AK80" i="19"/>
  <c r="AK79" i="19"/>
  <c r="AK78" i="19"/>
  <c r="AK77" i="19"/>
  <c r="AK76" i="19"/>
  <c r="AK75" i="19"/>
  <c r="AK74" i="19"/>
  <c r="AK73" i="19"/>
  <c r="AK127" i="19"/>
  <c r="AK122" i="19"/>
  <c r="AK119" i="19"/>
  <c r="AK114" i="19"/>
  <c r="AK111" i="19"/>
  <c r="AK106" i="19"/>
  <c r="AK103" i="19"/>
  <c r="AK98" i="19"/>
  <c r="AN93" i="19"/>
  <c r="AJ91" i="19"/>
  <c r="AM91" i="19" s="1"/>
  <c r="AN89" i="19"/>
  <c r="AJ87" i="19"/>
  <c r="AN85" i="19"/>
  <c r="AJ83" i="19"/>
  <c r="AM83" i="19" s="1"/>
  <c r="AN81" i="19"/>
  <c r="AJ79" i="19"/>
  <c r="AN77" i="19"/>
  <c r="AN75" i="19"/>
  <c r="AN74" i="19"/>
  <c r="AN73" i="19"/>
  <c r="AN92" i="19"/>
  <c r="AJ90" i="19"/>
  <c r="AN88" i="19"/>
  <c r="AJ86" i="19"/>
  <c r="AN84" i="19"/>
  <c r="AJ82" i="19"/>
  <c r="AN80" i="19"/>
  <c r="AJ78" i="19"/>
  <c r="AN76" i="19"/>
  <c r="AK72" i="19"/>
  <c r="AK71" i="19"/>
  <c r="AK70" i="19"/>
  <c r="AK69" i="19"/>
  <c r="AK68" i="19"/>
  <c r="AK67" i="19"/>
  <c r="AK66" i="19"/>
  <c r="AK65" i="19"/>
  <c r="AK64" i="19"/>
  <c r="AK63" i="19"/>
  <c r="AK62" i="19"/>
  <c r="AK61" i="19"/>
  <c r="AK60" i="19"/>
  <c r="AK59" i="19"/>
  <c r="AK58" i="19"/>
  <c r="AK57" i="19"/>
  <c r="AK56" i="19"/>
  <c r="AK55" i="19"/>
  <c r="AK54" i="19"/>
  <c r="AK53" i="19"/>
  <c r="AK52" i="19"/>
  <c r="AK51" i="19"/>
  <c r="AK50" i="19"/>
  <c r="AK49" i="19"/>
  <c r="AK48" i="19"/>
  <c r="AK47" i="19"/>
  <c r="AK46" i="19"/>
  <c r="AK45" i="19"/>
  <c r="AA146" i="19"/>
  <c r="AG145" i="19" s="1"/>
  <c r="AK130" i="19"/>
  <c r="AK129" i="19"/>
  <c r="AK126" i="19"/>
  <c r="AK123" i="19"/>
  <c r="AK118" i="19"/>
  <c r="AK115" i="19"/>
  <c r="AK110" i="19"/>
  <c r="AK107" i="19"/>
  <c r="AK102" i="19"/>
  <c r="AK99" i="19"/>
  <c r="AJ93" i="19"/>
  <c r="AN91" i="19"/>
  <c r="AJ89" i="19"/>
  <c r="AN87" i="19"/>
  <c r="AJ85" i="19"/>
  <c r="AN83" i="19"/>
  <c r="AJ81" i="19"/>
  <c r="AN79" i="19"/>
  <c r="AJ77" i="19"/>
  <c r="AA148" i="19"/>
  <c r="AJ88" i="19"/>
  <c r="AN86" i="19"/>
  <c r="AJ75" i="19"/>
  <c r="AJ72" i="19"/>
  <c r="AM72" i="19" s="1"/>
  <c r="AN70" i="19"/>
  <c r="AJ68" i="19"/>
  <c r="AN66" i="19"/>
  <c r="AK141" i="19"/>
  <c r="AJ92" i="19"/>
  <c r="AN90" i="19"/>
  <c r="AJ76" i="19"/>
  <c r="AJ73" i="19"/>
  <c r="AJ71" i="19"/>
  <c r="AM71" i="19" s="1"/>
  <c r="AN69" i="19"/>
  <c r="AJ67" i="19"/>
  <c r="AN65" i="19"/>
  <c r="AJ63" i="19"/>
  <c r="AM63" i="19" s="1"/>
  <c r="AN61" i="19"/>
  <c r="AK135" i="19"/>
  <c r="AJ80" i="19"/>
  <c r="AN78" i="19"/>
  <c r="AN72" i="19"/>
  <c r="AJ70" i="19"/>
  <c r="AN68" i="19"/>
  <c r="AJ66" i="19"/>
  <c r="AN64" i="19"/>
  <c r="AJ62" i="19"/>
  <c r="AK132" i="19"/>
  <c r="AJ84" i="19"/>
  <c r="AN82" i="19"/>
  <c r="AJ74" i="19"/>
  <c r="AN71" i="19"/>
  <c r="AJ69" i="19"/>
  <c r="AN67" i="19"/>
  <c r="AJ65" i="19"/>
  <c r="AN62" i="19"/>
  <c r="AN59" i="19"/>
  <c r="AJ57" i="19"/>
  <c r="AN55" i="19"/>
  <c r="AJ53" i="19"/>
  <c r="AM53" i="19" s="1"/>
  <c r="AN51" i="19"/>
  <c r="AN49" i="19"/>
  <c r="AN48" i="19"/>
  <c r="AN47" i="19"/>
  <c r="AN46" i="19"/>
  <c r="AN45" i="19"/>
  <c r="AJ64" i="19"/>
  <c r="AJ61" i="19"/>
  <c r="AJ60" i="19"/>
  <c r="AM60" i="19" s="1"/>
  <c r="AN58" i="19"/>
  <c r="AJ56" i="19"/>
  <c r="AN54" i="19"/>
  <c r="AJ52" i="19"/>
  <c r="AM52" i="19" s="1"/>
  <c r="AN50" i="19"/>
  <c r="AK44" i="19"/>
  <c r="AK43" i="19"/>
  <c r="AK42" i="19"/>
  <c r="AK41" i="19"/>
  <c r="AK40" i="19"/>
  <c r="AK39" i="19"/>
  <c r="AK38" i="19"/>
  <c r="AK37" i="19"/>
  <c r="AK36" i="19"/>
  <c r="AK35" i="19"/>
  <c r="AK34" i="19"/>
  <c r="AK33" i="19"/>
  <c r="AK32" i="19"/>
  <c r="AK31" i="19"/>
  <c r="AK30" i="19"/>
  <c r="AK29" i="19"/>
  <c r="AK28" i="19"/>
  <c r="AK27" i="19"/>
  <c r="AK26" i="19"/>
  <c r="AK25" i="19"/>
  <c r="AK24" i="19"/>
  <c r="AK23" i="19"/>
  <c r="AK22" i="19"/>
  <c r="AN63" i="19"/>
  <c r="AJ59" i="19"/>
  <c r="AN57" i="19"/>
  <c r="AJ55" i="19"/>
  <c r="AN53" i="19"/>
  <c r="AJ51" i="19"/>
  <c r="AN44" i="19"/>
  <c r="AJ44" i="19"/>
  <c r="AN43" i="19"/>
  <c r="AJ43" i="19"/>
  <c r="AN42" i="19"/>
  <c r="AJ42" i="19"/>
  <c r="AM42" i="19" s="1"/>
  <c r="AN41" i="19"/>
  <c r="AJ41" i="19"/>
  <c r="AN40" i="19"/>
  <c r="AJ40" i="19"/>
  <c r="AN39" i="19"/>
  <c r="AJ39" i="19"/>
  <c r="AN38" i="19"/>
  <c r="AJ38" i="19"/>
  <c r="AM38" i="19" s="1"/>
  <c r="AN37" i="19"/>
  <c r="AJ37" i="19"/>
  <c r="AN36" i="19"/>
  <c r="AJ36" i="19"/>
  <c r="AN35" i="19"/>
  <c r="AJ35" i="19"/>
  <c r="AN34" i="19"/>
  <c r="AJ34" i="19"/>
  <c r="AM34" i="19" s="1"/>
  <c r="AN33" i="19"/>
  <c r="AJ33" i="19"/>
  <c r="AN32" i="19"/>
  <c r="AJ32" i="19"/>
  <c r="AN31" i="19"/>
  <c r="AJ31" i="19"/>
  <c r="AN30" i="19"/>
  <c r="AJ30" i="19"/>
  <c r="AM30" i="19" s="1"/>
  <c r="AN29" i="19"/>
  <c r="AJ29" i="19"/>
  <c r="AN28" i="19"/>
  <c r="AJ28" i="19"/>
  <c r="AN27" i="19"/>
  <c r="AJ27" i="19"/>
  <c r="AN26" i="19"/>
  <c r="AJ26" i="19"/>
  <c r="AM26" i="19" s="1"/>
  <c r="AN25" i="19"/>
  <c r="AJ25" i="19"/>
  <c r="AN24" i="19"/>
  <c r="AJ24" i="19"/>
  <c r="AN60" i="19"/>
  <c r="AJ58" i="19"/>
  <c r="AN56" i="19"/>
  <c r="AJ54" i="19"/>
  <c r="AN52" i="19"/>
  <c r="AJ50" i="19"/>
  <c r="AJ49" i="19"/>
  <c r="AM49" i="19" s="1"/>
  <c r="AJ48" i="19"/>
  <c r="AM48" i="19" s="1"/>
  <c r="AJ47" i="19"/>
  <c r="AJ46" i="19"/>
  <c r="AJ45" i="19"/>
  <c r="AM45" i="19" s="1"/>
  <c r="AJ23" i="19"/>
  <c r="AI19" i="19"/>
  <c r="AA19" i="19" s="1"/>
  <c r="AJ20" i="19"/>
  <c r="AN19" i="19"/>
  <c r="AK21" i="19"/>
  <c r="AN21" i="19"/>
  <c r="AK20" i="19"/>
  <c r="AK19" i="19"/>
  <c r="AN20" i="19"/>
  <c r="AN23" i="19"/>
  <c r="AJ22" i="19"/>
  <c r="AJ21" i="19"/>
  <c r="AN22" i="19"/>
  <c r="AI21" i="19"/>
  <c r="AJ19" i="19"/>
  <c r="V140" i="19"/>
  <c r="AG142" i="19"/>
  <c r="V139" i="19"/>
  <c r="V138" i="19"/>
  <c r="V137" i="19"/>
  <c r="V136" i="19"/>
  <c r="V135" i="19"/>
  <c r="V134" i="19"/>
  <c r="V133" i="19"/>
  <c r="AG149" i="19"/>
  <c r="V132" i="19"/>
  <c r="V131" i="19"/>
  <c r="AG151" i="19"/>
  <c r="AH151" i="19" s="1"/>
  <c r="V130" i="19"/>
  <c r="V129" i="19"/>
  <c r="AG153" i="19"/>
  <c r="V128" i="19"/>
  <c r="V127" i="19"/>
  <c r="AG155" i="19"/>
  <c r="V126" i="19"/>
  <c r="V125" i="19"/>
  <c r="V124" i="19"/>
  <c r="AG158" i="19"/>
  <c r="AG159" i="19"/>
  <c r="V123" i="19"/>
  <c r="V122" i="19"/>
  <c r="V121" i="19"/>
  <c r="V120" i="19"/>
  <c r="V119" i="19"/>
  <c r="V118" i="19"/>
  <c r="V117" i="19"/>
  <c r="V116" i="19"/>
  <c r="V115" i="19"/>
  <c r="V114" i="19"/>
  <c r="V113" i="19"/>
  <c r="V112" i="19"/>
  <c r="V111" i="19"/>
  <c r="V110" i="19"/>
  <c r="V109" i="19"/>
  <c r="V108" i="19"/>
  <c r="V107" i="19"/>
  <c r="V106" i="19"/>
  <c r="V105" i="19"/>
  <c r="V104" i="19"/>
  <c r="V103" i="19"/>
  <c r="V102" i="19"/>
  <c r="V101" i="19"/>
  <c r="V100" i="19"/>
  <c r="V99" i="19"/>
  <c r="V98" i="19"/>
  <c r="V97" i="19"/>
  <c r="V96" i="19"/>
  <c r="V95" i="19"/>
  <c r="V94" i="19"/>
  <c r="V93" i="19"/>
  <c r="V92" i="19"/>
  <c r="V91" i="19"/>
  <c r="V90" i="19"/>
  <c r="V89" i="19"/>
  <c r="V88" i="19"/>
  <c r="V87" i="19"/>
  <c r="V86" i="19"/>
  <c r="V85" i="19"/>
  <c r="V84" i="19"/>
  <c r="V83" i="19"/>
  <c r="V82" i="19"/>
  <c r="V81" i="19"/>
  <c r="V80" i="19"/>
  <c r="V79" i="19"/>
  <c r="V78" i="19"/>
  <c r="V77" i="19"/>
  <c r="V76" i="19"/>
  <c r="V75" i="19"/>
  <c r="V74" i="19"/>
  <c r="V73" i="19"/>
  <c r="V72" i="19"/>
  <c r="V71" i="19"/>
  <c r="V70" i="19"/>
  <c r="V69" i="19"/>
  <c r="V68" i="19"/>
  <c r="V67" i="19"/>
  <c r="V66" i="19"/>
  <c r="V65" i="19"/>
  <c r="V64" i="19"/>
  <c r="V63" i="19"/>
  <c r="V62" i="19"/>
  <c r="V61" i="19"/>
  <c r="V60" i="19"/>
  <c r="V59" i="19"/>
  <c r="V58" i="19"/>
  <c r="V57" i="19"/>
  <c r="V56" i="19"/>
  <c r="V55" i="19"/>
  <c r="V54" i="19"/>
  <c r="V53" i="19"/>
  <c r="V52" i="19"/>
  <c r="V51" i="19"/>
  <c r="V50" i="19"/>
  <c r="V49" i="19"/>
  <c r="V48" i="19"/>
  <c r="V47" i="19"/>
  <c r="V46" i="19"/>
  <c r="V45" i="19"/>
  <c r="V44" i="19"/>
  <c r="V43" i="19"/>
  <c r="V42" i="19"/>
  <c r="V41" i="19"/>
  <c r="V40" i="19"/>
  <c r="V39" i="19"/>
  <c r="V38" i="19"/>
  <c r="V37" i="19"/>
  <c r="V36" i="19"/>
  <c r="V35" i="19"/>
  <c r="V34" i="19"/>
  <c r="V33" i="19"/>
  <c r="V32" i="19"/>
  <c r="V31" i="19"/>
  <c r="V30" i="19"/>
  <c r="V29" i="19"/>
  <c r="V28" i="19"/>
  <c r="V27" i="19"/>
  <c r="V26" i="19"/>
  <c r="V25" i="19"/>
  <c r="V24" i="19"/>
  <c r="V23" i="19"/>
  <c r="V22" i="19"/>
  <c r="V21" i="19"/>
  <c r="V20" i="19"/>
  <c r="AL27" i="1"/>
  <c r="S26" i="1"/>
  <c r="S22" i="18"/>
  <c r="AL23" i="18"/>
  <c r="Q86" i="17"/>
  <c r="P85" i="17"/>
  <c r="N86" i="17"/>
  <c r="M85" i="17"/>
  <c r="AD151" i="19" l="1"/>
  <c r="AE151" i="19" s="1"/>
  <c r="AD155" i="19"/>
  <c r="AE155" i="19" s="1"/>
  <c r="AM90" i="19"/>
  <c r="AM51" i="19"/>
  <c r="AB51" i="19" s="1"/>
  <c r="AM59" i="19"/>
  <c r="AA59" i="19" s="1"/>
  <c r="AM56" i="19"/>
  <c r="AB56" i="19" s="1"/>
  <c r="AM64" i="19"/>
  <c r="AM75" i="19"/>
  <c r="AB75" i="19" s="1"/>
  <c r="AF149" i="19"/>
  <c r="AH149" i="19" s="1"/>
  <c r="AD141" i="19"/>
  <c r="AE141" i="19" s="1"/>
  <c r="AD145" i="19"/>
  <c r="AE145" i="19" s="1"/>
  <c r="AD149" i="19"/>
  <c r="AE149" i="19" s="1"/>
  <c r="AD153" i="19"/>
  <c r="AE153" i="19" s="1"/>
  <c r="AD157" i="19"/>
  <c r="AE157" i="19" s="1"/>
  <c r="AF147" i="19"/>
  <c r="AM82" i="19"/>
  <c r="AA82" i="19" s="1"/>
  <c r="AG147" i="19"/>
  <c r="AM47" i="19"/>
  <c r="AM68" i="19"/>
  <c r="AM79" i="19"/>
  <c r="AA79" i="19" s="1"/>
  <c r="AM87" i="19"/>
  <c r="AB87" i="19" s="1"/>
  <c r="Y159" i="19"/>
  <c r="AM21" i="19"/>
  <c r="AM23" i="19"/>
  <c r="AA23" i="19" s="1"/>
  <c r="AM54" i="19"/>
  <c r="AB54" i="19" s="1"/>
  <c r="AM66" i="19"/>
  <c r="AM81" i="19"/>
  <c r="AA81" i="19" s="1"/>
  <c r="AM89" i="19"/>
  <c r="AB89" i="19" s="1"/>
  <c r="AM140" i="19"/>
  <c r="AB140" i="19" s="1"/>
  <c r="AF146" i="19"/>
  <c r="AF154" i="19"/>
  <c r="AF156" i="19"/>
  <c r="AH156" i="19" s="1"/>
  <c r="AM73" i="19"/>
  <c r="AA73" i="19" s="1"/>
  <c r="AF145" i="19"/>
  <c r="AH145" i="19" s="1"/>
  <c r="AM46" i="19"/>
  <c r="AB46" i="19" s="1"/>
  <c r="AM50" i="19"/>
  <c r="AB50" i="19" s="1"/>
  <c r="AM58" i="19"/>
  <c r="AC58" i="19" s="1"/>
  <c r="AM25" i="19"/>
  <c r="AA25" i="19" s="1"/>
  <c r="AM27" i="19"/>
  <c r="AB27" i="19" s="1"/>
  <c r="AM29" i="19"/>
  <c r="AA29" i="19" s="1"/>
  <c r="AM31" i="19"/>
  <c r="AA31" i="19" s="1"/>
  <c r="AM33" i="19"/>
  <c r="AC33" i="19" s="1"/>
  <c r="AM35" i="19"/>
  <c r="AC35" i="19" s="1"/>
  <c r="AM37" i="19"/>
  <c r="AA37" i="19" s="1"/>
  <c r="AM39" i="19"/>
  <c r="AB39" i="19" s="1"/>
  <c r="AM41" i="19"/>
  <c r="AA41" i="19" s="1"/>
  <c r="AM43" i="19"/>
  <c r="AA43" i="19" s="1"/>
  <c r="AM70" i="19"/>
  <c r="AB70" i="19" s="1"/>
  <c r="AM77" i="19"/>
  <c r="AC77" i="19" s="1"/>
  <c r="AM85" i="19"/>
  <c r="AB85" i="19" s="1"/>
  <c r="AM93" i="19"/>
  <c r="AB93" i="19" s="1"/>
  <c r="AF153" i="19"/>
  <c r="AH153" i="19" s="1"/>
  <c r="AM141" i="19"/>
  <c r="AA141" i="19" s="1"/>
  <c r="AF141" i="19" s="1"/>
  <c r="AH141" i="19" s="1"/>
  <c r="Y23" i="19"/>
  <c r="Z23" i="19"/>
  <c r="Y31" i="19"/>
  <c r="Z31" i="19"/>
  <c r="Y39" i="19"/>
  <c r="Z39" i="19"/>
  <c r="AB47" i="19"/>
  <c r="AC47" i="19"/>
  <c r="AA47" i="19"/>
  <c r="Z47" i="19"/>
  <c r="Y47" i="19"/>
  <c r="Y59" i="19"/>
  <c r="Z59" i="19"/>
  <c r="Z21" i="19"/>
  <c r="AA21" i="19"/>
  <c r="AC21" i="19"/>
  <c r="Y21" i="19"/>
  <c r="AB21" i="19"/>
  <c r="AC25" i="19"/>
  <c r="Y25" i="19"/>
  <c r="AB25" i="19"/>
  <c r="Z25" i="19"/>
  <c r="Y29" i="19"/>
  <c r="Z29" i="19"/>
  <c r="Y33" i="19"/>
  <c r="AA33" i="19"/>
  <c r="Z33" i="19"/>
  <c r="Y37" i="19"/>
  <c r="Z37" i="19"/>
  <c r="AC41" i="19"/>
  <c r="Y41" i="19"/>
  <c r="AB41" i="19"/>
  <c r="Z41" i="19"/>
  <c r="AB45" i="19"/>
  <c r="AC45" i="19"/>
  <c r="AA45" i="19"/>
  <c r="Z45" i="19"/>
  <c r="Y45" i="19"/>
  <c r="AB49" i="19"/>
  <c r="AC49" i="19"/>
  <c r="AA49" i="19"/>
  <c r="Z49" i="19"/>
  <c r="Y49" i="19"/>
  <c r="AC53" i="19"/>
  <c r="Y53" i="19"/>
  <c r="AB53" i="19"/>
  <c r="AA53" i="19"/>
  <c r="Z53" i="19"/>
  <c r="Y57" i="19"/>
  <c r="Z57" i="19"/>
  <c r="Y61" i="19"/>
  <c r="Z61" i="19"/>
  <c r="Y65" i="19"/>
  <c r="Z65" i="19"/>
  <c r="Y69" i="19"/>
  <c r="Z69" i="19"/>
  <c r="Z73" i="19"/>
  <c r="Y73" i="19"/>
  <c r="Y77" i="19"/>
  <c r="Z77" i="19"/>
  <c r="Y81" i="19"/>
  <c r="AB81" i="19"/>
  <c r="Z81" i="19"/>
  <c r="Y85" i="19"/>
  <c r="AA85" i="19"/>
  <c r="Z85" i="19"/>
  <c r="Y89" i="19"/>
  <c r="Z89" i="19"/>
  <c r="AC93" i="19"/>
  <c r="Y93" i="19"/>
  <c r="Z93" i="19"/>
  <c r="Z97" i="19"/>
  <c r="Y97" i="19"/>
  <c r="Z101" i="19"/>
  <c r="Y101" i="19"/>
  <c r="Z105" i="19"/>
  <c r="Y105" i="19"/>
  <c r="Z109" i="19"/>
  <c r="Y109" i="19"/>
  <c r="Z113" i="19"/>
  <c r="Y113" i="19"/>
  <c r="Z117" i="19"/>
  <c r="Y117" i="19"/>
  <c r="Z121" i="19"/>
  <c r="Y121" i="19"/>
  <c r="Z128" i="19"/>
  <c r="Y128" i="19"/>
  <c r="Z130" i="19"/>
  <c r="Y130" i="19"/>
  <c r="Z132" i="19"/>
  <c r="Y132" i="19"/>
  <c r="Z134" i="19"/>
  <c r="Y134" i="19"/>
  <c r="Z136" i="19"/>
  <c r="Y136" i="19"/>
  <c r="Z138" i="19"/>
  <c r="Y138" i="19"/>
  <c r="AM24" i="19"/>
  <c r="AC24" i="19" s="1"/>
  <c r="AM28" i="19"/>
  <c r="AB28" i="19" s="1"/>
  <c r="AM32" i="19"/>
  <c r="AA32" i="19" s="1"/>
  <c r="AM36" i="19"/>
  <c r="AC36" i="19" s="1"/>
  <c r="AM40" i="19"/>
  <c r="AA40" i="19" s="1"/>
  <c r="AM44" i="19"/>
  <c r="AB44" i="19" s="1"/>
  <c r="AM69" i="19"/>
  <c r="AB69" i="19" s="1"/>
  <c r="AM92" i="19"/>
  <c r="AB92" i="19" s="1"/>
  <c r="AF157" i="19"/>
  <c r="AH157" i="19" s="1"/>
  <c r="AF142" i="19"/>
  <c r="AH142" i="19" s="1"/>
  <c r="AF150" i="19"/>
  <c r="Y22" i="19"/>
  <c r="AD21" i="19" s="1"/>
  <c r="AE21" i="19" s="1"/>
  <c r="Z22" i="19"/>
  <c r="AC26" i="19"/>
  <c r="Y26" i="19"/>
  <c r="AB26" i="19"/>
  <c r="AA26" i="19"/>
  <c r="Z26" i="19"/>
  <c r="AC30" i="19"/>
  <c r="Y30" i="19"/>
  <c r="AB30" i="19"/>
  <c r="AA30" i="19"/>
  <c r="Z30" i="19"/>
  <c r="AC34" i="19"/>
  <c r="Y34" i="19"/>
  <c r="AB34" i="19"/>
  <c r="AA34" i="19"/>
  <c r="Z34" i="19"/>
  <c r="AC38" i="19"/>
  <c r="Y38" i="19"/>
  <c r="AB38" i="19"/>
  <c r="AA38" i="19"/>
  <c r="Z38" i="19"/>
  <c r="AC42" i="19"/>
  <c r="Y42" i="19"/>
  <c r="AB42" i="19"/>
  <c r="AA42" i="19"/>
  <c r="Z42" i="19"/>
  <c r="AC46" i="19"/>
  <c r="AA46" i="19"/>
  <c r="Z46" i="19"/>
  <c r="Y46" i="19"/>
  <c r="Y50" i="19"/>
  <c r="Z50" i="19"/>
  <c r="Y54" i="19"/>
  <c r="Z54" i="19"/>
  <c r="Y58" i="19"/>
  <c r="Z58" i="19"/>
  <c r="Y62" i="19"/>
  <c r="Z62" i="19"/>
  <c r="AC66" i="19"/>
  <c r="Y66" i="19"/>
  <c r="AB66" i="19"/>
  <c r="AA66" i="19"/>
  <c r="Z66" i="19"/>
  <c r="Y70" i="19"/>
  <c r="Z70" i="19"/>
  <c r="Z74" i="19"/>
  <c r="Y74" i="19"/>
  <c r="Y78" i="19"/>
  <c r="Z78" i="19"/>
  <c r="AC82" i="19"/>
  <c r="Y82" i="19"/>
  <c r="Z82" i="19"/>
  <c r="Y86" i="19"/>
  <c r="Z86" i="19"/>
  <c r="AC90" i="19"/>
  <c r="Y90" i="19"/>
  <c r="AB90" i="19"/>
  <c r="AA90" i="19"/>
  <c r="Z90" i="19"/>
  <c r="Z94" i="19"/>
  <c r="Y94" i="19"/>
  <c r="Z98" i="19"/>
  <c r="Y98" i="19"/>
  <c r="Z102" i="19"/>
  <c r="Y102" i="19"/>
  <c r="Z106" i="19"/>
  <c r="Y106" i="19"/>
  <c r="Z110" i="19"/>
  <c r="Y110" i="19"/>
  <c r="Z114" i="19"/>
  <c r="Y114" i="19"/>
  <c r="Z118" i="19"/>
  <c r="Y118" i="19"/>
  <c r="Z122" i="19"/>
  <c r="Y122" i="19"/>
  <c r="Z124" i="19"/>
  <c r="Y124" i="19"/>
  <c r="Z126" i="19"/>
  <c r="Y126" i="19"/>
  <c r="AG154" i="19"/>
  <c r="AG150" i="19"/>
  <c r="AG146" i="19"/>
  <c r="AH146" i="19" s="1"/>
  <c r="Z140" i="19"/>
  <c r="Y140" i="19"/>
  <c r="AD140" i="19" s="1"/>
  <c r="AE140" i="19" s="1"/>
  <c r="AM19" i="19"/>
  <c r="AM22" i="19"/>
  <c r="AB22" i="19" s="1"/>
  <c r="AM20" i="19"/>
  <c r="AA20" i="19" s="1"/>
  <c r="AM55" i="19"/>
  <c r="AB55" i="19" s="1"/>
  <c r="AM57" i="19"/>
  <c r="AB57" i="19" s="1"/>
  <c r="AM65" i="19"/>
  <c r="AA65" i="19" s="1"/>
  <c r="AM84" i="19"/>
  <c r="AB84" i="19" s="1"/>
  <c r="AM62" i="19"/>
  <c r="AA62" i="19" s="1"/>
  <c r="AM76" i="19"/>
  <c r="AB76" i="19" s="1"/>
  <c r="AM88" i="19"/>
  <c r="AC88" i="19" s="1"/>
  <c r="AM86" i="19"/>
  <c r="AB86" i="19" s="1"/>
  <c r="AF143" i="19"/>
  <c r="AH143" i="19" s="1"/>
  <c r="AM95" i="19"/>
  <c r="AC95" i="19" s="1"/>
  <c r="AM97" i="19"/>
  <c r="AC97" i="19" s="1"/>
  <c r="AM99" i="19"/>
  <c r="AB99" i="19" s="1"/>
  <c r="AM101" i="19"/>
  <c r="AB101" i="19" s="1"/>
  <c r="AM103" i="19"/>
  <c r="AB103" i="19" s="1"/>
  <c r="AM105" i="19"/>
  <c r="AB105" i="19" s="1"/>
  <c r="AM107" i="19"/>
  <c r="AB107" i="19" s="1"/>
  <c r="AM109" i="19"/>
  <c r="AA109" i="19" s="1"/>
  <c r="AM111" i="19"/>
  <c r="AC111" i="19" s="1"/>
  <c r="AM113" i="19"/>
  <c r="AA113" i="19" s="1"/>
  <c r="AM115" i="19"/>
  <c r="AA115" i="19" s="1"/>
  <c r="AM117" i="19"/>
  <c r="AB117" i="19" s="1"/>
  <c r="AM119" i="19"/>
  <c r="AB119" i="19" s="1"/>
  <c r="AM121" i="19"/>
  <c r="AB121" i="19" s="1"/>
  <c r="AM123" i="19"/>
  <c r="AA123" i="19" s="1"/>
  <c r="AM125" i="19"/>
  <c r="AB125" i="19" s="1"/>
  <c r="AM127" i="19"/>
  <c r="AC127" i="19" s="1"/>
  <c r="AM128" i="19"/>
  <c r="AA128" i="19" s="1"/>
  <c r="AM130" i="19"/>
  <c r="AA130" i="19" s="1"/>
  <c r="AM132" i="19"/>
  <c r="AC132" i="19" s="1"/>
  <c r="AM134" i="19"/>
  <c r="AB134" i="19" s="1"/>
  <c r="AM136" i="19"/>
  <c r="AA136" i="19" s="1"/>
  <c r="AM138" i="19"/>
  <c r="AA138" i="19" s="1"/>
  <c r="AF144" i="19"/>
  <c r="AH144" i="19" s="1"/>
  <c r="AF152" i="19"/>
  <c r="AH152" i="19" s="1"/>
  <c r="AD144" i="19"/>
  <c r="AE144" i="19" s="1"/>
  <c r="AD148" i="19"/>
  <c r="AE148" i="19" s="1"/>
  <c r="AD152" i="19"/>
  <c r="AE152" i="19" s="1"/>
  <c r="AD156" i="19"/>
  <c r="AE156" i="19" s="1"/>
  <c r="AB19" i="19"/>
  <c r="Z19" i="19"/>
  <c r="AC19" i="19"/>
  <c r="AM8" i="19"/>
  <c r="AC27" i="19"/>
  <c r="Y27" i="19"/>
  <c r="AA27" i="19"/>
  <c r="Z27" i="19"/>
  <c r="Y35" i="19"/>
  <c r="AB35" i="19"/>
  <c r="AA35" i="19"/>
  <c r="Z35" i="19"/>
  <c r="Y43" i="19"/>
  <c r="AD42" i="19" s="1"/>
  <c r="AE42" i="19" s="1"/>
  <c r="AB43" i="19"/>
  <c r="Z43" i="19"/>
  <c r="Y51" i="19"/>
  <c r="AD50" i="19" s="1"/>
  <c r="AE50" i="19" s="1"/>
  <c r="Z51" i="19"/>
  <c r="Y55" i="19"/>
  <c r="Z55" i="19"/>
  <c r="AC63" i="19"/>
  <c r="Y63" i="19"/>
  <c r="AB63" i="19"/>
  <c r="AA63" i="19"/>
  <c r="Z63" i="19"/>
  <c r="Y67" i="19"/>
  <c r="Z67" i="19"/>
  <c r="AC71" i="19"/>
  <c r="Y71" i="19"/>
  <c r="AB71" i="19"/>
  <c r="AA71" i="19"/>
  <c r="Z71" i="19"/>
  <c r="AC75" i="19"/>
  <c r="Z75" i="19"/>
  <c r="Y75" i="19"/>
  <c r="Y79" i="19"/>
  <c r="Z79" i="19"/>
  <c r="AC83" i="19"/>
  <c r="Y83" i="19"/>
  <c r="AB83" i="19"/>
  <c r="AA83" i="19"/>
  <c r="Z83" i="19"/>
  <c r="Y87" i="19"/>
  <c r="Z87" i="19"/>
  <c r="AC91" i="19"/>
  <c r="Y91" i="19"/>
  <c r="AB91" i="19"/>
  <c r="AA91" i="19"/>
  <c r="Z91" i="19"/>
  <c r="Z95" i="19"/>
  <c r="Y95" i="19"/>
  <c r="AA99" i="19"/>
  <c r="Z99" i="19"/>
  <c r="Y99" i="19"/>
  <c r="Z103" i="19"/>
  <c r="AC103" i="19"/>
  <c r="Y103" i="19"/>
  <c r="Z107" i="19"/>
  <c r="Y107" i="19"/>
  <c r="AA111" i="19"/>
  <c r="Z111" i="19"/>
  <c r="Y111" i="19"/>
  <c r="Z115" i="19"/>
  <c r="Y115" i="19"/>
  <c r="Z119" i="19"/>
  <c r="Y119" i="19"/>
  <c r="Z123" i="19"/>
  <c r="Y123" i="19"/>
  <c r="Z137" i="19"/>
  <c r="Y137" i="19"/>
  <c r="Z20" i="19"/>
  <c r="Y20" i="19"/>
  <c r="AD19" i="19" s="1"/>
  <c r="AE19" i="19" s="1"/>
  <c r="Y24" i="19"/>
  <c r="Z24" i="19"/>
  <c r="Y28" i="19"/>
  <c r="Z28" i="19"/>
  <c r="AC32" i="19"/>
  <c r="Y32" i="19"/>
  <c r="Z32" i="19"/>
  <c r="Y36" i="19"/>
  <c r="AB36" i="19"/>
  <c r="Z36" i="19"/>
  <c r="Y40" i="19"/>
  <c r="AD39" i="19" s="1"/>
  <c r="AE39" i="19" s="1"/>
  <c r="Z40" i="19"/>
  <c r="Y44" i="19"/>
  <c r="Z44" i="19"/>
  <c r="AB48" i="19"/>
  <c r="AC48" i="19"/>
  <c r="AA48" i="19"/>
  <c r="Z48" i="19"/>
  <c r="Y48" i="19"/>
  <c r="AC52" i="19"/>
  <c r="Y52" i="19"/>
  <c r="AB52" i="19"/>
  <c r="AA52" i="19"/>
  <c r="Z52" i="19"/>
  <c r="AC56" i="19"/>
  <c r="Y56" i="19"/>
  <c r="Z56" i="19"/>
  <c r="AC60" i="19"/>
  <c r="Y60" i="19"/>
  <c r="AB60" i="19"/>
  <c r="AA60" i="19"/>
  <c r="Z60" i="19"/>
  <c r="AC64" i="19"/>
  <c r="Y64" i="19"/>
  <c r="AB64" i="19"/>
  <c r="Z64" i="19"/>
  <c r="AA64" i="19"/>
  <c r="AC68" i="19"/>
  <c r="Y68" i="19"/>
  <c r="AB68" i="19"/>
  <c r="AA68" i="19"/>
  <c r="Z68" i="19"/>
  <c r="AC72" i="19"/>
  <c r="Y72" i="19"/>
  <c r="AD71" i="19" s="1"/>
  <c r="AE71" i="19" s="1"/>
  <c r="AB72" i="19"/>
  <c r="AA72" i="19"/>
  <c r="Z72" i="19"/>
  <c r="Y76" i="19"/>
  <c r="Z76" i="19"/>
  <c r="Y80" i="19"/>
  <c r="Z80" i="19"/>
  <c r="Y84" i="19"/>
  <c r="Z84" i="19"/>
  <c r="Y88" i="19"/>
  <c r="Z88" i="19"/>
  <c r="Y92" i="19"/>
  <c r="Z92" i="19"/>
  <c r="AA92" i="19"/>
  <c r="Z96" i="19"/>
  <c r="Y96" i="19"/>
  <c r="Z100" i="19"/>
  <c r="Y100" i="19"/>
  <c r="Z104" i="19"/>
  <c r="Y104" i="19"/>
  <c r="Z108" i="19"/>
  <c r="Y108" i="19"/>
  <c r="Z112" i="19"/>
  <c r="Y112" i="19"/>
  <c r="Z116" i="19"/>
  <c r="Y116" i="19"/>
  <c r="Z120" i="19"/>
  <c r="Y120" i="19"/>
  <c r="Z125" i="19"/>
  <c r="Y125" i="19"/>
  <c r="Z127" i="19"/>
  <c r="Y127" i="19"/>
  <c r="Z129" i="19"/>
  <c r="Y129" i="19"/>
  <c r="Z131" i="19"/>
  <c r="Y131" i="19"/>
  <c r="Z133" i="19"/>
  <c r="Y133" i="19"/>
  <c r="Z135" i="19"/>
  <c r="Y135" i="19"/>
  <c r="Z139" i="19"/>
  <c r="Y139" i="19"/>
  <c r="AM61" i="19"/>
  <c r="AC61" i="19" s="1"/>
  <c r="AM74" i="19"/>
  <c r="AB74" i="19" s="1"/>
  <c r="AM80" i="19"/>
  <c r="AB80" i="19" s="1"/>
  <c r="AM67" i="19"/>
  <c r="AC67" i="19" s="1"/>
  <c r="AM78" i="19"/>
  <c r="AA78" i="19" s="1"/>
  <c r="AM94" i="19"/>
  <c r="AA94" i="19" s="1"/>
  <c r="AM96" i="19"/>
  <c r="AC96" i="19" s="1"/>
  <c r="AM98" i="19"/>
  <c r="AC98" i="19" s="1"/>
  <c r="AM100" i="19"/>
  <c r="AA100" i="19" s="1"/>
  <c r="AM102" i="19"/>
  <c r="AA102" i="19" s="1"/>
  <c r="AM104" i="19"/>
  <c r="AB104" i="19" s="1"/>
  <c r="AM106" i="19"/>
  <c r="AC106" i="19" s="1"/>
  <c r="AM108" i="19"/>
  <c r="AC108" i="19" s="1"/>
  <c r="AM110" i="19"/>
  <c r="AA110" i="19" s="1"/>
  <c r="AM112" i="19"/>
  <c r="AC112" i="19" s="1"/>
  <c r="AM114" i="19"/>
  <c r="AC114" i="19" s="1"/>
  <c r="AM116" i="19"/>
  <c r="AA116" i="19" s="1"/>
  <c r="AM118" i="19"/>
  <c r="AA118" i="19" s="1"/>
  <c r="AM120" i="19"/>
  <c r="AB120" i="19" s="1"/>
  <c r="AM122" i="19"/>
  <c r="AC122" i="19" s="1"/>
  <c r="AM124" i="19"/>
  <c r="AA124" i="19" s="1"/>
  <c r="AM126" i="19"/>
  <c r="AB126" i="19" s="1"/>
  <c r="AF155" i="19"/>
  <c r="AH155" i="19" s="1"/>
  <c r="AM129" i="19"/>
  <c r="AA129" i="19" s="1"/>
  <c r="AM131" i="19"/>
  <c r="AC131" i="19" s="1"/>
  <c r="AM133" i="19"/>
  <c r="AC133" i="19" s="1"/>
  <c r="AM135" i="19"/>
  <c r="AB135" i="19" s="1"/>
  <c r="AM137" i="19"/>
  <c r="AC137" i="19" s="1"/>
  <c r="AM139" i="19"/>
  <c r="AA139" i="19" s="1"/>
  <c r="AF148" i="19"/>
  <c r="AH148" i="19" s="1"/>
  <c r="AF159" i="19"/>
  <c r="AH159" i="19" s="1"/>
  <c r="AF158" i="19"/>
  <c r="AH158" i="19" s="1"/>
  <c r="Z159" i="19"/>
  <c r="Z158" i="19"/>
  <c r="Z157" i="19"/>
  <c r="Z156" i="19"/>
  <c r="Z155" i="19"/>
  <c r="Z154" i="19"/>
  <c r="Z153" i="19"/>
  <c r="Z152" i="19"/>
  <c r="Z151" i="19"/>
  <c r="Z150" i="19"/>
  <c r="Z149" i="19"/>
  <c r="Z148" i="19"/>
  <c r="Z147" i="19"/>
  <c r="Z146" i="19"/>
  <c r="Z145" i="19"/>
  <c r="Z144" i="19"/>
  <c r="Z143" i="19"/>
  <c r="Z142" i="19"/>
  <c r="Z141" i="19"/>
  <c r="AD142" i="19"/>
  <c r="AE142" i="19" s="1"/>
  <c r="AD146" i="19"/>
  <c r="AE146" i="19" s="1"/>
  <c r="AD150" i="19"/>
  <c r="AE150" i="19" s="1"/>
  <c r="AD154" i="19"/>
  <c r="AE154" i="19" s="1"/>
  <c r="AD159" i="19"/>
  <c r="AE159" i="19" s="1"/>
  <c r="AD158" i="19"/>
  <c r="AE158" i="19" s="1"/>
  <c r="AL26" i="1"/>
  <c r="S25" i="1"/>
  <c r="AL22" i="18"/>
  <c r="S21" i="18"/>
  <c r="Q85" i="17"/>
  <c r="P84" i="17"/>
  <c r="N85" i="17"/>
  <c r="M84" i="17"/>
  <c r="AC51" i="19" l="1"/>
  <c r="AD63" i="19"/>
  <c r="AE63" i="19" s="1"/>
  <c r="AA75" i="19"/>
  <c r="AH150" i="19"/>
  <c r="AB32" i="19"/>
  <c r="AA51" i="19"/>
  <c r="AB82" i="19"/>
  <c r="AC76" i="19"/>
  <c r="AD115" i="19"/>
  <c r="AE115" i="19" s="1"/>
  <c r="AC119" i="19"/>
  <c r="AD29" i="19"/>
  <c r="AE29" i="19" s="1"/>
  <c r="AD75" i="19"/>
  <c r="AE75" i="19" s="1"/>
  <c r="AD107" i="19"/>
  <c r="AE107" i="19" s="1"/>
  <c r="AA127" i="19"/>
  <c r="AF127" i="19" s="1"/>
  <c r="AC92" i="19"/>
  <c r="AA36" i="19"/>
  <c r="AF36" i="19" s="1"/>
  <c r="AD102" i="19"/>
  <c r="AE102" i="19" s="1"/>
  <c r="AA95" i="19"/>
  <c r="AF94" i="19" s="1"/>
  <c r="AC85" i="19"/>
  <c r="AB33" i="19"/>
  <c r="AH147" i="19"/>
  <c r="AB79" i="19"/>
  <c r="AD93" i="19"/>
  <c r="AE93" i="19" s="1"/>
  <c r="AD99" i="19"/>
  <c r="AE99" i="19" s="1"/>
  <c r="AB127" i="19"/>
  <c r="AB95" i="19"/>
  <c r="AD26" i="19"/>
  <c r="AE26" i="19" s="1"/>
  <c r="AD121" i="19"/>
  <c r="AE121" i="19" s="1"/>
  <c r="AD113" i="19"/>
  <c r="AE113" i="19" s="1"/>
  <c r="AD105" i="19"/>
  <c r="AE105" i="19" s="1"/>
  <c r="AD97" i="19"/>
  <c r="AE97" i="19" s="1"/>
  <c r="AD33" i="19"/>
  <c r="AE33" i="19" s="1"/>
  <c r="AA93" i="19"/>
  <c r="AF93" i="19" s="1"/>
  <c r="AD87" i="19"/>
  <c r="AE87" i="19" s="1"/>
  <c r="AC87" i="19"/>
  <c r="AB58" i="19"/>
  <c r="AD138" i="19"/>
  <c r="AE138" i="19" s="1"/>
  <c r="AD95" i="19"/>
  <c r="AE95" i="19" s="1"/>
  <c r="AA76" i="19"/>
  <c r="AF75" i="19" s="1"/>
  <c r="AD67" i="19"/>
  <c r="AE67" i="19" s="1"/>
  <c r="AD35" i="19"/>
  <c r="AE35" i="19" s="1"/>
  <c r="AB123" i="19"/>
  <c r="AB111" i="19"/>
  <c r="AD49" i="19"/>
  <c r="AE49" i="19" s="1"/>
  <c r="AA77" i="19"/>
  <c r="AC73" i="19"/>
  <c r="AA24" i="19"/>
  <c r="AF23" i="19" s="1"/>
  <c r="AD61" i="19"/>
  <c r="AE61" i="19" s="1"/>
  <c r="AB59" i="19"/>
  <c r="AD128" i="19"/>
  <c r="AE128" i="19" s="1"/>
  <c r="AA125" i="19"/>
  <c r="AF124" i="19" s="1"/>
  <c r="AD83" i="19"/>
  <c r="AE83" i="19" s="1"/>
  <c r="AA56" i="19"/>
  <c r="AG55" i="19" s="1"/>
  <c r="AC44" i="19"/>
  <c r="AA87" i="19"/>
  <c r="AG86" i="19" s="1"/>
  <c r="AD54" i="19"/>
  <c r="AE54" i="19" s="1"/>
  <c r="AC54" i="19"/>
  <c r="AC100" i="19"/>
  <c r="AD59" i="19"/>
  <c r="AE59" i="19" s="1"/>
  <c r="AD136" i="19"/>
  <c r="AE136" i="19" s="1"/>
  <c r="AD90" i="19"/>
  <c r="AE90" i="19" s="1"/>
  <c r="AC79" i="19"/>
  <c r="AA54" i="19"/>
  <c r="AF53" i="19" s="1"/>
  <c r="AC89" i="19"/>
  <c r="AB37" i="19"/>
  <c r="AC59" i="19"/>
  <c r="AB23" i="19"/>
  <c r="AD132" i="19"/>
  <c r="AE132" i="19" s="1"/>
  <c r="AB116" i="19"/>
  <c r="AC140" i="19"/>
  <c r="AB40" i="19"/>
  <c r="AD27" i="19"/>
  <c r="AE27" i="19" s="1"/>
  <c r="AB20" i="19"/>
  <c r="AD118" i="19"/>
  <c r="AE118" i="19" s="1"/>
  <c r="AB115" i="19"/>
  <c r="AA107" i="19"/>
  <c r="AG106" i="19" s="1"/>
  <c r="AD74" i="19"/>
  <c r="AE74" i="19" s="1"/>
  <c r="AC29" i="19"/>
  <c r="AB31" i="19"/>
  <c r="AB73" i="19"/>
  <c r="AD119" i="19"/>
  <c r="AE119" i="19" s="1"/>
  <c r="AD84" i="19"/>
  <c r="AE84" i="19" s="1"/>
  <c r="AD134" i="19"/>
  <c r="AE134" i="19" s="1"/>
  <c r="AD130" i="19"/>
  <c r="AE130" i="19" s="1"/>
  <c r="AD124" i="19"/>
  <c r="AE124" i="19" s="1"/>
  <c r="AD111" i="19"/>
  <c r="AE111" i="19" s="1"/>
  <c r="AD103" i="19"/>
  <c r="AE103" i="19" s="1"/>
  <c r="AC40" i="19"/>
  <c r="AD23" i="19"/>
  <c r="AE23" i="19" s="1"/>
  <c r="AC20" i="19"/>
  <c r="AC107" i="19"/>
  <c r="AC99" i="19"/>
  <c r="AC43" i="19"/>
  <c r="AA140" i="19"/>
  <c r="AF139" i="19" s="1"/>
  <c r="AC124" i="19"/>
  <c r="AD117" i="19"/>
  <c r="AE117" i="19" s="1"/>
  <c r="AD109" i="19"/>
  <c r="AE109" i="19" s="1"/>
  <c r="AD101" i="19"/>
  <c r="AE101" i="19" s="1"/>
  <c r="AA86" i="19"/>
  <c r="AG85" i="19" s="1"/>
  <c r="AD77" i="19"/>
  <c r="AE77" i="19" s="1"/>
  <c r="AA70" i="19"/>
  <c r="AG69" i="19" s="1"/>
  <c r="AC130" i="19"/>
  <c r="AA89" i="19"/>
  <c r="AG88" i="19" s="1"/>
  <c r="AC37" i="19"/>
  <c r="AB29" i="19"/>
  <c r="AC23" i="19"/>
  <c r="AA84" i="19"/>
  <c r="AF84" i="19" s="1"/>
  <c r="AC84" i="19"/>
  <c r="AB24" i="19"/>
  <c r="AC123" i="19"/>
  <c r="AC115" i="19"/>
  <c r="AC70" i="19"/>
  <c r="AA50" i="19"/>
  <c r="AG49" i="19" s="1"/>
  <c r="AC50" i="19"/>
  <c r="AC139" i="19"/>
  <c r="AB88" i="19"/>
  <c r="AD79" i="19"/>
  <c r="AE79" i="19" s="1"/>
  <c r="AD125" i="19"/>
  <c r="AE125" i="19" s="1"/>
  <c r="AD81" i="19"/>
  <c r="AE81" i="19" s="1"/>
  <c r="AB129" i="19"/>
  <c r="AA67" i="19"/>
  <c r="AF67" i="19" s="1"/>
  <c r="AB62" i="19"/>
  <c r="AB131" i="19"/>
  <c r="AD126" i="19"/>
  <c r="AE126" i="19" s="1"/>
  <c r="AC125" i="19"/>
  <c r="AC116" i="19"/>
  <c r="AD47" i="19"/>
  <c r="AE47" i="19" s="1"/>
  <c r="AA137" i="19"/>
  <c r="AF136" i="19" s="1"/>
  <c r="AD70" i="19"/>
  <c r="AE70" i="19" s="1"/>
  <c r="AB67" i="19"/>
  <c r="AA55" i="19"/>
  <c r="AG54" i="19" s="1"/>
  <c r="AD85" i="19"/>
  <c r="AE85" i="19" s="1"/>
  <c r="AB78" i="19"/>
  <c r="AD65" i="19"/>
  <c r="AE65" i="19" s="1"/>
  <c r="AC141" i="19"/>
  <c r="AD96" i="19"/>
  <c r="AE96" i="19" s="1"/>
  <c r="AB77" i="19"/>
  <c r="AD52" i="19"/>
  <c r="AE52" i="19" s="1"/>
  <c r="AD36" i="19"/>
  <c r="AE36" i="19" s="1"/>
  <c r="AC39" i="19"/>
  <c r="AD30" i="19"/>
  <c r="AE30" i="19" s="1"/>
  <c r="AC28" i="19"/>
  <c r="AB137" i="19"/>
  <c r="AD122" i="19"/>
  <c r="AE122" i="19" s="1"/>
  <c r="AB141" i="19"/>
  <c r="AB122" i="19"/>
  <c r="AA122" i="19"/>
  <c r="AF122" i="19" s="1"/>
  <c r="AB106" i="19"/>
  <c r="AA106" i="19"/>
  <c r="AG105" i="19" s="1"/>
  <c r="AC86" i="19"/>
  <c r="AA58" i="19"/>
  <c r="AG57" i="19" s="1"/>
  <c r="AB130" i="19"/>
  <c r="AC81" i="19"/>
  <c r="AD68" i="19"/>
  <c r="AE68" i="19" s="1"/>
  <c r="AA61" i="19"/>
  <c r="AF60" i="19" s="1"/>
  <c r="AD58" i="19"/>
  <c r="AE58" i="19" s="1"/>
  <c r="AA39" i="19"/>
  <c r="AF38" i="19" s="1"/>
  <c r="AC31" i="19"/>
  <c r="AA108" i="19"/>
  <c r="AF108" i="19" s="1"/>
  <c r="AB100" i="19"/>
  <c r="AD91" i="19"/>
  <c r="AE91" i="19" s="1"/>
  <c r="AD43" i="19"/>
  <c r="AE43" i="19" s="1"/>
  <c r="AD110" i="19"/>
  <c r="AE110" i="19" s="1"/>
  <c r="AD106" i="19"/>
  <c r="AE106" i="19" s="1"/>
  <c r="AC55" i="19"/>
  <c r="AH154" i="19"/>
  <c r="AB124" i="19"/>
  <c r="AB110" i="19"/>
  <c r="AC94" i="19"/>
  <c r="AB138" i="19"/>
  <c r="AF128" i="19"/>
  <c r="AG128" i="19"/>
  <c r="AG137" i="19"/>
  <c r="AG117" i="19"/>
  <c r="AF109" i="19"/>
  <c r="AG109" i="19"/>
  <c r="AG101" i="19"/>
  <c r="AG93" i="19"/>
  <c r="AG135" i="19"/>
  <c r="AG127" i="19"/>
  <c r="AG112" i="19"/>
  <c r="AF64" i="19"/>
  <c r="AG64" i="19"/>
  <c r="AG108" i="19"/>
  <c r="AG61" i="19"/>
  <c r="AF129" i="19"/>
  <c r="AG129" i="19"/>
  <c r="AF138" i="19"/>
  <c r="AG138" i="19"/>
  <c r="AF123" i="19"/>
  <c r="AG123" i="19"/>
  <c r="AF115" i="19"/>
  <c r="AG115" i="19"/>
  <c r="AF99" i="19"/>
  <c r="AG99" i="19"/>
  <c r="AG77" i="19"/>
  <c r="AG126" i="19"/>
  <c r="AA112" i="19"/>
  <c r="AB96" i="19"/>
  <c r="AA96" i="19"/>
  <c r="AA80" i="19"/>
  <c r="AF80" i="19" s="1"/>
  <c r="AC80" i="19"/>
  <c r="AF63" i="19"/>
  <c r="AG63" i="19"/>
  <c r="AF51" i="19"/>
  <c r="AG51" i="19"/>
  <c r="AG35" i="19"/>
  <c r="AF110" i="19"/>
  <c r="AG110" i="19"/>
  <c r="AF82" i="19"/>
  <c r="AG82" i="19"/>
  <c r="AF42" i="19"/>
  <c r="AG42" i="19"/>
  <c r="AA133" i="19"/>
  <c r="AB112" i="19"/>
  <c r="AF91" i="19"/>
  <c r="AG91" i="19"/>
  <c r="AD55" i="19"/>
  <c r="AE55" i="19" s="1"/>
  <c r="AF31" i="19"/>
  <c r="AG31" i="19"/>
  <c r="AF34" i="19"/>
  <c r="AG34" i="19"/>
  <c r="AF45" i="19"/>
  <c r="AG45" i="19"/>
  <c r="AF25" i="19"/>
  <c r="AG25" i="19"/>
  <c r="AC134" i="19"/>
  <c r="AA134" i="19"/>
  <c r="AD127" i="19"/>
  <c r="AE127" i="19" s="1"/>
  <c r="AA121" i="19"/>
  <c r="AD108" i="19"/>
  <c r="AE108" i="19" s="1"/>
  <c r="AC105" i="19"/>
  <c r="AA105" i="19"/>
  <c r="AC57" i="19"/>
  <c r="AF48" i="19"/>
  <c r="AG48" i="19"/>
  <c r="AB133" i="19"/>
  <c r="AA120" i="19"/>
  <c r="AA104" i="19"/>
  <c r="AF59" i="19"/>
  <c r="AG59" i="19"/>
  <c r="AD51" i="19"/>
  <c r="AE51" i="19" s="1"/>
  <c r="AF19" i="19"/>
  <c r="AG19" i="19"/>
  <c r="AA103" i="19"/>
  <c r="AD94" i="19"/>
  <c r="AE94" i="19" s="1"/>
  <c r="AF90" i="19"/>
  <c r="AG90" i="19"/>
  <c r="AD82" i="19"/>
  <c r="AE82" i="19" s="1"/>
  <c r="AD66" i="19"/>
  <c r="AE66" i="19" s="1"/>
  <c r="AF26" i="19"/>
  <c r="AG26" i="19"/>
  <c r="AD139" i="19"/>
  <c r="AE139" i="19" s="1"/>
  <c r="AC126" i="19"/>
  <c r="AA126" i="19"/>
  <c r="AB118" i="19"/>
  <c r="AB114" i="19"/>
  <c r="AA114" i="19"/>
  <c r="AF114" i="19" s="1"/>
  <c r="AB102" i="19"/>
  <c r="AB98" i="19"/>
  <c r="AA98" i="19"/>
  <c r="AA74" i="19"/>
  <c r="AF74" i="19" s="1"/>
  <c r="AF37" i="19"/>
  <c r="AG37" i="19"/>
  <c r="AA22" i="19"/>
  <c r="AF22" i="19" s="1"/>
  <c r="AC136" i="19"/>
  <c r="AD133" i="19"/>
  <c r="AE133" i="19" s="1"/>
  <c r="AD131" i="19"/>
  <c r="AE131" i="19" s="1"/>
  <c r="AA132" i="19"/>
  <c r="AD120" i="19"/>
  <c r="AE120" i="19" s="1"/>
  <c r="AC117" i="19"/>
  <c r="AA117" i="19"/>
  <c r="AB109" i="19"/>
  <c r="AD104" i="19"/>
  <c r="AE104" i="19" s="1"/>
  <c r="AC101" i="19"/>
  <c r="AA101" i="19"/>
  <c r="AD80" i="19"/>
  <c r="AE80" i="19" s="1"/>
  <c r="AA69" i="19"/>
  <c r="AC69" i="19"/>
  <c r="AD64" i="19"/>
  <c r="AE64" i="19" s="1"/>
  <c r="AB61" i="19"/>
  <c r="AA57" i="19"/>
  <c r="AG44" i="19"/>
  <c r="AF40" i="19"/>
  <c r="AG40" i="19"/>
  <c r="AD32" i="19"/>
  <c r="AE32" i="19" s="1"/>
  <c r="AG24" i="19"/>
  <c r="AF46" i="19"/>
  <c r="AG46" i="19"/>
  <c r="AD22" i="19"/>
  <c r="AE22" i="19" s="1"/>
  <c r="AC135" i="19"/>
  <c r="AA135" i="19"/>
  <c r="AC120" i="19"/>
  <c r="AC104" i="19"/>
  <c r="AG67" i="19"/>
  <c r="AG122" i="19"/>
  <c r="AD86" i="19"/>
  <c r="AE86" i="19" s="1"/>
  <c r="AF78" i="19"/>
  <c r="AG78" i="19"/>
  <c r="AF62" i="19"/>
  <c r="AG62" i="19"/>
  <c r="AC118" i="19"/>
  <c r="AC102" i="19"/>
  <c r="AG89" i="19"/>
  <c r="AF41" i="19"/>
  <c r="AG41" i="19"/>
  <c r="AC22" i="19"/>
  <c r="AB136" i="19"/>
  <c r="AC121" i="19"/>
  <c r="AB113" i="19"/>
  <c r="AD72" i="19"/>
  <c r="AE72" i="19" s="1"/>
  <c r="AB65" i="19"/>
  <c r="AG28" i="19"/>
  <c r="AF20" i="19"/>
  <c r="AG20" i="19"/>
  <c r="AA131" i="19"/>
  <c r="AB108" i="19"/>
  <c r="AA88" i="19"/>
  <c r="AF47" i="19"/>
  <c r="AG47" i="19"/>
  <c r="AA44" i="19"/>
  <c r="AA28" i="19"/>
  <c r="AF28" i="19" s="1"/>
  <c r="AA119" i="19"/>
  <c r="AB139" i="19"/>
  <c r="AC129" i="19"/>
  <c r="AF71" i="19"/>
  <c r="AG71" i="19"/>
  <c r="AG39" i="19"/>
  <c r="AD31" i="19"/>
  <c r="AE31" i="19" s="1"/>
  <c r="AD114" i="19"/>
  <c r="AE114" i="19" s="1"/>
  <c r="AG114" i="19"/>
  <c r="AD98" i="19"/>
  <c r="AE98" i="19" s="1"/>
  <c r="AG98" i="19"/>
  <c r="AD78" i="19"/>
  <c r="AE78" i="19" s="1"/>
  <c r="AG74" i="19"/>
  <c r="AG70" i="19"/>
  <c r="AD62" i="19"/>
  <c r="AE62" i="19" s="1"/>
  <c r="AG50" i="19"/>
  <c r="AD34" i="19"/>
  <c r="AE34" i="19" s="1"/>
  <c r="AD123" i="19"/>
  <c r="AE123" i="19" s="1"/>
  <c r="AC110" i="19"/>
  <c r="AB94" i="19"/>
  <c r="AD89" i="19"/>
  <c r="AE89" i="19" s="1"/>
  <c r="AF81" i="19"/>
  <c r="AG81" i="19"/>
  <c r="AC78" i="19"/>
  <c r="AC74" i="19"/>
  <c r="AF65" i="19"/>
  <c r="AG65" i="19"/>
  <c r="AC62" i="19"/>
  <c r="AD57" i="19"/>
  <c r="AE57" i="19" s="1"/>
  <c r="AD45" i="19"/>
  <c r="AE45" i="19" s="1"/>
  <c r="AD41" i="19"/>
  <c r="AE41" i="19" s="1"/>
  <c r="AF33" i="19"/>
  <c r="AG33" i="19"/>
  <c r="AD25" i="19"/>
  <c r="AE25" i="19" s="1"/>
  <c r="AG140" i="19"/>
  <c r="AC138" i="19"/>
  <c r="AB132" i="19"/>
  <c r="AD129" i="19"/>
  <c r="AE129" i="19" s="1"/>
  <c r="AB128" i="19"/>
  <c r="AD116" i="19"/>
  <c r="AE116" i="19" s="1"/>
  <c r="AC113" i="19"/>
  <c r="AD100" i="19"/>
  <c r="AE100" i="19" s="1"/>
  <c r="AB97" i="19"/>
  <c r="AA97" i="19"/>
  <c r="AD92" i="19"/>
  <c r="AE92" i="19" s="1"/>
  <c r="AG84" i="19"/>
  <c r="AD76" i="19"/>
  <c r="AE76" i="19" s="1"/>
  <c r="AF72" i="19"/>
  <c r="AG72" i="19"/>
  <c r="AC65" i="19"/>
  <c r="AD60" i="19"/>
  <c r="AE60" i="19" s="1"/>
  <c r="AF52" i="19"/>
  <c r="AG52" i="19"/>
  <c r="AD48" i="19"/>
  <c r="AE48" i="19" s="1"/>
  <c r="AG36" i="19"/>
  <c r="AD28" i="19"/>
  <c r="AE28" i="19" s="1"/>
  <c r="AD20" i="19"/>
  <c r="AE20" i="19" s="1"/>
  <c r="AF30" i="19"/>
  <c r="AG30" i="19"/>
  <c r="AD73" i="19"/>
  <c r="AE73" i="19" s="1"/>
  <c r="AD69" i="19"/>
  <c r="AE69" i="19" s="1"/>
  <c r="AD53" i="19"/>
  <c r="AE53" i="19" s="1"/>
  <c r="AD37" i="19"/>
  <c r="AE37" i="19" s="1"/>
  <c r="AF29" i="19"/>
  <c r="AG29" i="19"/>
  <c r="AD137" i="19"/>
  <c r="AE137" i="19" s="1"/>
  <c r="AD135" i="19"/>
  <c r="AE135" i="19" s="1"/>
  <c r="AC128" i="19"/>
  <c r="AD112" i="19"/>
  <c r="AE112" i="19" s="1"/>
  <c r="AC109" i="19"/>
  <c r="AD88" i="19"/>
  <c r="AE88" i="19" s="1"/>
  <c r="AG80" i="19"/>
  <c r="AD56" i="19"/>
  <c r="AE56" i="19" s="1"/>
  <c r="AD44" i="19"/>
  <c r="AE44" i="19" s="1"/>
  <c r="AD40" i="19"/>
  <c r="AE40" i="19" s="1"/>
  <c r="AF32" i="19"/>
  <c r="AG32" i="19"/>
  <c r="AD24" i="19"/>
  <c r="AE24" i="19" s="1"/>
  <c r="AG58" i="19"/>
  <c r="AD46" i="19"/>
  <c r="AE46" i="19" s="1"/>
  <c r="AD38" i="19"/>
  <c r="AE38" i="19" s="1"/>
  <c r="AG22" i="19"/>
  <c r="S24" i="1"/>
  <c r="AL25" i="1"/>
  <c r="S20" i="18"/>
  <c r="AL21" i="18"/>
  <c r="N84" i="17"/>
  <c r="M83" i="17"/>
  <c r="Q84" i="17"/>
  <c r="P83" i="17"/>
  <c r="AF35" i="19" l="1"/>
  <c r="AF137" i="19"/>
  <c r="AG124" i="19"/>
  <c r="AG23" i="19"/>
  <c r="AH23" i="19" s="1"/>
  <c r="AF24" i="19"/>
  <c r="AH24" i="19" s="1"/>
  <c r="AG75" i="19"/>
  <c r="AH75" i="19" s="1"/>
  <c r="AF89" i="19"/>
  <c r="AH89" i="19" s="1"/>
  <c r="AG94" i="19"/>
  <c r="AH94" i="19" s="1"/>
  <c r="AG53" i="19"/>
  <c r="AF76" i="19"/>
  <c r="AG83" i="19"/>
  <c r="AH109" i="19"/>
  <c r="AF49" i="19"/>
  <c r="AH49" i="19" s="1"/>
  <c r="AH115" i="19"/>
  <c r="AH138" i="19"/>
  <c r="AF70" i="19"/>
  <c r="AH70" i="19" s="1"/>
  <c r="AF39" i="19"/>
  <c r="AH39" i="19" s="1"/>
  <c r="AG92" i="19"/>
  <c r="AG139" i="19"/>
  <c r="AH139" i="19" s="1"/>
  <c r="AF140" i="19"/>
  <c r="AH140" i="19" s="1"/>
  <c r="AF92" i="19"/>
  <c r="AH127" i="19"/>
  <c r="AG76" i="19"/>
  <c r="AF50" i="19"/>
  <c r="AH50" i="19" s="1"/>
  <c r="AF77" i="19"/>
  <c r="AH77" i="19" s="1"/>
  <c r="AF106" i="19"/>
  <c r="AH106" i="19" s="1"/>
  <c r="AH26" i="19"/>
  <c r="AH45" i="19"/>
  <c r="AH34" i="19"/>
  <c r="AG38" i="19"/>
  <c r="AH38" i="19" s="1"/>
  <c r="AG66" i="19"/>
  <c r="AG136" i="19"/>
  <c r="AH136" i="19" s="1"/>
  <c r="AF107" i="19"/>
  <c r="AF66" i="19"/>
  <c r="AF69" i="19"/>
  <c r="AH69" i="19" s="1"/>
  <c r="AF105" i="19"/>
  <c r="AH105" i="19" s="1"/>
  <c r="AH91" i="19"/>
  <c r="AH64" i="19"/>
  <c r="AH137" i="19"/>
  <c r="AG121" i="19"/>
  <c r="AF55" i="19"/>
  <c r="AH55" i="19" s="1"/>
  <c r="AF83" i="19"/>
  <c r="AH83" i="19" s="1"/>
  <c r="AH84" i="19"/>
  <c r="AF86" i="19"/>
  <c r="AH86" i="19" s="1"/>
  <c r="AF85" i="19"/>
  <c r="AH85" i="19" s="1"/>
  <c r="AF54" i="19"/>
  <c r="AH54" i="19" s="1"/>
  <c r="AF58" i="19"/>
  <c r="AH52" i="19"/>
  <c r="AH72" i="19"/>
  <c r="AH65" i="19"/>
  <c r="AH81" i="19"/>
  <c r="AH67" i="19"/>
  <c r="AH37" i="19"/>
  <c r="AH122" i="19"/>
  <c r="AH32" i="19"/>
  <c r="AH30" i="19"/>
  <c r="AH36" i="19"/>
  <c r="AH47" i="19"/>
  <c r="AH124" i="19"/>
  <c r="AH40" i="19"/>
  <c r="AG60" i="19"/>
  <c r="AH60" i="19" s="1"/>
  <c r="AG107" i="19"/>
  <c r="AH107" i="19" s="1"/>
  <c r="AF61" i="19"/>
  <c r="AH61" i="19" s="1"/>
  <c r="AH74" i="19"/>
  <c r="AH22" i="19"/>
  <c r="AH58" i="19"/>
  <c r="AH80" i="19"/>
  <c r="AH29" i="19"/>
  <c r="AH20" i="19"/>
  <c r="AH78" i="19"/>
  <c r="AH90" i="19"/>
  <c r="AH19" i="19"/>
  <c r="AH48" i="19"/>
  <c r="AF121" i="19"/>
  <c r="AH25" i="19"/>
  <c r="AH53" i="19"/>
  <c r="AH31" i="19"/>
  <c r="AH82" i="19"/>
  <c r="AH51" i="19"/>
  <c r="AH99" i="19"/>
  <c r="AH123" i="19"/>
  <c r="AH129" i="19"/>
  <c r="AH108" i="19"/>
  <c r="AH93" i="19"/>
  <c r="AH128" i="19"/>
  <c r="AH114" i="19"/>
  <c r="AF118" i="19"/>
  <c r="AG118" i="19"/>
  <c r="AF104" i="19"/>
  <c r="AG104" i="19"/>
  <c r="AF111" i="19"/>
  <c r="AG111" i="19"/>
  <c r="AF27" i="19"/>
  <c r="AG27" i="19"/>
  <c r="AF87" i="19"/>
  <c r="AG87" i="19"/>
  <c r="AF134" i="19"/>
  <c r="AG134" i="19"/>
  <c r="AF73" i="19"/>
  <c r="AG73" i="19"/>
  <c r="AF119" i="19"/>
  <c r="AG119" i="19"/>
  <c r="AF133" i="19"/>
  <c r="AG133" i="19"/>
  <c r="AF132" i="19"/>
  <c r="AG132" i="19"/>
  <c r="AF79" i="19"/>
  <c r="AG79" i="19"/>
  <c r="AF130" i="19"/>
  <c r="AG130" i="19"/>
  <c r="AF56" i="19"/>
  <c r="AG56" i="19"/>
  <c r="AF68" i="19"/>
  <c r="AG68" i="19"/>
  <c r="AF100" i="19"/>
  <c r="AG100" i="19"/>
  <c r="AF116" i="19"/>
  <c r="AG116" i="19"/>
  <c r="AF113" i="19"/>
  <c r="AG113" i="19"/>
  <c r="AF120" i="19"/>
  <c r="AG120" i="19"/>
  <c r="AF97" i="19"/>
  <c r="AG97" i="19"/>
  <c r="AF103" i="19"/>
  <c r="AG103" i="19"/>
  <c r="AF57" i="19"/>
  <c r="AH57" i="19" s="1"/>
  <c r="AF96" i="19"/>
  <c r="AG96" i="19"/>
  <c r="AH33" i="19"/>
  <c r="AF98" i="19"/>
  <c r="AH98" i="19" s="1"/>
  <c r="AH71" i="19"/>
  <c r="AF43" i="19"/>
  <c r="AG43" i="19"/>
  <c r="AH28" i="19"/>
  <c r="AH41" i="19"/>
  <c r="AH62" i="19"/>
  <c r="AH46" i="19"/>
  <c r="AF44" i="19"/>
  <c r="AH44" i="19" s="1"/>
  <c r="AF88" i="19"/>
  <c r="AH88" i="19" s="1"/>
  <c r="AF131" i="19"/>
  <c r="AG131" i="19"/>
  <c r="AF21" i="19"/>
  <c r="AG21" i="19"/>
  <c r="AF125" i="19"/>
  <c r="AG125" i="19"/>
  <c r="AF102" i="19"/>
  <c r="AG102" i="19"/>
  <c r="AH59" i="19"/>
  <c r="AH42" i="19"/>
  <c r="AH110" i="19"/>
  <c r="AH35" i="19"/>
  <c r="AH63" i="19"/>
  <c r="AF95" i="19"/>
  <c r="AG95" i="19"/>
  <c r="AF126" i="19"/>
  <c r="AH126" i="19" s="1"/>
  <c r="AF112" i="19"/>
  <c r="AH112" i="19" s="1"/>
  <c r="AF135" i="19"/>
  <c r="AH135" i="19" s="1"/>
  <c r="AF101" i="19"/>
  <c r="AH101" i="19" s="1"/>
  <c r="AF117" i="19"/>
  <c r="AH117" i="19" s="1"/>
  <c r="AL24" i="1"/>
  <c r="S23" i="1"/>
  <c r="S19" i="18"/>
  <c r="AL20" i="18"/>
  <c r="P82" i="17"/>
  <c r="Q83" i="17"/>
  <c r="N83" i="17"/>
  <c r="M82" i="17"/>
  <c r="AH121" i="19" l="1"/>
  <c r="AH66" i="19"/>
  <c r="AH76" i="19"/>
  <c r="AH92" i="19"/>
  <c r="AH100" i="19"/>
  <c r="AH111" i="19"/>
  <c r="AH118" i="19"/>
  <c r="AH21" i="19"/>
  <c r="AH125" i="19"/>
  <c r="AH96" i="19"/>
  <c r="AH103" i="19"/>
  <c r="AH56" i="19"/>
  <c r="AH120" i="19"/>
  <c r="AH131" i="19"/>
  <c r="AH43" i="19"/>
  <c r="AH116" i="19"/>
  <c r="AH68" i="19"/>
  <c r="AH130" i="19"/>
  <c r="AH134" i="19"/>
  <c r="AH27" i="19"/>
  <c r="AH79" i="19"/>
  <c r="AH133" i="19"/>
  <c r="AH73" i="19"/>
  <c r="AH95" i="19"/>
  <c r="AH102" i="19"/>
  <c r="AH97" i="19"/>
  <c r="AH113" i="19"/>
  <c r="AH132" i="19"/>
  <c r="AH119" i="19"/>
  <c r="AH87" i="19"/>
  <c r="AH104" i="19"/>
  <c r="S22" i="1"/>
  <c r="AL23" i="1"/>
  <c r="M5" i="18"/>
  <c r="AL19" i="18"/>
  <c r="M81" i="17"/>
  <c r="N82" i="17"/>
  <c r="P81" i="17"/>
  <c r="Q82" i="17"/>
  <c r="S21" i="1" l="1"/>
  <c r="AL22" i="1"/>
  <c r="M3" i="18"/>
  <c r="AB154" i="18"/>
  <c r="AA156" i="18"/>
  <c r="AG155" i="18" s="1"/>
  <c r="AB147" i="18"/>
  <c r="AK141" i="18"/>
  <c r="AK137" i="18"/>
  <c r="AA144" i="18"/>
  <c r="AG143" i="18" s="1"/>
  <c r="AK118" i="18"/>
  <c r="AJ112" i="18"/>
  <c r="AK107" i="18"/>
  <c r="AJ110" i="18"/>
  <c r="AJ102" i="18"/>
  <c r="AJ94" i="18"/>
  <c r="AJ111" i="18"/>
  <c r="AK74" i="18"/>
  <c r="AN86" i="18"/>
  <c r="AN78" i="18"/>
  <c r="AA158" i="18"/>
  <c r="AG157" i="18" s="1"/>
  <c r="AC147" i="18"/>
  <c r="AC156" i="18"/>
  <c r="AA159" i="18"/>
  <c r="AK125" i="18"/>
  <c r="AJ129" i="18"/>
  <c r="AJ123" i="18"/>
  <c r="AN113" i="18"/>
  <c r="AK110" i="18"/>
  <c r="AJ115" i="18"/>
  <c r="AN103" i="18"/>
  <c r="AN95" i="18"/>
  <c r="AN87" i="18"/>
  <c r="AK77" i="18"/>
  <c r="AK95" i="18"/>
  <c r="AJ80" i="18"/>
  <c r="AJ72" i="18"/>
  <c r="AK94" i="18"/>
  <c r="AJ44" i="18"/>
  <c r="AJ53" i="18"/>
  <c r="AK62" i="18"/>
  <c r="AN137" i="18"/>
  <c r="AB159" i="18"/>
  <c r="AC145" i="18"/>
  <c r="AC144" i="18"/>
  <c r="AN140" i="18"/>
  <c r="AJ117" i="18"/>
  <c r="AC150" i="18"/>
  <c r="AJ126" i="18"/>
  <c r="AK105" i="18"/>
  <c r="AJ109" i="18"/>
  <c r="AJ101" i="18"/>
  <c r="AJ93" i="18"/>
  <c r="AK92" i="18"/>
  <c r="AK72" i="18"/>
  <c r="AN85" i="18"/>
  <c r="AN77" i="18"/>
  <c r="AN69" i="18"/>
  <c r="AK57" i="18"/>
  <c r="AK89" i="18"/>
  <c r="AN45" i="18"/>
  <c r="AC151" i="18"/>
  <c r="AJ137" i="18"/>
  <c r="AK104" i="18"/>
  <c r="AK88" i="18"/>
  <c r="AJ73" i="18"/>
  <c r="AK45" i="18"/>
  <c r="AN63" i="18"/>
  <c r="AN42" i="18"/>
  <c r="AJ25" i="18"/>
  <c r="AJ38" i="18"/>
  <c r="AN43" i="18"/>
  <c r="AN35" i="18"/>
  <c r="AK37" i="18"/>
  <c r="V129" i="18"/>
  <c r="V113" i="18"/>
  <c r="AA148" i="18"/>
  <c r="AG147" i="18" s="1"/>
  <c r="AK130" i="18"/>
  <c r="AK100" i="18"/>
  <c r="AB146" i="18"/>
  <c r="AC153" i="18"/>
  <c r="AN139" i="18"/>
  <c r="AN134" i="18"/>
  <c r="AN132" i="18"/>
  <c r="AK134" i="18"/>
  <c r="AC146" i="18"/>
  <c r="AJ134" i="18"/>
  <c r="AJ122" i="18"/>
  <c r="AK103" i="18"/>
  <c r="AJ108" i="18"/>
  <c r="AJ100" i="18"/>
  <c r="AM100" i="18" s="1"/>
  <c r="AJ92" i="18"/>
  <c r="AK86" i="18"/>
  <c r="AK70" i="18"/>
  <c r="AN84" i="18"/>
  <c r="AB152" i="18"/>
  <c r="AB153" i="18"/>
  <c r="AA146" i="18"/>
  <c r="AG145" i="18" s="1"/>
  <c r="AA145" i="18"/>
  <c r="AG144" i="18" s="1"/>
  <c r="AK122" i="18"/>
  <c r="AJ116" i="18"/>
  <c r="AK106" i="18"/>
  <c r="AN109" i="18"/>
  <c r="AN101" i="18"/>
  <c r="AN93" i="18"/>
  <c r="AK96" i="18"/>
  <c r="AK73" i="18"/>
  <c r="AJ86" i="18"/>
  <c r="AJ78" i="18"/>
  <c r="AJ70" i="18"/>
  <c r="AM70" i="18" s="1"/>
  <c r="AK60" i="18"/>
  <c r="AK97" i="18"/>
  <c r="AK46" i="18"/>
  <c r="AB158" i="18"/>
  <c r="AC155" i="18"/>
  <c r="AB151" i="18"/>
  <c r="AK139" i="18"/>
  <c r="AK135" i="18"/>
  <c r="AJ133" i="18"/>
  <c r="AN130" i="18"/>
  <c r="AJ130" i="18"/>
  <c r="AK119" i="18"/>
  <c r="AK101" i="18"/>
  <c r="AJ107" i="18"/>
  <c r="AJ99" i="18"/>
  <c r="AJ91" i="18"/>
  <c r="AK84" i="18"/>
  <c r="AK68" i="18"/>
  <c r="AN83" i="18"/>
  <c r="AN75" i="18"/>
  <c r="AN67" i="18"/>
  <c r="AN52" i="18"/>
  <c r="AJ60" i="18"/>
  <c r="AJ41" i="18"/>
  <c r="AK140" i="18"/>
  <c r="AC158" i="18"/>
  <c r="AN108" i="18"/>
  <c r="AK71" i="18"/>
  <c r="AJ69" i="18"/>
  <c r="AK64" i="18"/>
  <c r="AN58" i="18"/>
  <c r="AJ43" i="18"/>
  <c r="AN20" i="18"/>
  <c r="AK31" i="18"/>
  <c r="AJ28" i="18"/>
  <c r="AJ31" i="18"/>
  <c r="AJ24" i="18"/>
  <c r="V125" i="18"/>
  <c r="V109" i="18"/>
  <c r="AN135" i="18"/>
  <c r="AK127" i="18"/>
  <c r="AN106" i="18"/>
  <c r="AJ141" i="18"/>
  <c r="AA150" i="18"/>
  <c r="AG149" i="18" s="1"/>
  <c r="AJ135" i="18"/>
  <c r="AM135" i="18" s="1"/>
  <c r="AK128" i="18"/>
  <c r="AJ128" i="18"/>
  <c r="AN129" i="18"/>
  <c r="AN126" i="18"/>
  <c r="AK124" i="18"/>
  <c r="AK117" i="18"/>
  <c r="AA147" i="18"/>
  <c r="AG146" i="18" s="1"/>
  <c r="AJ106" i="18"/>
  <c r="AM106" i="18" s="1"/>
  <c r="AJ98" i="18"/>
  <c r="AJ90" i="18"/>
  <c r="AK82" i="18"/>
  <c r="AK66" i="18"/>
  <c r="AN82" i="18"/>
  <c r="AB144" i="18"/>
  <c r="AA152" i="18"/>
  <c r="AG151" i="18" s="1"/>
  <c r="AB145" i="18"/>
  <c r="AJ140" i="18"/>
  <c r="AN136" i="18"/>
  <c r="AC143" i="18"/>
  <c r="AN117" i="18"/>
  <c r="AK131" i="18"/>
  <c r="AN120" i="18"/>
  <c r="AK102" i="18"/>
  <c r="AN107" i="18"/>
  <c r="AN99" i="18"/>
  <c r="AN91" i="18"/>
  <c r="AK85" i="18"/>
  <c r="AK69" i="18"/>
  <c r="AJ84" i="18"/>
  <c r="AJ76" i="18"/>
  <c r="AJ68" i="18"/>
  <c r="AK53" i="18"/>
  <c r="AN60" i="18"/>
  <c r="AN41" i="18"/>
  <c r="AB150" i="18"/>
  <c r="AB143" i="18"/>
  <c r="AN131" i="18"/>
  <c r="AK129" i="18"/>
  <c r="AK126" i="18"/>
  <c r="AK120" i="18"/>
  <c r="AJ120" i="18"/>
  <c r="AN114" i="18"/>
  <c r="AN124" i="18"/>
  <c r="AJ105" i="18"/>
  <c r="AM105" i="18" s="1"/>
  <c r="AJ97" i="18"/>
  <c r="AM97" i="18" s="1"/>
  <c r="AJ89" i="18"/>
  <c r="AK80" i="18"/>
  <c r="AK121" i="18"/>
  <c r="AN81" i="18"/>
  <c r="AN73" i="18"/>
  <c r="AN65" i="18"/>
  <c r="AJ48" i="18"/>
  <c r="AJ57" i="18"/>
  <c r="AJ64" i="18"/>
  <c r="AJ136" i="18"/>
  <c r="AC142" i="18"/>
  <c r="AN100" i="18"/>
  <c r="AJ85" i="18"/>
  <c r="AJ65" i="18"/>
  <c r="AK54" i="18"/>
  <c r="AJ54" i="18"/>
  <c r="AK34" i="18"/>
  <c r="AN24" i="18"/>
  <c r="AN26" i="18"/>
  <c r="AJ62" i="18"/>
  <c r="AK24" i="18"/>
  <c r="V137" i="18"/>
  <c r="V121" i="18"/>
  <c r="AC159" i="18"/>
  <c r="AC152" i="18"/>
  <c r="AN115" i="18"/>
  <c r="AJ88" i="18"/>
  <c r="AK138" i="18"/>
  <c r="AJ132" i="18"/>
  <c r="AK115" i="18"/>
  <c r="AN89" i="18"/>
  <c r="AJ74" i="18"/>
  <c r="AN64" i="18"/>
  <c r="AC154" i="18"/>
  <c r="AJ113" i="18"/>
  <c r="AJ95" i="18"/>
  <c r="AN79" i="18"/>
  <c r="AK50" i="18"/>
  <c r="AN92" i="18"/>
  <c r="AK47" i="18"/>
  <c r="AN47" i="18"/>
  <c r="AJ127" i="18"/>
  <c r="AK83" i="18"/>
  <c r="AN72" i="18"/>
  <c r="AN44" i="18"/>
  <c r="AJ63" i="18"/>
  <c r="AJ42" i="18"/>
  <c r="AK22" i="18"/>
  <c r="AK35" i="18"/>
  <c r="AJ36" i="18"/>
  <c r="AJ35" i="18"/>
  <c r="AN36" i="18"/>
  <c r="V128" i="18"/>
  <c r="V112" i="18"/>
  <c r="AA153" i="18"/>
  <c r="AG152" i="18" s="1"/>
  <c r="AJ118" i="18"/>
  <c r="AN96" i="18"/>
  <c r="AJ81" i="18"/>
  <c r="AN61" i="18"/>
  <c r="AN49" i="18"/>
  <c r="AN50" i="18"/>
  <c r="AJ33" i="18"/>
  <c r="AN62" i="18"/>
  <c r="AK23" i="18"/>
  <c r="AK52" i="18"/>
  <c r="AJ23" i="18"/>
  <c r="V135" i="18"/>
  <c r="V119" i="18"/>
  <c r="AB149" i="18"/>
  <c r="AN70" i="18"/>
  <c r="AJ21" i="18"/>
  <c r="AN28" i="18"/>
  <c r="AN102" i="18"/>
  <c r="AN54" i="18"/>
  <c r="AJ119" i="18"/>
  <c r="AM119" i="18" s="1"/>
  <c r="AB148" i="18"/>
  <c r="AN74" i="18"/>
  <c r="AN25" i="18"/>
  <c r="AK40" i="18"/>
  <c r="AJ79" i="18"/>
  <c r="AK30" i="18"/>
  <c r="V134" i="18"/>
  <c r="AB155" i="18"/>
  <c r="AJ125" i="18"/>
  <c r="AK116" i="18"/>
  <c r="AK78" i="18"/>
  <c r="AN133" i="18"/>
  <c r="AN138" i="18"/>
  <c r="AK81" i="18"/>
  <c r="AJ66" i="18"/>
  <c r="AB142" i="18"/>
  <c r="AA149" i="18"/>
  <c r="AK109" i="18"/>
  <c r="AJ87" i="18"/>
  <c r="AN71" i="18"/>
  <c r="AN141" i="18"/>
  <c r="AJ77" i="18"/>
  <c r="AN29" i="18"/>
  <c r="AJ19" i="18"/>
  <c r="AG159" i="18"/>
  <c r="AN118" i="18"/>
  <c r="AK67" i="18"/>
  <c r="AN68" i="18"/>
  <c r="AK63" i="18"/>
  <c r="AJ58" i="18"/>
  <c r="AK38" i="18"/>
  <c r="AJ20" i="18"/>
  <c r="AN30" i="18"/>
  <c r="AK21" i="18"/>
  <c r="AK28" i="18"/>
  <c r="V140" i="18"/>
  <c r="V124" i="18"/>
  <c r="V108" i="18"/>
  <c r="AB156" i="18"/>
  <c r="AA157" i="18"/>
  <c r="AG156" i="18" s="1"/>
  <c r="AJ114" i="18"/>
  <c r="AN88" i="18"/>
  <c r="AJ75" i="18"/>
  <c r="AJ52" i="18"/>
  <c r="AK123" i="18"/>
  <c r="AJ46" i="18"/>
  <c r="AM46" i="18" s="1"/>
  <c r="AK26" i="18"/>
  <c r="AK39" i="18"/>
  <c r="AK19" i="18"/>
  <c r="AJ39" i="18"/>
  <c r="AJ47" i="18"/>
  <c r="V131" i="18"/>
  <c r="V115" i="18"/>
  <c r="AJ121" i="18"/>
  <c r="AJ40" i="18"/>
  <c r="AJ34" i="18"/>
  <c r="V126" i="18"/>
  <c r="AK87" i="18"/>
  <c r="AJ37" i="18"/>
  <c r="AJ27" i="18"/>
  <c r="AN19" i="18"/>
  <c r="AA154" i="18"/>
  <c r="AK49" i="18"/>
  <c r="AN38" i="18"/>
  <c r="V130" i="18"/>
  <c r="AJ138" i="18"/>
  <c r="AJ61" i="18"/>
  <c r="AK56" i="18"/>
  <c r="AA151" i="18"/>
  <c r="AK132" i="18"/>
  <c r="AC148" i="18"/>
  <c r="AN116" i="18"/>
  <c r="AJ104" i="18"/>
  <c r="AM104" i="18" s="1"/>
  <c r="AK99" i="18"/>
  <c r="AJ139" i="18"/>
  <c r="AA143" i="18"/>
  <c r="AN105" i="18"/>
  <c r="AN127" i="18"/>
  <c r="AN48" i="18"/>
  <c r="AC149" i="18"/>
  <c r="AN121" i="18"/>
  <c r="AK111" i="18"/>
  <c r="AK76" i="18"/>
  <c r="AK90" i="18"/>
  <c r="AK133" i="18"/>
  <c r="AN56" i="18"/>
  <c r="AJ55" i="18"/>
  <c r="V133" i="18"/>
  <c r="AJ131" i="18"/>
  <c r="AM131" i="18" s="1"/>
  <c r="AN98" i="18"/>
  <c r="AJ83" i="18"/>
  <c r="AK98" i="18"/>
  <c r="AN53" i="18"/>
  <c r="AK51" i="18"/>
  <c r="AN33" i="18"/>
  <c r="AI19" i="18"/>
  <c r="AA19" i="18" s="1"/>
  <c r="AJ26" i="18"/>
  <c r="AK61" i="18"/>
  <c r="AN23" i="18"/>
  <c r="V136" i="18"/>
  <c r="V120" i="18"/>
  <c r="AC157" i="18"/>
  <c r="AN125" i="18"/>
  <c r="AN122" i="18"/>
  <c r="AK79" i="18"/>
  <c r="AJ71" i="18"/>
  <c r="AN40" i="18"/>
  <c r="AN59" i="18"/>
  <c r="AN55" i="18"/>
  <c r="AN21" i="18"/>
  <c r="AN34" i="18"/>
  <c r="AJ32" i="18"/>
  <c r="AK32" i="18"/>
  <c r="AN32" i="18"/>
  <c r="V127" i="18"/>
  <c r="V111" i="18"/>
  <c r="AN110" i="18"/>
  <c r="AJ59" i="18"/>
  <c r="AK29" i="18"/>
  <c r="V110" i="18"/>
  <c r="AA142" i="18"/>
  <c r="AN66" i="18"/>
  <c r="AK25" i="18"/>
  <c r="V138" i="18"/>
  <c r="V118" i="18"/>
  <c r="AK108" i="18"/>
  <c r="AK65" i="18"/>
  <c r="AK93" i="18"/>
  <c r="V114" i="18"/>
  <c r="AA155" i="18"/>
  <c r="AF154" i="18" s="1"/>
  <c r="AJ49" i="18"/>
  <c r="AM49" i="18" s="1"/>
  <c r="AN22" i="18"/>
  <c r="AG141" i="18"/>
  <c r="AK114" i="18"/>
  <c r="AN80" i="18"/>
  <c r="AN97" i="18"/>
  <c r="AK113" i="18"/>
  <c r="AJ124" i="18"/>
  <c r="AJ56" i="18"/>
  <c r="AN51" i="18"/>
  <c r="V132" i="18"/>
  <c r="AN104" i="18"/>
  <c r="AK55" i="18"/>
  <c r="AK20" i="18"/>
  <c r="V107" i="18"/>
  <c r="AK44" i="18"/>
  <c r="AK58" i="18"/>
  <c r="AJ82" i="18"/>
  <c r="AM82" i="18" s="1"/>
  <c r="AJ103" i="18"/>
  <c r="AJ45" i="18"/>
  <c r="AN128" i="18"/>
  <c r="AK42" i="18"/>
  <c r="AI21" i="18"/>
  <c r="V116" i="18"/>
  <c r="AK112" i="18"/>
  <c r="AN37" i="18"/>
  <c r="AN27" i="18"/>
  <c r="AN31" i="18"/>
  <c r="AK27" i="18"/>
  <c r="AN111" i="18"/>
  <c r="AN94" i="18"/>
  <c r="AG153" i="18"/>
  <c r="AK136" i="18"/>
  <c r="AK41" i="18"/>
  <c r="AN76" i="18"/>
  <c r="AJ29" i="18"/>
  <c r="AK59" i="18"/>
  <c r="V123" i="18"/>
  <c r="AK36" i="18"/>
  <c r="AJ96" i="18"/>
  <c r="AN57" i="18"/>
  <c r="AK91" i="18"/>
  <c r="AJ22" i="18"/>
  <c r="AM22" i="18" s="1"/>
  <c r="AN90" i="18"/>
  <c r="AN46" i="18"/>
  <c r="AN39" i="18"/>
  <c r="AB157" i="18"/>
  <c r="AJ67" i="18"/>
  <c r="AK33" i="18"/>
  <c r="V139" i="18"/>
  <c r="V122" i="18"/>
  <c r="AK43" i="18"/>
  <c r="AJ50" i="18"/>
  <c r="AM50" i="18" s="1"/>
  <c r="AN123" i="18"/>
  <c r="V117" i="18"/>
  <c r="AK48" i="18"/>
  <c r="AN119" i="18"/>
  <c r="AJ30" i="18"/>
  <c r="AK75" i="18"/>
  <c r="AN112" i="18"/>
  <c r="AJ51" i="18"/>
  <c r="V106" i="18"/>
  <c r="V105" i="18"/>
  <c r="V104" i="18"/>
  <c r="V103" i="18"/>
  <c r="V102" i="18"/>
  <c r="V101" i="18"/>
  <c r="V100" i="18"/>
  <c r="V99" i="18"/>
  <c r="V98" i="18"/>
  <c r="V97" i="18"/>
  <c r="V96" i="18"/>
  <c r="V95" i="18"/>
  <c r="V94" i="18"/>
  <c r="V93" i="18"/>
  <c r="V92" i="18"/>
  <c r="V91" i="18"/>
  <c r="V90" i="18"/>
  <c r="V89" i="18"/>
  <c r="V88" i="18"/>
  <c r="V87" i="18"/>
  <c r="V86" i="18"/>
  <c r="V85" i="18"/>
  <c r="V84" i="18"/>
  <c r="V83" i="18"/>
  <c r="V82" i="18"/>
  <c r="V81" i="18"/>
  <c r="V80" i="18"/>
  <c r="V79" i="18"/>
  <c r="V78" i="18"/>
  <c r="V77" i="18"/>
  <c r="V76" i="18"/>
  <c r="V75" i="18"/>
  <c r="V74" i="18"/>
  <c r="V73" i="18"/>
  <c r="V72" i="18"/>
  <c r="V71" i="18"/>
  <c r="V70" i="18"/>
  <c r="V69" i="18"/>
  <c r="V68" i="18"/>
  <c r="V67" i="18"/>
  <c r="V66" i="18"/>
  <c r="V65" i="18"/>
  <c r="V64" i="18"/>
  <c r="V63" i="18"/>
  <c r="V62" i="18"/>
  <c r="V61" i="18"/>
  <c r="V60" i="18"/>
  <c r="V59" i="18"/>
  <c r="V58" i="18"/>
  <c r="V57" i="18"/>
  <c r="V56" i="18"/>
  <c r="V55" i="18"/>
  <c r="V54" i="18"/>
  <c r="V53" i="18"/>
  <c r="V52" i="18"/>
  <c r="V51" i="18"/>
  <c r="V50" i="18"/>
  <c r="V49" i="18"/>
  <c r="V48" i="18"/>
  <c r="V47" i="18"/>
  <c r="V46" i="18"/>
  <c r="V45" i="18"/>
  <c r="V44" i="18"/>
  <c r="V43" i="18"/>
  <c r="V42" i="18"/>
  <c r="V41" i="18"/>
  <c r="V40" i="18"/>
  <c r="V39" i="18"/>
  <c r="V38" i="18"/>
  <c r="V37" i="18"/>
  <c r="V36" i="18"/>
  <c r="V35" i="18"/>
  <c r="V34" i="18"/>
  <c r="V33" i="18"/>
  <c r="V32" i="18"/>
  <c r="V31" i="18"/>
  <c r="V30" i="18"/>
  <c r="V29" i="18"/>
  <c r="V28" i="18"/>
  <c r="V27" i="18"/>
  <c r="V26" i="18"/>
  <c r="V25" i="18"/>
  <c r="V24" i="18"/>
  <c r="V23" i="18"/>
  <c r="V22" i="18"/>
  <c r="V21" i="18"/>
  <c r="V20" i="18"/>
  <c r="V19" i="18"/>
  <c r="Y19" i="18" s="1"/>
  <c r="P80" i="17"/>
  <c r="Q81" i="17"/>
  <c r="M80" i="17"/>
  <c r="N81" i="17"/>
  <c r="AM125" i="18" l="1"/>
  <c r="AM107" i="18"/>
  <c r="AM103" i="18"/>
  <c r="AB103" i="18" s="1"/>
  <c r="AM30" i="18"/>
  <c r="AC30" i="18" s="1"/>
  <c r="AM34" i="18"/>
  <c r="AM52" i="18"/>
  <c r="AM35" i="18"/>
  <c r="AB35" i="18" s="1"/>
  <c r="AM88" i="18"/>
  <c r="AB88" i="18" s="1"/>
  <c r="AM134" i="18"/>
  <c r="AM137" i="18"/>
  <c r="AF148" i="18"/>
  <c r="AM62" i="18"/>
  <c r="AC62" i="18" s="1"/>
  <c r="AM139" i="18"/>
  <c r="AL21" i="1"/>
  <c r="S20" i="1"/>
  <c r="AM51" i="18"/>
  <c r="AC51" i="18" s="1"/>
  <c r="AM86" i="18"/>
  <c r="AM37" i="18"/>
  <c r="AM47" i="18"/>
  <c r="AA47" i="18" s="1"/>
  <c r="AM23" i="18"/>
  <c r="AA23" i="18" s="1"/>
  <c r="AM68" i="18"/>
  <c r="AB68" i="18" s="1"/>
  <c r="AM31" i="18"/>
  <c r="AM124" i="18"/>
  <c r="AB124" i="18" s="1"/>
  <c r="AM138" i="18"/>
  <c r="AB138" i="18" s="1"/>
  <c r="AM64" i="18"/>
  <c r="AB64" i="18" s="1"/>
  <c r="AM89" i="18"/>
  <c r="AM128" i="18"/>
  <c r="AB128" i="18" s="1"/>
  <c r="AM141" i="18"/>
  <c r="AA141" i="18" s="1"/>
  <c r="AM83" i="18"/>
  <c r="AB83" i="18" s="1"/>
  <c r="AM40" i="18"/>
  <c r="AM67" i="18"/>
  <c r="AC67" i="18" s="1"/>
  <c r="AM96" i="18"/>
  <c r="AC96" i="18" s="1"/>
  <c r="AM29" i="18"/>
  <c r="AB29" i="18" s="1"/>
  <c r="AM45" i="18"/>
  <c r="AB45" i="18" s="1"/>
  <c r="AM71" i="18"/>
  <c r="AA71" i="18" s="1"/>
  <c r="AM121" i="18"/>
  <c r="AB121" i="18" s="1"/>
  <c r="AM77" i="18"/>
  <c r="AB77" i="18" s="1"/>
  <c r="AM85" i="18"/>
  <c r="AC85" i="18" s="1"/>
  <c r="AM60" i="18"/>
  <c r="AA60" i="18" s="1"/>
  <c r="AM130" i="18"/>
  <c r="AA130" i="18" s="1"/>
  <c r="AM56" i="18"/>
  <c r="AC56" i="18" s="1"/>
  <c r="AM66" i="18"/>
  <c r="AA66" i="18" s="1"/>
  <c r="AM127" i="18"/>
  <c r="AA127" i="18" s="1"/>
  <c r="AM26" i="18"/>
  <c r="AA26" i="18" s="1"/>
  <c r="AM118" i="18"/>
  <c r="AA118" i="18" s="1"/>
  <c r="AM95" i="18"/>
  <c r="AA95" i="18" s="1"/>
  <c r="AM74" i="18"/>
  <c r="AC74" i="18" s="1"/>
  <c r="AM57" i="18"/>
  <c r="AC57" i="18" s="1"/>
  <c r="AM84" i="18"/>
  <c r="AA84" i="18" s="1"/>
  <c r="AM140" i="18"/>
  <c r="AA140" i="18" s="1"/>
  <c r="AM92" i="18"/>
  <c r="AA92" i="18" s="1"/>
  <c r="AM32" i="18"/>
  <c r="AC32" i="18" s="1"/>
  <c r="AM27" i="18"/>
  <c r="AB27" i="18" s="1"/>
  <c r="AM20" i="18"/>
  <c r="AA20" i="18" s="1"/>
  <c r="AM19" i="18"/>
  <c r="AM21" i="18"/>
  <c r="AA21" i="18" s="1"/>
  <c r="AM42" i="18"/>
  <c r="AB42" i="18" s="1"/>
  <c r="AM113" i="18"/>
  <c r="AC113" i="18" s="1"/>
  <c r="AM48" i="18"/>
  <c r="AB48" i="18" s="1"/>
  <c r="AM24" i="18"/>
  <c r="AC24" i="18" s="1"/>
  <c r="AM69" i="18"/>
  <c r="AC69" i="18" s="1"/>
  <c r="AM133" i="18"/>
  <c r="AA133" i="18" s="1"/>
  <c r="AM38" i="18"/>
  <c r="AB38" i="18" s="1"/>
  <c r="AM109" i="18"/>
  <c r="AB109" i="18" s="1"/>
  <c r="AM117" i="18"/>
  <c r="AC117" i="18" s="1"/>
  <c r="AM44" i="18"/>
  <c r="AB44" i="18" s="1"/>
  <c r="AM123" i="18"/>
  <c r="AC123" i="18" s="1"/>
  <c r="AM102" i="18"/>
  <c r="AA102" i="18" s="1"/>
  <c r="AM55" i="18"/>
  <c r="AC55" i="18" s="1"/>
  <c r="AM61" i="18"/>
  <c r="AC61" i="18" s="1"/>
  <c r="AM75" i="18"/>
  <c r="AA75" i="18" s="1"/>
  <c r="AM87" i="18"/>
  <c r="AC87" i="18" s="1"/>
  <c r="AM33" i="18"/>
  <c r="AC33" i="18" s="1"/>
  <c r="AM81" i="18"/>
  <c r="AB81" i="18" s="1"/>
  <c r="AM36" i="18"/>
  <c r="AA36" i="18" s="1"/>
  <c r="AM63" i="18"/>
  <c r="AB63" i="18" s="1"/>
  <c r="AM65" i="18"/>
  <c r="AA65" i="18" s="1"/>
  <c r="AM136" i="18"/>
  <c r="AA136" i="18" s="1"/>
  <c r="AM43" i="18"/>
  <c r="AC43" i="18" s="1"/>
  <c r="AM41" i="18"/>
  <c r="AB41" i="18" s="1"/>
  <c r="AM91" i="18"/>
  <c r="AC91" i="18" s="1"/>
  <c r="AM108" i="18"/>
  <c r="AB108" i="18" s="1"/>
  <c r="AM25" i="18"/>
  <c r="AC25" i="18" s="1"/>
  <c r="AM73" i="18"/>
  <c r="AC73" i="18" s="1"/>
  <c r="AM115" i="18"/>
  <c r="AC115" i="18" s="1"/>
  <c r="AM129" i="18"/>
  <c r="AC129" i="18" s="1"/>
  <c r="AM110" i="18"/>
  <c r="AB110" i="18" s="1"/>
  <c r="AM59" i="18"/>
  <c r="AB59" i="18" s="1"/>
  <c r="AM39" i="18"/>
  <c r="AC39" i="18" s="1"/>
  <c r="AM58" i="18"/>
  <c r="AC58" i="18" s="1"/>
  <c r="AM132" i="18"/>
  <c r="AA132" i="18" s="1"/>
  <c r="AM76" i="18"/>
  <c r="AA76" i="18" s="1"/>
  <c r="AM90" i="18"/>
  <c r="AC90" i="18" s="1"/>
  <c r="AM28" i="18"/>
  <c r="AB28" i="18" s="1"/>
  <c r="AM99" i="18"/>
  <c r="AB99" i="18" s="1"/>
  <c r="AM78" i="18"/>
  <c r="AC78" i="18" s="1"/>
  <c r="AM116" i="18"/>
  <c r="AB116" i="18" s="1"/>
  <c r="AM93" i="18"/>
  <c r="AB93" i="18" s="1"/>
  <c r="AM126" i="18"/>
  <c r="AC126" i="18" s="1"/>
  <c r="AM72" i="18"/>
  <c r="AB72" i="18" s="1"/>
  <c r="AM111" i="18"/>
  <c r="AB111" i="18" s="1"/>
  <c r="AM114" i="18"/>
  <c r="AA114" i="18" s="1"/>
  <c r="AM79" i="18"/>
  <c r="AC79" i="18" s="1"/>
  <c r="AM54" i="18"/>
  <c r="AC54" i="18" s="1"/>
  <c r="AM120" i="18"/>
  <c r="AA120" i="18" s="1"/>
  <c r="AM98" i="18"/>
  <c r="AB98" i="18" s="1"/>
  <c r="AM122" i="18"/>
  <c r="AA122" i="18" s="1"/>
  <c r="AM101" i="18"/>
  <c r="AA101" i="18" s="1"/>
  <c r="AM53" i="18"/>
  <c r="AB53" i="18" s="1"/>
  <c r="AM80" i="18"/>
  <c r="AC80" i="18" s="1"/>
  <c r="AM94" i="18"/>
  <c r="AA94" i="18" s="1"/>
  <c r="AM112" i="18"/>
  <c r="AA112" i="18" s="1"/>
  <c r="AF153" i="18"/>
  <c r="AH153" i="18" s="1"/>
  <c r="AF152" i="18"/>
  <c r="AH152" i="18" s="1"/>
  <c r="AG154" i="18"/>
  <c r="AH154" i="18" s="1"/>
  <c r="AF150" i="18"/>
  <c r="AF142" i="18"/>
  <c r="AG142" i="18"/>
  <c r="AF156" i="18"/>
  <c r="AH156" i="18" s="1"/>
  <c r="AF146" i="18"/>
  <c r="AH146" i="18" s="1"/>
  <c r="AF144" i="18"/>
  <c r="AH144" i="18" s="1"/>
  <c r="Y25" i="18"/>
  <c r="AB25" i="18"/>
  <c r="Y33" i="18"/>
  <c r="AB33" i="18"/>
  <c r="Y41" i="18"/>
  <c r="AB49" i="18"/>
  <c r="AC49" i="18"/>
  <c r="AA49" i="18"/>
  <c r="Y49" i="18"/>
  <c r="Y61" i="18"/>
  <c r="Y69" i="18"/>
  <c r="AA69" i="18"/>
  <c r="Y85" i="18"/>
  <c r="Y93" i="18"/>
  <c r="AC93" i="18"/>
  <c r="Y101" i="18"/>
  <c r="AA139" i="18"/>
  <c r="AC139" i="18"/>
  <c r="AB139" i="18"/>
  <c r="Y139" i="18"/>
  <c r="Y110" i="18"/>
  <c r="Y111" i="18"/>
  <c r="Y130" i="18"/>
  <c r="Y115" i="18"/>
  <c r="AB137" i="18"/>
  <c r="AA137" i="18"/>
  <c r="AC137" i="18"/>
  <c r="Y137" i="18"/>
  <c r="Y22" i="18"/>
  <c r="AA22" i="18"/>
  <c r="AC22" i="18"/>
  <c r="AB22" i="18"/>
  <c r="Y26" i="18"/>
  <c r="Y30" i="18"/>
  <c r="AB30" i="18"/>
  <c r="Y34" i="18"/>
  <c r="AB34" i="18"/>
  <c r="AC34" i="18"/>
  <c r="AA34" i="18"/>
  <c r="Y38" i="18"/>
  <c r="AC38" i="18"/>
  <c r="Y42" i="18"/>
  <c r="AC42" i="18"/>
  <c r="AA46" i="18"/>
  <c r="AC46" i="18"/>
  <c r="AB46" i="18"/>
  <c r="Y46" i="18"/>
  <c r="AA50" i="18"/>
  <c r="AB50" i="18"/>
  <c r="Y50" i="18"/>
  <c r="AC50" i="18"/>
  <c r="Y54" i="18"/>
  <c r="Y58" i="18"/>
  <c r="Y62" i="18"/>
  <c r="AB62" i="18"/>
  <c r="Y66" i="18"/>
  <c r="AA70" i="18"/>
  <c r="AC70" i="18"/>
  <c r="Y70" i="18"/>
  <c r="AD69" i="18" s="1"/>
  <c r="AE69" i="18" s="1"/>
  <c r="AB70" i="18"/>
  <c r="Y74" i="18"/>
  <c r="Y78" i="18"/>
  <c r="Y82" i="18"/>
  <c r="AB82" i="18"/>
  <c r="AA82" i="18"/>
  <c r="AC82" i="18"/>
  <c r="AA86" i="18"/>
  <c r="Y86" i="18"/>
  <c r="AD85" i="18" s="1"/>
  <c r="AE85" i="18" s="1"/>
  <c r="AB86" i="18"/>
  <c r="AC86" i="18"/>
  <c r="AB90" i="18"/>
  <c r="Y90" i="18"/>
  <c r="Y94" i="18"/>
  <c r="AB94" i="18"/>
  <c r="Y98" i="18"/>
  <c r="AA98" i="18"/>
  <c r="Y102" i="18"/>
  <c r="AD101" i="18" s="1"/>
  <c r="AE101" i="18" s="1"/>
  <c r="Y127" i="18"/>
  <c r="AB131" i="18"/>
  <c r="AC131" i="18"/>
  <c r="AA131" i="18"/>
  <c r="Y131" i="18"/>
  <c r="Y140" i="18"/>
  <c r="AC140" i="18"/>
  <c r="Y128" i="18"/>
  <c r="AF151" i="18"/>
  <c r="AH151" i="18" s="1"/>
  <c r="AF149" i="18"/>
  <c r="AH149" i="18" s="1"/>
  <c r="AG150" i="18"/>
  <c r="AF147" i="18"/>
  <c r="AH147" i="18" s="1"/>
  <c r="AF157" i="18"/>
  <c r="AH157" i="18" s="1"/>
  <c r="AF143" i="18"/>
  <c r="AH143" i="18" s="1"/>
  <c r="AF155" i="18"/>
  <c r="AH155" i="18" s="1"/>
  <c r="Y21" i="18"/>
  <c r="AB21" i="18"/>
  <c r="Y57" i="18"/>
  <c r="AC81" i="18"/>
  <c r="Y81" i="18"/>
  <c r="AA123" i="18"/>
  <c r="Y123" i="18"/>
  <c r="Y138" i="18"/>
  <c r="Y136" i="18"/>
  <c r="AC133" i="18"/>
  <c r="Y133" i="18"/>
  <c r="AB133" i="18"/>
  <c r="Y126" i="18"/>
  <c r="Y124" i="18"/>
  <c r="AC124" i="18"/>
  <c r="AA134" i="18"/>
  <c r="Y134" i="18"/>
  <c r="AB134" i="18"/>
  <c r="AC134" i="18"/>
  <c r="Y112" i="18"/>
  <c r="AD111" i="18" s="1"/>
  <c r="AE111" i="18" s="1"/>
  <c r="Y23" i="18"/>
  <c r="Y27" i="18"/>
  <c r="Y31" i="18"/>
  <c r="AB31" i="18"/>
  <c r="AA31" i="18"/>
  <c r="AC31" i="18"/>
  <c r="AA35" i="18"/>
  <c r="Y35" i="18"/>
  <c r="AC35" i="18"/>
  <c r="Y39" i="18"/>
  <c r="Y43" i="18"/>
  <c r="Y47" i="18"/>
  <c r="AD46" i="18" s="1"/>
  <c r="AE46" i="18" s="1"/>
  <c r="AB47" i="18"/>
  <c r="Y51" i="18"/>
  <c r="AB51" i="18"/>
  <c r="AB55" i="18"/>
  <c r="Y55" i="18"/>
  <c r="Y59" i="18"/>
  <c r="Y63" i="18"/>
  <c r="Y67" i="18"/>
  <c r="AA67" i="18"/>
  <c r="AB71" i="18"/>
  <c r="Y71" i="18"/>
  <c r="Y75" i="18"/>
  <c r="AB79" i="18"/>
  <c r="Y79" i="18"/>
  <c r="AC83" i="18"/>
  <c r="Y83" i="18"/>
  <c r="Y87" i="18"/>
  <c r="Y91" i="18"/>
  <c r="AC95" i="18"/>
  <c r="Y95" i="18"/>
  <c r="AB95" i="18"/>
  <c r="Y99" i="18"/>
  <c r="AA103" i="18"/>
  <c r="AC103" i="18"/>
  <c r="Y103" i="18"/>
  <c r="AA106" i="18"/>
  <c r="AC106" i="18"/>
  <c r="AB106" i="18"/>
  <c r="Y106" i="18"/>
  <c r="Y116" i="18"/>
  <c r="AC116" i="18"/>
  <c r="AC119" i="18"/>
  <c r="AA119" i="18"/>
  <c r="AB119" i="18"/>
  <c r="Y119" i="18"/>
  <c r="Y109" i="18"/>
  <c r="Y113" i="18"/>
  <c r="AG158" i="18"/>
  <c r="AF158" i="18"/>
  <c r="AF159" i="18"/>
  <c r="AH159" i="18" s="1"/>
  <c r="AG148" i="18"/>
  <c r="Y29" i="18"/>
  <c r="AA37" i="18"/>
  <c r="Y37" i="18"/>
  <c r="AB37" i="18"/>
  <c r="AC37" i="18"/>
  <c r="AA45" i="18"/>
  <c r="Y45" i="18"/>
  <c r="Y53" i="18"/>
  <c r="Y65" i="18"/>
  <c r="AB65" i="18"/>
  <c r="Y73" i="18"/>
  <c r="AC77" i="18"/>
  <c r="Y77" i="18"/>
  <c r="AB89" i="18"/>
  <c r="AA89" i="18"/>
  <c r="Y89" i="18"/>
  <c r="AC89" i="18"/>
  <c r="AB97" i="18"/>
  <c r="AA97" i="18"/>
  <c r="Y97" i="18"/>
  <c r="AC97" i="18"/>
  <c r="AC20" i="18"/>
  <c r="Y20" i="18"/>
  <c r="AD19" i="18" s="1"/>
  <c r="AE19" i="18" s="1"/>
  <c r="AB20" i="18"/>
  <c r="Y24" i="18"/>
  <c r="AC28" i="18"/>
  <c r="Y28" i="18"/>
  <c r="AA28" i="18"/>
  <c r="Y32" i="18"/>
  <c r="Y36" i="18"/>
  <c r="AB40" i="18"/>
  <c r="Y40" i="18"/>
  <c r="AA40" i="18"/>
  <c r="AC40" i="18"/>
  <c r="AA44" i="18"/>
  <c r="Y44" i="18"/>
  <c r="Y48" i="18"/>
  <c r="AA52" i="18"/>
  <c r="AC52" i="18"/>
  <c r="Y52" i="18"/>
  <c r="AB52" i="18"/>
  <c r="AB56" i="18"/>
  <c r="Y56" i="18"/>
  <c r="Y60" i="18"/>
  <c r="Y64" i="18"/>
  <c r="AD63" i="18" s="1"/>
  <c r="AE63" i="18" s="1"/>
  <c r="AC64" i="18"/>
  <c r="AA68" i="18"/>
  <c r="Y68" i="18"/>
  <c r="Y72" i="18"/>
  <c r="Y76" i="18"/>
  <c r="Y80" i="18"/>
  <c r="AA80" i="18"/>
  <c r="Y84" i="18"/>
  <c r="AB84" i="18"/>
  <c r="Y88" i="18"/>
  <c r="AA88" i="18"/>
  <c r="Y92" i="18"/>
  <c r="Y96" i="18"/>
  <c r="Y100" i="18"/>
  <c r="AA100" i="18"/>
  <c r="AB100" i="18"/>
  <c r="AC100" i="18"/>
  <c r="AC104" i="18"/>
  <c r="AB104" i="18"/>
  <c r="AA104" i="18"/>
  <c r="Y104" i="18"/>
  <c r="AD103" i="18" s="1"/>
  <c r="AE103" i="18" s="1"/>
  <c r="AC105" i="18"/>
  <c r="Y105" i="18"/>
  <c r="AA105" i="18"/>
  <c r="AB105" i="18"/>
  <c r="Y117" i="18"/>
  <c r="AB117" i="18"/>
  <c r="Y122" i="18"/>
  <c r="Z19" i="18"/>
  <c r="AM8" i="18"/>
  <c r="AC19" i="18"/>
  <c r="AB19" i="18"/>
  <c r="AB107" i="18"/>
  <c r="AA107" i="18"/>
  <c r="Y107" i="18"/>
  <c r="AC107" i="18"/>
  <c r="Y132" i="18"/>
  <c r="Y114" i="18"/>
  <c r="AB118" i="18"/>
  <c r="Y118" i="18"/>
  <c r="Y120" i="18"/>
  <c r="Y108" i="18"/>
  <c r="AA108" i="18"/>
  <c r="AA135" i="18"/>
  <c r="AC135" i="18"/>
  <c r="Y135" i="18"/>
  <c r="AB135" i="18"/>
  <c r="Y121" i="18"/>
  <c r="Y125" i="18"/>
  <c r="AD124" i="18" s="1"/>
  <c r="AE124" i="18" s="1"/>
  <c r="AB125" i="18"/>
  <c r="AA125" i="18"/>
  <c r="AC125" i="18"/>
  <c r="AF145" i="18"/>
  <c r="AH145" i="18" s="1"/>
  <c r="Y129" i="18"/>
  <c r="AA129" i="18"/>
  <c r="Y156" i="18"/>
  <c r="Y146" i="18"/>
  <c r="Y151" i="18"/>
  <c r="Y147" i="18"/>
  <c r="Y142" i="18"/>
  <c r="Y143" i="18"/>
  <c r="Y150" i="18"/>
  <c r="Y154" i="18"/>
  <c r="Y157" i="18"/>
  <c r="AD156" i="18" s="1"/>
  <c r="AE156" i="18" s="1"/>
  <c r="Y153" i="18"/>
  <c r="M7" i="18"/>
  <c r="Z33" i="18" s="1"/>
  <c r="Y145" i="18"/>
  <c r="Y148" i="18"/>
  <c r="Y144" i="18"/>
  <c r="AD143" i="18" s="1"/>
  <c r="AE143" i="18" s="1"/>
  <c r="Y155" i="18"/>
  <c r="Y159" i="18"/>
  <c r="Y152" i="18"/>
  <c r="Y158" i="18"/>
  <c r="Y141" i="18"/>
  <c r="AD140" i="18" s="1"/>
  <c r="AE140" i="18" s="1"/>
  <c r="Y149" i="18"/>
  <c r="N80" i="17"/>
  <c r="M79" i="17"/>
  <c r="P79" i="17"/>
  <c r="Q80" i="17"/>
  <c r="AA62" i="18" l="1"/>
  <c r="AD33" i="18"/>
  <c r="AE33" i="18" s="1"/>
  <c r="AH148" i="18"/>
  <c r="AC99" i="18"/>
  <c r="AC75" i="18"/>
  <c r="AA51" i="18"/>
  <c r="AB74" i="18"/>
  <c r="AA30" i="18"/>
  <c r="AF30" i="18" s="1"/>
  <c r="AD119" i="18"/>
  <c r="AE119" i="18" s="1"/>
  <c r="AC88" i="18"/>
  <c r="AC72" i="18"/>
  <c r="AA24" i="18"/>
  <c r="AF24" i="18" s="1"/>
  <c r="AA59" i="18"/>
  <c r="AC138" i="18"/>
  <c r="AA121" i="18"/>
  <c r="AG120" i="18" s="1"/>
  <c r="AB60" i="18"/>
  <c r="AC48" i="18"/>
  <c r="AC36" i="18"/>
  <c r="AB43" i="18"/>
  <c r="AB112" i="18"/>
  <c r="AB126" i="18"/>
  <c r="AD112" i="18"/>
  <c r="AE112" i="18" s="1"/>
  <c r="S19" i="1"/>
  <c r="AL20" i="1"/>
  <c r="AC132" i="18"/>
  <c r="AC122" i="18"/>
  <c r="AC92" i="18"/>
  <c r="AD79" i="18"/>
  <c r="AE79" i="18" s="1"/>
  <c r="AC60" i="18"/>
  <c r="AA48" i="18"/>
  <c r="AB36" i="18"/>
  <c r="AA79" i="18"/>
  <c r="AG78" i="18" s="1"/>
  <c r="AB75" i="18"/>
  <c r="AC71" i="18"/>
  <c r="AC47" i="18"/>
  <c r="AA43" i="18"/>
  <c r="AF43" i="18" s="1"/>
  <c r="AA124" i="18"/>
  <c r="AA126" i="18"/>
  <c r="AB123" i="18"/>
  <c r="AC128" i="18"/>
  <c r="AB127" i="18"/>
  <c r="AD93" i="18"/>
  <c r="AE93" i="18" s="1"/>
  <c r="AA74" i="18"/>
  <c r="AF74" i="18" s="1"/>
  <c r="AC110" i="18"/>
  <c r="AB132" i="18"/>
  <c r="AA99" i="18"/>
  <c r="AB67" i="18"/>
  <c r="AA128" i="18"/>
  <c r="AG127" i="18" s="1"/>
  <c r="AC127" i="18"/>
  <c r="AC94" i="18"/>
  <c r="AA38" i="18"/>
  <c r="AF37" i="18" s="1"/>
  <c r="AA110" i="18"/>
  <c r="AG109" i="18" s="1"/>
  <c r="AA25" i="18"/>
  <c r="AB122" i="18"/>
  <c r="AB92" i="18"/>
  <c r="AC111" i="18"/>
  <c r="AC108" i="18"/>
  <c r="AC114" i="18"/>
  <c r="AB96" i="18"/>
  <c r="AB80" i="18"/>
  <c r="AB113" i="18"/>
  <c r="AD66" i="18"/>
  <c r="AE66" i="18" s="1"/>
  <c r="AB23" i="18"/>
  <c r="AB136" i="18"/>
  <c r="AC66" i="18"/>
  <c r="AB58" i="18"/>
  <c r="AD25" i="18"/>
  <c r="AE25" i="18" s="1"/>
  <c r="AD50" i="18"/>
  <c r="AE50" i="18" s="1"/>
  <c r="AB129" i="18"/>
  <c r="AB114" i="18"/>
  <c r="AD83" i="18"/>
  <c r="AE83" i="18" s="1"/>
  <c r="AB76" i="18"/>
  <c r="AC44" i="18"/>
  <c r="AC109" i="18"/>
  <c r="AB87" i="18"/>
  <c r="AC23" i="18"/>
  <c r="AA138" i="18"/>
  <c r="AA81" i="18"/>
  <c r="AB140" i="18"/>
  <c r="AC98" i="18"/>
  <c r="AB66" i="18"/>
  <c r="AB130" i="18"/>
  <c r="AA85" i="18"/>
  <c r="AF84" i="18" s="1"/>
  <c r="AB61" i="18"/>
  <c r="AB120" i="18"/>
  <c r="AD31" i="18"/>
  <c r="AE31" i="18" s="1"/>
  <c r="AC53" i="18"/>
  <c r="AC29" i="18"/>
  <c r="X8" i="18" s="1"/>
  <c r="AA116" i="18"/>
  <c r="AA55" i="18"/>
  <c r="AB39" i="18"/>
  <c r="AA90" i="18"/>
  <c r="AG89" i="18" s="1"/>
  <c r="AD61" i="18"/>
  <c r="AE61" i="18" s="1"/>
  <c r="AA111" i="18"/>
  <c r="AC120" i="18"/>
  <c r="AC118" i="18"/>
  <c r="AA117" i="18"/>
  <c r="AC84" i="18"/>
  <c r="AC68" i="18"/>
  <c r="AA64" i="18"/>
  <c r="AD43" i="18"/>
  <c r="AE43" i="18" s="1"/>
  <c r="AA32" i="18"/>
  <c r="AA77" i="18"/>
  <c r="AG76" i="18" s="1"/>
  <c r="AB73" i="18"/>
  <c r="AA53" i="18"/>
  <c r="AA29" i="18"/>
  <c r="AC141" i="18"/>
  <c r="AD98" i="18"/>
  <c r="AE98" i="18" s="1"/>
  <c r="AA91" i="18"/>
  <c r="AA83" i="18"/>
  <c r="AD74" i="18"/>
  <c r="AE74" i="18" s="1"/>
  <c r="AA63" i="18"/>
  <c r="AF62" i="18" s="1"/>
  <c r="AA39" i="18"/>
  <c r="AC27" i="18"/>
  <c r="AC102" i="18"/>
  <c r="AA42" i="18"/>
  <c r="AB26" i="18"/>
  <c r="AB115" i="18"/>
  <c r="AB69" i="18"/>
  <c r="AB141" i="18"/>
  <c r="AA56" i="18"/>
  <c r="AC65" i="18"/>
  <c r="AB91" i="18"/>
  <c r="AA27" i="18"/>
  <c r="AG26" i="18" s="1"/>
  <c r="AA115" i="18"/>
  <c r="AA33" i="18"/>
  <c r="AC121" i="18"/>
  <c r="AC76" i="18"/>
  <c r="AD67" i="18"/>
  <c r="AE67" i="18" s="1"/>
  <c r="AD51" i="18"/>
  <c r="AE51" i="18" s="1"/>
  <c r="AA73" i="18"/>
  <c r="AD115" i="18"/>
  <c r="AE115" i="18" s="1"/>
  <c r="AD34" i="18"/>
  <c r="AE34" i="18" s="1"/>
  <c r="AB57" i="18"/>
  <c r="AA78" i="18"/>
  <c r="AF77" i="18" s="1"/>
  <c r="AB101" i="18"/>
  <c r="AA96" i="18"/>
  <c r="AA72" i="18"/>
  <c r="AB32" i="18"/>
  <c r="AB24" i="18"/>
  <c r="AC45" i="18"/>
  <c r="AA113" i="18"/>
  <c r="AA109" i="18"/>
  <c r="AA87" i="18"/>
  <c r="AG86" i="18" s="1"/>
  <c r="AC63" i="18"/>
  <c r="AC59" i="18"/>
  <c r="X9" i="18" s="1"/>
  <c r="AB9" i="18" s="1"/>
  <c r="AC112" i="18"/>
  <c r="AC136" i="18"/>
  <c r="AA57" i="18"/>
  <c r="AC21" i="18"/>
  <c r="AB102" i="18"/>
  <c r="AB78" i="18"/>
  <c r="AA58" i="18"/>
  <c r="AB54" i="18"/>
  <c r="AC101" i="18"/>
  <c r="AA93" i="18"/>
  <c r="AF92" i="18" s="1"/>
  <c r="AB85" i="18"/>
  <c r="AA61" i="18"/>
  <c r="AA41" i="18"/>
  <c r="AF40" i="18" s="1"/>
  <c r="AA54" i="18"/>
  <c r="AF54" i="18" s="1"/>
  <c r="AC26" i="18"/>
  <c r="AC130" i="18"/>
  <c r="AC41" i="18"/>
  <c r="AD134" i="18"/>
  <c r="AE134" i="18" s="1"/>
  <c r="AD30" i="18"/>
  <c r="AE30" i="18" s="1"/>
  <c r="AD26" i="18"/>
  <c r="AE26" i="18" s="1"/>
  <c r="AD56" i="18"/>
  <c r="AE56" i="18" s="1"/>
  <c r="AD130" i="18"/>
  <c r="AE130" i="18" s="1"/>
  <c r="AD42" i="18"/>
  <c r="AE42" i="18" s="1"/>
  <c r="AD22" i="18"/>
  <c r="AE22" i="18" s="1"/>
  <c r="AD154" i="18"/>
  <c r="AE154" i="18" s="1"/>
  <c r="AD149" i="18"/>
  <c r="AE149" i="18" s="1"/>
  <c r="AD94" i="18"/>
  <c r="AE94" i="18" s="1"/>
  <c r="AD54" i="18"/>
  <c r="AE54" i="18" s="1"/>
  <c r="AD23" i="18"/>
  <c r="AE23" i="18" s="1"/>
  <c r="AD38" i="18"/>
  <c r="AE38" i="18" s="1"/>
  <c r="AD126" i="18"/>
  <c r="AE126" i="18" s="1"/>
  <c r="AD136" i="18"/>
  <c r="AE136" i="18" s="1"/>
  <c r="AD48" i="18"/>
  <c r="AE48" i="18" s="1"/>
  <c r="AD147" i="18"/>
  <c r="AE147" i="18" s="1"/>
  <c r="AD91" i="18"/>
  <c r="AE91" i="18" s="1"/>
  <c r="AD75" i="18"/>
  <c r="AE75" i="18" s="1"/>
  <c r="AD39" i="18"/>
  <c r="AE39" i="18" s="1"/>
  <c r="AH158" i="18"/>
  <c r="AD58" i="18"/>
  <c r="AE58" i="18" s="1"/>
  <c r="AH150" i="18"/>
  <c r="Z125" i="18"/>
  <c r="Z80" i="18"/>
  <c r="Z113" i="18"/>
  <c r="Z109" i="18"/>
  <c r="AD145" i="18"/>
  <c r="AE145" i="18" s="1"/>
  <c r="AD117" i="18"/>
  <c r="AE117" i="18" s="1"/>
  <c r="AD131" i="18"/>
  <c r="AE131" i="18" s="1"/>
  <c r="Z117" i="18"/>
  <c r="Z105" i="18"/>
  <c r="Z88" i="18"/>
  <c r="AD71" i="18"/>
  <c r="AE71" i="18" s="1"/>
  <c r="Z64" i="18"/>
  <c r="AD55" i="18"/>
  <c r="AE55" i="18" s="1"/>
  <c r="AD47" i="18"/>
  <c r="AE47" i="18" s="1"/>
  <c r="Z40" i="18"/>
  <c r="Z63" i="18"/>
  <c r="Z59" i="18"/>
  <c r="Z55" i="18"/>
  <c r="AD89" i="18"/>
  <c r="AE89" i="18" s="1"/>
  <c r="AD110" i="18"/>
  <c r="AE110" i="18" s="1"/>
  <c r="AH142" i="18"/>
  <c r="Z114" i="18"/>
  <c r="AD151" i="18"/>
  <c r="AE151" i="18" s="1"/>
  <c r="AD141" i="18"/>
  <c r="AE141" i="18" s="1"/>
  <c r="Z108" i="18"/>
  <c r="Z120" i="18"/>
  <c r="Z48" i="18"/>
  <c r="Z77" i="18"/>
  <c r="AD105" i="18"/>
  <c r="AE105" i="18" s="1"/>
  <c r="Z91" i="18"/>
  <c r="Z71" i="18"/>
  <c r="Z23" i="18"/>
  <c r="AD133" i="18"/>
  <c r="AE133" i="18" s="1"/>
  <c r="Z136" i="18"/>
  <c r="Z138" i="18"/>
  <c r="Z123" i="18"/>
  <c r="AD127" i="18"/>
  <c r="AE127" i="18" s="1"/>
  <c r="AD40" i="18"/>
  <c r="AE40" i="18" s="1"/>
  <c r="AD120" i="18"/>
  <c r="AE120" i="18" s="1"/>
  <c r="AD95" i="18"/>
  <c r="AE95" i="18" s="1"/>
  <c r="AD59" i="18"/>
  <c r="AE59" i="18" s="1"/>
  <c r="AD86" i="18"/>
  <c r="AE86" i="18" s="1"/>
  <c r="AD78" i="18"/>
  <c r="AE78" i="18" s="1"/>
  <c r="Z124" i="18"/>
  <c r="Z126" i="18"/>
  <c r="AD139" i="18"/>
  <c r="AE139" i="18" s="1"/>
  <c r="AD81" i="18"/>
  <c r="AE81" i="18" s="1"/>
  <c r="AG128" i="18"/>
  <c r="AF75" i="18"/>
  <c r="AG75" i="18"/>
  <c r="AF140" i="18"/>
  <c r="AG140" i="18"/>
  <c r="AF82" i="18"/>
  <c r="AG82" i="18"/>
  <c r="AG74" i="18"/>
  <c r="AF50" i="18"/>
  <c r="AG50" i="18"/>
  <c r="AG30" i="18"/>
  <c r="AF133" i="18"/>
  <c r="AG133" i="18"/>
  <c r="AF132" i="18"/>
  <c r="AG132" i="18"/>
  <c r="AF135" i="18"/>
  <c r="AG135" i="18"/>
  <c r="AF80" i="18"/>
  <c r="AG80" i="18"/>
  <c r="AF130" i="18"/>
  <c r="AG130" i="18"/>
  <c r="Z127" i="18"/>
  <c r="AD97" i="18"/>
  <c r="AE97" i="18" s="1"/>
  <c r="Z94" i="18"/>
  <c r="AF65" i="18"/>
  <c r="AG65" i="18"/>
  <c r="Z54" i="18"/>
  <c r="AF49" i="18"/>
  <c r="AG49" i="18"/>
  <c r="AF33" i="18"/>
  <c r="AG33" i="18"/>
  <c r="AF25" i="18"/>
  <c r="AG25" i="18"/>
  <c r="Z130" i="18"/>
  <c r="AG110" i="18"/>
  <c r="AF100" i="18"/>
  <c r="AG100" i="18"/>
  <c r="Z85" i="18"/>
  <c r="AD68" i="18"/>
  <c r="AE68" i="18" s="1"/>
  <c r="AD60" i="18"/>
  <c r="AE60" i="18" s="1"/>
  <c r="AD148" i="18"/>
  <c r="AE148" i="18" s="1"/>
  <c r="AD159" i="18"/>
  <c r="AE159" i="18" s="1"/>
  <c r="AD158" i="18"/>
  <c r="AE158" i="18" s="1"/>
  <c r="AD144" i="18"/>
  <c r="AE144" i="18" s="1"/>
  <c r="AD153" i="18"/>
  <c r="AE153" i="18" s="1"/>
  <c r="AD155" i="18"/>
  <c r="AE155" i="18" s="1"/>
  <c r="AD128" i="18"/>
  <c r="AE128" i="18" s="1"/>
  <c r="Z121" i="18"/>
  <c r="AF120" i="18"/>
  <c r="AF107" i="18"/>
  <c r="AG107" i="18"/>
  <c r="AF141" i="18"/>
  <c r="AH141" i="18" s="1"/>
  <c r="AD113" i="18"/>
  <c r="AE113" i="18" s="1"/>
  <c r="Z122" i="18"/>
  <c r="AD116" i="18"/>
  <c r="AE116" i="18" s="1"/>
  <c r="AF99" i="18"/>
  <c r="AG99" i="18"/>
  <c r="Z92" i="18"/>
  <c r="AD87" i="18"/>
  <c r="AE87" i="18" s="1"/>
  <c r="AF71" i="18"/>
  <c r="AG71" i="18"/>
  <c r="AF67" i="18"/>
  <c r="AG67" i="18"/>
  <c r="AF59" i="18"/>
  <c r="AG59" i="18"/>
  <c r="AF55" i="18"/>
  <c r="AG55" i="18"/>
  <c r="AG43" i="18"/>
  <c r="AD35" i="18"/>
  <c r="AE35" i="18" s="1"/>
  <c r="AG27" i="18"/>
  <c r="AG23" i="18"/>
  <c r="Z20" i="18"/>
  <c r="Z97" i="18"/>
  <c r="AD88" i="18"/>
  <c r="AE88" i="18" s="1"/>
  <c r="AD76" i="18"/>
  <c r="AE76" i="18" s="1"/>
  <c r="Z73" i="18"/>
  <c r="AD64" i="18"/>
  <c r="AE64" i="18" s="1"/>
  <c r="Z53" i="18"/>
  <c r="Z45" i="18"/>
  <c r="AF44" i="18"/>
  <c r="AG44" i="18"/>
  <c r="AD36" i="18"/>
  <c r="AE36" i="18" s="1"/>
  <c r="AD28" i="18"/>
  <c r="AE28" i="18" s="1"/>
  <c r="AF112" i="18"/>
  <c r="AG112" i="18"/>
  <c r="AD118" i="18"/>
  <c r="AE118" i="18" s="1"/>
  <c r="Z116" i="18"/>
  <c r="AD102" i="18"/>
  <c r="AE102" i="18" s="1"/>
  <c r="AF102" i="18"/>
  <c r="AG102" i="18"/>
  <c r="AF98" i="18"/>
  <c r="AG98" i="18"/>
  <c r="Z95" i="18"/>
  <c r="AD90" i="18"/>
  <c r="AE90" i="18" s="1"/>
  <c r="Z87" i="18"/>
  <c r="AF70" i="18"/>
  <c r="AG70" i="18"/>
  <c r="Z67" i="18"/>
  <c r="AG54" i="18"/>
  <c r="Z51" i="18"/>
  <c r="Z47" i="18"/>
  <c r="Z43" i="18"/>
  <c r="Z35" i="18"/>
  <c r="AD123" i="18"/>
  <c r="AE123" i="18" s="1"/>
  <c r="AF137" i="18"/>
  <c r="AG137" i="18"/>
  <c r="AD137" i="18"/>
  <c r="AE137" i="18" s="1"/>
  <c r="AF122" i="18"/>
  <c r="AG122" i="18"/>
  <c r="Z21" i="18"/>
  <c r="AD20" i="18"/>
  <c r="AE20" i="18" s="1"/>
  <c r="Z131" i="18"/>
  <c r="AF101" i="18"/>
  <c r="AG101" i="18"/>
  <c r="AG93" i="18"/>
  <c r="Z82" i="18"/>
  <c r="AD77" i="18"/>
  <c r="AE77" i="18" s="1"/>
  <c r="Z74" i="18"/>
  <c r="AD65" i="18"/>
  <c r="AE65" i="18" s="1"/>
  <c r="Z62" i="18"/>
  <c r="Z50" i="18"/>
  <c r="Z46" i="18"/>
  <c r="AF45" i="18"/>
  <c r="AG45" i="18"/>
  <c r="AD37" i="18"/>
  <c r="AE37" i="18" s="1"/>
  <c r="AF29" i="18"/>
  <c r="AD29" i="18"/>
  <c r="AE29" i="18" s="1"/>
  <c r="AF21" i="18"/>
  <c r="AG21" i="18"/>
  <c r="Z115" i="18"/>
  <c r="AF129" i="18"/>
  <c r="AG129" i="18"/>
  <c r="Z111" i="18"/>
  <c r="Z110" i="18"/>
  <c r="AF138" i="18"/>
  <c r="AG138" i="18"/>
  <c r="Z101" i="18"/>
  <c r="AD84" i="18"/>
  <c r="AE84" i="18" s="1"/>
  <c r="AF48" i="18"/>
  <c r="AG48" i="18"/>
  <c r="AF32" i="18"/>
  <c r="AG32" i="18"/>
  <c r="Z25" i="18"/>
  <c r="AF131" i="18"/>
  <c r="AG131" i="18"/>
  <c r="AD52" i="18"/>
  <c r="AE52" i="18" s="1"/>
  <c r="AF111" i="18"/>
  <c r="AG111" i="18"/>
  <c r="Z132" i="18"/>
  <c r="AF116" i="18"/>
  <c r="AG116" i="18"/>
  <c r="AF91" i="18"/>
  <c r="AG91" i="18"/>
  <c r="AF96" i="18"/>
  <c r="AG96" i="18"/>
  <c r="AG72" i="18"/>
  <c r="AF108" i="18"/>
  <c r="Z75" i="18"/>
  <c r="AF58" i="18"/>
  <c r="AG58" i="18"/>
  <c r="AF38" i="18"/>
  <c r="AG38" i="18"/>
  <c r="AF34" i="18"/>
  <c r="AG34" i="18"/>
  <c r="Z31" i="18"/>
  <c r="AF123" i="18"/>
  <c r="AG123" i="18"/>
  <c r="AD125" i="18"/>
  <c r="AE125" i="18" s="1"/>
  <c r="AD132" i="18"/>
  <c r="AE132" i="18" s="1"/>
  <c r="AD122" i="18"/>
  <c r="AE122" i="18" s="1"/>
  <c r="Z81" i="18"/>
  <c r="AF56" i="18"/>
  <c r="AG56" i="18"/>
  <c r="AF20" i="18"/>
  <c r="AG20" i="18"/>
  <c r="Z128" i="18"/>
  <c r="Z140" i="18"/>
  <c r="AF97" i="18"/>
  <c r="AG97" i="18"/>
  <c r="Z86" i="18"/>
  <c r="AF81" i="18"/>
  <c r="AG81" i="18"/>
  <c r="Z78" i="18"/>
  <c r="AD73" i="18"/>
  <c r="AE73" i="18" s="1"/>
  <c r="AF73" i="18"/>
  <c r="Z70" i="18"/>
  <c r="Z66" i="18"/>
  <c r="Z58" i="18"/>
  <c r="AF57" i="18"/>
  <c r="AG57" i="18"/>
  <c r="AD53" i="18"/>
  <c r="AE53" i="18" s="1"/>
  <c r="AD49" i="18"/>
  <c r="AE49" i="18" s="1"/>
  <c r="AD45" i="18"/>
  <c r="AE45" i="18" s="1"/>
  <c r="AD41" i="18"/>
  <c r="AE41" i="18" s="1"/>
  <c r="Z38" i="18"/>
  <c r="Z30" i="18"/>
  <c r="Z22" i="18"/>
  <c r="AF136" i="18"/>
  <c r="AG136" i="18"/>
  <c r="AD114" i="18"/>
  <c r="AE114" i="18" s="1"/>
  <c r="AD109" i="18"/>
  <c r="AE109" i="18" s="1"/>
  <c r="AD138" i="18"/>
  <c r="AE138" i="18" s="1"/>
  <c r="Z139" i="18"/>
  <c r="AD92" i="18"/>
  <c r="AE92" i="18" s="1"/>
  <c r="Z69" i="18"/>
  <c r="Z49" i="18"/>
  <c r="AD32" i="18"/>
  <c r="AE32" i="18" s="1"/>
  <c r="AF106" i="18"/>
  <c r="AG106" i="18"/>
  <c r="AF83" i="18"/>
  <c r="AG83" i="18"/>
  <c r="AF35" i="18"/>
  <c r="AG35" i="18"/>
  <c r="AD96" i="18"/>
  <c r="AE96" i="18" s="1"/>
  <c r="AF118" i="18"/>
  <c r="AG118" i="18"/>
  <c r="AF105" i="18"/>
  <c r="AG105" i="18"/>
  <c r="AF66" i="18"/>
  <c r="AG66" i="18"/>
  <c r="Z154" i="18"/>
  <c r="Z159" i="18"/>
  <c r="Z144" i="18"/>
  <c r="Z158" i="18"/>
  <c r="Z141" i="18"/>
  <c r="Z153" i="18"/>
  <c r="Z143" i="18"/>
  <c r="Z142" i="18"/>
  <c r="Z145" i="18"/>
  <c r="Z152" i="18"/>
  <c r="Z146" i="18"/>
  <c r="Z151" i="18"/>
  <c r="Z155" i="18"/>
  <c r="Z150" i="18"/>
  <c r="Z157" i="18"/>
  <c r="Z148" i="18"/>
  <c r="Z156" i="18"/>
  <c r="Z147" i="18"/>
  <c r="Z149" i="18"/>
  <c r="AD146" i="18"/>
  <c r="AE146" i="18" s="1"/>
  <c r="Z129" i="18"/>
  <c r="AF124" i="18"/>
  <c r="AG124" i="18"/>
  <c r="AF134" i="18"/>
  <c r="AG134" i="18"/>
  <c r="Z118" i="18"/>
  <c r="AF113" i="18"/>
  <c r="AG113" i="18"/>
  <c r="AD106" i="18"/>
  <c r="AE106" i="18" s="1"/>
  <c r="AG121" i="18"/>
  <c r="AF104" i="18"/>
  <c r="AG104" i="18"/>
  <c r="AF103" i="18"/>
  <c r="AG103" i="18"/>
  <c r="AD99" i="18"/>
  <c r="AE99" i="18" s="1"/>
  <c r="Z96" i="18"/>
  <c r="AG87" i="18"/>
  <c r="AF51" i="18"/>
  <c r="AG51" i="18"/>
  <c r="AF47" i="18"/>
  <c r="AG47" i="18"/>
  <c r="Z44" i="18"/>
  <c r="AF39" i="18"/>
  <c r="AG39" i="18"/>
  <c r="Z28" i="18"/>
  <c r="AF19" i="18"/>
  <c r="AG19" i="18"/>
  <c r="Z89" i="18"/>
  <c r="AD72" i="18"/>
  <c r="AE72" i="18" s="1"/>
  <c r="AG64" i="18"/>
  <c r="Z37" i="18"/>
  <c r="AF36" i="18"/>
  <c r="AG36" i="18"/>
  <c r="Z29" i="18"/>
  <c r="Z99" i="18"/>
  <c r="Z83" i="18"/>
  <c r="AD70" i="18"/>
  <c r="AE70" i="18" s="1"/>
  <c r="AD157" i="18"/>
  <c r="AE157" i="18" s="1"/>
  <c r="AD152" i="18"/>
  <c r="AE152" i="18" s="1"/>
  <c r="AD142" i="18"/>
  <c r="AE142" i="18" s="1"/>
  <c r="AD150" i="18"/>
  <c r="AE150" i="18" s="1"/>
  <c r="Z135" i="18"/>
  <c r="AD107" i="18"/>
  <c r="AE107" i="18" s="1"/>
  <c r="AF119" i="18"/>
  <c r="AG119" i="18"/>
  <c r="AF117" i="18"/>
  <c r="AG117" i="18"/>
  <c r="Z107" i="18"/>
  <c r="AD121" i="18"/>
  <c r="AE121" i="18" s="1"/>
  <c r="AD104" i="18"/>
  <c r="AE104" i="18" s="1"/>
  <c r="Z104" i="18"/>
  <c r="Z100" i="18"/>
  <c r="AF95" i="18"/>
  <c r="AG95" i="18"/>
  <c r="Z84" i="18"/>
  <c r="AG79" i="18"/>
  <c r="Z76" i="18"/>
  <c r="Z72" i="18"/>
  <c r="Z68" i="18"/>
  <c r="Z60" i="18"/>
  <c r="Z56" i="18"/>
  <c r="Z52" i="18"/>
  <c r="Z36" i="18"/>
  <c r="Z32" i="18"/>
  <c r="AF31" i="18"/>
  <c r="AG31" i="18"/>
  <c r="AD27" i="18"/>
  <c r="AE27" i="18" s="1"/>
  <c r="Z24" i="18"/>
  <c r="AF88" i="18"/>
  <c r="AG88" i="18"/>
  <c r="Z65" i="18"/>
  <c r="AF52" i="18"/>
  <c r="AG52" i="18"/>
  <c r="AD44" i="18"/>
  <c r="AE44" i="18" s="1"/>
  <c r="AF28" i="18"/>
  <c r="AG28" i="18"/>
  <c r="AD108" i="18"/>
  <c r="AE108" i="18" s="1"/>
  <c r="Z119" i="18"/>
  <c r="AF115" i="18"/>
  <c r="AG115" i="18"/>
  <c r="Z106" i="18"/>
  <c r="Z103" i="18"/>
  <c r="AF94" i="18"/>
  <c r="AG94" i="18"/>
  <c r="AG90" i="18"/>
  <c r="AD82" i="18"/>
  <c r="AE82" i="18" s="1"/>
  <c r="Z79" i="18"/>
  <c r="AD62" i="18"/>
  <c r="AE62" i="18" s="1"/>
  <c r="AF46" i="18"/>
  <c r="AG46" i="18"/>
  <c r="Z39" i="18"/>
  <c r="Z27" i="18"/>
  <c r="AF22" i="18"/>
  <c r="AG22" i="18"/>
  <c r="Z112" i="18"/>
  <c r="Z134" i="18"/>
  <c r="AF125" i="18"/>
  <c r="AG125" i="18"/>
  <c r="Z133" i="18"/>
  <c r="AD135" i="18"/>
  <c r="AE135" i="18" s="1"/>
  <c r="AD80" i="18"/>
  <c r="AE80" i="18" s="1"/>
  <c r="Z57" i="18"/>
  <c r="AF139" i="18"/>
  <c r="AG139" i="18"/>
  <c r="AF126" i="18"/>
  <c r="AG126" i="18"/>
  <c r="Z102" i="18"/>
  <c r="Z98" i="18"/>
  <c r="Z90" i="18"/>
  <c r="AG85" i="18"/>
  <c r="AF69" i="18"/>
  <c r="AG69" i="18"/>
  <c r="AF61" i="18"/>
  <c r="AG61" i="18"/>
  <c r="AD57" i="18"/>
  <c r="AE57" i="18" s="1"/>
  <c r="Z42" i="18"/>
  <c r="AG37" i="18"/>
  <c r="Z34" i="18"/>
  <c r="Z26" i="18"/>
  <c r="AD21" i="18"/>
  <c r="AE21" i="18" s="1"/>
  <c r="Z137" i="18"/>
  <c r="AF114" i="18"/>
  <c r="AG114" i="18"/>
  <c r="AD129" i="18"/>
  <c r="AE129" i="18" s="1"/>
  <c r="AD100" i="18"/>
  <c r="AE100" i="18" s="1"/>
  <c r="Z93" i="18"/>
  <c r="AF68" i="18"/>
  <c r="AG68" i="18"/>
  <c r="Z61" i="18"/>
  <c r="AF60" i="18"/>
  <c r="AG60" i="18"/>
  <c r="Z41" i="18"/>
  <c r="AG24" i="18"/>
  <c r="AD24" i="18"/>
  <c r="AE24" i="18" s="1"/>
  <c r="Q79" i="17"/>
  <c r="P78" i="17"/>
  <c r="M78" i="17"/>
  <c r="N79" i="17"/>
  <c r="AF78" i="18" l="1"/>
  <c r="AF26" i="18"/>
  <c r="AG84" i="18"/>
  <c r="AF85" i="18"/>
  <c r="AH85" i="18" s="1"/>
  <c r="AG42" i="18"/>
  <c r="AF76" i="18"/>
  <c r="AF121" i="18"/>
  <c r="AG77" i="18"/>
  <c r="AH77" i="18" s="1"/>
  <c r="AF23" i="18"/>
  <c r="AG73" i="18"/>
  <c r="AG29" i="18"/>
  <c r="AF127" i="18"/>
  <c r="AH127" i="18" s="1"/>
  <c r="H4" i="15"/>
  <c r="I4" i="15" s="1"/>
  <c r="H5" i="15"/>
  <c r="I5" i="15" s="1"/>
  <c r="H6" i="15"/>
  <c r="I6" i="15" s="1"/>
  <c r="AF41" i="18"/>
  <c r="AF110" i="18"/>
  <c r="U10" i="1"/>
  <c r="M5" i="1"/>
  <c r="M3" i="1" s="1"/>
  <c r="AL19" i="1"/>
  <c r="U7" i="18"/>
  <c r="AF86" i="18"/>
  <c r="AF109" i="18"/>
  <c r="AF128" i="18"/>
  <c r="AH128" i="18" s="1"/>
  <c r="AF79" i="18"/>
  <c r="AF63" i="18"/>
  <c r="AF89" i="18"/>
  <c r="AF72" i="18"/>
  <c r="AH72" i="18" s="1"/>
  <c r="AG62" i="18"/>
  <c r="AH62" i="18" s="1"/>
  <c r="AF27" i="18"/>
  <c r="AF90" i="18"/>
  <c r="AH90" i="18" s="1"/>
  <c r="AG63" i="18"/>
  <c r="AH63" i="18" s="1"/>
  <c r="AG41" i="18"/>
  <c r="AG40" i="18"/>
  <c r="AF64" i="18"/>
  <c r="AG53" i="18"/>
  <c r="AF42" i="18"/>
  <c r="AH42" i="18" s="1"/>
  <c r="AG108" i="18"/>
  <c r="AH108" i="18" s="1"/>
  <c r="AF53" i="18"/>
  <c r="AG92" i="18"/>
  <c r="AH92" i="18" s="1"/>
  <c r="AF87" i="18"/>
  <c r="AH87" i="18" s="1"/>
  <c r="AF93" i="18"/>
  <c r="AH93" i="18" s="1"/>
  <c r="AH114" i="18"/>
  <c r="AH61" i="18"/>
  <c r="AH28" i="18"/>
  <c r="AH117" i="18"/>
  <c r="AH36" i="18"/>
  <c r="AH39" i="18"/>
  <c r="AH86" i="18"/>
  <c r="AH118" i="18"/>
  <c r="AH57" i="18"/>
  <c r="AH89" i="18"/>
  <c r="AH56" i="18"/>
  <c r="AH96" i="18"/>
  <c r="AH116" i="18"/>
  <c r="AH21" i="18"/>
  <c r="AH122" i="18"/>
  <c r="AH98" i="18"/>
  <c r="AH55" i="18"/>
  <c r="AH67" i="18"/>
  <c r="AH107" i="18"/>
  <c r="AH25" i="18"/>
  <c r="AH49" i="18"/>
  <c r="AH80" i="18"/>
  <c r="AH132" i="18"/>
  <c r="AH26" i="18"/>
  <c r="AH50" i="18"/>
  <c r="AH82" i="18"/>
  <c r="AH75" i="18"/>
  <c r="AH60" i="18"/>
  <c r="AH37" i="18"/>
  <c r="AH69" i="18"/>
  <c r="AH94" i="18"/>
  <c r="AH115" i="18"/>
  <c r="AH88" i="18"/>
  <c r="AH31" i="18"/>
  <c r="AH79" i="18"/>
  <c r="AH119" i="18"/>
  <c r="AH76" i="18"/>
  <c r="AH113" i="18"/>
  <c r="AH66" i="18"/>
  <c r="AH105" i="18"/>
  <c r="AH97" i="18"/>
  <c r="AH20" i="18"/>
  <c r="AH123" i="18"/>
  <c r="AH91" i="18"/>
  <c r="AH131" i="18"/>
  <c r="AH45" i="18"/>
  <c r="AH54" i="18"/>
  <c r="AH102" i="18"/>
  <c r="AH43" i="18"/>
  <c r="AH59" i="18"/>
  <c r="AH71" i="18"/>
  <c r="AH99" i="18"/>
  <c r="AH120" i="18"/>
  <c r="AH33" i="18"/>
  <c r="AH130" i="18"/>
  <c r="AH135" i="18"/>
  <c r="AH133" i="18"/>
  <c r="AH30" i="18"/>
  <c r="AH74" i="18"/>
  <c r="AH140" i="18"/>
  <c r="AH68" i="18"/>
  <c r="AH126" i="18"/>
  <c r="AH125" i="18"/>
  <c r="AH22" i="18"/>
  <c r="AH95" i="18"/>
  <c r="AH19" i="18"/>
  <c r="AH51" i="18"/>
  <c r="AH104" i="18"/>
  <c r="AH134" i="18"/>
  <c r="AH83" i="18"/>
  <c r="AH136" i="18"/>
  <c r="AH73" i="18"/>
  <c r="AH81" i="18"/>
  <c r="AH34" i="18"/>
  <c r="AH58" i="18"/>
  <c r="AH32" i="18"/>
  <c r="AH48" i="18"/>
  <c r="AH138" i="18"/>
  <c r="AH129" i="18"/>
  <c r="AH101" i="18"/>
  <c r="AH23" i="18"/>
  <c r="AH100" i="18"/>
  <c r="AH110" i="18"/>
  <c r="AH24" i="18"/>
  <c r="AH84" i="18"/>
  <c r="AH139" i="18"/>
  <c r="AH46" i="18"/>
  <c r="AH52" i="18"/>
  <c r="AH78" i="18"/>
  <c r="AH64" i="18"/>
  <c r="AH47" i="18"/>
  <c r="AH103" i="18"/>
  <c r="AH121" i="18"/>
  <c r="AH124" i="18"/>
  <c r="AH35" i="18"/>
  <c r="AH106" i="18"/>
  <c r="AH38" i="18"/>
  <c r="AH111" i="18"/>
  <c r="AH40" i="18"/>
  <c r="AH29" i="18"/>
  <c r="AH137" i="18"/>
  <c r="AH70" i="18"/>
  <c r="AH112" i="18"/>
  <c r="AH44" i="18"/>
  <c r="AH27" i="18"/>
  <c r="AH109" i="18"/>
  <c r="AH65" i="18"/>
  <c r="M77" i="17"/>
  <c r="N78" i="17"/>
  <c r="Q78" i="17"/>
  <c r="P77" i="17"/>
  <c r="AH41" i="18" l="1"/>
  <c r="Y159" i="1"/>
  <c r="Y153" i="1"/>
  <c r="Y158" i="1"/>
  <c r="Y142" i="1"/>
  <c r="Y152" i="1"/>
  <c r="M7" i="1"/>
  <c r="Y157" i="1"/>
  <c r="Y151" i="1"/>
  <c r="Y145" i="1"/>
  <c r="Y154" i="1"/>
  <c r="Y156" i="1"/>
  <c r="Y155" i="1"/>
  <c r="Y149" i="1"/>
  <c r="Y143" i="1"/>
  <c r="Y150" i="1"/>
  <c r="Y144" i="1"/>
  <c r="Y148" i="1"/>
  <c r="Y147" i="1"/>
  <c r="Y141" i="1"/>
  <c r="Y146" i="1"/>
  <c r="V19" i="1"/>
  <c r="Y19" i="1" s="1"/>
  <c r="AB152" i="1"/>
  <c r="AB144" i="1"/>
  <c r="AK138" i="1"/>
  <c r="AG159" i="1"/>
  <c r="AC157" i="1"/>
  <c r="AC153" i="1"/>
  <c r="AA150" i="1"/>
  <c r="AG149" i="1" s="1"/>
  <c r="AC147" i="1"/>
  <c r="AN138" i="1"/>
  <c r="AJ134" i="1"/>
  <c r="AB145" i="1"/>
  <c r="AK136" i="1"/>
  <c r="AJ131" i="1"/>
  <c r="AA157" i="1"/>
  <c r="AG156" i="1" s="1"/>
  <c r="AC152" i="1"/>
  <c r="AC144" i="1"/>
  <c r="AN132" i="1"/>
  <c r="AJ128" i="1"/>
  <c r="AB143" i="1"/>
  <c r="AK131" i="1"/>
  <c r="AN125" i="1"/>
  <c r="AJ121" i="1"/>
  <c r="AK114" i="1"/>
  <c r="AA159" i="1"/>
  <c r="AC146" i="1"/>
  <c r="AJ140" i="1"/>
  <c r="AN122" i="1"/>
  <c r="AJ118" i="1"/>
  <c r="AK111" i="1"/>
  <c r="AJ109" i="1"/>
  <c r="AJ107" i="1"/>
  <c r="AJ105" i="1"/>
  <c r="AJ103" i="1"/>
  <c r="AK126" i="1"/>
  <c r="AN112" i="1"/>
  <c r="AC142" i="1"/>
  <c r="AJ123" i="1"/>
  <c r="AJ115" i="1"/>
  <c r="AK109" i="1"/>
  <c r="AB147" i="1"/>
  <c r="AJ112" i="1"/>
  <c r="AN115" i="1"/>
  <c r="AK98" i="1"/>
  <c r="AJ93" i="1"/>
  <c r="AJ102" i="1"/>
  <c r="AN97" i="1"/>
  <c r="AC150" i="1"/>
  <c r="AJ95" i="1"/>
  <c r="AN89" i="1"/>
  <c r="AN85" i="1"/>
  <c r="AN81" i="1"/>
  <c r="AN77" i="1"/>
  <c r="AN73" i="1"/>
  <c r="AN61" i="1"/>
  <c r="AN56" i="1"/>
  <c r="AJ52" i="1"/>
  <c r="AK45" i="1"/>
  <c r="AA147" i="1"/>
  <c r="AG146" i="1" s="1"/>
  <c r="AJ100" i="1"/>
  <c r="AK87" i="1"/>
  <c r="AK79" i="1"/>
  <c r="AJ72" i="1"/>
  <c r="AK67" i="1"/>
  <c r="AK63" i="1"/>
  <c r="AK58" i="1"/>
  <c r="AN53" i="1"/>
  <c r="AJ49" i="1"/>
  <c r="AK42" i="1"/>
  <c r="AN37" i="1"/>
  <c r="AJ33" i="1"/>
  <c r="AK108" i="1"/>
  <c r="AK90" i="1"/>
  <c r="AJ81" i="1"/>
  <c r="AN72" i="1"/>
  <c r="AJ66" i="1"/>
  <c r="AJ62" i="1"/>
  <c r="AK55" i="1"/>
  <c r="AB158" i="1"/>
  <c r="AB150" i="1"/>
  <c r="AB142" i="1"/>
  <c r="AN137" i="1"/>
  <c r="AC159" i="1"/>
  <c r="AA156" i="1"/>
  <c r="AA152" i="1"/>
  <c r="AG151" i="1" s="1"/>
  <c r="AA146" i="1"/>
  <c r="AG145" i="1" s="1"/>
  <c r="AC143" i="1"/>
  <c r="AJ138" i="1"/>
  <c r="AM138" i="1" s="1"/>
  <c r="AB157" i="1"/>
  <c r="AN135" i="1"/>
  <c r="AK128" i="1"/>
  <c r="AC156" i="1"/>
  <c r="AA149" i="1"/>
  <c r="AG148" i="1" s="1"/>
  <c r="AN140" i="1"/>
  <c r="AJ132" i="1"/>
  <c r="AB159" i="1"/>
  <c r="AK140" i="1"/>
  <c r="AK130" i="1"/>
  <c r="AJ125" i="1"/>
  <c r="AK118" i="1"/>
  <c r="AN113" i="1"/>
  <c r="AC154" i="1"/>
  <c r="AJ130" i="1"/>
  <c r="AJ122" i="1"/>
  <c r="AK115" i="1"/>
  <c r="AN110" i="1"/>
  <c r="AN108" i="1"/>
  <c r="AN106" i="1"/>
  <c r="AN104" i="1"/>
  <c r="AB155" i="1"/>
  <c r="AJ124" i="1"/>
  <c r="AC158" i="1"/>
  <c r="AN139" i="1"/>
  <c r="AK121" i="1"/>
  <c r="AK113" i="1"/>
  <c r="AK107" i="1"/>
  <c r="AN124" i="1"/>
  <c r="AK102" i="1"/>
  <c r="AJ97" i="1"/>
  <c r="AK125" i="1"/>
  <c r="AN101" i="1"/>
  <c r="AK95" i="1"/>
  <c r="AK100" i="1"/>
  <c r="AJ92" i="1"/>
  <c r="AJ88" i="1"/>
  <c r="AB156" i="1"/>
  <c r="AB148" i="1"/>
  <c r="AN141" i="1"/>
  <c r="AJ137" i="1"/>
  <c r="AA158" i="1"/>
  <c r="AC155" i="1"/>
  <c r="AC149" i="1"/>
  <c r="AC145" i="1"/>
  <c r="AA142" i="1"/>
  <c r="AK135" i="1"/>
  <c r="AB153" i="1"/>
  <c r="AJ139" i="1"/>
  <c r="AK132" i="1"/>
  <c r="AN127" i="1"/>
  <c r="AC148" i="1"/>
  <c r="AJ136" i="1"/>
  <c r="AK129" i="1"/>
  <c r="AB151" i="1"/>
  <c r="AN136" i="1"/>
  <c r="AN129" i="1"/>
  <c r="AK122" i="1"/>
  <c r="AN117" i="1"/>
  <c r="AJ113" i="1"/>
  <c r="AA143" i="1"/>
  <c r="AG142" i="1" s="1"/>
  <c r="AK127" i="1"/>
  <c r="AK119" i="1"/>
  <c r="AN114" i="1"/>
  <c r="AJ110" i="1"/>
  <c r="AJ108" i="1"/>
  <c r="AJ106" i="1"/>
  <c r="AJ104" i="1"/>
  <c r="AJ135" i="1"/>
  <c r="AN120" i="1"/>
  <c r="AA155" i="1"/>
  <c r="AN130" i="1"/>
  <c r="AK120" i="1"/>
  <c r="AK112" i="1"/>
  <c r="AK105" i="1"/>
  <c r="AJ120" i="1"/>
  <c r="AN133" i="1"/>
  <c r="AJ101" i="1"/>
  <c r="AN96" i="1"/>
  <c r="AJ111" i="1"/>
  <c r="AK99" i="1"/>
  <c r="AJ94" i="1"/>
  <c r="AJ99" i="1"/>
  <c r="AN91" i="1"/>
  <c r="AN87" i="1"/>
  <c r="AN83" i="1"/>
  <c r="AN79" i="1"/>
  <c r="AN75" i="1"/>
  <c r="AJ71" i="1"/>
  <c r="AK60" i="1"/>
  <c r="AK53" i="1"/>
  <c r="AN48" i="1"/>
  <c r="AJ44" i="1"/>
  <c r="AN123" i="1"/>
  <c r="AK91" i="1"/>
  <c r="AK83" i="1"/>
  <c r="AK75" i="1"/>
  <c r="AK69" i="1"/>
  <c r="AK65" i="1"/>
  <c r="AJ60" i="1"/>
  <c r="AJ57" i="1"/>
  <c r="AK50" i="1"/>
  <c r="AN45" i="1"/>
  <c r="AJ41" i="1"/>
  <c r="AK34" i="1"/>
  <c r="AN29" i="1"/>
  <c r="AN99" i="1"/>
  <c r="AN88" i="1"/>
  <c r="AK74" i="1"/>
  <c r="AJ68" i="1"/>
  <c r="AJ64" i="1"/>
  <c r="AJ58" i="1"/>
  <c r="AJ50" i="1"/>
  <c r="AJ141" i="1"/>
  <c r="AC151" i="1"/>
  <c r="AN134" i="1"/>
  <c r="AJ127" i="1"/>
  <c r="AN128" i="1"/>
  <c r="AN121" i="1"/>
  <c r="AK141" i="1"/>
  <c r="AN109" i="1"/>
  <c r="AJ129" i="1"/>
  <c r="AM129" i="1" s="1"/>
  <c r="AN119" i="1"/>
  <c r="AJ119" i="1"/>
  <c r="AJ98" i="1"/>
  <c r="AJ86" i="1"/>
  <c r="AJ78" i="1"/>
  <c r="AN70" i="1"/>
  <c r="AN52" i="1"/>
  <c r="AK41" i="1"/>
  <c r="AK89" i="1"/>
  <c r="AK73" i="1"/>
  <c r="AK64" i="1"/>
  <c r="AK54" i="1"/>
  <c r="AJ45" i="1"/>
  <c r="AN33" i="1"/>
  <c r="AN95" i="1"/>
  <c r="AJ73" i="1"/>
  <c r="AN63" i="1"/>
  <c r="AK48" i="1"/>
  <c r="AJ39" i="1"/>
  <c r="AJ30" i="1"/>
  <c r="AJ26" i="1"/>
  <c r="AI21" i="1"/>
  <c r="AJ34" i="1"/>
  <c r="AM34" i="1" s="1"/>
  <c r="AI19" i="1"/>
  <c r="AA19" i="1" s="1"/>
  <c r="AK84" i="1"/>
  <c r="AJ87" i="1"/>
  <c r="AN78" i="1"/>
  <c r="AN51" i="1"/>
  <c r="AN32" i="1"/>
  <c r="AK24" i="1"/>
  <c r="AJ19" i="1"/>
  <c r="AN42" i="1"/>
  <c r="AK35" i="1"/>
  <c r="AK28" i="1"/>
  <c r="AN74" i="1"/>
  <c r="AN92" i="1"/>
  <c r="AK78" i="1"/>
  <c r="AJ69" i="1"/>
  <c r="AJ65" i="1"/>
  <c r="AJ59" i="1"/>
  <c r="AK51" i="1"/>
  <c r="AK92" i="1"/>
  <c r="AK76" i="1"/>
  <c r="AN38" i="1"/>
  <c r="AK37" i="1"/>
  <c r="AJ43" i="1"/>
  <c r="AN25" i="1"/>
  <c r="AJ25" i="1"/>
  <c r="AK134" i="1"/>
  <c r="AA148" i="1"/>
  <c r="AB149" i="1"/>
  <c r="AA153" i="1"/>
  <c r="AJ117" i="1"/>
  <c r="AK123" i="1"/>
  <c r="AN107" i="1"/>
  <c r="AJ116" i="1"/>
  <c r="AN111" i="1"/>
  <c r="AN100" i="1"/>
  <c r="AN93" i="1"/>
  <c r="AJ84" i="1"/>
  <c r="AJ76" i="1"/>
  <c r="AJ61" i="1"/>
  <c r="AK49" i="1"/>
  <c r="AK124" i="1"/>
  <c r="AK85" i="1"/>
  <c r="AN71" i="1"/>
  <c r="AN60" i="1"/>
  <c r="AJ53" i="1"/>
  <c r="AN41" i="1"/>
  <c r="AK30" i="1"/>
  <c r="AJ89" i="1"/>
  <c r="AK71" i="1"/>
  <c r="AN59" i="1"/>
  <c r="AK47" i="1"/>
  <c r="AK36" i="1"/>
  <c r="AN28" i="1"/>
  <c r="AK23" i="1"/>
  <c r="AK19" i="1"/>
  <c r="AJ27" i="1"/>
  <c r="AK117" i="1"/>
  <c r="AJ83" i="1"/>
  <c r="AN86" i="1"/>
  <c r="AN69" i="1"/>
  <c r="AJ47" i="1"/>
  <c r="AK31" i="1"/>
  <c r="AN23" i="1"/>
  <c r="AJ46" i="1"/>
  <c r="AJ40" i="1"/>
  <c r="AN34" i="1"/>
  <c r="AN27" i="1"/>
  <c r="AK101" i="1"/>
  <c r="AK86" i="1"/>
  <c r="AJ77" i="1"/>
  <c r="AN68" i="1"/>
  <c r="AN64" i="1"/>
  <c r="AN58" i="1"/>
  <c r="AN50" i="1"/>
  <c r="AJ91" i="1"/>
  <c r="AJ51" i="1"/>
  <c r="AK22" i="1"/>
  <c r="AJ35" i="1"/>
  <c r="AM35" i="1" s="1"/>
  <c r="AN31" i="1"/>
  <c r="AN55" i="1"/>
  <c r="AN21" i="1"/>
  <c r="AB154" i="1"/>
  <c r="AA144" i="1"/>
  <c r="AK137" i="1"/>
  <c r="AA145" i="1"/>
  <c r="AJ133" i="1"/>
  <c r="AK110" i="1"/>
  <c r="AN118" i="1"/>
  <c r="AN105" i="1"/>
  <c r="AK103" i="1"/>
  <c r="AK94" i="1"/>
  <c r="AK96" i="1"/>
  <c r="AJ82" i="1"/>
  <c r="AJ74" i="1"/>
  <c r="AK57" i="1"/>
  <c r="AJ48" i="1"/>
  <c r="AN102" i="1"/>
  <c r="AK81" i="1"/>
  <c r="AK68" i="1"/>
  <c r="AK59" i="1"/>
  <c r="AN49" i="1"/>
  <c r="AK38" i="1"/>
  <c r="AJ29" i="1"/>
  <c r="AK82" i="1"/>
  <c r="AN67" i="1"/>
  <c r="AK56" i="1"/>
  <c r="AN46" i="1"/>
  <c r="AN35" i="1"/>
  <c r="AK27" i="1"/>
  <c r="AN22" i="1"/>
  <c r="AK40" i="1"/>
  <c r="AJ24" i="1"/>
  <c r="AK116" i="1"/>
  <c r="AJ75" i="1"/>
  <c r="AK80" i="1"/>
  <c r="AK61" i="1"/>
  <c r="AN43" i="1"/>
  <c r="AN30" i="1"/>
  <c r="AJ23" i="1"/>
  <c r="AK44" i="1"/>
  <c r="AJ38" i="1"/>
  <c r="AK33" i="1"/>
  <c r="AK25" i="1"/>
  <c r="AK97" i="1"/>
  <c r="AJ85" i="1"/>
  <c r="AN76" i="1"/>
  <c r="AJ67" i="1"/>
  <c r="AJ63" i="1"/>
  <c r="AJ54" i="1"/>
  <c r="AK20" i="1"/>
  <c r="AN90" i="1"/>
  <c r="AN47" i="1"/>
  <c r="AJ21" i="1"/>
  <c r="AK32" i="1"/>
  <c r="AJ70" i="1"/>
  <c r="AJ28" i="1"/>
  <c r="AN20" i="1"/>
  <c r="AN131" i="1"/>
  <c r="AJ114" i="1"/>
  <c r="AK106" i="1"/>
  <c r="AJ56" i="1"/>
  <c r="AK66" i="1"/>
  <c r="AK104" i="1"/>
  <c r="AJ42" i="1"/>
  <c r="AJ36" i="1"/>
  <c r="AJ79" i="1"/>
  <c r="AN19" i="1"/>
  <c r="AN24" i="1"/>
  <c r="AN66" i="1"/>
  <c r="AN82" i="1"/>
  <c r="AK39" i="1"/>
  <c r="AN94" i="1"/>
  <c r="AB146" i="1"/>
  <c r="AK133" i="1"/>
  <c r="AN103" i="1"/>
  <c r="AJ90" i="1"/>
  <c r="AN44" i="1"/>
  <c r="AN57" i="1"/>
  <c r="AN80" i="1"/>
  <c r="AJ32" i="1"/>
  <c r="AK21" i="1"/>
  <c r="AJ55" i="1"/>
  <c r="AK43" i="1"/>
  <c r="AK93" i="1"/>
  <c r="AN62" i="1"/>
  <c r="AN40" i="1"/>
  <c r="AK26" i="1"/>
  <c r="AA154" i="1"/>
  <c r="AN126" i="1"/>
  <c r="AJ126" i="1"/>
  <c r="AJ80" i="1"/>
  <c r="AM80" i="1" s="1"/>
  <c r="AJ96" i="1"/>
  <c r="AM96" i="1" s="1"/>
  <c r="AK46" i="1"/>
  <c r="AN65" i="1"/>
  <c r="AN26" i="1"/>
  <c r="AN98" i="1"/>
  <c r="AN39" i="1"/>
  <c r="AN36" i="1"/>
  <c r="AN84" i="1"/>
  <c r="AK52" i="1"/>
  <c r="AJ20" i="1"/>
  <c r="AK139" i="1"/>
  <c r="AA151" i="1"/>
  <c r="AN116" i="1"/>
  <c r="AK72" i="1"/>
  <c r="AK77" i="1"/>
  <c r="AJ37" i="1"/>
  <c r="AN54" i="1"/>
  <c r="AJ22" i="1"/>
  <c r="AK88" i="1"/>
  <c r="AK29" i="1"/>
  <c r="AJ31" i="1"/>
  <c r="AK70" i="1"/>
  <c r="AK62" i="1"/>
  <c r="AG150" i="1"/>
  <c r="AG158"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AH53" i="18"/>
  <c r="Q77" i="17"/>
  <c r="P76" i="17"/>
  <c r="M76" i="17"/>
  <c r="N77" i="17"/>
  <c r="AD153" i="1" l="1"/>
  <c r="AE153" i="1" s="1"/>
  <c r="AF153" i="1"/>
  <c r="AM87" i="1"/>
  <c r="AC87" i="1" s="1"/>
  <c r="AD149" i="1"/>
  <c r="AE149" i="1" s="1"/>
  <c r="AM90" i="1"/>
  <c r="AB90" i="1" s="1"/>
  <c r="AM42" i="1"/>
  <c r="AB42" i="1" s="1"/>
  <c r="AM63" i="1"/>
  <c r="AC63" i="1" s="1"/>
  <c r="AF152" i="1"/>
  <c r="AM136" i="1"/>
  <c r="AA136" i="1" s="1"/>
  <c r="AM131" i="1"/>
  <c r="AA131" i="1" s="1"/>
  <c r="AM108" i="1"/>
  <c r="AB108" i="1" s="1"/>
  <c r="AF150" i="1"/>
  <c r="AH150" i="1" s="1"/>
  <c r="AM114" i="1"/>
  <c r="AC114" i="1" s="1"/>
  <c r="AM67" i="1"/>
  <c r="AA67" i="1" s="1"/>
  <c r="AM98" i="1"/>
  <c r="AC98" i="1" s="1"/>
  <c r="AD145" i="1"/>
  <c r="AE145" i="1" s="1"/>
  <c r="AD154" i="1"/>
  <c r="AE154" i="1" s="1"/>
  <c r="AM126" i="1"/>
  <c r="AA126" i="1" s="1"/>
  <c r="AG125" i="1" s="1"/>
  <c r="AM75" i="1"/>
  <c r="AB75" i="1" s="1"/>
  <c r="AM74" i="1"/>
  <c r="AB74" i="1" s="1"/>
  <c r="AM45" i="1"/>
  <c r="AC45" i="1" s="1"/>
  <c r="AM127" i="1"/>
  <c r="AC127" i="1" s="1"/>
  <c r="AM50" i="1"/>
  <c r="AA50" i="1" s="1"/>
  <c r="AM109" i="1"/>
  <c r="AC109" i="1" s="1"/>
  <c r="AM69" i="1"/>
  <c r="AB69" i="1" s="1"/>
  <c r="AM41" i="1"/>
  <c r="AC41" i="1" s="1"/>
  <c r="AM60" i="1"/>
  <c r="AA60" i="1" s="1"/>
  <c r="AM120" i="1"/>
  <c r="AA120" i="1" s="1"/>
  <c r="AM113" i="1"/>
  <c r="AB113" i="1" s="1"/>
  <c r="AM36" i="1"/>
  <c r="AB36" i="1" s="1"/>
  <c r="AM54" i="1"/>
  <c r="AA54" i="1" s="1"/>
  <c r="AM76" i="1"/>
  <c r="AA76" i="1" s="1"/>
  <c r="AM64" i="1"/>
  <c r="AA64" i="1" s="1"/>
  <c r="AM99" i="1"/>
  <c r="AA99" i="1" s="1"/>
  <c r="AF143" i="1"/>
  <c r="AM20" i="1"/>
  <c r="AB20" i="1" s="1"/>
  <c r="AM56" i="1"/>
  <c r="AA56" i="1" s="1"/>
  <c r="AM38" i="1"/>
  <c r="AC38" i="1" s="1"/>
  <c r="AM77" i="1"/>
  <c r="AA77" i="1" s="1"/>
  <c r="AM83" i="1"/>
  <c r="AA83" i="1" s="1"/>
  <c r="AM112" i="1"/>
  <c r="AA112" i="1" s="1"/>
  <c r="AM28" i="1"/>
  <c r="AA28" i="1" s="1"/>
  <c r="AM24" i="1"/>
  <c r="AB24" i="1" s="1"/>
  <c r="AM48" i="1"/>
  <c r="AA48" i="1" s="1"/>
  <c r="AF157" i="1"/>
  <c r="AM31" i="1"/>
  <c r="AA31" i="1" s="1"/>
  <c r="AM32" i="1"/>
  <c r="AC32" i="1" s="1"/>
  <c r="AF144" i="1"/>
  <c r="AM47" i="1"/>
  <c r="AC47" i="1" s="1"/>
  <c r="AM53" i="1"/>
  <c r="AC53" i="1" s="1"/>
  <c r="AM84" i="1"/>
  <c r="AA84" i="1" s="1"/>
  <c r="AM116" i="1"/>
  <c r="AB116" i="1" s="1"/>
  <c r="AM122" i="1"/>
  <c r="AC122" i="1" s="1"/>
  <c r="AD155" i="1"/>
  <c r="AE155" i="1" s="1"/>
  <c r="AM37" i="1"/>
  <c r="AA37" i="1" s="1"/>
  <c r="AM70" i="1"/>
  <c r="AB70" i="1" s="1"/>
  <c r="AM23" i="1"/>
  <c r="AA23" i="1" s="1"/>
  <c r="AM135" i="1"/>
  <c r="AA135" i="1" s="1"/>
  <c r="AM130" i="1"/>
  <c r="AB130" i="1" s="1"/>
  <c r="AD147" i="1"/>
  <c r="AE147" i="1" s="1"/>
  <c r="AD142" i="1"/>
  <c r="AE142" i="1" s="1"/>
  <c r="AM55" i="1"/>
  <c r="AB55" i="1" s="1"/>
  <c r="AM79" i="1"/>
  <c r="AB79" i="1" s="1"/>
  <c r="AM58" i="1"/>
  <c r="AC58" i="1" s="1"/>
  <c r="AM111" i="1"/>
  <c r="AB111" i="1" s="1"/>
  <c r="AA34" i="1"/>
  <c r="AB34" i="1"/>
  <c r="Z34" i="1"/>
  <c r="Y34" i="1"/>
  <c r="Z54" i="1"/>
  <c r="Y54" i="1"/>
  <c r="Z70" i="1"/>
  <c r="Y70" i="1"/>
  <c r="Z90" i="1"/>
  <c r="Y90" i="1"/>
  <c r="Z106" i="1"/>
  <c r="Y106" i="1"/>
  <c r="Y126" i="1"/>
  <c r="Z126" i="1"/>
  <c r="AC138" i="1"/>
  <c r="Z138" i="1"/>
  <c r="AB138" i="1"/>
  <c r="Y138" i="1"/>
  <c r="AA138" i="1"/>
  <c r="Z39" i="1"/>
  <c r="Y39" i="1"/>
  <c r="Y67" i="1"/>
  <c r="Z67" i="1"/>
  <c r="Z95" i="1"/>
  <c r="Y95" i="1"/>
  <c r="Z123" i="1"/>
  <c r="Y123" i="1"/>
  <c r="AM29" i="1"/>
  <c r="AC29" i="1" s="1"/>
  <c r="AM40" i="1"/>
  <c r="AA40" i="1" s="1"/>
  <c r="AM26" i="1"/>
  <c r="AA26" i="1" s="1"/>
  <c r="AM78" i="1"/>
  <c r="AA78" i="1" s="1"/>
  <c r="AF154" i="1"/>
  <c r="AM106" i="1"/>
  <c r="AA106" i="1" s="1"/>
  <c r="AM139" i="1"/>
  <c r="AC139" i="1" s="1"/>
  <c r="AM124" i="1"/>
  <c r="AB124" i="1" s="1"/>
  <c r="AM81" i="1"/>
  <c r="AB81" i="1" s="1"/>
  <c r="AM102" i="1"/>
  <c r="AC102" i="1" s="1"/>
  <c r="AM123" i="1"/>
  <c r="AA123" i="1" s="1"/>
  <c r="AM103" i="1"/>
  <c r="AC103" i="1" s="1"/>
  <c r="AD156" i="1"/>
  <c r="AE156" i="1" s="1"/>
  <c r="AD157" i="1"/>
  <c r="AE157" i="1" s="1"/>
  <c r="Y22" i="1"/>
  <c r="Z22" i="1"/>
  <c r="Z38" i="1"/>
  <c r="Y38" i="1"/>
  <c r="Y46" i="1"/>
  <c r="Z46" i="1"/>
  <c r="Z62" i="1"/>
  <c r="Y62" i="1"/>
  <c r="Z78" i="1"/>
  <c r="Y78" i="1"/>
  <c r="Z94" i="1"/>
  <c r="Y94" i="1"/>
  <c r="Z110" i="1"/>
  <c r="Y110" i="1"/>
  <c r="Z122" i="1"/>
  <c r="Y122" i="1"/>
  <c r="Z130" i="1"/>
  <c r="Y130" i="1"/>
  <c r="Y23" i="1"/>
  <c r="Z23" i="1"/>
  <c r="Y27" i="1"/>
  <c r="Z27" i="1"/>
  <c r="AB35" i="1"/>
  <c r="AC35" i="1"/>
  <c r="Z35" i="1"/>
  <c r="Y35" i="1"/>
  <c r="AA35" i="1"/>
  <c r="Z47" i="1"/>
  <c r="Y47" i="1"/>
  <c r="Y51" i="1"/>
  <c r="Z51" i="1"/>
  <c r="Z59" i="1"/>
  <c r="Y59" i="1"/>
  <c r="Z71" i="1"/>
  <c r="Y71" i="1"/>
  <c r="Z79" i="1"/>
  <c r="Y79" i="1"/>
  <c r="Y87" i="1"/>
  <c r="Z87" i="1"/>
  <c r="Z103" i="1"/>
  <c r="Y103" i="1"/>
  <c r="Z107" i="1"/>
  <c r="Y107" i="1"/>
  <c r="Z115" i="1"/>
  <c r="Y115" i="1"/>
  <c r="Z127" i="1"/>
  <c r="Y127" i="1"/>
  <c r="Z139" i="1"/>
  <c r="Y139" i="1"/>
  <c r="Z20" i="1"/>
  <c r="Y20" i="1"/>
  <c r="AD19" i="1" s="1"/>
  <c r="AE19" i="1" s="1"/>
  <c r="Z24" i="1"/>
  <c r="Y24" i="1"/>
  <c r="Y28" i="1"/>
  <c r="Z28" i="1"/>
  <c r="Y32" i="1"/>
  <c r="Z32" i="1"/>
  <c r="Z36" i="1"/>
  <c r="Y36" i="1"/>
  <c r="Y40" i="1"/>
  <c r="Z40" i="1"/>
  <c r="Z44" i="1"/>
  <c r="Y44" i="1"/>
  <c r="Y48" i="1"/>
  <c r="Z48" i="1"/>
  <c r="Y52" i="1"/>
  <c r="Z52" i="1"/>
  <c r="Y56" i="1"/>
  <c r="Z56" i="1"/>
  <c r="Z60" i="1"/>
  <c r="Y60" i="1"/>
  <c r="Z64" i="1"/>
  <c r="Y64" i="1"/>
  <c r="Z68" i="1"/>
  <c r="Y68" i="1"/>
  <c r="Z72" i="1"/>
  <c r="Y72" i="1"/>
  <c r="Z76" i="1"/>
  <c r="Y76" i="1"/>
  <c r="Z80" i="1"/>
  <c r="AB80" i="1"/>
  <c r="AC80" i="1"/>
  <c r="AA80" i="1"/>
  <c r="Y80" i="1"/>
  <c r="Y84" i="1"/>
  <c r="Z84" i="1"/>
  <c r="Z88" i="1"/>
  <c r="Y88" i="1"/>
  <c r="Y92" i="1"/>
  <c r="Z92" i="1"/>
  <c r="AA96" i="1"/>
  <c r="Y96" i="1"/>
  <c r="AB96" i="1"/>
  <c r="Z96" i="1"/>
  <c r="AC96" i="1"/>
  <c r="Y100" i="1"/>
  <c r="Z100" i="1"/>
  <c r="Z104" i="1"/>
  <c r="Y104" i="1"/>
  <c r="Y108" i="1"/>
  <c r="Z108" i="1"/>
  <c r="Z112" i="1"/>
  <c r="Y112" i="1"/>
  <c r="Y116" i="1"/>
  <c r="Z116" i="1"/>
  <c r="Z120" i="1"/>
  <c r="Y120" i="1"/>
  <c r="Y124" i="1"/>
  <c r="Z124" i="1"/>
  <c r="Z128" i="1"/>
  <c r="Y128" i="1"/>
  <c r="Z132" i="1"/>
  <c r="Y132" i="1"/>
  <c r="Y136" i="1"/>
  <c r="Z136" i="1"/>
  <c r="Z140" i="1"/>
  <c r="Y140" i="1"/>
  <c r="AG153" i="1"/>
  <c r="AM51" i="1"/>
  <c r="AB51" i="1" s="1"/>
  <c r="AM46" i="1"/>
  <c r="AB46" i="1" s="1"/>
  <c r="AM27" i="1"/>
  <c r="AC27" i="1" s="1"/>
  <c r="AM89" i="1"/>
  <c r="AA89" i="1" s="1"/>
  <c r="AM25" i="1"/>
  <c r="AA25" i="1" s="1"/>
  <c r="AM59" i="1"/>
  <c r="AC59" i="1" s="1"/>
  <c r="AM30" i="1"/>
  <c r="AC30" i="1" s="1"/>
  <c r="AM73" i="1"/>
  <c r="AA73" i="1" s="1"/>
  <c r="AM86" i="1"/>
  <c r="AC86" i="1" s="1"/>
  <c r="AM141" i="1"/>
  <c r="AB141" i="1" s="1"/>
  <c r="AM68" i="1"/>
  <c r="AA68" i="1" s="1"/>
  <c r="AM94" i="1"/>
  <c r="AA94" i="1" s="1"/>
  <c r="AM101" i="1"/>
  <c r="AB101" i="1" s="1"/>
  <c r="AG154" i="1"/>
  <c r="AM137" i="1"/>
  <c r="AB137" i="1" s="1"/>
  <c r="AM88" i="1"/>
  <c r="AA88" i="1" s="1"/>
  <c r="AG144" i="1"/>
  <c r="AM125" i="1"/>
  <c r="AC125" i="1" s="1"/>
  <c r="AM132" i="1"/>
  <c r="AA132" i="1" s="1"/>
  <c r="AF151" i="1"/>
  <c r="AH151" i="1" s="1"/>
  <c r="AM62" i="1"/>
  <c r="AA62" i="1" s="1"/>
  <c r="AM52" i="1"/>
  <c r="AB52" i="1" s="1"/>
  <c r="AM95" i="1"/>
  <c r="AC95" i="1" s="1"/>
  <c r="AM93" i="1"/>
  <c r="AC93" i="1" s="1"/>
  <c r="AM105" i="1"/>
  <c r="AA105" i="1" s="1"/>
  <c r="AM118" i="1"/>
  <c r="AA118" i="1" s="1"/>
  <c r="AF159" i="1"/>
  <c r="AH159" i="1" s="1"/>
  <c r="AF158" i="1"/>
  <c r="AH158" i="1" s="1"/>
  <c r="AG143" i="1"/>
  <c r="AD143" i="1"/>
  <c r="AE143" i="1" s="1"/>
  <c r="AD148" i="1"/>
  <c r="AE148" i="1" s="1"/>
  <c r="Z157" i="1"/>
  <c r="Z149" i="1"/>
  <c r="Z141" i="1"/>
  <c r="Z146" i="1"/>
  <c r="Z152" i="1"/>
  <c r="Z155" i="1"/>
  <c r="Z147" i="1"/>
  <c r="Z158" i="1"/>
  <c r="Z142" i="1"/>
  <c r="Z144" i="1"/>
  <c r="Z153" i="1"/>
  <c r="Z145" i="1"/>
  <c r="Z154" i="1"/>
  <c r="Z156" i="1"/>
  <c r="Z143" i="1"/>
  <c r="Z151" i="1"/>
  <c r="Z150" i="1"/>
  <c r="Z159" i="1"/>
  <c r="Z148" i="1"/>
  <c r="Z26" i="1"/>
  <c r="Y26" i="1"/>
  <c r="Z42" i="1"/>
  <c r="Y42" i="1"/>
  <c r="Y58" i="1"/>
  <c r="Z58" i="1"/>
  <c r="Y74" i="1"/>
  <c r="Z74" i="1"/>
  <c r="Z86" i="1"/>
  <c r="Y86" i="1"/>
  <c r="Y102" i="1"/>
  <c r="Z102" i="1"/>
  <c r="Z118" i="1"/>
  <c r="Y118" i="1"/>
  <c r="Z31" i="1"/>
  <c r="Y31" i="1"/>
  <c r="Y43" i="1"/>
  <c r="Z43" i="1"/>
  <c r="Y55" i="1"/>
  <c r="Z55" i="1"/>
  <c r="Z63" i="1"/>
  <c r="Y63" i="1"/>
  <c r="Z75" i="1"/>
  <c r="Y75" i="1"/>
  <c r="Z83" i="1"/>
  <c r="Y83" i="1"/>
  <c r="Z91" i="1"/>
  <c r="Y91" i="1"/>
  <c r="Y99" i="1"/>
  <c r="Z99" i="1"/>
  <c r="Y111" i="1"/>
  <c r="Z111" i="1"/>
  <c r="Z119" i="1"/>
  <c r="Y119" i="1"/>
  <c r="Z131" i="1"/>
  <c r="Y131" i="1"/>
  <c r="Z135" i="1"/>
  <c r="Y135" i="1"/>
  <c r="Z21" i="1"/>
  <c r="Y21" i="1"/>
  <c r="Z25" i="1"/>
  <c r="Y25" i="1"/>
  <c r="Z29" i="1"/>
  <c r="Y29" i="1"/>
  <c r="Y33" i="1"/>
  <c r="Z33" i="1"/>
  <c r="Y37" i="1"/>
  <c r="Z37" i="1"/>
  <c r="Z41" i="1"/>
  <c r="Y41" i="1"/>
  <c r="Z45" i="1"/>
  <c r="Y45" i="1"/>
  <c r="Z49" i="1"/>
  <c r="Y49" i="1"/>
  <c r="Y53" i="1"/>
  <c r="Z53" i="1"/>
  <c r="Z57" i="1"/>
  <c r="Y57" i="1"/>
  <c r="Z61" i="1"/>
  <c r="Y61" i="1"/>
  <c r="Y65" i="1"/>
  <c r="Z65" i="1"/>
  <c r="Z69" i="1"/>
  <c r="Y69" i="1"/>
  <c r="Y73" i="1"/>
  <c r="Z73" i="1"/>
  <c r="Z77" i="1"/>
  <c r="Y77" i="1"/>
  <c r="Z81" i="1"/>
  <c r="Y81" i="1"/>
  <c r="Y85" i="1"/>
  <c r="Z85" i="1"/>
  <c r="Z89" i="1"/>
  <c r="Y89" i="1"/>
  <c r="Y93" i="1"/>
  <c r="Z93" i="1"/>
  <c r="Z97" i="1"/>
  <c r="Y97" i="1"/>
  <c r="Z101" i="1"/>
  <c r="Y101" i="1"/>
  <c r="Z105" i="1"/>
  <c r="Y105" i="1"/>
  <c r="Y109" i="1"/>
  <c r="Z109" i="1"/>
  <c r="Y113" i="1"/>
  <c r="Z113" i="1"/>
  <c r="Z117" i="1"/>
  <c r="Y117" i="1"/>
  <c r="Y121" i="1"/>
  <c r="Z121" i="1"/>
  <c r="Y125" i="1"/>
  <c r="Z125" i="1"/>
  <c r="AA129" i="1"/>
  <c r="AC129" i="1"/>
  <c r="Z129" i="1"/>
  <c r="Y129" i="1"/>
  <c r="AB129" i="1"/>
  <c r="Z133" i="1"/>
  <c r="Y133" i="1"/>
  <c r="Y137" i="1"/>
  <c r="Z137" i="1"/>
  <c r="AM22" i="1"/>
  <c r="AA22" i="1" s="1"/>
  <c r="AM21" i="1"/>
  <c r="AC21" i="1" s="1"/>
  <c r="AM85" i="1"/>
  <c r="AA85" i="1" s="1"/>
  <c r="AM82" i="1"/>
  <c r="AB82" i="1" s="1"/>
  <c r="AM133" i="1"/>
  <c r="AC133" i="1" s="1"/>
  <c r="AG157" i="1"/>
  <c r="AM91" i="1"/>
  <c r="AB91" i="1" s="1"/>
  <c r="AM61" i="1"/>
  <c r="AA61" i="1" s="1"/>
  <c r="AM65" i="1"/>
  <c r="AC65" i="1" s="1"/>
  <c r="AM19" i="1"/>
  <c r="AC34" i="1"/>
  <c r="AM39" i="1"/>
  <c r="AA39" i="1" s="1"/>
  <c r="AM57" i="1"/>
  <c r="AC57" i="1" s="1"/>
  <c r="AM44" i="1"/>
  <c r="AC44" i="1" s="1"/>
  <c r="AM71" i="1"/>
  <c r="AC71" i="1" s="1"/>
  <c r="AM110" i="1"/>
  <c r="AB110" i="1" s="1"/>
  <c r="AF142" i="1"/>
  <c r="AH142" i="1" s="1"/>
  <c r="AM92" i="1"/>
  <c r="AB92" i="1" s="1"/>
  <c r="AG155" i="1"/>
  <c r="AF155" i="1"/>
  <c r="AM66" i="1"/>
  <c r="AC66" i="1" s="1"/>
  <c r="AM49" i="1"/>
  <c r="AA49" i="1" s="1"/>
  <c r="AM100" i="1"/>
  <c r="AC100" i="1" s="1"/>
  <c r="AM107" i="1"/>
  <c r="AC107" i="1" s="1"/>
  <c r="AD146" i="1"/>
  <c r="AE146" i="1" s="1"/>
  <c r="AD144" i="1"/>
  <c r="AE144" i="1" s="1"/>
  <c r="AD151" i="1"/>
  <c r="AE151" i="1" s="1"/>
  <c r="AD152" i="1"/>
  <c r="AE152" i="1" s="1"/>
  <c r="Z30" i="1"/>
  <c r="Y30" i="1"/>
  <c r="Y50" i="1"/>
  <c r="Z50" i="1"/>
  <c r="Z66" i="1"/>
  <c r="Y66" i="1"/>
  <c r="Y82" i="1"/>
  <c r="Z82" i="1"/>
  <c r="Y98" i="1"/>
  <c r="Z98" i="1"/>
  <c r="Z114" i="1"/>
  <c r="Y114" i="1"/>
  <c r="Y134" i="1"/>
  <c r="Z134" i="1"/>
  <c r="AM117" i="1"/>
  <c r="AC117" i="1" s="1"/>
  <c r="AG147" i="1"/>
  <c r="AF147" i="1"/>
  <c r="AM43" i="1"/>
  <c r="AB43" i="1" s="1"/>
  <c r="AM8" i="1"/>
  <c r="AC19" i="1"/>
  <c r="AB19" i="1"/>
  <c r="Z19" i="1"/>
  <c r="AM119" i="1"/>
  <c r="AA119" i="1" s="1"/>
  <c r="AM104" i="1"/>
  <c r="AC104" i="1" s="1"/>
  <c r="AG152" i="1"/>
  <c r="AM97" i="1"/>
  <c r="AA97" i="1" s="1"/>
  <c r="AF148" i="1"/>
  <c r="AH148" i="1" s="1"/>
  <c r="AG141" i="1"/>
  <c r="AF145" i="1"/>
  <c r="AH145" i="1" s="1"/>
  <c r="AM33" i="1"/>
  <c r="AA33" i="1" s="1"/>
  <c r="AM72" i="1"/>
  <c r="AC72" i="1" s="1"/>
  <c r="AF146" i="1"/>
  <c r="AH146" i="1" s="1"/>
  <c r="AM115" i="1"/>
  <c r="AA115" i="1" s="1"/>
  <c r="AM140" i="1"/>
  <c r="AB140" i="1" s="1"/>
  <c r="AM121" i="1"/>
  <c r="AB121" i="1" s="1"/>
  <c r="AM128" i="1"/>
  <c r="AA128" i="1" s="1"/>
  <c r="AF156" i="1"/>
  <c r="AH156" i="1" s="1"/>
  <c r="AM134" i="1"/>
  <c r="AC134" i="1" s="1"/>
  <c r="AF149" i="1"/>
  <c r="AH149" i="1" s="1"/>
  <c r="AD150" i="1"/>
  <c r="AE150" i="1" s="1"/>
  <c r="AD141" i="1"/>
  <c r="AE141" i="1" s="1"/>
  <c r="AD159" i="1"/>
  <c r="AE159" i="1" s="1"/>
  <c r="AD158" i="1"/>
  <c r="AE158" i="1" s="1"/>
  <c r="N76" i="17"/>
  <c r="M75" i="17"/>
  <c r="P75" i="17"/>
  <c r="Q76" i="17"/>
  <c r="AH153" i="1" l="1"/>
  <c r="AB87" i="1"/>
  <c r="AA90" i="1"/>
  <c r="AG89" i="1" s="1"/>
  <c r="AA87" i="1"/>
  <c r="AF87" i="1" s="1"/>
  <c r="AB114" i="1"/>
  <c r="AC56" i="1"/>
  <c r="AA114" i="1"/>
  <c r="AG113" i="1" s="1"/>
  <c r="AB136" i="1"/>
  <c r="AC90" i="1"/>
  <c r="AC136" i="1"/>
  <c r="AB99" i="1"/>
  <c r="AC42" i="1"/>
  <c r="AB127" i="1"/>
  <c r="AA42" i="1"/>
  <c r="AG41" i="1" s="1"/>
  <c r="AC113" i="1"/>
  <c r="AA45" i="1"/>
  <c r="AG44" i="1" s="1"/>
  <c r="AB63" i="1"/>
  <c r="AA63" i="1"/>
  <c r="AF63" i="1" s="1"/>
  <c r="AH152" i="1"/>
  <c r="AB131" i="1"/>
  <c r="AC36" i="1"/>
  <c r="AA69" i="1"/>
  <c r="AG68" i="1" s="1"/>
  <c r="AA41" i="1"/>
  <c r="AG40" i="1" s="1"/>
  <c r="AA108" i="1"/>
  <c r="AG107" i="1" s="1"/>
  <c r="AA98" i="1"/>
  <c r="AG97" i="1" s="1"/>
  <c r="AA70" i="1"/>
  <c r="AF69" i="1" s="1"/>
  <c r="AD42" i="1"/>
  <c r="AE42" i="1" s="1"/>
  <c r="AA74" i="1"/>
  <c r="AF73" i="1" s="1"/>
  <c r="AB31" i="1"/>
  <c r="AC126" i="1"/>
  <c r="AD112" i="1"/>
  <c r="AE112" i="1" s="1"/>
  <c r="AC131" i="1"/>
  <c r="AB76" i="1"/>
  <c r="AA36" i="1"/>
  <c r="AF35" i="1" s="1"/>
  <c r="AA127" i="1"/>
  <c r="AF127" i="1" s="1"/>
  <c r="AB67" i="1"/>
  <c r="AB98" i="1"/>
  <c r="AB89" i="1"/>
  <c r="AB73" i="1"/>
  <c r="AD115" i="1"/>
  <c r="AE115" i="1" s="1"/>
  <c r="AD72" i="1"/>
  <c r="AE72" i="1" s="1"/>
  <c r="AC108" i="1"/>
  <c r="AC76" i="1"/>
  <c r="AA58" i="1"/>
  <c r="AG57" i="1" s="1"/>
  <c r="AB109" i="1"/>
  <c r="AB83" i="1"/>
  <c r="AB58" i="1"/>
  <c r="AD127" i="1"/>
  <c r="AE127" i="1" s="1"/>
  <c r="AB120" i="1"/>
  <c r="AA116" i="1"/>
  <c r="AG115" i="1" s="1"/>
  <c r="AC48" i="1"/>
  <c r="AC20" i="1"/>
  <c r="AC83" i="1"/>
  <c r="AC74" i="1"/>
  <c r="AH144" i="1"/>
  <c r="AC120" i="1"/>
  <c r="AC116" i="1"/>
  <c r="AB48" i="1"/>
  <c r="AA20" i="1"/>
  <c r="AG19" i="1" s="1"/>
  <c r="AA109" i="1"/>
  <c r="AF108" i="1" s="1"/>
  <c r="AC70" i="1"/>
  <c r="AB41" i="1"/>
  <c r="AC99" i="1"/>
  <c r="AC55" i="1"/>
  <c r="AC81" i="1"/>
  <c r="AA53" i="1"/>
  <c r="AF53" i="1" s="1"/>
  <c r="AB135" i="1"/>
  <c r="AB126" i="1"/>
  <c r="AB28" i="1"/>
  <c r="AA38" i="1"/>
  <c r="AG37" i="1" s="1"/>
  <c r="AA30" i="1"/>
  <c r="AF30" i="1" s="1"/>
  <c r="AC50" i="1"/>
  <c r="AA137" i="1"/>
  <c r="AF136" i="1" s="1"/>
  <c r="AB30" i="1"/>
  <c r="AH143" i="1"/>
  <c r="AD27" i="1"/>
  <c r="AE27" i="1" s="1"/>
  <c r="AB60" i="1"/>
  <c r="AB50" i="1"/>
  <c r="AC54" i="1"/>
  <c r="AA75" i="1"/>
  <c r="AF74" i="1" s="1"/>
  <c r="AC137" i="1"/>
  <c r="AD52" i="1"/>
  <c r="AE52" i="1" s="1"/>
  <c r="AD20" i="1"/>
  <c r="AE20" i="1" s="1"/>
  <c r="AD47" i="1"/>
  <c r="AE47" i="1" s="1"/>
  <c r="AA24" i="1"/>
  <c r="AG23" i="1" s="1"/>
  <c r="AD29" i="1"/>
  <c r="AE29" i="1" s="1"/>
  <c r="AB25" i="1"/>
  <c r="AD65" i="1"/>
  <c r="AE65" i="1" s="1"/>
  <c r="AD49" i="1"/>
  <c r="AE49" i="1" s="1"/>
  <c r="AD79" i="1"/>
  <c r="AE79" i="1" s="1"/>
  <c r="AD59" i="1"/>
  <c r="AE59" i="1" s="1"/>
  <c r="AA81" i="1"/>
  <c r="AD48" i="1"/>
  <c r="AE48" i="1" s="1"/>
  <c r="AD35" i="1"/>
  <c r="AE35" i="1" s="1"/>
  <c r="AC67" i="1"/>
  <c r="AD130" i="1"/>
  <c r="AE130" i="1" s="1"/>
  <c r="AB45" i="1"/>
  <c r="AA66" i="1"/>
  <c r="AF66" i="1" s="1"/>
  <c r="AD124" i="1"/>
  <c r="AE124" i="1" s="1"/>
  <c r="AD108" i="1"/>
  <c r="AE108" i="1" s="1"/>
  <c r="AA93" i="1"/>
  <c r="AG92" i="1" s="1"/>
  <c r="AC69" i="1"/>
  <c r="AB112" i="1"/>
  <c r="AB56" i="1"/>
  <c r="AA113" i="1"/>
  <c r="AC105" i="1"/>
  <c r="AC101" i="1"/>
  <c r="AD92" i="1"/>
  <c r="AE92" i="1" s="1"/>
  <c r="AD32" i="1"/>
  <c r="AE32" i="1" s="1"/>
  <c r="AC75" i="1"/>
  <c r="AA86" i="1"/>
  <c r="AG85" i="1" s="1"/>
  <c r="AC60" i="1"/>
  <c r="AD39" i="1"/>
  <c r="AE39" i="1" s="1"/>
  <c r="AB105" i="1"/>
  <c r="AA101" i="1"/>
  <c r="AG100" i="1" s="1"/>
  <c r="AB32" i="1"/>
  <c r="AD46" i="1"/>
  <c r="AE46" i="1" s="1"/>
  <c r="AC130" i="1"/>
  <c r="AB78" i="1"/>
  <c r="AB54" i="1"/>
  <c r="AD116" i="1"/>
  <c r="AE116" i="1" s="1"/>
  <c r="AD36" i="1"/>
  <c r="AE36" i="1" s="1"/>
  <c r="AH154" i="1"/>
  <c r="AB40" i="1"/>
  <c r="AD123" i="1"/>
  <c r="AE123" i="1" s="1"/>
  <c r="AC112" i="1"/>
  <c r="AC23" i="1"/>
  <c r="AA122" i="1"/>
  <c r="AA82" i="1"/>
  <c r="AF82" i="1" s="1"/>
  <c r="AH157" i="1"/>
  <c r="AC25" i="1"/>
  <c r="AA102" i="1"/>
  <c r="AB64" i="1"/>
  <c r="AC64" i="1"/>
  <c r="AA47" i="1"/>
  <c r="AF47" i="1" s="1"/>
  <c r="AD24" i="1"/>
  <c r="AE24" i="1" s="1"/>
  <c r="AD80" i="1"/>
  <c r="AE80" i="1" s="1"/>
  <c r="AA111" i="1"/>
  <c r="AF111" i="1" s="1"/>
  <c r="AB86" i="1"/>
  <c r="AB38" i="1"/>
  <c r="AD96" i="1"/>
  <c r="AE96" i="1" s="1"/>
  <c r="AA55" i="1"/>
  <c r="AF55" i="1" s="1"/>
  <c r="AC28" i="1"/>
  <c r="AB139" i="1"/>
  <c r="AD126" i="1"/>
  <c r="AE126" i="1" s="1"/>
  <c r="AC31" i="1"/>
  <c r="AC82" i="1"/>
  <c r="AB53" i="1"/>
  <c r="AD40" i="1"/>
  <c r="AE40" i="1" s="1"/>
  <c r="AC135" i="1"/>
  <c r="AD23" i="1"/>
  <c r="AE23" i="1" s="1"/>
  <c r="AA139" i="1"/>
  <c r="AF138" i="1" s="1"/>
  <c r="AD68" i="1"/>
  <c r="AE68" i="1" s="1"/>
  <c r="AD64" i="1"/>
  <c r="AE64" i="1" s="1"/>
  <c r="AD70" i="1"/>
  <c r="AE70" i="1" s="1"/>
  <c r="AB66" i="1"/>
  <c r="AD88" i="1"/>
  <c r="AE88" i="1" s="1"/>
  <c r="AD84" i="1"/>
  <c r="AE84" i="1" s="1"/>
  <c r="AB77" i="1"/>
  <c r="AD100" i="1"/>
  <c r="AE100" i="1" s="1"/>
  <c r="AB84" i="1"/>
  <c r="AC40" i="1"/>
  <c r="AA103" i="1"/>
  <c r="AD132" i="1"/>
  <c r="AE132" i="1" s="1"/>
  <c r="AA32" i="1"/>
  <c r="AF32" i="1" s="1"/>
  <c r="AD113" i="1"/>
  <c r="AE113" i="1" s="1"/>
  <c r="AD97" i="1"/>
  <c r="AE97" i="1" s="1"/>
  <c r="AD54" i="1"/>
  <c r="AE54" i="1" s="1"/>
  <c r="AD107" i="1"/>
  <c r="AE107" i="1" s="1"/>
  <c r="AC24" i="1"/>
  <c r="AD81" i="1"/>
  <c r="AE81" i="1" s="1"/>
  <c r="AD128" i="1"/>
  <c r="AE128" i="1" s="1"/>
  <c r="AD120" i="1"/>
  <c r="AE120" i="1" s="1"/>
  <c r="AB93" i="1"/>
  <c r="AC89" i="1"/>
  <c r="AC77" i="1"/>
  <c r="AC73" i="1"/>
  <c r="AD60" i="1"/>
  <c r="AE60" i="1" s="1"/>
  <c r="AB37" i="1"/>
  <c r="AB29" i="1"/>
  <c r="AC26" i="1"/>
  <c r="AC84" i="1"/>
  <c r="AA79" i="1"/>
  <c r="AF78" i="1" s="1"/>
  <c r="AA130" i="1"/>
  <c r="AF130" i="1" s="1"/>
  <c r="AC37" i="1"/>
  <c r="AB61" i="1"/>
  <c r="AB57" i="1"/>
  <c r="AA29" i="1"/>
  <c r="AF28" i="1" s="1"/>
  <c r="AB102" i="1"/>
  <c r="AB26" i="1"/>
  <c r="AD95" i="1"/>
  <c r="AE95" i="1" s="1"/>
  <c r="AD71" i="1"/>
  <c r="AE71" i="1" s="1"/>
  <c r="AC79" i="1"/>
  <c r="AA121" i="1"/>
  <c r="AF120" i="1" s="1"/>
  <c r="AC61" i="1"/>
  <c r="AD44" i="1"/>
  <c r="AE44" i="1" s="1"/>
  <c r="AD90" i="1"/>
  <c r="AE90" i="1" s="1"/>
  <c r="AD139" i="1"/>
  <c r="AE139" i="1" s="1"/>
  <c r="AD103" i="1"/>
  <c r="AE103" i="1" s="1"/>
  <c r="AD78" i="1"/>
  <c r="AE78" i="1" s="1"/>
  <c r="AD104" i="1"/>
  <c r="AE104" i="1" s="1"/>
  <c r="AD28" i="1"/>
  <c r="AE28" i="1" s="1"/>
  <c r="AC111" i="1"/>
  <c r="AC124" i="1"/>
  <c r="AD67" i="1"/>
  <c r="AE67" i="1" s="1"/>
  <c r="AD138" i="1"/>
  <c r="AE138" i="1" s="1"/>
  <c r="AB47" i="1"/>
  <c r="AB23" i="1"/>
  <c r="AD136" i="1"/>
  <c r="AE136" i="1" s="1"/>
  <c r="AA125" i="1"/>
  <c r="AF125" i="1" s="1"/>
  <c r="AH125" i="1" s="1"/>
  <c r="AB134" i="1"/>
  <c r="AB125" i="1"/>
  <c r="AD76" i="1"/>
  <c r="AE76" i="1" s="1"/>
  <c r="AD110" i="1"/>
  <c r="AE110" i="1" s="1"/>
  <c r="AA124" i="1"/>
  <c r="AF123" i="1" s="1"/>
  <c r="AD106" i="1"/>
  <c r="AE106" i="1" s="1"/>
  <c r="AB103" i="1"/>
  <c r="AD22" i="1"/>
  <c r="AE22" i="1" s="1"/>
  <c r="AB122" i="1"/>
  <c r="AC78" i="1"/>
  <c r="AD56" i="1"/>
  <c r="AE56" i="1" s="1"/>
  <c r="AD118" i="1"/>
  <c r="AE118" i="1" s="1"/>
  <c r="AD74" i="1"/>
  <c r="AE74" i="1" s="1"/>
  <c r="AD62" i="1"/>
  <c r="AE62" i="1" s="1"/>
  <c r="AB118" i="1"/>
  <c r="AD87" i="1"/>
  <c r="AE87" i="1" s="1"/>
  <c r="AD51" i="1"/>
  <c r="AE51" i="1" s="1"/>
  <c r="AD34" i="1"/>
  <c r="AE34" i="1" s="1"/>
  <c r="AG87" i="1"/>
  <c r="AF118" i="1"/>
  <c r="AG118" i="1"/>
  <c r="AF84" i="1"/>
  <c r="AG84" i="1"/>
  <c r="AG21" i="1"/>
  <c r="AG117" i="1"/>
  <c r="AG127" i="1"/>
  <c r="AG38" i="1"/>
  <c r="AF60" i="1"/>
  <c r="AG60" i="1"/>
  <c r="AF131" i="1"/>
  <c r="AG131" i="1"/>
  <c r="AF67" i="1"/>
  <c r="AG67" i="1"/>
  <c r="AF48" i="1"/>
  <c r="AG48" i="1"/>
  <c r="AF61" i="1"/>
  <c r="AG61" i="1"/>
  <c r="AG122" i="1"/>
  <c r="AG93" i="1"/>
  <c r="AG32" i="1"/>
  <c r="AF96" i="1"/>
  <c r="AG96" i="1"/>
  <c r="AA134" i="1"/>
  <c r="AF134" i="1" s="1"/>
  <c r="AD133" i="1"/>
  <c r="AE133" i="1" s="1"/>
  <c r="AF97" i="1"/>
  <c r="AH155" i="1"/>
  <c r="AB133" i="1"/>
  <c r="AA133" i="1"/>
  <c r="AB97" i="1"/>
  <c r="AB85" i="1"/>
  <c r="AA65" i="1"/>
  <c r="AA57" i="1"/>
  <c r="AB21" i="1"/>
  <c r="AD134" i="1"/>
  <c r="AE134" i="1" s="1"/>
  <c r="AB119" i="1"/>
  <c r="AD98" i="1"/>
  <c r="AE98" i="1" s="1"/>
  <c r="AC91" i="1"/>
  <c r="AC43" i="1"/>
  <c r="AG30" i="1"/>
  <c r="AC118" i="1"/>
  <c r="AD85" i="1"/>
  <c r="AE85" i="1" s="1"/>
  <c r="AD57" i="1"/>
  <c r="AE57" i="1" s="1"/>
  <c r="AD25" i="1"/>
  <c r="AE25" i="1" s="1"/>
  <c r="AC140" i="1"/>
  <c r="AC132" i="1"/>
  <c r="AC128" i="1"/>
  <c r="AB128" i="1"/>
  <c r="AB104" i="1"/>
  <c r="AB100" i="1"/>
  <c r="AB72" i="1"/>
  <c r="AG47" i="1"/>
  <c r="AA44" i="1"/>
  <c r="AB115" i="1"/>
  <c r="AD86" i="1"/>
  <c r="AE86" i="1" s="1"/>
  <c r="AA59" i="1"/>
  <c r="AF59" i="1" s="1"/>
  <c r="AB59" i="1"/>
  <c r="AD50" i="1"/>
  <c r="AE50" i="1" s="1"/>
  <c r="AA27" i="1"/>
  <c r="AF27" i="1" s="1"/>
  <c r="AB27" i="1"/>
  <c r="AA110" i="1"/>
  <c r="AB94" i="1"/>
  <c r="AC62" i="1"/>
  <c r="AA46" i="1"/>
  <c r="AC22" i="1"/>
  <c r="AF83" i="1"/>
  <c r="AG83" i="1"/>
  <c r="AC123" i="1"/>
  <c r="AA95" i="1"/>
  <c r="AF95" i="1" s="1"/>
  <c r="AD38" i="1"/>
  <c r="AE38" i="1" s="1"/>
  <c r="AB39" i="1"/>
  <c r="AD105" i="1"/>
  <c r="AE105" i="1" s="1"/>
  <c r="AD33" i="1"/>
  <c r="AE33" i="1" s="1"/>
  <c r="AF128" i="1"/>
  <c r="AG128" i="1"/>
  <c r="AC85" i="1"/>
  <c r="AF76" i="1"/>
  <c r="AG76" i="1"/>
  <c r="AG72" i="1"/>
  <c r="AB65" i="1"/>
  <c r="AB49" i="1"/>
  <c r="AC33" i="1"/>
  <c r="AG24" i="1"/>
  <c r="AA21" i="1"/>
  <c r="AG134" i="1"/>
  <c r="AG98" i="1"/>
  <c r="AA91" i="1"/>
  <c r="AD117" i="1"/>
  <c r="AE117" i="1" s="1"/>
  <c r="AA140" i="1"/>
  <c r="AB132" i="1"/>
  <c r="AD119" i="1"/>
  <c r="AE119" i="1" s="1"/>
  <c r="AG111" i="1"/>
  <c r="AD99" i="1"/>
  <c r="AE99" i="1" s="1"/>
  <c r="AG95" i="1"/>
  <c r="AD91" i="1"/>
  <c r="AE91" i="1" s="1"/>
  <c r="AC88" i="1"/>
  <c r="AG79" i="1"/>
  <c r="AG63" i="1"/>
  <c r="AG59" i="1"/>
  <c r="AD55" i="1"/>
  <c r="AE55" i="1" s="1"/>
  <c r="AD43" i="1"/>
  <c r="AE43" i="1" s="1"/>
  <c r="AD114" i="1"/>
  <c r="AE114" i="1" s="1"/>
  <c r="AB107" i="1"/>
  <c r="AD102" i="1"/>
  <c r="AE102" i="1" s="1"/>
  <c r="AB71" i="1"/>
  <c r="AD58" i="1"/>
  <c r="AE58" i="1" s="1"/>
  <c r="AC51" i="1"/>
  <c r="AD121" i="1"/>
  <c r="AE121" i="1" s="1"/>
  <c r="AC110" i="1"/>
  <c r="AD93" i="1"/>
  <c r="AE93" i="1" s="1"/>
  <c r="AC94" i="1"/>
  <c r="AB62" i="1"/>
  <c r="AD37" i="1"/>
  <c r="AE37" i="1" s="1"/>
  <c r="AB22" i="1"/>
  <c r="AF77" i="1"/>
  <c r="AG77" i="1"/>
  <c r="AD122" i="1"/>
  <c r="AE122" i="1" s="1"/>
  <c r="AB123" i="1"/>
  <c r="AB95" i="1"/>
  <c r="AG137" i="1"/>
  <c r="AD125" i="1"/>
  <c r="AE125" i="1" s="1"/>
  <c r="AG53" i="1"/>
  <c r="AA117" i="1"/>
  <c r="AF88" i="1"/>
  <c r="AG88" i="1"/>
  <c r="AC49" i="1"/>
  <c r="AB33" i="1"/>
  <c r="AC119" i="1"/>
  <c r="AA43" i="1"/>
  <c r="AD30" i="1"/>
  <c r="AE30" i="1" s="1"/>
  <c r="AD101" i="1"/>
  <c r="AE101" i="1" s="1"/>
  <c r="AD41" i="1"/>
  <c r="AE41" i="1" s="1"/>
  <c r="AF135" i="1"/>
  <c r="AG135" i="1"/>
  <c r="AD135" i="1"/>
  <c r="AE135" i="1" s="1"/>
  <c r="AD131" i="1"/>
  <c r="AE131" i="1" s="1"/>
  <c r="AD111" i="1"/>
  <c r="AE111" i="1" s="1"/>
  <c r="AA100" i="1"/>
  <c r="AC92" i="1"/>
  <c r="AA92" i="1"/>
  <c r="AB88" i="1"/>
  <c r="AG75" i="1"/>
  <c r="AA72" i="1"/>
  <c r="AF72" i="1" s="1"/>
  <c r="AC68" i="1"/>
  <c r="AD63" i="1"/>
  <c r="AE63" i="1" s="1"/>
  <c r="AA52" i="1"/>
  <c r="AB44" i="1"/>
  <c r="AF39" i="1"/>
  <c r="AG39" i="1"/>
  <c r="AD31" i="1"/>
  <c r="AE31" i="1" s="1"/>
  <c r="AG27" i="1"/>
  <c r="AA107" i="1"/>
  <c r="AA71" i="1"/>
  <c r="AA51" i="1"/>
  <c r="AD129" i="1"/>
  <c r="AE129" i="1" s="1"/>
  <c r="AD45" i="1"/>
  <c r="AE45" i="1" s="1"/>
  <c r="AD140" i="1"/>
  <c r="AE140" i="1" s="1"/>
  <c r="AG66" i="1"/>
  <c r="AC39" i="1"/>
  <c r="AD137" i="1"/>
  <c r="AE137" i="1" s="1"/>
  <c r="AC106" i="1"/>
  <c r="AD89" i="1"/>
  <c r="AE89" i="1" s="1"/>
  <c r="AD53" i="1"/>
  <c r="AE53" i="1" s="1"/>
  <c r="AG114" i="1"/>
  <c r="AF49" i="1"/>
  <c r="AG49" i="1"/>
  <c r="AG82" i="1"/>
  <c r="AH147" i="1"/>
  <c r="AC121" i="1"/>
  <c r="AB117" i="1"/>
  <c r="AC97" i="1"/>
  <c r="AG36" i="1"/>
  <c r="AG130" i="1"/>
  <c r="AD82" i="1"/>
  <c r="AE82" i="1" s="1"/>
  <c r="AD73" i="1"/>
  <c r="AE73" i="1" s="1"/>
  <c r="AF25" i="1"/>
  <c r="AG25" i="1"/>
  <c r="AG104" i="1"/>
  <c r="AC141" i="1"/>
  <c r="AA141" i="1"/>
  <c r="AF119" i="1"/>
  <c r="AG119" i="1"/>
  <c r="AA104" i="1"/>
  <c r="AD83" i="1"/>
  <c r="AE83" i="1" s="1"/>
  <c r="AD75" i="1"/>
  <c r="AE75" i="1" s="1"/>
  <c r="AB68" i="1"/>
  <c r="AG55" i="1"/>
  <c r="AC52" i="1"/>
  <c r="AC115" i="1"/>
  <c r="AF34" i="1"/>
  <c r="AG34" i="1"/>
  <c r="AD26" i="1"/>
  <c r="AE26" i="1" s="1"/>
  <c r="AF22" i="1"/>
  <c r="AG22" i="1"/>
  <c r="AD109" i="1"/>
  <c r="AE109" i="1" s="1"/>
  <c r="AD77" i="1"/>
  <c r="AE77" i="1" s="1"/>
  <c r="AD61" i="1"/>
  <c r="AE61" i="1" s="1"/>
  <c r="AC46" i="1"/>
  <c r="AD21" i="1"/>
  <c r="AE21" i="1" s="1"/>
  <c r="AF105" i="1"/>
  <c r="AG105" i="1"/>
  <c r="AD94" i="1"/>
  <c r="AE94" i="1" s="1"/>
  <c r="AD66" i="1"/>
  <c r="AE66" i="1" s="1"/>
  <c r="AB106" i="1"/>
  <c r="AD69" i="1"/>
  <c r="AE69" i="1" s="1"/>
  <c r="AF33" i="1"/>
  <c r="AG33" i="1"/>
  <c r="Q75" i="17"/>
  <c r="P74" i="17"/>
  <c r="N75" i="17"/>
  <c r="M74" i="17"/>
  <c r="AF38" i="1" l="1"/>
  <c r="AF114" i="1"/>
  <c r="AH114" i="1" s="1"/>
  <c r="AF89" i="1"/>
  <c r="AH89" i="1" s="1"/>
  <c r="AG86" i="1"/>
  <c r="AF113" i="1"/>
  <c r="AH113" i="1" s="1"/>
  <c r="AG62" i="1"/>
  <c r="AF62" i="1"/>
  <c r="AF37" i="1"/>
  <c r="AH37" i="1" s="1"/>
  <c r="AF110" i="1"/>
  <c r="AF107" i="1"/>
  <c r="AH107" i="1" s="1"/>
  <c r="AF23" i="1"/>
  <c r="AH23" i="1" s="1"/>
  <c r="AF36" i="1"/>
  <c r="AG69" i="1"/>
  <c r="AH69" i="1" s="1"/>
  <c r="AF115" i="1"/>
  <c r="AH115" i="1" s="1"/>
  <c r="AF137" i="1"/>
  <c r="AH137" i="1" s="1"/>
  <c r="AG35" i="1"/>
  <c r="AH35" i="1" s="1"/>
  <c r="AG52" i="1"/>
  <c r="AF68" i="1"/>
  <c r="AH68" i="1" s="1"/>
  <c r="AF98" i="1"/>
  <c r="AH98" i="1" s="1"/>
  <c r="AG126" i="1"/>
  <c r="AF40" i="1"/>
  <c r="AH40" i="1" s="1"/>
  <c r="AF41" i="1"/>
  <c r="AH41" i="1" s="1"/>
  <c r="AG73" i="1"/>
  <c r="AH73" i="1" s="1"/>
  <c r="AG81" i="1"/>
  <c r="AF19" i="1"/>
  <c r="AH19" i="1" s="1"/>
  <c r="AF126" i="1"/>
  <c r="AG74" i="1"/>
  <c r="AH74" i="1" s="1"/>
  <c r="AF86" i="1"/>
  <c r="AG108" i="1"/>
  <c r="AH108" i="1" s="1"/>
  <c r="AF75" i="1"/>
  <c r="AH75" i="1" s="1"/>
  <c r="AG29" i="1"/>
  <c r="AF85" i="1"/>
  <c r="AH85" i="1" s="1"/>
  <c r="AG136" i="1"/>
  <c r="AH136" i="1" s="1"/>
  <c r="AG31" i="1"/>
  <c r="AF93" i="1"/>
  <c r="AH93" i="1" s="1"/>
  <c r="AF24" i="1"/>
  <c r="AH24" i="1" s="1"/>
  <c r="AF31" i="1"/>
  <c r="AG112" i="1"/>
  <c r="AF112" i="1"/>
  <c r="AG124" i="1"/>
  <c r="AG54" i="1"/>
  <c r="AF54" i="1"/>
  <c r="AG65" i="1"/>
  <c r="AG110" i="1"/>
  <c r="AF65" i="1"/>
  <c r="AF81" i="1"/>
  <c r="AG120" i="1"/>
  <c r="AH120" i="1" s="1"/>
  <c r="AG80" i="1"/>
  <c r="AG129" i="1"/>
  <c r="AF80" i="1"/>
  <c r="AF46" i="1"/>
  <c r="AG46" i="1"/>
  <c r="AF101" i="1"/>
  <c r="AF121" i="1"/>
  <c r="AF29" i="1"/>
  <c r="AH29" i="1" s="1"/>
  <c r="AF129" i="1"/>
  <c r="AG28" i="1"/>
  <c r="AH28" i="1" s="1"/>
  <c r="AF122" i="1"/>
  <c r="AH122" i="1" s="1"/>
  <c r="AF102" i="1"/>
  <c r="AG138" i="1"/>
  <c r="AH138" i="1" s="1"/>
  <c r="AG101" i="1"/>
  <c r="AH101" i="1" s="1"/>
  <c r="AG121" i="1"/>
  <c r="AH121" i="1" s="1"/>
  <c r="AH25" i="1"/>
  <c r="AH36" i="1"/>
  <c r="AG102" i="1"/>
  <c r="AH96" i="1"/>
  <c r="AH61" i="1"/>
  <c r="AH67" i="1"/>
  <c r="AH60" i="1"/>
  <c r="AH127" i="1"/>
  <c r="AH84" i="1"/>
  <c r="AH87" i="1"/>
  <c r="AG123" i="1"/>
  <c r="AH123" i="1" s="1"/>
  <c r="AF79" i="1"/>
  <c r="AH79" i="1" s="1"/>
  <c r="AG78" i="1"/>
  <c r="AH78" i="1" s="1"/>
  <c r="AF124" i="1"/>
  <c r="AH22" i="1"/>
  <c r="AH47" i="1"/>
  <c r="AH32" i="1"/>
  <c r="AH48" i="1"/>
  <c r="AH131" i="1"/>
  <c r="AH105" i="1"/>
  <c r="AH55" i="1"/>
  <c r="AH119" i="1"/>
  <c r="AH128" i="1"/>
  <c r="AH33" i="1"/>
  <c r="AH34" i="1"/>
  <c r="AH49" i="1"/>
  <c r="AH135" i="1"/>
  <c r="AH53" i="1"/>
  <c r="AH77" i="1"/>
  <c r="AH97" i="1"/>
  <c r="AF103" i="1"/>
  <c r="AG103" i="1"/>
  <c r="AF104" i="1"/>
  <c r="AH104" i="1" s="1"/>
  <c r="AH82" i="1"/>
  <c r="AF106" i="1"/>
  <c r="AG106" i="1"/>
  <c r="AH39" i="1"/>
  <c r="AF99" i="1"/>
  <c r="AG99" i="1"/>
  <c r="AH111" i="1"/>
  <c r="AF90" i="1"/>
  <c r="AG90" i="1"/>
  <c r="AF45" i="1"/>
  <c r="AG45" i="1"/>
  <c r="AF58" i="1"/>
  <c r="AG58" i="1"/>
  <c r="AF64" i="1"/>
  <c r="AG64" i="1"/>
  <c r="AH118" i="1"/>
  <c r="AF140" i="1"/>
  <c r="AG140" i="1"/>
  <c r="AF141" i="1"/>
  <c r="AH141" i="1" s="1"/>
  <c r="AH27" i="1"/>
  <c r="AF42" i="1"/>
  <c r="AG42" i="1"/>
  <c r="AF116" i="1"/>
  <c r="AG116" i="1"/>
  <c r="AH59" i="1"/>
  <c r="AH95" i="1"/>
  <c r="AF20" i="1"/>
  <c r="AG20" i="1"/>
  <c r="AH76" i="1"/>
  <c r="AF94" i="1"/>
  <c r="AG94" i="1"/>
  <c r="AF26" i="1"/>
  <c r="AG26" i="1"/>
  <c r="AF43" i="1"/>
  <c r="AG43" i="1"/>
  <c r="AF132" i="1"/>
  <c r="AG132" i="1"/>
  <c r="AF21" i="1"/>
  <c r="AH21" i="1" s="1"/>
  <c r="AF50" i="1"/>
  <c r="AG50" i="1"/>
  <c r="AF71" i="1"/>
  <c r="AG71" i="1"/>
  <c r="AF91" i="1"/>
  <c r="AG91" i="1"/>
  <c r="AF139" i="1"/>
  <c r="AG139" i="1"/>
  <c r="AF44" i="1"/>
  <c r="AH44" i="1" s="1"/>
  <c r="AF100" i="1"/>
  <c r="AH100" i="1" s="1"/>
  <c r="AH130" i="1"/>
  <c r="AH66" i="1"/>
  <c r="AF70" i="1"/>
  <c r="AG70" i="1"/>
  <c r="AF51" i="1"/>
  <c r="AG51" i="1"/>
  <c r="AH88" i="1"/>
  <c r="AH63" i="1"/>
  <c r="AH134" i="1"/>
  <c r="AF52" i="1"/>
  <c r="AH72" i="1"/>
  <c r="AH83" i="1"/>
  <c r="AF109" i="1"/>
  <c r="AG109" i="1"/>
  <c r="AH30" i="1"/>
  <c r="AF56" i="1"/>
  <c r="AG56" i="1"/>
  <c r="AF92" i="1"/>
  <c r="AH92" i="1" s="1"/>
  <c r="AF133" i="1"/>
  <c r="AG133" i="1"/>
  <c r="AF57" i="1"/>
  <c r="AH57" i="1" s="1"/>
  <c r="AH38" i="1"/>
  <c r="AF117" i="1"/>
  <c r="AH117" i="1" s="1"/>
  <c r="N74" i="17"/>
  <c r="M73" i="17"/>
  <c r="Q74" i="17"/>
  <c r="P73" i="17"/>
  <c r="AH86" i="1" l="1"/>
  <c r="AH62" i="1"/>
  <c r="AH110" i="1"/>
  <c r="AH126" i="1"/>
  <c r="AH52" i="1"/>
  <c r="AH81" i="1"/>
  <c r="AH124" i="1"/>
  <c r="AH112" i="1"/>
  <c r="AH54" i="1"/>
  <c r="AH31" i="1"/>
  <c r="AH129" i="1"/>
  <c r="AH65" i="1"/>
  <c r="AH80" i="1"/>
  <c r="AH102" i="1"/>
  <c r="AH46" i="1"/>
  <c r="AH45" i="1"/>
  <c r="AH99" i="1"/>
  <c r="AH109" i="1"/>
  <c r="AH64" i="1"/>
  <c r="AH90" i="1"/>
  <c r="AH91" i="1"/>
  <c r="AH26" i="1"/>
  <c r="AH140" i="1"/>
  <c r="AH133" i="1"/>
  <c r="AH139" i="1"/>
  <c r="AH71" i="1"/>
  <c r="AH94" i="1"/>
  <c r="AH20" i="1"/>
  <c r="AH56" i="1"/>
  <c r="AH51" i="1"/>
  <c r="AH132" i="1"/>
  <c r="AH43" i="1"/>
  <c r="AH116" i="1"/>
  <c r="AH106" i="1"/>
  <c r="AH103" i="1"/>
  <c r="AH70" i="1"/>
  <c r="AH50" i="1"/>
  <c r="AH42" i="1"/>
  <c r="AH58" i="1"/>
  <c r="P72" i="17"/>
  <c r="Q73" i="17"/>
  <c r="M72" i="17"/>
  <c r="N73" i="17"/>
  <c r="N72" i="17" l="1"/>
  <c r="M71" i="17"/>
  <c r="Q72" i="17"/>
  <c r="P71" i="17"/>
  <c r="Q71" i="17" l="1"/>
  <c r="P70" i="17"/>
  <c r="M70" i="17"/>
  <c r="N71" i="17"/>
  <c r="N70" i="17" l="1"/>
  <c r="M69" i="17"/>
  <c r="P69" i="17"/>
  <c r="Q70" i="17"/>
  <c r="P68" i="17" l="1"/>
  <c r="Q69" i="17"/>
  <c r="N69" i="17"/>
  <c r="M68" i="17"/>
  <c r="N68" i="17" l="1"/>
  <c r="M67" i="17"/>
  <c r="Q68" i="17"/>
  <c r="P67" i="17"/>
  <c r="P66" i="17" l="1"/>
  <c r="Q67" i="17"/>
  <c r="N67" i="17"/>
  <c r="M66" i="17"/>
  <c r="N66" i="17" l="1"/>
  <c r="M65" i="17"/>
  <c r="P65" i="17"/>
  <c r="Q66" i="17"/>
  <c r="Q65" i="17" l="1"/>
  <c r="P64" i="17"/>
  <c r="N65" i="17"/>
  <c r="M64" i="17"/>
  <c r="M63" i="17" l="1"/>
  <c r="N64" i="17"/>
  <c r="Q64" i="17"/>
  <c r="P63" i="17"/>
  <c r="Q63" i="17" l="1"/>
  <c r="P62" i="17"/>
  <c r="N63" i="17"/>
  <c r="M62" i="17"/>
  <c r="M61" i="17" l="1"/>
  <c r="N62" i="17"/>
  <c r="P61" i="17"/>
  <c r="Q62" i="17"/>
  <c r="Q61" i="17" l="1"/>
  <c r="P60" i="17"/>
  <c r="M60" i="17"/>
  <c r="N61" i="17"/>
  <c r="N60" i="17" l="1"/>
  <c r="M59" i="17"/>
  <c r="P59" i="17"/>
  <c r="Q60" i="17"/>
  <c r="P58" i="17" l="1"/>
  <c r="Q59" i="17"/>
  <c r="M58" i="17"/>
  <c r="N59" i="17"/>
  <c r="N58" i="17" l="1"/>
  <c r="M57" i="17"/>
  <c r="Q58" i="17"/>
  <c r="P57" i="17"/>
  <c r="Q57" i="17" l="1"/>
  <c r="P56" i="17"/>
  <c r="N57" i="17"/>
  <c r="M56" i="17"/>
  <c r="N56" i="17" l="1"/>
  <c r="M55" i="17"/>
  <c r="Q56" i="17"/>
  <c r="P55" i="17"/>
  <c r="Q55" i="17" l="1"/>
  <c r="P54" i="17"/>
  <c r="M54" i="17"/>
  <c r="N55" i="17"/>
  <c r="M53" i="17" l="1"/>
  <c r="N54" i="17"/>
  <c r="Q54" i="17"/>
  <c r="P53" i="17"/>
  <c r="Q53" i="17" l="1"/>
  <c r="P52" i="17"/>
  <c r="M52" i="17"/>
  <c r="N53" i="17"/>
  <c r="M51" i="17" l="1"/>
  <c r="N52" i="17"/>
  <c r="Q52" i="17"/>
  <c r="P51" i="17"/>
  <c r="Q51" i="17" l="1"/>
  <c r="P50" i="17"/>
  <c r="N51" i="17"/>
  <c r="M50" i="17"/>
  <c r="M49" i="17" l="1"/>
  <c r="N50" i="17"/>
  <c r="Q50" i="17"/>
  <c r="P49" i="17"/>
  <c r="P48" i="17" l="1"/>
  <c r="Q49" i="17"/>
  <c r="N49" i="17"/>
  <c r="M48" i="17"/>
  <c r="N48" i="17" l="1"/>
  <c r="M47" i="17"/>
  <c r="P47" i="17"/>
  <c r="Q48" i="17"/>
  <c r="Q47" i="17" l="1"/>
  <c r="P46" i="17"/>
  <c r="N47" i="17"/>
  <c r="M46" i="17"/>
  <c r="N46" i="17" l="1"/>
  <c r="M45" i="17"/>
  <c r="Q46" i="17"/>
  <c r="P45" i="17"/>
  <c r="Q45" i="17" l="1"/>
  <c r="P44" i="17"/>
  <c r="M44" i="17"/>
  <c r="N45" i="17"/>
  <c r="N44" i="17" l="1"/>
  <c r="M43" i="17"/>
  <c r="Q44" i="17"/>
  <c r="P43" i="17"/>
  <c r="P42" i="17" l="1"/>
  <c r="Q43" i="17"/>
  <c r="M42" i="17"/>
  <c r="N43" i="17"/>
  <c r="N42" i="17" l="1"/>
  <c r="M41" i="17"/>
  <c r="P41" i="17"/>
  <c r="Q42" i="17"/>
  <c r="P40" i="17" l="1"/>
  <c r="Q41" i="17"/>
  <c r="M40" i="17"/>
  <c r="N41" i="17"/>
  <c r="M39" i="17" l="1"/>
  <c r="N40" i="17"/>
  <c r="Q40" i="17"/>
  <c r="P39" i="17"/>
  <c r="P38" i="17" l="1"/>
  <c r="Q39" i="17"/>
  <c r="M38" i="17"/>
  <c r="N39" i="17"/>
  <c r="N38" i="17" l="1"/>
  <c r="M37" i="17"/>
  <c r="Q38" i="17"/>
  <c r="P37" i="17"/>
  <c r="Q37" i="17" l="1"/>
  <c r="P36" i="17"/>
  <c r="N37" i="17"/>
  <c r="M36" i="17"/>
  <c r="N36" i="17" l="1"/>
  <c r="M35" i="17"/>
  <c r="Q36" i="17"/>
  <c r="P35" i="17"/>
  <c r="Q35" i="17" l="1"/>
  <c r="P34" i="17"/>
  <c r="N35" i="17"/>
  <c r="M34" i="17"/>
  <c r="M33" i="17" l="1"/>
  <c r="N34" i="17"/>
  <c r="P33" i="17"/>
  <c r="Q34" i="17"/>
  <c r="Q33" i="17" l="1"/>
  <c r="P32" i="17"/>
  <c r="M32" i="17"/>
  <c r="N33" i="17"/>
  <c r="N32" i="17" l="1"/>
  <c r="M31" i="17"/>
  <c r="Q32" i="17"/>
  <c r="P31" i="17"/>
  <c r="P30" i="17" l="1"/>
  <c r="Q31" i="17"/>
  <c r="M30" i="17"/>
  <c r="N31" i="17"/>
  <c r="N30" i="17" l="1"/>
  <c r="M29" i="17"/>
  <c r="Q30" i="17"/>
  <c r="P29" i="17"/>
  <c r="Q29" i="17" l="1"/>
  <c r="P28" i="17"/>
  <c r="M28" i="17"/>
  <c r="N29" i="17"/>
  <c r="N28" i="17" l="1"/>
  <c r="M27" i="17"/>
  <c r="Q28" i="17"/>
  <c r="P27" i="17"/>
  <c r="P26" i="17" l="1"/>
  <c r="Q27" i="17"/>
  <c r="N27" i="17"/>
  <c r="M26" i="17"/>
  <c r="N26" i="17" l="1"/>
  <c r="M25" i="17"/>
  <c r="Q26" i="17"/>
  <c r="P25" i="17"/>
  <c r="Q25" i="17" l="1"/>
  <c r="P24" i="17"/>
  <c r="M24" i="17"/>
  <c r="N25" i="17"/>
  <c r="M23" i="17" l="1"/>
  <c r="N24" i="17"/>
  <c r="Q24" i="17"/>
  <c r="P23" i="17"/>
  <c r="Q23" i="17" l="1"/>
  <c r="P22" i="17"/>
  <c r="M22" i="17"/>
  <c r="N23" i="17"/>
  <c r="N22" i="17" l="1"/>
  <c r="M21" i="17"/>
  <c r="P21" i="17"/>
  <c r="Q22" i="17"/>
  <c r="Q21" i="17" l="1"/>
  <c r="P20" i="17"/>
  <c r="M20" i="17"/>
  <c r="N21" i="17"/>
  <c r="Q20" i="17" l="1"/>
  <c r="P19" i="17"/>
  <c r="N20" i="17"/>
  <c r="M19" i="17"/>
  <c r="N19" i="17" l="1"/>
  <c r="Q19"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tc={9E7ABD87-3C18-451D-A85C-086BB9EA2D8C}</author>
    <author>tc={605F85E9-3453-4361-A5E7-7EC02B22958A}</author>
    <author>tc={0B889671-CCEF-4C74-B620-5BF38703D02F}</author>
    <author>tc={3E1CE6F0-409F-401A-B1DF-8F772B3B3A65}</author>
    <author>tc={9497A751-D304-4DD0-9BC5-AF9792260A85}</author>
    <author>tc={B99BFBC1-3978-496D-9F9A-EF286996F2C3}</author>
    <author>tc={D1D48B73-8B64-46DB-8935-FEE364DD5293}</author>
    <author>tc={8952AE9A-0BC6-486C-977D-ED76D95C745E}</author>
    <author>tc={9B8379A5-525F-483B-9A3B-0CB6D951DB6D}</author>
    <author>tc={C5EA39FC-8E7B-4C68-B987-797A003B50CD}</author>
    <author>tc={547F2F0F-99F5-4EB9-9F71-44BB997E8587}</author>
  </authors>
  <commentList>
    <comment ref="U13" authorId="0" shapeId="0" xr:uid="{9E7ABD87-3C18-451D-A85C-086BB9EA2D8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LBW Beitragsrückgewähr normiert</t>
      </text>
    </comment>
    <comment ref="X13" authorId="1" shapeId="0" xr:uid="{605F85E9-3453-4361-A5E7-7EC02B22958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LBW Aufschubszeit</t>
      </text>
    </comment>
    <comment ref="Y13" authorId="2" shapeId="0" xr:uid="{0B889671-CCEF-4C74-B620-5BF38703D02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 Deckungsrückstellung</t>
      </text>
    </comment>
    <comment ref="Z13" authorId="3" shapeId="0" xr:uid="{3E1CE6F0-409F-401A-B1DF-8F772B3B3A6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 Deckungsrückstellung gezillmert</t>
      </text>
    </comment>
    <comment ref="AA13" authorId="4" shapeId="0" xr:uid="{9497A751-D304-4DD0-9BC5-AF9792260A8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ausreichende Deckungsrückstellung</t>
      </text>
    </comment>
    <comment ref="AB13" authorId="5" shapeId="0" xr:uid="{B99BFBC1-3978-496D-9F9A-EF286996F2C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ausreichende Deckungsrückstellung gezillmert</t>
      </text>
    </comment>
    <comment ref="AC13" authorId="6" shapeId="0" xr:uid="{D1D48B73-8B64-46DB-8935-FEE364DD529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Bilanzielle  Deckungsrückstellung</t>
      </text>
    </comment>
    <comment ref="AD13" authorId="7" shapeId="0" xr:uid="{8952AE9A-0BC6-486C-977D-ED76D95C745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Sparprämie netto</t>
      </text>
    </comment>
    <comment ref="AE13" authorId="8" shapeId="0" xr:uid="{9B8379A5-525F-483B-9A3B-0CB6D951DB6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Risikoprämie netto</t>
      </text>
    </comment>
    <comment ref="AF13" authorId="9" shapeId="0" xr:uid="{C5EA39FC-8E7B-4C68-B987-797A003B50C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Sparprämie Brutto</t>
      </text>
    </comment>
    <comment ref="AG13" authorId="10" shapeId="0" xr:uid="{547F2F0F-99F5-4EB9-9F71-44BB997E858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Risikoprämie Brutto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tc={92659560-9E7E-4F46-A53E-675CBE8746DB}</author>
    <author>tc={B67AC7CF-DCCE-4783-BBDF-AA4DBF763B83}</author>
    <author>tc={99297ECB-7A83-4CA8-9C18-4D4AADA682C9}</author>
    <author>tc={3563383E-84E0-4201-80F2-681A3B2A82B4}</author>
    <author>tc={B636162C-B364-4DCF-841A-1847F63300DB}</author>
    <author>tc={7490EFFF-6F48-4915-9285-0D1BC05A43F8}</author>
    <author>tc={762E71C4-59D0-4A88-BB88-1A6F4F878D8D}</author>
    <author>tc={46FF7112-99BD-416A-ADC3-AFA691117713}</author>
    <author>tc={48DD96A3-1F2E-4256-B6A6-D66735CCCF48}</author>
    <author>tc={E3751ACC-E384-473E-85D3-BB048B2E60A4}</author>
    <author>tc={652A237E-6CEC-4587-A5A5-94D4281FC15E}</author>
  </authors>
  <commentList>
    <comment ref="U13" authorId="0" shapeId="0" xr:uid="{92659560-9E7E-4F46-A53E-675CBE8746D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LBW Beitragsrückgewähr normiert</t>
      </text>
    </comment>
    <comment ref="X13" authorId="1" shapeId="0" xr:uid="{B67AC7CF-DCCE-4783-BBDF-AA4DBF763B8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LBW Aufschubszeit</t>
      </text>
    </comment>
    <comment ref="Y13" authorId="2" shapeId="0" xr:uid="{99297ECB-7A83-4CA8-9C18-4D4AADA682C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 Deckungsrückstellung</t>
      </text>
    </comment>
    <comment ref="Z13" authorId="3" shapeId="0" xr:uid="{3563383E-84E0-4201-80F2-681A3B2A82B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 Deckungsrückstellung gezillmert</t>
      </text>
    </comment>
    <comment ref="AA13" authorId="4" shapeId="0" xr:uid="{B636162C-B364-4DCF-841A-1847F63300D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ausreichende Deckungsrückstellung</t>
      </text>
    </comment>
    <comment ref="AB13" authorId="5" shapeId="0" xr:uid="{7490EFFF-6F48-4915-9285-0D1BC05A43F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ausreichende Deckungsrückstellung gezillmert</t>
      </text>
    </comment>
    <comment ref="AC13" authorId="6" shapeId="0" xr:uid="{762E71C4-59D0-4A88-BB88-1A6F4F878D8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Bilanzielle  Deckungsrückstellung</t>
      </text>
    </comment>
    <comment ref="AD13" authorId="7" shapeId="0" xr:uid="{46FF7112-99BD-416A-ADC3-AFA69111771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Sparprämie netto</t>
      </text>
    </comment>
    <comment ref="AE13" authorId="8" shapeId="0" xr:uid="{48DD96A3-1F2E-4256-B6A6-D66735CCCF4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Risikoprämie netto</t>
      </text>
    </comment>
    <comment ref="AF13" authorId="9" shapeId="0" xr:uid="{E3751ACC-E384-473E-85D3-BB048B2E60A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Sparprämie Brutto</t>
      </text>
    </comment>
    <comment ref="AG13" authorId="10" shapeId="0" xr:uid="{652A237E-6CEC-4587-A5A5-94D4281FC15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Risikoprämie Brutto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tc={870D7CAC-B64E-4CB1-86C8-5B276D9E673D}</author>
    <author>tc={B4A6EBD0-87E9-41C5-A0F4-AD9FD321CC4B}</author>
    <author>tc={781F8580-FB8D-4AE2-87AC-6C7D9066FC75}</author>
    <author>tc={21109841-BE74-498B-B53A-9A60DE771E0B}</author>
    <author>tc={0D83E011-DB34-44C7-B3A7-F55A85AADE5B}</author>
    <author>tc={32A9DBA4-A512-4111-9840-3367D77655ED}</author>
    <author>tc={9F4B2511-A8CE-4B7D-860D-AA2B84B49DE6}</author>
    <author>tc={D4700811-76ED-46B5-A7E5-72CAC1E87E2A}</author>
    <author>tc={F35DE589-7674-4A7D-9786-7645186433D4}</author>
    <author>tc={436FE02C-F7D6-400C-9326-B4C4309E06E5}</author>
    <author>tc={CFD0369D-C5D1-45E6-9C0A-427A5B0FD035}</author>
  </authors>
  <commentList>
    <comment ref="U13" authorId="0" shapeId="0" xr:uid="{870D7CAC-B64E-4CB1-86C8-5B276D9E67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LBW Beitragsrückgewähr normiert</t>
      </text>
    </comment>
    <comment ref="X13" authorId="1" shapeId="0" xr:uid="{B4A6EBD0-87E9-41C5-A0F4-AD9FD321CC4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LBW Aufschubszeit</t>
      </text>
    </comment>
    <comment ref="Y13" authorId="2" shapeId="0" xr:uid="{781F8580-FB8D-4AE2-87AC-6C7D9066FC7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 Deckungsrückstellung</t>
      </text>
    </comment>
    <comment ref="Z13" authorId="3" shapeId="0" xr:uid="{21109841-BE74-498B-B53A-9A60DE771E0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 Deckungsrückstellung gezillmert</t>
      </text>
    </comment>
    <comment ref="AA13" authorId="4" shapeId="0" xr:uid="{0D83E011-DB34-44C7-B3A7-F55A85AADE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ausreichende Deckungsrückstellung</t>
      </text>
    </comment>
    <comment ref="AB13" authorId="5" shapeId="0" xr:uid="{32A9DBA4-A512-4111-9840-3367D77655E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ausreichende Deckungsrückstellung gezillmert</t>
      </text>
    </comment>
    <comment ref="AC13" authorId="6" shapeId="0" xr:uid="{9F4B2511-A8CE-4B7D-860D-AA2B84B49DE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Bilanzielle  Deckungsrückstellung</t>
      </text>
    </comment>
    <comment ref="AD13" authorId="7" shapeId="0" xr:uid="{D4700811-76ED-46B5-A7E5-72CAC1E87E2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Sparprämie netto</t>
      </text>
    </comment>
    <comment ref="AE13" authorId="8" shapeId="0" xr:uid="{F35DE589-7674-4A7D-9786-7645186433D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Risikoprämie netto</t>
      </text>
    </comment>
    <comment ref="AF13" authorId="9" shapeId="0" xr:uid="{436FE02C-F7D6-400C-9326-B4C4309E06E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Sparprämie Brutto</t>
      </text>
    </comment>
    <comment ref="AG13" authorId="10" shapeId="0" xr:uid="{CFD0369D-C5D1-45E6-9C0A-427A5B0FD03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Risikoprämie Brutto</t>
      </text>
    </comment>
  </commentList>
</comments>
</file>

<file path=xl/sharedStrings.xml><?xml version="1.0" encoding="utf-8"?>
<sst xmlns="http://schemas.openxmlformats.org/spreadsheetml/2006/main" count="536" uniqueCount="146">
  <si>
    <t>Alter</t>
  </si>
  <si>
    <t>Männer</t>
  </si>
  <si>
    <t>Frauen</t>
  </si>
  <si>
    <t>t</t>
  </si>
  <si>
    <t>x</t>
  </si>
  <si>
    <t>Eingabe:</t>
  </si>
  <si>
    <t>Ausgabe:</t>
  </si>
  <si>
    <t>qx(1999)</t>
  </si>
  <si>
    <t>Aggregattafel</t>
  </si>
  <si>
    <t>Selektionstafel</t>
  </si>
  <si>
    <t>1. Ordnung</t>
  </si>
  <si>
    <t>2. Ordnung</t>
  </si>
  <si>
    <t>f_1</t>
  </si>
  <si>
    <t>f_2-5</t>
  </si>
  <si>
    <t>F(x)</t>
  </si>
  <si>
    <t>F(y)</t>
  </si>
  <si>
    <t>von</t>
  </si>
  <si>
    <t>bis</t>
  </si>
  <si>
    <r>
      <t xml:space="preserve">Geburtsjahrgang </t>
    </r>
    <r>
      <rPr>
        <sz val="10"/>
        <rFont val="Symbol"/>
        <family val="1"/>
        <charset val="2"/>
      </rPr>
      <t>t</t>
    </r>
  </si>
  <si>
    <r>
      <t>Altersverschiebung h(</t>
    </r>
    <r>
      <rPr>
        <sz val="10"/>
        <rFont val="Symbol"/>
        <family val="1"/>
        <charset val="2"/>
      </rPr>
      <t>t</t>
    </r>
    <r>
      <rPr>
        <sz val="10"/>
        <rFont val="Arial"/>
        <family val="2"/>
      </rPr>
      <t>)</t>
    </r>
  </si>
  <si>
    <t>Grundtafel</t>
  </si>
  <si>
    <t>Trend</t>
  </si>
  <si>
    <t xml:space="preserve"> 2. Ordnung</t>
  </si>
  <si>
    <t>Starttrend</t>
  </si>
  <si>
    <t>Zieltrend</t>
  </si>
  <si>
    <t>F_1(x)</t>
  </si>
  <si>
    <t>F_2(y)</t>
  </si>
  <si>
    <t>F_2(x)</t>
  </si>
  <si>
    <t>F_1(y)</t>
  </si>
  <si>
    <t>exakt</t>
  </si>
  <si>
    <t>Approximation durch</t>
  </si>
  <si>
    <t>Bestand</t>
  </si>
  <si>
    <t>B20</t>
  </si>
  <si>
    <t>q(x,t)</t>
  </si>
  <si>
    <t>Policenbeginnjahr</t>
  </si>
  <si>
    <t>Eintrittsalter</t>
  </si>
  <si>
    <t>Aufschubdauer</t>
  </si>
  <si>
    <t>T_1</t>
  </si>
  <si>
    <t>T_2</t>
  </si>
  <si>
    <t>Gewichte für</t>
  </si>
  <si>
    <t>Trenddämpfung</t>
  </si>
  <si>
    <t>Geschlecht (1=Mann; 2=Frau)</t>
  </si>
  <si>
    <t>2.Ordnung</t>
  </si>
  <si>
    <t>ja</t>
  </si>
  <si>
    <t>nein</t>
  </si>
  <si>
    <t>Variante Selektionstafel</t>
  </si>
  <si>
    <t>Variante Aggregattafel</t>
  </si>
  <si>
    <t>Variante Grundtafel mit
Altersverschiebung</t>
  </si>
  <si>
    <t>Referenz: Papier
'Herleitung...'</t>
  </si>
  <si>
    <t>Referenz: Papier
'Überschussbeteiligung...'</t>
  </si>
  <si>
    <t>Sterblichkeitstrend wird
gedämpft</t>
  </si>
  <si>
    <t>Für Neugeschäft ab 2005 empfohlen</t>
  </si>
  <si>
    <t>G(t)*(t-1999)</t>
  </si>
  <si>
    <t>Männer 1. Ordnung</t>
  </si>
  <si>
    <t>Frauen 1. Ordnung</t>
  </si>
  <si>
    <t>Frauen B20</t>
  </si>
  <si>
    <t>Männer B20</t>
  </si>
  <si>
    <t>Frauen Bestand</t>
  </si>
  <si>
    <t>Männer Bestand</t>
  </si>
  <si>
    <t>lx</t>
  </si>
  <si>
    <t>dx</t>
  </si>
  <si>
    <t>Dx</t>
  </si>
  <si>
    <t>Nx</t>
  </si>
  <si>
    <t>Sx</t>
  </si>
  <si>
    <t>Cx</t>
  </si>
  <si>
    <t>Mx</t>
  </si>
  <si>
    <t>Rx</t>
  </si>
  <si>
    <t>Zins</t>
  </si>
  <si>
    <t>k</t>
  </si>
  <si>
    <t>p(x,t)</t>
  </si>
  <si>
    <t>Zinsstruktur</t>
  </si>
  <si>
    <r>
      <t>Zinsstruktur s</t>
    </r>
    <r>
      <rPr>
        <b/>
        <vertAlign val="subscript"/>
        <sz val="10"/>
        <rFont val="Arial"/>
        <family val="2"/>
      </rPr>
      <t>k</t>
    </r>
  </si>
  <si>
    <r>
      <t>Periodenzinssätze i</t>
    </r>
    <r>
      <rPr>
        <b/>
        <vertAlign val="subscript"/>
        <sz val="10"/>
        <rFont val="Arial"/>
        <family val="2"/>
      </rPr>
      <t>k</t>
    </r>
  </si>
  <si>
    <t>konstant</t>
  </si>
  <si>
    <t>E(k)</t>
  </si>
  <si>
    <t>T(k)</t>
  </si>
  <si>
    <t>P(k)</t>
  </si>
  <si>
    <t>LBW Prämie 1</t>
  </si>
  <si>
    <t>1.O. Selektion</t>
  </si>
  <si>
    <t>Tafel : Ordnung ; Selektion,</t>
  </si>
  <si>
    <t>Tafel: Ordnung; Selektion,</t>
  </si>
  <si>
    <t>variabel</t>
  </si>
  <si>
    <t>Mann</t>
  </si>
  <si>
    <t>Frau</t>
  </si>
  <si>
    <t>Männeranteil</t>
  </si>
  <si>
    <t>Aggregat</t>
  </si>
  <si>
    <t>Nettoprämie</t>
  </si>
  <si>
    <t>alpha</t>
  </si>
  <si>
    <t>beta</t>
  </si>
  <si>
    <t>Bruttoprämie</t>
  </si>
  <si>
    <t>gamma</t>
  </si>
  <si>
    <t>delta</t>
  </si>
  <si>
    <t>Zilmerprämie</t>
  </si>
  <si>
    <t>alpha^z</t>
  </si>
  <si>
    <t>2e)</t>
  </si>
  <si>
    <t>2f)</t>
  </si>
  <si>
    <t>2g)</t>
  </si>
  <si>
    <t>alpha gamma</t>
  </si>
  <si>
    <r>
      <t>Rente</t>
    </r>
    <r>
      <rPr>
        <vertAlign val="superscript"/>
        <sz val="8"/>
        <rFont val="Arial"/>
        <family val="2"/>
      </rPr>
      <t xml:space="preserve"> neu</t>
    </r>
  </si>
  <si>
    <r>
      <rPr>
        <vertAlign val="subscript"/>
        <sz val="8"/>
        <rFont val="Arial"/>
        <family val="2"/>
      </rPr>
      <t>40</t>
    </r>
    <r>
      <rPr>
        <sz val="10"/>
        <rFont val="Arial"/>
        <family val="2"/>
      </rPr>
      <t>ä</t>
    </r>
    <r>
      <rPr>
        <sz val="8"/>
        <rFont val="Arial"/>
        <family val="2"/>
      </rPr>
      <t>x;m</t>
    </r>
  </si>
  <si>
    <r>
      <rPr>
        <vertAlign val="subscript"/>
        <sz val="8"/>
        <rFont val="Arial"/>
        <family val="2"/>
      </rPr>
      <t>10</t>
    </r>
    <r>
      <rPr>
        <sz val="10"/>
        <rFont val="Arial"/>
        <family val="2"/>
      </rPr>
      <t>V</t>
    </r>
    <r>
      <rPr>
        <vertAlign val="subscript"/>
        <sz val="8"/>
        <rFont val="Arial"/>
        <family val="2"/>
      </rPr>
      <t xml:space="preserve">30 </t>
    </r>
    <r>
      <rPr>
        <vertAlign val="superscript"/>
        <sz val="8"/>
        <rFont val="Arial"/>
        <family val="2"/>
      </rPr>
      <t>B</t>
    </r>
  </si>
  <si>
    <r>
      <rPr>
        <vertAlign val="subscript"/>
        <sz val="8"/>
        <rFont val="Arial"/>
        <family val="2"/>
      </rPr>
      <t>m</t>
    </r>
    <r>
      <rPr>
        <sz val="10"/>
        <rFont val="Arial"/>
        <family val="2"/>
      </rPr>
      <t>V</t>
    </r>
    <r>
      <rPr>
        <vertAlign val="subscript"/>
        <sz val="8"/>
        <rFont val="Arial"/>
        <family val="2"/>
      </rPr>
      <t xml:space="preserve">x </t>
    </r>
    <r>
      <rPr>
        <vertAlign val="superscript"/>
        <sz val="8"/>
        <rFont val="Arial"/>
        <family val="2"/>
      </rPr>
      <t>alt</t>
    </r>
  </si>
  <si>
    <t>Nachreservierung</t>
  </si>
  <si>
    <t>Rentenhöhe</t>
  </si>
  <si>
    <t>n</t>
  </si>
  <si>
    <r>
      <t xml:space="preserve">LBW </t>
    </r>
    <r>
      <rPr>
        <vertAlign val="subscript"/>
        <sz val="6"/>
        <rFont val="Arial"/>
        <family val="2"/>
      </rPr>
      <t>Rentengarantie normiert</t>
    </r>
  </si>
  <si>
    <r>
      <rPr>
        <vertAlign val="subscript"/>
        <sz val="8"/>
        <rFont val="Arial"/>
        <family val="2"/>
      </rPr>
      <t>40</t>
    </r>
    <r>
      <rPr>
        <sz val="10"/>
        <rFont val="Arial"/>
        <family val="2"/>
      </rPr>
      <t>V</t>
    </r>
    <r>
      <rPr>
        <vertAlign val="subscript"/>
        <sz val="8"/>
        <rFont val="Arial"/>
        <family val="2"/>
      </rPr>
      <t xml:space="preserve">30 </t>
    </r>
    <r>
      <rPr>
        <vertAlign val="superscript"/>
        <sz val="8"/>
        <rFont val="Arial"/>
        <family val="2"/>
      </rPr>
      <t>B</t>
    </r>
  </si>
  <si>
    <r>
      <t>LBW</t>
    </r>
    <r>
      <rPr>
        <vertAlign val="subscript"/>
        <sz val="8"/>
        <rFont val="Arial"/>
        <family val="2"/>
      </rPr>
      <t>x,40 normiert</t>
    </r>
  </si>
  <si>
    <r>
      <t>Rente</t>
    </r>
    <r>
      <rPr>
        <vertAlign val="superscript"/>
        <sz val="8"/>
        <rFont val="Arial"/>
        <family val="2"/>
      </rPr>
      <t xml:space="preserve"> neu</t>
    </r>
    <r>
      <rPr>
        <sz val="10"/>
        <rFont val="Arial"/>
        <family val="2"/>
      </rPr>
      <t xml:space="preserve"> m=40</t>
    </r>
  </si>
  <si>
    <r>
      <rPr>
        <vertAlign val="subscript"/>
        <sz val="8"/>
        <rFont val="Arial"/>
        <family val="2"/>
      </rPr>
      <t>m</t>
    </r>
    <r>
      <rPr>
        <sz val="10"/>
        <rFont val="Arial"/>
        <family val="2"/>
      </rPr>
      <t>V</t>
    </r>
    <r>
      <rPr>
        <vertAlign val="subscript"/>
        <sz val="8"/>
        <rFont val="Arial"/>
        <family val="2"/>
      </rPr>
      <t xml:space="preserve">x </t>
    </r>
    <r>
      <rPr>
        <vertAlign val="superscript"/>
        <sz val="8"/>
        <rFont val="Arial"/>
        <family val="2"/>
      </rPr>
      <t>neu</t>
    </r>
  </si>
  <si>
    <r>
      <t>10 *</t>
    </r>
    <r>
      <rPr>
        <vertAlign val="subscript"/>
        <sz val="8"/>
        <rFont val="Arial"/>
        <family val="2"/>
      </rPr>
      <t xml:space="preserve"> 10|30</t>
    </r>
    <r>
      <rPr>
        <sz val="10"/>
        <rFont val="Arial"/>
      </rPr>
      <t>A</t>
    </r>
    <r>
      <rPr>
        <vertAlign val="subscript"/>
        <sz val="8"/>
        <rFont val="Arial"/>
        <family val="2"/>
      </rPr>
      <t>x;m</t>
    </r>
  </si>
  <si>
    <t>netto</t>
  </si>
  <si>
    <t>Brutto</t>
  </si>
  <si>
    <t>Kostenbarwerte</t>
  </si>
  <si>
    <t>AZ</t>
  </si>
  <si>
    <t>BR</t>
  </si>
  <si>
    <t>LBW Erleben</t>
  </si>
  <si>
    <t>LBW Tod</t>
  </si>
  <si>
    <t>LBW BR</t>
  </si>
  <si>
    <t>LBW Gesamt</t>
  </si>
  <si>
    <t>LBW AZ</t>
  </si>
  <si>
    <r>
      <rPr>
        <b/>
        <vertAlign val="subscript"/>
        <sz val="8"/>
        <rFont val="Arial"/>
        <family val="2"/>
      </rPr>
      <t>m</t>
    </r>
    <r>
      <rPr>
        <b/>
        <sz val="10"/>
        <rFont val="Arial"/>
        <family val="2"/>
      </rPr>
      <t>V</t>
    </r>
    <r>
      <rPr>
        <b/>
        <vertAlign val="subscript"/>
        <sz val="8"/>
        <rFont val="Arial"/>
        <family val="2"/>
      </rPr>
      <t>x</t>
    </r>
  </si>
  <si>
    <r>
      <rPr>
        <b/>
        <vertAlign val="subscript"/>
        <sz val="8"/>
        <rFont val="Arial"/>
        <family val="2"/>
      </rPr>
      <t>m</t>
    </r>
    <r>
      <rPr>
        <b/>
        <sz val="10"/>
        <rFont val="Arial"/>
        <family val="2"/>
      </rPr>
      <t>V</t>
    </r>
    <r>
      <rPr>
        <b/>
        <vertAlign val="subscript"/>
        <sz val="8"/>
        <rFont val="Arial"/>
        <family val="2"/>
      </rPr>
      <t>x</t>
    </r>
    <r>
      <rPr>
        <b/>
        <vertAlign val="superscript"/>
        <sz val="8"/>
        <rFont val="Arial"/>
        <family val="2"/>
      </rPr>
      <t>z</t>
    </r>
  </si>
  <si>
    <r>
      <rPr>
        <b/>
        <vertAlign val="subscript"/>
        <sz val="8"/>
        <rFont val="Arial"/>
        <family val="2"/>
      </rPr>
      <t>m</t>
    </r>
    <r>
      <rPr>
        <b/>
        <sz val="10"/>
        <rFont val="Arial"/>
        <family val="2"/>
      </rPr>
      <t>V</t>
    </r>
    <r>
      <rPr>
        <b/>
        <vertAlign val="subscript"/>
        <sz val="8"/>
        <rFont val="Arial"/>
        <family val="2"/>
      </rPr>
      <t>x</t>
    </r>
    <r>
      <rPr>
        <b/>
        <vertAlign val="superscript"/>
        <sz val="8"/>
        <rFont val="Arial"/>
        <family val="2"/>
      </rPr>
      <t>a</t>
    </r>
  </si>
  <si>
    <r>
      <rPr>
        <b/>
        <vertAlign val="subscript"/>
        <sz val="8"/>
        <rFont val="Arial"/>
        <family val="2"/>
      </rPr>
      <t>m</t>
    </r>
    <r>
      <rPr>
        <b/>
        <sz val="10"/>
        <rFont val="Arial"/>
        <family val="2"/>
      </rPr>
      <t>V</t>
    </r>
    <r>
      <rPr>
        <b/>
        <vertAlign val="subscript"/>
        <sz val="8"/>
        <rFont val="Arial"/>
        <family val="2"/>
      </rPr>
      <t>x</t>
    </r>
    <r>
      <rPr>
        <b/>
        <vertAlign val="superscript"/>
        <sz val="8"/>
        <rFont val="Arial"/>
        <family val="2"/>
      </rPr>
      <t>a</t>
    </r>
    <r>
      <rPr>
        <b/>
        <sz val="10"/>
        <rFont val="Arial"/>
        <family val="2"/>
      </rPr>
      <t xml:space="preserve"> gez</t>
    </r>
  </si>
  <si>
    <r>
      <rPr>
        <b/>
        <vertAlign val="subscript"/>
        <sz val="8"/>
        <rFont val="Arial"/>
        <family val="2"/>
      </rPr>
      <t>m</t>
    </r>
    <r>
      <rPr>
        <b/>
        <sz val="10"/>
        <rFont val="Arial"/>
        <family val="2"/>
      </rPr>
      <t>V</t>
    </r>
    <r>
      <rPr>
        <b/>
        <vertAlign val="subscript"/>
        <sz val="8"/>
        <rFont val="Arial"/>
        <family val="2"/>
      </rPr>
      <t>x</t>
    </r>
    <r>
      <rPr>
        <b/>
        <vertAlign val="superscript"/>
        <sz val="8"/>
        <rFont val="Arial"/>
        <family val="2"/>
      </rPr>
      <t>B</t>
    </r>
    <r>
      <rPr>
        <b/>
        <sz val="10"/>
        <rFont val="Arial"/>
        <family val="2"/>
      </rPr>
      <t xml:space="preserve"> </t>
    </r>
  </si>
  <si>
    <r>
      <rPr>
        <b/>
        <sz val="10"/>
        <rFont val="Arial"/>
        <family val="2"/>
      </rPr>
      <t>P</t>
    </r>
    <r>
      <rPr>
        <b/>
        <vertAlign val="subscript"/>
        <sz val="8"/>
        <rFont val="Arial"/>
        <family val="2"/>
      </rPr>
      <t>m,s</t>
    </r>
  </si>
  <si>
    <r>
      <rPr>
        <b/>
        <sz val="10"/>
        <rFont val="Arial"/>
        <family val="2"/>
      </rPr>
      <t>P</t>
    </r>
    <r>
      <rPr>
        <b/>
        <vertAlign val="subscript"/>
        <sz val="8"/>
        <rFont val="Arial"/>
        <family val="2"/>
      </rPr>
      <t>m,r</t>
    </r>
  </si>
  <si>
    <r>
      <rPr>
        <b/>
        <sz val="10"/>
        <rFont val="Arial"/>
        <family val="2"/>
      </rPr>
      <t>P</t>
    </r>
    <r>
      <rPr>
        <b/>
        <vertAlign val="subscript"/>
        <sz val="8"/>
        <rFont val="Arial"/>
        <family val="2"/>
      </rPr>
      <t>m,k</t>
    </r>
  </si>
  <si>
    <t>gesamt</t>
  </si>
  <si>
    <t>alpha gez.</t>
  </si>
  <si>
    <t/>
  </si>
  <si>
    <r>
      <t>1c) E(EB</t>
    </r>
    <r>
      <rPr>
        <vertAlign val="subscript"/>
        <sz val="8"/>
        <rFont val="Arial"/>
        <family val="2"/>
      </rPr>
      <t>n</t>
    </r>
    <r>
      <rPr>
        <sz val="10"/>
        <rFont val="Arial"/>
        <family val="2"/>
      </rPr>
      <t>)</t>
    </r>
  </si>
  <si>
    <t xml:space="preserve"> n=</t>
  </si>
  <si>
    <r>
      <t>Var(EB</t>
    </r>
    <r>
      <rPr>
        <vertAlign val="subscript"/>
        <sz val="8"/>
        <rFont val="Arial"/>
        <family val="2"/>
      </rPr>
      <t>n</t>
    </r>
    <r>
      <rPr>
        <sz val="10"/>
        <rFont val="Arial"/>
        <family val="2"/>
      </rPr>
      <t>)</t>
    </r>
  </si>
  <si>
    <t>n\alpha</t>
  </si>
  <si>
    <t>E(Ebn)</t>
  </si>
  <si>
    <t>Var(Ebn)</t>
  </si>
  <si>
    <r>
      <rPr>
        <vertAlign val="subscript"/>
        <sz val="8"/>
        <rFont val="Arial"/>
        <family val="2"/>
      </rPr>
      <t>10</t>
    </r>
    <r>
      <rPr>
        <sz val="10"/>
        <rFont val="Arial"/>
        <family val="2"/>
      </rPr>
      <t>p</t>
    </r>
    <r>
      <rPr>
        <vertAlign val="subscript"/>
        <sz val="8"/>
        <rFont val="Arial"/>
        <family val="2"/>
      </rPr>
      <t>40</t>
    </r>
  </si>
  <si>
    <t>1000 * LBW</t>
  </si>
  <si>
    <t>10000 * LBW</t>
  </si>
  <si>
    <t>100000 * LBW</t>
  </si>
  <si>
    <t>VK</t>
  </si>
  <si>
    <t>NP erforderlich</t>
  </si>
  <si>
    <t>NP Kalk</t>
  </si>
  <si>
    <t>2.O. Aggregat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</si>
</sst>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
    <numFmt numFmtId="165" formatCode="0.0000000"/>
    <numFmt numFmtId="166" formatCode="0.00000000"/>
    <numFmt numFmtId="167" formatCode="0.000"/>
    <numFmt numFmtId="168" formatCode="0.000%"/>
    <numFmt numFmtId="169" formatCode="0.00000"/>
  </numFmts>
  <fonts count="20">
    <font>
      <sz val="10"/>
      <name val="Arial"/>
    </font>
    <font>
      <sz val="11"/>
      <color theme="1"/>
      <name val="Calibri"/>
      <family val="2"/>
      <scheme val="minor"/>
    </font>
    <font>
      <sz val="10"/>
      <name val="Arial"/>
      <family val="2"/>
    </font>
    <font>
      <b/>
      <u/>
      <sz val="16"/>
      <name val="Arial"/>
      <family val="2"/>
    </font>
    <font>
      <sz val="10"/>
      <color indexed="8"/>
      <name val="Arial"/>
      <family val="2"/>
    </font>
    <font>
      <sz val="10"/>
      <color indexed="8"/>
      <name val="Basis_Sel_DAV2004R"/>
    </font>
    <font>
      <sz val="10"/>
      <name val="Symbol"/>
      <family val="1"/>
      <charset val="2"/>
    </font>
    <font>
      <sz val="9"/>
      <name val="Geneva"/>
    </font>
    <font>
      <sz val="9"/>
      <name val="Arial"/>
      <family val="2"/>
    </font>
    <font>
      <b/>
      <sz val="10"/>
      <name val="Arial"/>
      <family val="2"/>
    </font>
    <font>
      <b/>
      <u/>
      <sz val="10"/>
      <name val="Arial"/>
      <family val="2"/>
    </font>
    <font>
      <sz val="10"/>
      <name val="Arial"/>
      <family val="2"/>
    </font>
    <font>
      <b/>
      <vertAlign val="subscript"/>
      <sz val="10"/>
      <name val="Arial"/>
      <family val="2"/>
    </font>
    <font>
      <sz val="8"/>
      <name val="Arial"/>
      <family val="2"/>
    </font>
    <font>
      <vertAlign val="superscript"/>
      <sz val="8"/>
      <name val="Arial"/>
      <family val="2"/>
    </font>
    <font>
      <vertAlign val="subscript"/>
      <sz val="8"/>
      <name val="Arial"/>
      <family val="2"/>
    </font>
    <font>
      <vertAlign val="subscript"/>
      <sz val="6"/>
      <name val="Arial"/>
      <family val="2"/>
    </font>
    <font>
      <b/>
      <vertAlign val="subscript"/>
      <sz val="8"/>
      <name val="Arial"/>
      <family val="2"/>
    </font>
    <font>
      <b/>
      <vertAlign val="superscript"/>
      <sz val="8"/>
      <name val="Arial"/>
      <family val="2"/>
    </font>
    <font>
      <b/>
      <sz val="8"/>
      <name val="Arial"/>
      <family val="2"/>
    </font>
  </fonts>
  <fills count="8">
    <fill>
      <patternFill patternType="none"/>
    </fill>
    <fill>
      <patternFill patternType="gray125"/>
    </fill>
    <fill>
      <patternFill patternType="solid">
        <fgColor indexed="60"/>
        <bgColor indexed="64"/>
      </patternFill>
    </fill>
    <fill>
      <patternFill patternType="solid">
        <fgColor indexed="9"/>
        <bgColor indexed="64"/>
      </patternFill>
    </fill>
    <fill>
      <patternFill patternType="solid">
        <fgColor theme="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rgb="FFFFFF00"/>
        <bgColor indexed="64"/>
      </patternFill>
    </fill>
  </fills>
  <borders count="3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dashed">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s>
  <cellStyleXfs count="3">
    <xf numFmtId="0" fontId="0" fillId="0" borderId="0"/>
    <xf numFmtId="0" fontId="7" fillId="0" borderId="0"/>
    <xf numFmtId="9" fontId="11" fillId="0" borderId="0" applyFont="0" applyFill="0" applyBorder="0" applyAlignment="0" applyProtection="0"/>
  </cellStyleXfs>
  <cellXfs count="133">
    <xf numFmtId="0" fontId="0" fillId="0" borderId="0" xfId="0"/>
    <xf numFmtId="0" fontId="0" fillId="0" borderId="0" xfId="0" applyAlignment="1">
      <alignment horizontal="center"/>
    </xf>
    <xf numFmtId="0" fontId="2" fillId="0" borderId="0" xfId="0" applyFont="1" applyAlignment="1">
      <alignment horizontal="center" vertical="top"/>
    </xf>
    <xf numFmtId="165" fontId="0" fillId="0" borderId="0" xfId="0" applyNumberFormat="1"/>
    <xf numFmtId="164" fontId="0" fillId="0" borderId="0" xfId="0" applyNumberFormat="1"/>
    <xf numFmtId="0" fontId="3" fillId="0" borderId="0" xfId="0" applyFont="1"/>
    <xf numFmtId="0" fontId="0" fillId="0" borderId="1" xfId="0" applyBorder="1"/>
    <xf numFmtId="0" fontId="8" fillId="2" borderId="0" xfId="1" applyFont="1" applyFill="1"/>
    <xf numFmtId="0" fontId="8" fillId="3" borderId="0" xfId="1" applyFont="1" applyFill="1"/>
    <xf numFmtId="0" fontId="8" fillId="0" borderId="0" xfId="1" applyFont="1"/>
    <xf numFmtId="0" fontId="9" fillId="2" borderId="2" xfId="0" applyFont="1" applyFill="1" applyBorder="1" applyAlignment="1">
      <alignment horizontal="left" vertical="top" wrapText="1"/>
    </xf>
    <xf numFmtId="1" fontId="9" fillId="2" borderId="2" xfId="0" applyNumberFormat="1" applyFont="1" applyFill="1" applyBorder="1" applyAlignment="1">
      <alignment horizontal="left" vertical="top" wrapText="1"/>
    </xf>
    <xf numFmtId="0" fontId="9" fillId="2" borderId="2" xfId="0" applyFont="1" applyFill="1" applyBorder="1" applyAlignment="1">
      <alignment horizontal="right"/>
    </xf>
    <xf numFmtId="0" fontId="9" fillId="2" borderId="3" xfId="0" applyFont="1" applyFill="1" applyBorder="1" applyAlignment="1">
      <alignment horizontal="right"/>
    </xf>
    <xf numFmtId="0" fontId="9" fillId="0" borderId="0" xfId="0" applyFont="1"/>
    <xf numFmtId="0" fontId="9" fillId="2" borderId="2" xfId="0" applyFont="1" applyFill="1" applyBorder="1"/>
    <xf numFmtId="0" fontId="2" fillId="0" borderId="2" xfId="0" applyFont="1" applyBorder="1" applyAlignment="1">
      <alignment horizontal="right" wrapText="1"/>
    </xf>
    <xf numFmtId="164" fontId="2" fillId="0" borderId="2" xfId="0" applyNumberFormat="1" applyFont="1" applyBorder="1" applyAlignment="1">
      <alignment horizontal="right"/>
    </xf>
    <xf numFmtId="0" fontId="2" fillId="0" borderId="2" xfId="0" applyFont="1" applyBorder="1" applyAlignment="1">
      <alignment horizontal="right"/>
    </xf>
    <xf numFmtId="0" fontId="0" fillId="0" borderId="2" xfId="0" applyBorder="1"/>
    <xf numFmtId="0" fontId="0" fillId="0" borderId="2" xfId="0" applyBorder="1" applyAlignment="1">
      <alignment horizontal="right"/>
    </xf>
    <xf numFmtId="0" fontId="9" fillId="2" borderId="4" xfId="0" applyFont="1" applyFill="1" applyBorder="1" applyAlignment="1">
      <alignment horizontal="left" vertical="top" wrapText="1"/>
    </xf>
    <xf numFmtId="0" fontId="0" fillId="0" borderId="4" xfId="0" applyBorder="1" applyAlignment="1">
      <alignment horizontal="right"/>
    </xf>
    <xf numFmtId="0" fontId="9" fillId="2" borderId="5" xfId="0" applyFont="1" applyFill="1" applyBorder="1" applyAlignment="1">
      <alignment horizontal="left" vertical="top" wrapText="1"/>
    </xf>
    <xf numFmtId="0" fontId="0" fillId="0" borderId="5" xfId="0" applyBorder="1" applyAlignment="1">
      <alignment horizontal="right"/>
    </xf>
    <xf numFmtId="0" fontId="0" fillId="0" borderId="0" xfId="0" applyAlignment="1">
      <alignment horizontal="right"/>
    </xf>
    <xf numFmtId="0" fontId="0" fillId="0" borderId="6" xfId="0" applyBorder="1" applyAlignment="1">
      <alignment horizontal="right"/>
    </xf>
    <xf numFmtId="0" fontId="0" fillId="0" borderId="7" xfId="0" applyBorder="1" applyAlignment="1">
      <alignment horizontal="right"/>
    </xf>
    <xf numFmtId="0" fontId="9" fillId="0" borderId="0" xfId="0" applyFont="1" applyAlignment="1">
      <alignment horizontal="center" vertical="top"/>
    </xf>
    <xf numFmtId="0" fontId="9" fillId="0" borderId="0" xfId="0" applyFont="1" applyAlignment="1">
      <alignment horizontal="center"/>
    </xf>
    <xf numFmtId="0" fontId="10" fillId="0" borderId="0" xfId="0" applyFont="1"/>
    <xf numFmtId="0" fontId="9" fillId="0" borderId="1" xfId="0" applyFont="1" applyBorder="1"/>
    <xf numFmtId="0" fontId="9" fillId="0" borderId="5" xfId="0" applyFont="1" applyBorder="1" applyAlignment="1">
      <alignment horizontal="right"/>
    </xf>
    <xf numFmtId="0" fontId="9" fillId="2" borderId="8" xfId="0" applyFont="1" applyFill="1" applyBorder="1" applyAlignment="1">
      <alignment horizontal="left" vertical="top" wrapText="1"/>
    </xf>
    <xf numFmtId="0" fontId="9" fillId="2" borderId="3" xfId="0" applyFont="1" applyFill="1" applyBorder="1" applyAlignment="1">
      <alignment horizontal="left" vertical="top" wrapText="1"/>
    </xf>
    <xf numFmtId="0" fontId="9" fillId="0" borderId="9" xfId="0" applyFont="1" applyBorder="1" applyAlignment="1">
      <alignment horizontal="left" vertical="top" wrapText="1"/>
    </xf>
    <xf numFmtId="0" fontId="9" fillId="0" borderId="6" xfId="0" applyFont="1" applyBorder="1" applyAlignment="1">
      <alignment horizontal="left" vertical="top" wrapText="1"/>
    </xf>
    <xf numFmtId="0" fontId="0" fillId="0" borderId="2" xfId="0" applyBorder="1" applyAlignment="1">
      <alignment vertical="center"/>
    </xf>
    <xf numFmtId="0" fontId="0" fillId="0" borderId="2" xfId="0" applyBorder="1" applyAlignment="1">
      <alignment horizontal="center" vertical="center"/>
    </xf>
    <xf numFmtId="0" fontId="0" fillId="0" borderId="2" xfId="0" applyBorder="1" applyAlignment="1">
      <alignment vertical="center" wrapText="1"/>
    </xf>
    <xf numFmtId="0" fontId="9" fillId="0" borderId="2" xfId="0" applyFont="1" applyBorder="1" applyAlignment="1">
      <alignment horizontal="right" vertical="top"/>
    </xf>
    <xf numFmtId="164" fontId="4" fillId="0" borderId="2" xfId="0" applyNumberFormat="1" applyFont="1" applyBorder="1" applyAlignment="1">
      <alignment horizontal="right" wrapText="1"/>
    </xf>
    <xf numFmtId="164" fontId="5" fillId="0" borderId="2" xfId="0" applyNumberFormat="1" applyFont="1" applyBorder="1" applyAlignment="1">
      <alignment horizontal="right" wrapText="1"/>
    </xf>
    <xf numFmtId="164" fontId="4" fillId="0" borderId="2" xfId="0" applyNumberFormat="1" applyFont="1" applyBorder="1" applyAlignment="1">
      <alignment horizontal="right" vertical="top" wrapText="1"/>
    </xf>
    <xf numFmtId="164" fontId="5" fillId="0" borderId="2" xfId="0" applyNumberFormat="1" applyFont="1" applyBorder="1" applyAlignment="1">
      <alignment horizontal="right" vertical="top" wrapText="1"/>
    </xf>
    <xf numFmtId="0" fontId="4" fillId="0" borderId="2" xfId="0" applyFont="1" applyBorder="1" applyAlignment="1">
      <alignment horizontal="right" wrapText="1"/>
    </xf>
    <xf numFmtId="0" fontId="9" fillId="0" borderId="2" xfId="0" applyFont="1" applyBorder="1"/>
    <xf numFmtId="1" fontId="9" fillId="0" borderId="2" xfId="0" applyNumberFormat="1" applyFont="1" applyBorder="1" applyAlignment="1">
      <alignment horizontal="right"/>
    </xf>
    <xf numFmtId="164" fontId="0" fillId="0" borderId="2" xfId="0" applyNumberFormat="1" applyBorder="1" applyAlignment="1">
      <alignment horizontal="right"/>
    </xf>
    <xf numFmtId="0" fontId="9" fillId="0" borderId="2" xfId="0" applyFont="1" applyBorder="1" applyAlignment="1">
      <alignment horizontal="center"/>
    </xf>
    <xf numFmtId="166" fontId="4" fillId="0" borderId="2" xfId="0" applyNumberFormat="1" applyFont="1" applyBorder="1" applyAlignment="1">
      <alignment horizontal="center" wrapText="1"/>
    </xf>
    <xf numFmtId="166" fontId="0" fillId="0" borderId="0" xfId="0" applyNumberFormat="1"/>
    <xf numFmtId="167" fontId="0" fillId="0" borderId="2" xfId="0" applyNumberFormat="1" applyBorder="1"/>
    <xf numFmtId="0" fontId="0" fillId="2" borderId="2" xfId="0" applyFill="1" applyBorder="1"/>
    <xf numFmtId="0" fontId="0" fillId="2" borderId="8" xfId="0" applyFill="1" applyBorder="1"/>
    <xf numFmtId="0" fontId="9" fillId="2" borderId="10" xfId="0" applyFont="1" applyFill="1" applyBorder="1"/>
    <xf numFmtId="0" fontId="9" fillId="2" borderId="11" xfId="0" applyFont="1" applyFill="1" applyBorder="1"/>
    <xf numFmtId="10" fontId="9" fillId="2" borderId="2" xfId="0" applyNumberFormat="1" applyFont="1" applyFill="1" applyBorder="1"/>
    <xf numFmtId="1" fontId="0" fillId="0" borderId="2" xfId="0" applyNumberFormat="1" applyBorder="1"/>
    <xf numFmtId="0" fontId="9" fillId="4" borderId="2" xfId="0" applyFont="1" applyFill="1" applyBorder="1" applyAlignment="1">
      <alignment horizontal="right"/>
    </xf>
    <xf numFmtId="0" fontId="0" fillId="4" borderId="2" xfId="0" applyFill="1" applyBorder="1"/>
    <xf numFmtId="0" fontId="9" fillId="4" borderId="2" xfId="0" applyFont="1" applyFill="1" applyBorder="1" applyAlignment="1">
      <alignment horizontal="right" vertical="top" wrapText="1"/>
    </xf>
    <xf numFmtId="168" fontId="1" fillId="6" borderId="0" xfId="2" applyNumberFormat="1" applyFont="1" applyFill="1"/>
    <xf numFmtId="168" fontId="1" fillId="6" borderId="12" xfId="2" applyNumberFormat="1" applyFont="1" applyFill="1" applyBorder="1"/>
    <xf numFmtId="0" fontId="9" fillId="5" borderId="2" xfId="0" applyFont="1" applyFill="1" applyBorder="1" applyAlignment="1">
      <alignment horizontal="left" vertical="top" wrapText="1"/>
    </xf>
    <xf numFmtId="0" fontId="9" fillId="5" borderId="2" xfId="0" applyFont="1" applyFill="1" applyBorder="1" applyAlignment="1">
      <alignment horizontal="right"/>
    </xf>
    <xf numFmtId="0" fontId="9" fillId="5" borderId="8" xfId="0" applyFont="1" applyFill="1" applyBorder="1" applyAlignment="1">
      <alignment horizontal="left" vertical="top" wrapText="1"/>
    </xf>
    <xf numFmtId="0" fontId="9" fillId="5" borderId="10" xfId="0" applyFont="1" applyFill="1" applyBorder="1"/>
    <xf numFmtId="0" fontId="0" fillId="5" borderId="8" xfId="0" applyFill="1" applyBorder="1"/>
    <xf numFmtId="0" fontId="9" fillId="5" borderId="11" xfId="0" applyFont="1" applyFill="1" applyBorder="1"/>
    <xf numFmtId="0" fontId="9" fillId="5" borderId="3" xfId="0" applyFont="1" applyFill="1" applyBorder="1" applyAlignment="1">
      <alignment horizontal="right"/>
    </xf>
    <xf numFmtId="0" fontId="9" fillId="5" borderId="2" xfId="0" applyFont="1" applyFill="1" applyBorder="1"/>
    <xf numFmtId="10" fontId="9" fillId="5" borderId="2" xfId="0" applyNumberFormat="1" applyFont="1" applyFill="1" applyBorder="1"/>
    <xf numFmtId="0" fontId="9" fillId="5" borderId="3" xfId="0" applyFont="1" applyFill="1" applyBorder="1" applyAlignment="1">
      <alignment horizontal="left" vertical="top" wrapText="1"/>
    </xf>
    <xf numFmtId="0" fontId="0" fillId="5" borderId="3" xfId="0" applyFill="1" applyBorder="1"/>
    <xf numFmtId="0" fontId="9" fillId="5" borderId="8" xfId="0" applyFont="1" applyFill="1" applyBorder="1"/>
    <xf numFmtId="0" fontId="9" fillId="5" borderId="2" xfId="0" applyFont="1" applyFill="1" applyBorder="1" applyAlignment="1">
      <alignment horizontal="center"/>
    </xf>
    <xf numFmtId="164" fontId="0" fillId="0" borderId="2" xfId="0" applyNumberFormat="1" applyBorder="1"/>
    <xf numFmtId="0" fontId="9" fillId="5" borderId="8" xfId="0" applyFont="1" applyFill="1" applyBorder="1" applyAlignment="1">
      <alignment horizontal="center" vertical="top"/>
    </xf>
    <xf numFmtId="0" fontId="0" fillId="0" borderId="8" xfId="0" applyBorder="1"/>
    <xf numFmtId="1" fontId="9" fillId="0" borderId="8" xfId="0" applyNumberFormat="1" applyFont="1" applyBorder="1" applyAlignment="1">
      <alignment horizontal="right"/>
    </xf>
    <xf numFmtId="1" fontId="9" fillId="0" borderId="0" xfId="0" applyNumberFormat="1" applyFont="1" applyAlignment="1">
      <alignment horizontal="right"/>
    </xf>
    <xf numFmtId="168" fontId="1" fillId="6" borderId="0" xfId="2" applyNumberFormat="1" applyFont="1" applyFill="1" applyBorder="1"/>
    <xf numFmtId="0" fontId="0" fillId="0" borderId="3" xfId="0" applyBorder="1"/>
    <xf numFmtId="168" fontId="1" fillId="6" borderId="9" xfId="2" applyNumberFormat="1" applyFont="1" applyFill="1" applyBorder="1"/>
    <xf numFmtId="0" fontId="9" fillId="0" borderId="13" xfId="0" applyFont="1" applyBorder="1"/>
    <xf numFmtId="0" fontId="2" fillId="0" borderId="14" xfId="0" applyFont="1" applyBorder="1"/>
    <xf numFmtId="10" fontId="13" fillId="0" borderId="15" xfId="0" applyNumberFormat="1" applyFont="1" applyBorder="1" applyAlignment="1">
      <alignment horizontal="right"/>
    </xf>
    <xf numFmtId="0" fontId="9" fillId="0" borderId="16" xfId="0" applyFont="1" applyBorder="1"/>
    <xf numFmtId="0" fontId="2" fillId="0" borderId="17" xfId="0" applyFont="1" applyBorder="1"/>
    <xf numFmtId="10" fontId="13" fillId="0" borderId="18" xfId="0" applyNumberFormat="1" applyFont="1" applyBorder="1" applyAlignment="1">
      <alignment horizontal="right"/>
    </xf>
    <xf numFmtId="0" fontId="9" fillId="0" borderId="19" xfId="0" applyFont="1" applyBorder="1"/>
    <xf numFmtId="0" fontId="2" fillId="0" borderId="20" xfId="0" applyFont="1" applyBorder="1"/>
    <xf numFmtId="10" fontId="13" fillId="0" borderId="21" xfId="0" applyNumberFormat="1" applyFont="1" applyBorder="1" applyAlignment="1">
      <alignment horizontal="right"/>
    </xf>
    <xf numFmtId="0" fontId="9" fillId="0" borderId="22" xfId="0" applyFont="1" applyBorder="1"/>
    <xf numFmtId="10" fontId="13" fillId="0" borderId="18" xfId="0" applyNumberFormat="1" applyFont="1" applyBorder="1"/>
    <xf numFmtId="0" fontId="2" fillId="0" borderId="0" xfId="0" applyFont="1"/>
    <xf numFmtId="0" fontId="2" fillId="0" borderId="23" xfId="0" applyFont="1" applyBorder="1"/>
    <xf numFmtId="10" fontId="13" fillId="0" borderId="24" xfId="0" applyNumberFormat="1" applyFont="1" applyBorder="1"/>
    <xf numFmtId="0" fontId="2" fillId="0" borderId="25" xfId="0" applyFont="1" applyBorder="1"/>
    <xf numFmtId="0" fontId="0" fillId="0" borderId="26" xfId="0" applyBorder="1"/>
    <xf numFmtId="0" fontId="8" fillId="0" borderId="27" xfId="0" applyFont="1" applyBorder="1"/>
    <xf numFmtId="0" fontId="8" fillId="0" borderId="28" xfId="0" applyFont="1" applyBorder="1"/>
    <xf numFmtId="0" fontId="2" fillId="0" borderId="29" xfId="0" applyFont="1" applyBorder="1"/>
    <xf numFmtId="0" fontId="0" fillId="0" borderId="30" xfId="0" applyBorder="1"/>
    <xf numFmtId="0" fontId="0" fillId="0" borderId="31" xfId="0" applyBorder="1"/>
    <xf numFmtId="2" fontId="0" fillId="0" borderId="0" xfId="0" applyNumberFormat="1"/>
    <xf numFmtId="0" fontId="8" fillId="0" borderId="32" xfId="0" applyFont="1" applyBorder="1"/>
    <xf numFmtId="0" fontId="8" fillId="0" borderId="24" xfId="0" applyFont="1" applyBorder="1"/>
    <xf numFmtId="0" fontId="0" fillId="0" borderId="33" xfId="0" applyBorder="1"/>
    <xf numFmtId="0" fontId="0" fillId="0" borderId="24" xfId="0" applyBorder="1"/>
    <xf numFmtId="0" fontId="13" fillId="0" borderId="0" xfId="0" applyFont="1"/>
    <xf numFmtId="0" fontId="17" fillId="4" borderId="2" xfId="0" applyFont="1" applyFill="1" applyBorder="1" applyAlignment="1">
      <alignment horizontal="right"/>
    </xf>
    <xf numFmtId="169" fontId="13" fillId="0" borderId="2" xfId="0" applyNumberFormat="1" applyFont="1" applyBorder="1"/>
    <xf numFmtId="0" fontId="13" fillId="0" borderId="2" xfId="0" applyFont="1" applyBorder="1"/>
    <xf numFmtId="2" fontId="13" fillId="0" borderId="2" xfId="0" applyNumberFormat="1" applyFont="1" applyBorder="1"/>
    <xf numFmtId="0" fontId="19" fillId="4" borderId="2" xfId="0" applyFont="1" applyFill="1" applyBorder="1" applyAlignment="1">
      <alignment horizontal="right"/>
    </xf>
    <xf numFmtId="169" fontId="13" fillId="7" borderId="2" xfId="0" applyNumberFormat="1" applyFont="1" applyFill="1" applyBorder="1"/>
    <xf numFmtId="0" fontId="13" fillId="7" borderId="2" xfId="0" applyFont="1" applyFill="1" applyBorder="1"/>
    <xf numFmtId="2" fontId="13" fillId="7" borderId="2" xfId="0" applyNumberFormat="1" applyFont="1" applyFill="1" applyBorder="1"/>
    <xf numFmtId="0" fontId="13" fillId="0" borderId="8" xfId="0" applyFont="1" applyBorder="1"/>
    <xf numFmtId="0" fontId="8" fillId="0" borderId="23" xfId="0" applyFont="1" applyBorder="1"/>
    <xf numFmtId="0" fontId="2" fillId="0" borderId="0" xfId="0" applyFont="1" applyAlignment="1">
      <alignment horizontal="right"/>
    </xf>
    <xf numFmtId="1" fontId="9" fillId="7" borderId="2" xfId="0" applyNumberFormat="1" applyFont="1" applyFill="1" applyBorder="1" applyAlignment="1">
      <alignment horizontal="right"/>
    </xf>
    <xf numFmtId="0" fontId="0" fillId="7" borderId="2" xfId="0" applyFill="1" applyBorder="1"/>
    <xf numFmtId="168" fontId="1" fillId="7" borderId="12" xfId="2" applyNumberFormat="1" applyFont="1" applyFill="1" applyBorder="1"/>
    <xf numFmtId="168" fontId="1" fillId="0" borderId="12" xfId="2" applyNumberFormat="1" applyFont="1" applyFill="1" applyBorder="1"/>
    <xf numFmtId="0" fontId="9" fillId="2" borderId="2" xfId="0" applyFont="1" applyFill="1" applyBorder="1" applyAlignment="1">
      <alignment horizontal="center" vertical="top" wrapText="1"/>
    </xf>
    <xf numFmtId="0" fontId="9" fillId="2" borderId="4" xfId="0" applyFont="1" applyFill="1" applyBorder="1" applyAlignment="1">
      <alignment horizontal="center" vertical="top" wrapText="1"/>
    </xf>
    <xf numFmtId="0" fontId="9" fillId="2" borderId="9" xfId="0" applyFont="1" applyFill="1" applyBorder="1" applyAlignment="1">
      <alignment horizontal="center" vertical="top" wrapText="1"/>
    </xf>
    <xf numFmtId="0" fontId="9" fillId="2" borderId="5" xfId="0" applyFont="1" applyFill="1" applyBorder="1" applyAlignment="1">
      <alignment horizontal="center" vertical="top" wrapText="1"/>
    </xf>
    <xf numFmtId="0" fontId="0" fillId="0" borderId="0" xfId="0" applyAlignment="1">
      <alignment vertical="center" wrapText="1"/>
    </xf>
    <xf numFmtId="11" fontId="0" fillId="0" borderId="0" xfId="0" applyNumberFormat="1" applyAlignment="1">
      <alignment vertical="center" wrapText="1"/>
    </xf>
  </cellXfs>
  <cellStyles count="3">
    <cellStyle name="Prozent" xfId="2" builtinId="5"/>
    <cellStyle name="Standard" xfId="0" builtinId="0"/>
    <cellStyle name="Standard_layout_lebenfinal"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DFD4B1"/>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5.wmf"/><Relationship Id="rId2" Type="http://schemas.openxmlformats.org/officeDocument/2006/relationships/image" Target="../media/image4.wmf"/><Relationship Id="rId1" Type="http://schemas.openxmlformats.org/officeDocument/2006/relationships/image" Target="../media/image3.wmf"/><Relationship Id="rId4" Type="http://schemas.openxmlformats.org/officeDocument/2006/relationships/image" Target="../media/image6.wmf"/></Relationships>
</file>

<file path=xl/drawings/drawing1.xml><?xml version="1.0" encoding="utf-8"?>
<xdr:wsDr xmlns:xdr="http://schemas.openxmlformats.org/drawingml/2006/spreadsheetDrawing" xmlns:a="http://schemas.openxmlformats.org/drawingml/2006/main">
  <xdr:twoCellAnchor>
    <xdr:from>
      <xdr:col>0</xdr:col>
      <xdr:colOff>419100</xdr:colOff>
      <xdr:row>3</xdr:row>
      <xdr:rowOff>76200</xdr:rowOff>
    </xdr:from>
    <xdr:to>
      <xdr:col>6</xdr:col>
      <xdr:colOff>66675</xdr:colOff>
      <xdr:row>6</xdr:row>
      <xdr:rowOff>114300</xdr:rowOff>
    </xdr:to>
    <xdr:sp macro="" textlink="">
      <xdr:nvSpPr>
        <xdr:cNvPr id="10242" name="Text Box 2">
          <a:extLst>
            <a:ext uri="{FF2B5EF4-FFF2-40B4-BE49-F238E27FC236}">
              <a16:creationId xmlns:a16="http://schemas.microsoft.com/office/drawing/2014/main" id="{00000000-0008-0000-0000-000002280000}"/>
            </a:ext>
          </a:extLst>
        </xdr:cNvPr>
        <xdr:cNvSpPr txBox="1">
          <a:spLocks noChangeArrowheads="1"/>
        </xdr:cNvSpPr>
      </xdr:nvSpPr>
      <xdr:spPr bwMode="auto">
        <a:xfrm>
          <a:off x="419100" y="533400"/>
          <a:ext cx="5181600" cy="495300"/>
        </a:xfrm>
        <a:prstGeom prst="rect">
          <a:avLst/>
        </a:prstGeom>
        <a:noFill/>
        <a:ln w="9525">
          <a:noFill/>
          <a:miter lim="800000"/>
          <a:headEnd/>
          <a:tailEnd/>
        </a:ln>
      </xdr:spPr>
      <xdr:txBody>
        <a:bodyPr vertOverflow="clip" wrap="square" lIns="45720" tIns="41148" rIns="0" bIns="0" anchor="t" upright="1"/>
        <a:lstStyle/>
        <a:p>
          <a:pPr algn="l" rtl="0">
            <a:defRPr sz="1000"/>
          </a:pPr>
          <a:r>
            <a:rPr lang="de-DE" sz="2000" b="1" i="0" u="none" strike="noStrike" baseline="0">
              <a:solidFill>
                <a:srgbClr val="000000"/>
              </a:solidFill>
              <a:latin typeface="Arial"/>
              <a:cs typeface="Arial"/>
            </a:rPr>
            <a:t>Sterbetafel DAV 2004 R</a:t>
          </a:r>
        </a:p>
        <a:p>
          <a:pPr algn="l" rtl="0">
            <a:defRPr sz="1000"/>
          </a:pPr>
          <a:endParaRPr lang="de-DE" sz="1000" b="0"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xdr:txBody>
    </xdr:sp>
    <xdr:clientData/>
  </xdr:twoCellAnchor>
  <xdr:twoCellAnchor>
    <xdr:from>
      <xdr:col>6</xdr:col>
      <xdr:colOff>3305175</xdr:colOff>
      <xdr:row>2</xdr:row>
      <xdr:rowOff>57150</xdr:rowOff>
    </xdr:from>
    <xdr:to>
      <xdr:col>6</xdr:col>
      <xdr:colOff>5200650</xdr:colOff>
      <xdr:row>6</xdr:row>
      <xdr:rowOff>9525</xdr:rowOff>
    </xdr:to>
    <xdr:grpSp>
      <xdr:nvGrpSpPr>
        <xdr:cNvPr id="10279" name="Group 3">
          <a:extLst>
            <a:ext uri="{FF2B5EF4-FFF2-40B4-BE49-F238E27FC236}">
              <a16:creationId xmlns:a16="http://schemas.microsoft.com/office/drawing/2014/main" id="{00000000-0008-0000-0000-000027280000}"/>
            </a:ext>
          </a:extLst>
        </xdr:cNvPr>
        <xdr:cNvGrpSpPr>
          <a:grpSpLocks/>
        </xdr:cNvGrpSpPr>
      </xdr:nvGrpSpPr>
      <xdr:grpSpPr bwMode="auto">
        <a:xfrm>
          <a:off x="9004935" y="346710"/>
          <a:ext cx="1895475" cy="531495"/>
          <a:chOff x="440" y="40"/>
          <a:chExt cx="145" cy="48"/>
        </a:xfrm>
      </xdr:grpSpPr>
      <xdr:sp macro="" textlink="">
        <xdr:nvSpPr>
          <xdr:cNvPr id="10244" name="Text Box 4">
            <a:extLst>
              <a:ext uri="{FF2B5EF4-FFF2-40B4-BE49-F238E27FC236}">
                <a16:creationId xmlns:a16="http://schemas.microsoft.com/office/drawing/2014/main" id="{00000000-0008-0000-0000-000004280000}"/>
              </a:ext>
            </a:extLst>
          </xdr:cNvPr>
          <xdr:cNvSpPr txBox="1">
            <a:spLocks noChangeArrowheads="1"/>
          </xdr:cNvSpPr>
        </xdr:nvSpPr>
        <xdr:spPr bwMode="auto">
          <a:xfrm>
            <a:off x="463" y="49"/>
            <a:ext cx="122" cy="39"/>
          </a:xfrm>
          <a:prstGeom prst="rect">
            <a:avLst/>
          </a:prstGeom>
          <a:noFill/>
          <a:ln w="9525">
            <a:noFill/>
            <a:miter lim="800000"/>
            <a:headEnd/>
            <a:tailEnd/>
          </a:ln>
        </xdr:spPr>
        <xdr:txBody>
          <a:bodyPr vertOverflow="clip" wrap="square" lIns="27432" tIns="18288" rIns="0" bIns="0" anchor="t" upright="1"/>
          <a:lstStyle/>
          <a:p>
            <a:pPr algn="l" rtl="0">
              <a:defRPr sz="1000"/>
            </a:pPr>
            <a:r>
              <a:rPr lang="de-DE" sz="750" b="1" i="1" u="none" strike="noStrike" baseline="0">
                <a:solidFill>
                  <a:srgbClr val="000000"/>
                </a:solidFill>
                <a:latin typeface="Arial"/>
                <a:cs typeface="Arial"/>
              </a:rPr>
              <a:t>SOLUTIONS FOR LIFE</a:t>
            </a:r>
          </a:p>
        </xdr:txBody>
      </xdr:sp>
      <xdr:sp macro="" textlink="">
        <xdr:nvSpPr>
          <xdr:cNvPr id="10245" name="Text Box 5">
            <a:extLst>
              <a:ext uri="{FF2B5EF4-FFF2-40B4-BE49-F238E27FC236}">
                <a16:creationId xmlns:a16="http://schemas.microsoft.com/office/drawing/2014/main" id="{00000000-0008-0000-0000-000005280000}"/>
              </a:ext>
            </a:extLst>
          </xdr:cNvPr>
          <xdr:cNvSpPr txBox="1">
            <a:spLocks noChangeArrowheads="1"/>
          </xdr:cNvSpPr>
        </xdr:nvSpPr>
        <xdr:spPr bwMode="auto">
          <a:xfrm>
            <a:off x="440" y="40"/>
            <a:ext cx="29" cy="39"/>
          </a:xfrm>
          <a:prstGeom prst="rect">
            <a:avLst/>
          </a:prstGeom>
          <a:noFill/>
          <a:ln w="9525">
            <a:noFill/>
            <a:miter lim="800000"/>
            <a:headEnd/>
            <a:tailEnd/>
          </a:ln>
        </xdr:spPr>
        <xdr:txBody>
          <a:bodyPr vertOverflow="clip" wrap="square" lIns="64008" tIns="77724" rIns="0" bIns="0" anchor="t" upright="1"/>
          <a:lstStyle/>
          <a:p>
            <a:pPr algn="l" rtl="0">
              <a:defRPr sz="1000"/>
            </a:pPr>
            <a:r>
              <a:rPr lang="de-DE" sz="2700" b="1" i="1" u="none" strike="noStrike" baseline="0">
                <a:solidFill>
                  <a:srgbClr val="000000"/>
                </a:solidFill>
                <a:latin typeface="Arial Black"/>
              </a:rPr>
              <a:t>L</a:t>
            </a: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xdr:txBody>
      </xdr:sp>
    </xdr:grpSp>
    <xdr:clientData/>
  </xdr:twoCellAnchor>
  <xdr:twoCellAnchor>
    <xdr:from>
      <xdr:col>0</xdr:col>
      <xdr:colOff>428625</xdr:colOff>
      <xdr:row>6</xdr:row>
      <xdr:rowOff>114300</xdr:rowOff>
    </xdr:from>
    <xdr:to>
      <xdr:col>5</xdr:col>
      <xdr:colOff>257175</xdr:colOff>
      <xdr:row>17</xdr:row>
      <xdr:rowOff>47625</xdr:rowOff>
    </xdr:to>
    <xdr:sp macro="" textlink="">
      <xdr:nvSpPr>
        <xdr:cNvPr id="10246" name="Text Box 6">
          <a:extLst>
            <a:ext uri="{FF2B5EF4-FFF2-40B4-BE49-F238E27FC236}">
              <a16:creationId xmlns:a16="http://schemas.microsoft.com/office/drawing/2014/main" id="{00000000-0008-0000-0000-000006280000}"/>
            </a:ext>
          </a:extLst>
        </xdr:cNvPr>
        <xdr:cNvSpPr txBox="1">
          <a:spLocks noChangeArrowheads="1"/>
        </xdr:cNvSpPr>
      </xdr:nvSpPr>
      <xdr:spPr bwMode="auto">
        <a:xfrm>
          <a:off x="428625" y="1028700"/>
          <a:ext cx="3638550" cy="1609725"/>
        </a:xfrm>
        <a:prstGeom prst="rect">
          <a:avLst/>
        </a:prstGeom>
        <a:noFill/>
        <a:ln w="9525">
          <a:noFill/>
          <a:miter lim="800000"/>
          <a:headEnd/>
          <a:tailEnd/>
        </a:ln>
      </xdr:spPr>
      <xdr:txBody>
        <a:bodyPr vertOverflow="clip" wrap="square" lIns="27432" tIns="22860" rIns="0" bIns="0" anchor="t" upright="1"/>
        <a:lstStyle/>
        <a:p>
          <a:pPr algn="l" rtl="0">
            <a:defRPr sz="1000"/>
          </a:pPr>
          <a:r>
            <a:rPr lang="de-DE" sz="1000" b="0" i="0" u="none" strike="noStrike" baseline="0">
              <a:solidFill>
                <a:srgbClr val="000000"/>
              </a:solidFill>
              <a:latin typeface="Arial"/>
              <a:cs typeface="Arial"/>
            </a:rPr>
            <a:t>Sterbewahrscheinlichkeiten</a:t>
          </a:r>
        </a:p>
        <a:p>
          <a:pPr algn="l" rtl="0">
            <a:defRPr sz="1000"/>
          </a:pPr>
          <a:endParaRPr lang="de-DE" sz="1000" b="0" i="0" u="none" strike="noStrike" baseline="0">
            <a:solidFill>
              <a:srgbClr val="000000"/>
            </a:solidFill>
            <a:latin typeface="Arial"/>
            <a:cs typeface="Arial"/>
          </a:endParaRPr>
        </a:p>
        <a:p>
          <a:pPr algn="l" rtl="0">
            <a:defRPr sz="1000"/>
          </a:pPr>
          <a:r>
            <a:rPr lang="de-DE" sz="1000" b="0" i="0" u="none" strike="noStrike" baseline="0">
              <a:solidFill>
                <a:srgbClr val="000000"/>
              </a:solidFill>
              <a:latin typeface="Arial"/>
              <a:cs typeface="Arial"/>
            </a:rPr>
            <a:t>Version 2.0, in der Grundtafeln mit Altersverschiebung für die Sterbetafeln Bestand und B20 ergänzt wurden.  </a:t>
          </a:r>
        </a:p>
        <a:p>
          <a:pPr algn="l" rtl="0">
            <a:defRPr sz="1000"/>
          </a:pPr>
          <a:endParaRPr lang="de-DE" sz="1000" b="0" i="0" u="none" strike="noStrike" baseline="0">
            <a:solidFill>
              <a:srgbClr val="000000"/>
            </a:solidFill>
            <a:latin typeface="Arial"/>
            <a:cs typeface="Arial"/>
          </a:endParaRPr>
        </a:p>
        <a:p>
          <a:pPr algn="l" rtl="0">
            <a:defRPr sz="1000"/>
          </a:pPr>
          <a:r>
            <a:rPr lang="de-DE" sz="1000" b="0" i="0" u="none" strike="noStrike" baseline="0">
              <a:solidFill>
                <a:srgbClr val="000000"/>
              </a:solidFill>
              <a:latin typeface="Arial"/>
              <a:cs typeface="Arial"/>
            </a:rPr>
            <a:t>09/2004 </a:t>
          </a:r>
        </a:p>
        <a:p>
          <a:pPr algn="l" rtl="0">
            <a:defRPr sz="1000"/>
          </a:pPr>
          <a:endParaRPr lang="de-DE" sz="1000" b="0"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xdr:txBody>
    </xdr:sp>
    <xdr:clientData/>
  </xdr:twoCellAnchor>
  <xdr:twoCellAnchor>
    <xdr:from>
      <xdr:col>0</xdr:col>
      <xdr:colOff>476250</xdr:colOff>
      <xdr:row>18</xdr:row>
      <xdr:rowOff>47625</xdr:rowOff>
    </xdr:from>
    <xdr:to>
      <xdr:col>6</xdr:col>
      <xdr:colOff>57150</xdr:colOff>
      <xdr:row>40</xdr:row>
      <xdr:rowOff>142875</xdr:rowOff>
    </xdr:to>
    <xdr:sp macro="" textlink="">
      <xdr:nvSpPr>
        <xdr:cNvPr id="10247" name="Text Box 7">
          <a:extLst>
            <a:ext uri="{FF2B5EF4-FFF2-40B4-BE49-F238E27FC236}">
              <a16:creationId xmlns:a16="http://schemas.microsoft.com/office/drawing/2014/main" id="{00000000-0008-0000-0000-000007280000}"/>
            </a:ext>
          </a:extLst>
        </xdr:cNvPr>
        <xdr:cNvSpPr txBox="1">
          <a:spLocks noChangeArrowheads="1"/>
        </xdr:cNvSpPr>
      </xdr:nvSpPr>
      <xdr:spPr bwMode="auto">
        <a:xfrm>
          <a:off x="476250" y="2790825"/>
          <a:ext cx="5114925" cy="3448050"/>
        </a:xfrm>
        <a:prstGeom prst="rect">
          <a:avLst/>
        </a:prstGeom>
        <a:noFill/>
        <a:ln w="9525">
          <a:noFill/>
          <a:miter lim="800000"/>
          <a:headEnd/>
          <a:tailEnd/>
        </a:ln>
      </xdr:spPr>
      <xdr:txBody>
        <a:bodyPr vertOverflow="clip" wrap="square" lIns="27432" tIns="22860" rIns="0" bIns="0" anchor="t" upright="1"/>
        <a:lstStyle/>
        <a:p>
          <a:pPr algn="l" rtl="0">
            <a:defRPr sz="1000"/>
          </a:pPr>
          <a:r>
            <a:rPr lang="de-DE" sz="1000" b="0" i="0" u="none" strike="noStrike" baseline="0">
              <a:solidFill>
                <a:srgbClr val="000000"/>
              </a:solidFill>
              <a:latin typeface="Arial"/>
              <a:cs typeface="Arial"/>
            </a:rPr>
            <a:t>Mit diesem EXCEL-Programm können Sterbewahrscheinlichkeiten gemäß der Sterbetafel DAV 2004 R bestimmt werden. Im Blatt q(x,t) sind dazu in den Feldern B3 bis B6 die Parameter Policenbeginnjahr, Eintrittsalter, Aufschubdauer und Geschlecht einzugeben. Die Sterbewahrscheinlichkeiten gemäß DAV 2004 R werden dann im Blatt q(x,t) in den Zeilen 19ff der Spalten C bis K ausgegeben. Die Berechnung der Sterbewahrscheinlichkeiten basiert auf den Bestandteilen der Sterbetafel DAV 2004 R, die in den weiteren Blättern</a:t>
          </a:r>
        </a:p>
        <a:p>
          <a:pPr algn="l" rtl="0">
            <a:defRPr sz="1000"/>
          </a:pPr>
          <a:r>
            <a:rPr lang="de-DE" sz="1000" b="0" i="0" u="none" strike="noStrike" baseline="0">
              <a:solidFill>
                <a:srgbClr val="000000"/>
              </a:solidFill>
              <a:latin typeface="Arial"/>
              <a:cs typeface="Arial"/>
            </a:rPr>
            <a:t>- Basistafeln</a:t>
          </a:r>
        </a:p>
        <a:p>
          <a:pPr algn="l" rtl="0">
            <a:defRPr sz="1000"/>
          </a:pPr>
          <a:r>
            <a:rPr lang="de-DE" sz="1000" b="0" i="0" u="none" strike="noStrike" baseline="0">
              <a:solidFill>
                <a:srgbClr val="000000"/>
              </a:solidFill>
              <a:latin typeface="Arial"/>
              <a:cs typeface="Arial"/>
            </a:rPr>
            <a:t>- Trends</a:t>
          </a:r>
        </a:p>
        <a:p>
          <a:pPr algn="l" rtl="0">
            <a:defRPr sz="1000"/>
          </a:pPr>
          <a:r>
            <a:rPr lang="de-DE" sz="1000" b="0" i="0" u="none" strike="noStrike" baseline="0">
              <a:solidFill>
                <a:srgbClr val="000000"/>
              </a:solidFill>
              <a:latin typeface="Arial"/>
              <a:cs typeface="Arial"/>
            </a:rPr>
            <a:t>- Selektionsfaktoren</a:t>
          </a:r>
        </a:p>
        <a:p>
          <a:pPr algn="l" rtl="0">
            <a:defRPr sz="1000"/>
          </a:pPr>
          <a:r>
            <a:rPr lang="de-DE" sz="1000" b="0" i="0" u="none" strike="noStrike" baseline="0">
              <a:solidFill>
                <a:srgbClr val="000000"/>
              </a:solidFill>
              <a:latin typeface="Arial"/>
              <a:cs typeface="Arial"/>
            </a:rPr>
            <a:t>- Gewichte</a:t>
          </a:r>
        </a:p>
        <a:p>
          <a:pPr algn="l" rtl="0">
            <a:defRPr sz="1000"/>
          </a:pPr>
          <a:r>
            <a:rPr lang="de-DE" sz="1000" b="0" i="0" u="none" strike="noStrike" baseline="0">
              <a:solidFill>
                <a:srgbClr val="000000"/>
              </a:solidFill>
              <a:latin typeface="Arial"/>
              <a:cs typeface="Arial"/>
            </a:rPr>
            <a:t>- Grundtafeln</a:t>
          </a:r>
        </a:p>
        <a:p>
          <a:pPr algn="l" rtl="0">
            <a:defRPr sz="1000"/>
          </a:pPr>
          <a:r>
            <a:rPr lang="de-DE" sz="1000" b="0" i="0" u="none" strike="noStrike" baseline="0">
              <a:solidFill>
                <a:srgbClr val="000000"/>
              </a:solidFill>
              <a:latin typeface="Arial"/>
              <a:cs typeface="Arial"/>
            </a:rPr>
            <a:t>- Altersverschiebungen</a:t>
          </a:r>
        </a:p>
        <a:p>
          <a:pPr algn="l" rtl="0">
            <a:defRPr sz="1000"/>
          </a:pPr>
          <a:r>
            <a:rPr lang="de-DE" sz="1000" b="0" i="0" u="none" strike="noStrike" baseline="0">
              <a:solidFill>
                <a:srgbClr val="000000"/>
              </a:solidFill>
              <a:latin typeface="Arial"/>
              <a:cs typeface="Arial"/>
            </a:rPr>
            <a:t>enthalten sind. Jede der Spalten C bis K enthält Sterbewahrscheinlichkeiten gemäß einer der insgesamt elf verschiedenen Varianten der DAV 2004 R. Diese elf Varianten ergeben sich dadurch, dass es die vier Sterbetafeln 2. Ordnung, Bestand, B20 und 1. Ordnung jeweils in den Varianten Selektionstafel und Aggregattafel gibt und die für Neugeschäft ab dem Jahr 2005 empfohlene Sterbetafel 1. Ordnung sowie die Sterbetafeln Bestand und B20 zusätzlich noch in der Variante Grundtafel mit Altersverschiebung.</a:t>
          </a:r>
        </a:p>
        <a:p>
          <a:pPr algn="l" rtl="0">
            <a:defRPr sz="1000"/>
          </a:pPr>
          <a:r>
            <a:rPr lang="de-DE" sz="1000" b="0" i="0" u="none" strike="noStrike" baseline="0">
              <a:solidFill>
                <a:srgbClr val="000000"/>
              </a:solidFill>
              <a:latin typeface="Arial"/>
              <a:cs typeface="Arial"/>
            </a:rPr>
            <a:t>  </a:t>
          </a:r>
        </a:p>
        <a:p>
          <a:pPr algn="l" rtl="0">
            <a:defRPr sz="1000"/>
          </a:pPr>
          <a:r>
            <a:rPr lang="de-DE" sz="1000" b="0" i="0" u="none" strike="noStrike" baseline="0">
              <a:solidFill>
                <a:srgbClr val="000000"/>
              </a:solidFill>
              <a:latin typeface="Arial"/>
              <a:cs typeface="Arial"/>
            </a:rPr>
            <a:t>Die Sterbetafeln 2. Ordnung und 1. Ordnung sind in dem Papier 'Herleitung der DAV-Sterbetafel 2004 R für Rentenversicherungen' beschrieben. Die Sterbetafeln 'Bestand' und </a:t>
          </a:r>
        </a:p>
      </xdr:txBody>
    </xdr:sp>
    <xdr:clientData/>
  </xdr:twoCellAnchor>
  <xdr:twoCellAnchor>
    <xdr:from>
      <xdr:col>6</xdr:col>
      <xdr:colOff>95250</xdr:colOff>
      <xdr:row>18</xdr:row>
      <xdr:rowOff>28575</xdr:rowOff>
    </xdr:from>
    <xdr:to>
      <xdr:col>6</xdr:col>
      <xdr:colOff>5305425</xdr:colOff>
      <xdr:row>44</xdr:row>
      <xdr:rowOff>95250</xdr:rowOff>
    </xdr:to>
    <xdr:sp macro="" textlink="">
      <xdr:nvSpPr>
        <xdr:cNvPr id="10248" name="Text Box 8">
          <a:extLst>
            <a:ext uri="{FF2B5EF4-FFF2-40B4-BE49-F238E27FC236}">
              <a16:creationId xmlns:a16="http://schemas.microsoft.com/office/drawing/2014/main" id="{00000000-0008-0000-0000-000008280000}"/>
            </a:ext>
          </a:extLst>
        </xdr:cNvPr>
        <xdr:cNvSpPr txBox="1">
          <a:spLocks noChangeArrowheads="1"/>
        </xdr:cNvSpPr>
      </xdr:nvSpPr>
      <xdr:spPr bwMode="auto">
        <a:xfrm>
          <a:off x="5629275" y="2771775"/>
          <a:ext cx="5210175" cy="4029075"/>
        </a:xfrm>
        <a:prstGeom prst="rect">
          <a:avLst/>
        </a:prstGeom>
        <a:noFill/>
        <a:ln w="9525">
          <a:noFill/>
          <a:miter lim="800000"/>
          <a:headEnd/>
          <a:tailEnd/>
        </a:ln>
      </xdr:spPr>
      <xdr:txBody>
        <a:bodyPr vertOverflow="clip" wrap="square" lIns="27432" tIns="22860" rIns="0" bIns="0" anchor="t" upright="1"/>
        <a:lstStyle/>
        <a:p>
          <a:pPr algn="l" rtl="0">
            <a:defRPr sz="1000"/>
          </a:pPr>
          <a:r>
            <a:rPr lang="de-DE" sz="1000" b="0" i="0" u="none" strike="noStrike" baseline="0">
              <a:solidFill>
                <a:srgbClr val="000000"/>
              </a:solidFill>
              <a:latin typeface="Arial"/>
              <a:cs typeface="Arial"/>
            </a:rPr>
            <a:t>'B20' sind in dem Papier 'Überschussbeteiligung und Reservierung von Rentenversicherungen des Bestandes' beschrieben. Bei den Sterbetafeln 2. Ordnung und Bestand wird der Sterblichkeitstrend gedämpft. Deshalb hängen die Sterbewahrscheinlichkeiten der Sterbetafeln 2. Ordnung und Bestand von den Parametern T_1 und T_2 der Trenddämpfung ab, welche in den Feldern B8 und B9 des Blatts q(x,t) mit den Mindestwerten T_1 = 5 und T_2 = 10 belegt sind. Die Grundtafel mit Altersverschiebung zur Sterbetafel Bestand wurde für T_1 = 5 und T_2 = 10 bestimmt.</a:t>
          </a:r>
        </a:p>
        <a:p>
          <a:pPr algn="l" rtl="0">
            <a:defRPr sz="1000"/>
          </a:pPr>
          <a:endParaRPr lang="de-DE" sz="1000" b="0" i="0" u="none" strike="noStrike" baseline="0">
            <a:solidFill>
              <a:srgbClr val="000000"/>
            </a:solidFill>
            <a:latin typeface="Arial"/>
            <a:cs typeface="Arial"/>
          </a:endParaRPr>
        </a:p>
        <a:p>
          <a:pPr algn="l" rtl="0">
            <a:defRPr sz="1000"/>
          </a:pPr>
          <a:r>
            <a:rPr lang="de-DE" sz="1000" b="0" i="0" u="none" strike="noStrike" baseline="0">
              <a:solidFill>
                <a:srgbClr val="000000"/>
              </a:solidFill>
              <a:latin typeface="Arial"/>
              <a:cs typeface="Arial"/>
            </a:rPr>
            <a:t>Die folgende Tabelle enthält eine Übersicht einiger Charakteristika der Sterbetafeln 2. Ordnung, Bestand, B20 und 1. Ordnung:</a:t>
          </a:r>
        </a:p>
        <a:p>
          <a:pPr algn="l" rtl="0">
            <a:defRPr sz="1000"/>
          </a:pPr>
          <a:endParaRPr lang="de-DE" sz="1000" b="0" i="0" u="none" strike="noStrike" baseline="0">
            <a:solidFill>
              <a:srgbClr val="000000"/>
            </a:solidFill>
            <a:latin typeface="Arial"/>
            <a:cs typeface="Arial"/>
          </a:endParaRPr>
        </a:p>
        <a:p>
          <a:pPr algn="l" rtl="0">
            <a:defRPr sz="1000"/>
          </a:pPr>
          <a:endParaRPr lang="de-DE" sz="1000" b="0" i="0" u="none" strike="noStrike" baseline="0">
            <a:solidFill>
              <a:srgbClr val="000000"/>
            </a:solidFill>
            <a:latin typeface="Arial"/>
            <a:cs typeface="Arial"/>
          </a:endParaRPr>
        </a:p>
        <a:p>
          <a:pPr algn="l" rtl="0">
            <a:defRPr sz="1000"/>
          </a:pPr>
          <a:endParaRPr lang="de-DE" sz="1000" b="0" i="0" u="none" strike="noStrike" baseline="0">
            <a:solidFill>
              <a:srgbClr val="000000"/>
            </a:solidFill>
            <a:latin typeface="Arial"/>
            <a:cs typeface="Arial"/>
          </a:endParaRPr>
        </a:p>
        <a:p>
          <a:pPr algn="l" rtl="0">
            <a:defRPr sz="1000"/>
          </a:pPr>
          <a:endParaRPr lang="de-DE" sz="1000" b="0" i="0" u="none" strike="noStrike" baseline="0">
            <a:solidFill>
              <a:srgbClr val="000000"/>
            </a:solidFill>
            <a:latin typeface="Arial"/>
            <a:cs typeface="Arial"/>
          </a:endParaRPr>
        </a:p>
      </xdr:txBody>
    </xdr:sp>
    <xdr:clientData/>
  </xdr:twoCellAnchor>
  <xdr:twoCellAnchor editAs="oneCell">
    <xdr:from>
      <xdr:col>6</xdr:col>
      <xdr:colOff>114300</xdr:colOff>
      <xdr:row>28</xdr:row>
      <xdr:rowOff>133350</xdr:rowOff>
    </xdr:from>
    <xdr:to>
      <xdr:col>6</xdr:col>
      <xdr:colOff>4505325</xdr:colOff>
      <xdr:row>46</xdr:row>
      <xdr:rowOff>28575</xdr:rowOff>
    </xdr:to>
    <xdr:pic>
      <xdr:nvPicPr>
        <xdr:cNvPr id="10283" name="Picture 13">
          <a:extLst>
            <a:ext uri="{FF2B5EF4-FFF2-40B4-BE49-F238E27FC236}">
              <a16:creationId xmlns:a16="http://schemas.microsoft.com/office/drawing/2014/main" id="{00000000-0008-0000-0000-00002B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48325" y="4400550"/>
          <a:ext cx="4391025" cy="2638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495300</xdr:colOff>
          <xdr:row>42</xdr:row>
          <xdr:rowOff>30480</xdr:rowOff>
        </xdr:from>
        <xdr:to>
          <xdr:col>2</xdr:col>
          <xdr:colOff>350520</xdr:colOff>
          <xdr:row>45</xdr:row>
          <xdr:rowOff>7620</xdr:rowOff>
        </xdr:to>
        <xdr:sp macro="" textlink="">
          <xdr:nvSpPr>
            <xdr:cNvPr id="10241" name="Object 1" hidden="1">
              <a:extLst>
                <a:ext uri="{63B3BB69-23CF-44E3-9099-C40C66FF867C}">
                  <a14:compatExt spid="_x0000_s10241"/>
                </a:ext>
                <a:ext uri="{FF2B5EF4-FFF2-40B4-BE49-F238E27FC236}">
                  <a16:creationId xmlns:a16="http://schemas.microsoft.com/office/drawing/2014/main" id="{00000000-0008-0000-0000-000001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42</xdr:row>
          <xdr:rowOff>0</xdr:rowOff>
        </xdr:from>
        <xdr:to>
          <xdr:col>3</xdr:col>
          <xdr:colOff>160020</xdr:colOff>
          <xdr:row>42</xdr:row>
          <xdr:rowOff>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500-000008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42</xdr:row>
          <xdr:rowOff>0</xdr:rowOff>
        </xdr:from>
        <xdr:to>
          <xdr:col>4</xdr:col>
          <xdr:colOff>182880</xdr:colOff>
          <xdr:row>42</xdr:row>
          <xdr:rowOff>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500-00000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42</xdr:row>
          <xdr:rowOff>0</xdr:rowOff>
        </xdr:from>
        <xdr:to>
          <xdr:col>1</xdr:col>
          <xdr:colOff>182880</xdr:colOff>
          <xdr:row>42</xdr:row>
          <xdr:rowOff>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500-000006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42</xdr:row>
          <xdr:rowOff>0</xdr:rowOff>
        </xdr:from>
        <xdr:to>
          <xdr:col>2</xdr:col>
          <xdr:colOff>182880</xdr:colOff>
          <xdr:row>42</xdr:row>
          <xdr:rowOff>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500-00000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92</xdr:row>
          <xdr:rowOff>0</xdr:rowOff>
        </xdr:from>
        <xdr:to>
          <xdr:col>3</xdr:col>
          <xdr:colOff>160020</xdr:colOff>
          <xdr:row>92</xdr:row>
          <xdr:rowOff>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500-00000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92</xdr:row>
          <xdr:rowOff>0</xdr:rowOff>
        </xdr:from>
        <xdr:to>
          <xdr:col>4</xdr:col>
          <xdr:colOff>182880</xdr:colOff>
          <xdr:row>92</xdr:row>
          <xdr:rowOff>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500-00000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92</xdr:row>
          <xdr:rowOff>0</xdr:rowOff>
        </xdr:from>
        <xdr:to>
          <xdr:col>1</xdr:col>
          <xdr:colOff>182880</xdr:colOff>
          <xdr:row>92</xdr:row>
          <xdr:rowOff>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500-00000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92</xdr:row>
          <xdr:rowOff>0</xdr:rowOff>
        </xdr:from>
        <xdr:to>
          <xdr:col>2</xdr:col>
          <xdr:colOff>182880</xdr:colOff>
          <xdr:row>92</xdr:row>
          <xdr:rowOff>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5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92</xdr:row>
          <xdr:rowOff>0</xdr:rowOff>
        </xdr:from>
        <xdr:to>
          <xdr:col>3</xdr:col>
          <xdr:colOff>160020</xdr:colOff>
          <xdr:row>92</xdr:row>
          <xdr:rowOff>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500-000009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92</xdr:row>
          <xdr:rowOff>0</xdr:rowOff>
        </xdr:from>
        <xdr:to>
          <xdr:col>4</xdr:col>
          <xdr:colOff>182880</xdr:colOff>
          <xdr:row>92</xdr:row>
          <xdr:rowOff>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500-00000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92</xdr:row>
          <xdr:rowOff>0</xdr:rowOff>
        </xdr:from>
        <xdr:to>
          <xdr:col>1</xdr:col>
          <xdr:colOff>182880</xdr:colOff>
          <xdr:row>92</xdr:row>
          <xdr:rowOff>0</xdr:rowOff>
        </xdr:to>
        <xdr:sp macro="" textlink="">
          <xdr:nvSpPr>
            <xdr:cNvPr id="1035" name="Object 11" hidden="1">
              <a:extLst>
                <a:ext uri="{63B3BB69-23CF-44E3-9099-C40C66FF867C}">
                  <a14:compatExt spid="_x0000_s1035"/>
                </a:ext>
                <a:ext uri="{FF2B5EF4-FFF2-40B4-BE49-F238E27FC236}">
                  <a16:creationId xmlns:a16="http://schemas.microsoft.com/office/drawing/2014/main" id="{00000000-0008-0000-0500-00000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92</xdr:row>
          <xdr:rowOff>0</xdr:rowOff>
        </xdr:from>
        <xdr:to>
          <xdr:col>2</xdr:col>
          <xdr:colOff>182880</xdr:colOff>
          <xdr:row>92</xdr:row>
          <xdr:rowOff>0</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0000000-0008-0000-0500-00000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Rainer Schmidt" id="{3C8D76BC-CD6E-45EA-AF89-D2FE38777292}" userId="0af21170616c4ddf" providerId="Windows Live"/>
</personList>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3" dT="2020-11-24T11:25:12.71" personId="{3C8D76BC-CD6E-45EA-AF89-D2FE38777292}" id="{9E7ABD87-3C18-451D-A85C-086BB9EA2D8C}">
    <text>LBW Beitragsrückgewähr normiert</text>
  </threadedComment>
  <threadedComment ref="X13" dT="2020-11-24T11:25:28.58" personId="{3C8D76BC-CD6E-45EA-AF89-D2FE38777292}" id="{605F85E9-3453-4361-A5E7-7EC02B22958A}">
    <text>LBW Aufschubszeit</text>
  </threadedComment>
  <threadedComment ref="Y13" dT="2020-11-24T11:25:46.19" personId="{3C8D76BC-CD6E-45EA-AF89-D2FE38777292}" id="{0B889671-CCEF-4C74-B620-5BF38703D02F}">
    <text>Netto Deckungsrückstellung</text>
  </threadedComment>
  <threadedComment ref="Z13" dT="2020-11-24T11:26:04.55" personId="{3C8D76BC-CD6E-45EA-AF89-D2FE38777292}" id="{3E1CE6F0-409F-401A-B1DF-8F772B3B3A65}">
    <text>Netto Deckungsrückstellung gezillmert</text>
  </threadedComment>
  <threadedComment ref="AA13" dT="2020-11-24T11:26:40.21" personId="{3C8D76BC-CD6E-45EA-AF89-D2FE38777292}" id="{9497A751-D304-4DD0-9BC5-AF9792260A85}">
    <text>ausreichende Deckungsrückstellung</text>
  </threadedComment>
  <threadedComment ref="AB13" dT="2020-11-24T11:26:33.97" personId="{3C8D76BC-CD6E-45EA-AF89-D2FE38777292}" id="{B99BFBC1-3978-496D-9F9A-EF286996F2C3}">
    <text>ausreichende Deckungsrückstellung gezillmert</text>
  </threadedComment>
  <threadedComment ref="AC13" dT="2020-11-24T11:26:58.60" personId="{3C8D76BC-CD6E-45EA-AF89-D2FE38777292}" id="{D1D48B73-8B64-46DB-8935-FEE364DD5293}">
    <text>Bilanzielle  Deckungsrückstellung</text>
  </threadedComment>
  <threadedComment ref="AD13" dT="2020-11-24T11:56:14.00" personId="{3C8D76BC-CD6E-45EA-AF89-D2FE38777292}" id="{8952AE9A-0BC6-486C-977D-ED76D95C745E}">
    <text>Sparprämie netto</text>
  </threadedComment>
  <threadedComment ref="AE13" dT="2020-11-24T11:56:38.75" personId="{3C8D76BC-CD6E-45EA-AF89-D2FE38777292}" id="{9B8379A5-525F-483B-9A3B-0CB6D951DB6D}">
    <text>Risikoprämie netto</text>
  </threadedComment>
  <threadedComment ref="AF13" dT="2020-11-24T11:56:24.84" personId="{3C8D76BC-CD6E-45EA-AF89-D2FE38777292}" id="{C5EA39FC-8E7B-4C68-B987-797A003B50CD}">
    <text>Sparprämie Brutto</text>
  </threadedComment>
  <threadedComment ref="AG13" dT="2020-11-24T11:56:56.48" personId="{3C8D76BC-CD6E-45EA-AF89-D2FE38777292}" id="{547F2F0F-99F5-4EB9-9F71-44BB997E8587}">
    <text>Risikoprämie Brutto</text>
  </threadedComment>
</ThreadedComments>
</file>

<file path=xl/threadedComments/threadedComment2.xml><?xml version="1.0" encoding="utf-8"?>
<ThreadedComments xmlns="http://schemas.microsoft.com/office/spreadsheetml/2018/threadedcomments" xmlns:x="http://schemas.openxmlformats.org/spreadsheetml/2006/main">
  <threadedComment ref="U13" dT="2020-11-24T11:25:12.71" personId="{3C8D76BC-CD6E-45EA-AF89-D2FE38777292}" id="{92659560-9E7E-4F46-A53E-675CBE8746DB}">
    <text>LBW Beitragsrückgewähr normiert</text>
  </threadedComment>
  <threadedComment ref="X13" dT="2020-11-24T11:25:28.58" personId="{3C8D76BC-CD6E-45EA-AF89-D2FE38777292}" id="{B67AC7CF-DCCE-4783-BBDF-AA4DBF763B83}">
    <text>LBW Aufschubszeit</text>
  </threadedComment>
  <threadedComment ref="Y13" dT="2020-11-24T11:25:46.19" personId="{3C8D76BC-CD6E-45EA-AF89-D2FE38777292}" id="{99297ECB-7A83-4CA8-9C18-4D4AADA682C9}">
    <text>Netto Deckungsrückstellung</text>
  </threadedComment>
  <threadedComment ref="Z13" dT="2020-11-24T11:26:04.55" personId="{3C8D76BC-CD6E-45EA-AF89-D2FE38777292}" id="{3563383E-84E0-4201-80F2-681A3B2A82B4}">
    <text>Netto Deckungsrückstellung gezillmert</text>
  </threadedComment>
  <threadedComment ref="AA13" dT="2020-11-24T11:26:40.21" personId="{3C8D76BC-CD6E-45EA-AF89-D2FE38777292}" id="{B636162C-B364-4DCF-841A-1847F63300DB}">
    <text>ausreichende Deckungsrückstellung</text>
  </threadedComment>
  <threadedComment ref="AB13" dT="2020-11-24T11:26:33.97" personId="{3C8D76BC-CD6E-45EA-AF89-D2FE38777292}" id="{7490EFFF-6F48-4915-9285-0D1BC05A43F8}">
    <text>ausreichende Deckungsrückstellung gezillmert</text>
  </threadedComment>
  <threadedComment ref="AC13" dT="2020-11-24T11:26:58.60" personId="{3C8D76BC-CD6E-45EA-AF89-D2FE38777292}" id="{762E71C4-59D0-4A88-BB88-1A6F4F878D8D}">
    <text>Bilanzielle  Deckungsrückstellung</text>
  </threadedComment>
  <threadedComment ref="AD13" dT="2020-11-24T11:56:14.00" personId="{3C8D76BC-CD6E-45EA-AF89-D2FE38777292}" id="{46FF7112-99BD-416A-ADC3-AFA691117713}">
    <text>Sparprämie netto</text>
  </threadedComment>
  <threadedComment ref="AE13" dT="2020-11-24T11:56:38.75" personId="{3C8D76BC-CD6E-45EA-AF89-D2FE38777292}" id="{48DD96A3-1F2E-4256-B6A6-D66735CCCF48}">
    <text>Risikoprämie netto</text>
  </threadedComment>
  <threadedComment ref="AF13" dT="2020-11-24T11:56:24.84" personId="{3C8D76BC-CD6E-45EA-AF89-D2FE38777292}" id="{E3751ACC-E384-473E-85D3-BB048B2E60A4}">
    <text>Sparprämie Brutto</text>
  </threadedComment>
  <threadedComment ref="AG13" dT="2020-11-24T11:56:56.48" personId="{3C8D76BC-CD6E-45EA-AF89-D2FE38777292}" id="{652A237E-6CEC-4587-A5A5-94D4281FC15E}">
    <text>Risikoprämie Brutto</text>
  </threadedComment>
</ThreadedComments>
</file>

<file path=xl/threadedComments/threadedComment3.xml><?xml version="1.0" encoding="utf-8"?>
<ThreadedComments xmlns="http://schemas.microsoft.com/office/spreadsheetml/2018/threadedcomments" xmlns:x="http://schemas.openxmlformats.org/spreadsheetml/2006/main">
  <threadedComment ref="U13" dT="2020-11-24T11:25:12.71" personId="{3C8D76BC-CD6E-45EA-AF89-D2FE38777292}" id="{870D7CAC-B64E-4CB1-86C8-5B276D9E673D}">
    <text>LBW Beitragsrückgewähr normiert</text>
  </threadedComment>
  <threadedComment ref="X13" dT="2020-11-24T11:25:28.58" personId="{3C8D76BC-CD6E-45EA-AF89-D2FE38777292}" id="{B4A6EBD0-87E9-41C5-A0F4-AD9FD321CC4B}">
    <text>LBW Aufschubszeit</text>
  </threadedComment>
  <threadedComment ref="Y13" dT="2020-11-24T11:25:46.19" personId="{3C8D76BC-CD6E-45EA-AF89-D2FE38777292}" id="{781F8580-FB8D-4AE2-87AC-6C7D9066FC75}">
    <text>Netto Deckungsrückstellung</text>
  </threadedComment>
  <threadedComment ref="Z13" dT="2020-11-24T11:26:04.55" personId="{3C8D76BC-CD6E-45EA-AF89-D2FE38777292}" id="{21109841-BE74-498B-B53A-9A60DE771E0B}">
    <text>Netto Deckungsrückstellung gezillmert</text>
  </threadedComment>
  <threadedComment ref="AA13" dT="2020-11-24T11:26:40.21" personId="{3C8D76BC-CD6E-45EA-AF89-D2FE38777292}" id="{0D83E011-DB34-44C7-B3A7-F55A85AADE5B}">
    <text>ausreichende Deckungsrückstellung</text>
  </threadedComment>
  <threadedComment ref="AB13" dT="2020-11-24T11:26:33.97" personId="{3C8D76BC-CD6E-45EA-AF89-D2FE38777292}" id="{32A9DBA4-A512-4111-9840-3367D77655ED}">
    <text>ausreichende Deckungsrückstellung gezillmert</text>
  </threadedComment>
  <threadedComment ref="AC13" dT="2020-11-24T11:26:58.60" personId="{3C8D76BC-CD6E-45EA-AF89-D2FE38777292}" id="{9F4B2511-A8CE-4B7D-860D-AA2B84B49DE6}">
    <text>Bilanzielle  Deckungsrückstellung</text>
  </threadedComment>
  <threadedComment ref="AD13" dT="2020-11-24T11:56:14.00" personId="{3C8D76BC-CD6E-45EA-AF89-D2FE38777292}" id="{D4700811-76ED-46B5-A7E5-72CAC1E87E2A}">
    <text>Sparprämie netto</text>
  </threadedComment>
  <threadedComment ref="AE13" dT="2020-11-24T11:56:38.75" personId="{3C8D76BC-CD6E-45EA-AF89-D2FE38777292}" id="{F35DE589-7674-4A7D-9786-7645186433D4}">
    <text>Risikoprämie netto</text>
  </threadedComment>
  <threadedComment ref="AF13" dT="2020-11-24T11:56:24.84" personId="{3C8D76BC-CD6E-45EA-AF89-D2FE38777292}" id="{436FE02C-F7D6-400C-9326-B4C4309E06E5}">
    <text>Sparprämie Brutto</text>
  </threadedComment>
  <threadedComment ref="AG13" dT="2020-11-24T11:56:56.48" personId="{3C8D76BC-CD6E-45EA-AF89-D2FE38777292}" id="{CFD0369D-C5D1-45E6-9C0A-427A5B0FD035}">
    <text>Risikoprämie Brutto</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wmf"/><Relationship Id="rId4" Type="http://schemas.openxmlformats.org/officeDocument/2006/relationships/oleObject" Target="../embeddings/Microsoft_Word_97_-_2003_Document.doc"/></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9.bin"/><Relationship Id="rId4" Type="http://schemas.microsoft.com/office/2017/10/relationships/threadedComment" Target="../threadedComments/threadedComment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oleObject" Target="../embeddings/oleObject6.bin"/><Relationship Id="rId18" Type="http://schemas.openxmlformats.org/officeDocument/2006/relationships/oleObject" Target="../embeddings/oleObject11.bin"/><Relationship Id="rId3" Type="http://schemas.openxmlformats.org/officeDocument/2006/relationships/vmlDrawing" Target="../drawings/vmlDrawing4.vml"/><Relationship Id="rId7" Type="http://schemas.openxmlformats.org/officeDocument/2006/relationships/image" Target="../media/image4.wmf"/><Relationship Id="rId12" Type="http://schemas.openxmlformats.org/officeDocument/2006/relationships/oleObject" Target="../embeddings/oleObject5.bin"/><Relationship Id="rId17" Type="http://schemas.openxmlformats.org/officeDocument/2006/relationships/oleObject" Target="../embeddings/oleObject10.bin"/><Relationship Id="rId2" Type="http://schemas.openxmlformats.org/officeDocument/2006/relationships/drawing" Target="../drawings/drawing2.xml"/><Relationship Id="rId16" Type="http://schemas.openxmlformats.org/officeDocument/2006/relationships/oleObject" Target="../embeddings/oleObject9.bin"/><Relationship Id="rId1" Type="http://schemas.openxmlformats.org/officeDocument/2006/relationships/printerSettings" Target="../printerSettings/printerSettings5.bin"/><Relationship Id="rId6" Type="http://schemas.openxmlformats.org/officeDocument/2006/relationships/oleObject" Target="../embeddings/oleObject2.bin"/><Relationship Id="rId11" Type="http://schemas.openxmlformats.org/officeDocument/2006/relationships/image" Target="../media/image6.wmf"/><Relationship Id="rId5" Type="http://schemas.openxmlformats.org/officeDocument/2006/relationships/image" Target="../media/image3.wmf"/><Relationship Id="rId15" Type="http://schemas.openxmlformats.org/officeDocument/2006/relationships/oleObject" Target="../embeddings/oleObject8.bin"/><Relationship Id="rId10" Type="http://schemas.openxmlformats.org/officeDocument/2006/relationships/oleObject" Target="../embeddings/oleObject4.bin"/><Relationship Id="rId19" Type="http://schemas.openxmlformats.org/officeDocument/2006/relationships/oleObject" Target="../embeddings/oleObject12.bin"/><Relationship Id="rId4" Type="http://schemas.openxmlformats.org/officeDocument/2006/relationships/oleObject" Target="../embeddings/oleObject1.bin"/><Relationship Id="rId9" Type="http://schemas.openxmlformats.org/officeDocument/2006/relationships/image" Target="../media/image5.wmf"/><Relationship Id="rId14" Type="http://schemas.openxmlformats.org/officeDocument/2006/relationships/oleObject" Target="../embeddings/oleObject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8"/>
  <dimension ref="A1:A46"/>
  <sheetViews>
    <sheetView view="pageBreakPreview" topLeftCell="A15" zoomScaleNormal="75" workbookViewId="0">
      <selection activeCell="F15" sqref="F15"/>
    </sheetView>
  </sheetViews>
  <sheetFormatPr baseColWidth="10" defaultColWidth="11.44140625" defaultRowHeight="11.4"/>
  <cols>
    <col min="1" max="5" width="11.44140625" style="9"/>
    <col min="6" max="6" width="25.88671875" style="9" customWidth="1"/>
    <col min="7" max="7" width="80.33203125" style="9" customWidth="1"/>
    <col min="8" max="8" width="91.88671875" style="9" customWidth="1"/>
    <col min="9" max="9" width="71.44140625" style="9" customWidth="1"/>
    <col min="10" max="10" width="60.6640625" style="9" customWidth="1"/>
    <col min="11" max="11" width="48.33203125" style="9" customWidth="1"/>
    <col min="12" max="12" width="37" style="9" customWidth="1"/>
    <col min="13" max="13" width="25.5546875" style="9" customWidth="1"/>
    <col min="14" max="14" width="15.6640625" style="9" customWidth="1"/>
    <col min="15" max="15" width="12.5546875" style="9" customWidth="1"/>
    <col min="16" max="16" width="19" style="9" customWidth="1"/>
    <col min="17" max="16384" width="11.44140625" style="9"/>
  </cols>
  <sheetData>
    <row r="1" s="7" customFormat="1"/>
    <row r="2" s="7" customFormat="1"/>
    <row r="3" s="7" customFormat="1"/>
    <row r="4" s="7" customFormat="1"/>
    <row r="5" s="7" customFormat="1"/>
    <row r="6" s="7" customFormat="1"/>
    <row r="7" s="7" customFormat="1"/>
    <row r="8" s="7" customFormat="1"/>
    <row r="9" s="7" customFormat="1"/>
    <row r="10" s="7" customFormat="1"/>
    <row r="11" s="7" customFormat="1"/>
    <row r="12" s="7" customFormat="1"/>
    <row r="13" s="7" customFormat="1"/>
    <row r="14" s="7" customFormat="1"/>
    <row r="15" s="7" customFormat="1"/>
    <row r="16" s="7" customFormat="1"/>
    <row r="17" s="8" customFormat="1"/>
    <row r="18" s="8" customFormat="1"/>
    <row r="19" s="8" customFormat="1"/>
    <row r="20" s="8" customFormat="1"/>
    <row r="21" s="8" customFormat="1"/>
    <row r="22" s="8" customFormat="1"/>
    <row r="23" s="8" customFormat="1"/>
    <row r="24" s="8" customFormat="1"/>
    <row r="25" s="8" customFormat="1"/>
    <row r="26" s="8" customFormat="1"/>
    <row r="27" s="8" customFormat="1"/>
    <row r="28" s="8" customFormat="1"/>
    <row r="29" s="8" customFormat="1"/>
    <row r="30" s="8" customFormat="1"/>
    <row r="31" s="8" customFormat="1"/>
    <row r="32" s="8" customFormat="1"/>
    <row r="33" s="8" customFormat="1"/>
    <row r="34" s="8" customFormat="1"/>
    <row r="35" s="8" customFormat="1"/>
    <row r="36" s="8" customFormat="1"/>
    <row r="37" s="8" customFormat="1"/>
    <row r="38" s="8" customFormat="1"/>
    <row r="39" s="8" customFormat="1"/>
    <row r="40" s="8" customFormat="1"/>
    <row r="41" s="8" customFormat="1"/>
    <row r="42" s="8" customFormat="1"/>
    <row r="43" s="8" customFormat="1"/>
    <row r="44" s="8" customFormat="1"/>
    <row r="45" s="8" customFormat="1"/>
    <row r="46" s="8" customFormat="1"/>
  </sheetData>
  <phoneticPr fontId="7" type="noConversion"/>
  <pageMargins left="0.19685039370078741" right="0.17" top="0.23622047244094491" bottom="0.39370078740157483" header="0.23622047244094491" footer="0"/>
  <pageSetup paperSize="9" scale="98" orientation="landscape" horizontalDpi="4294967292" verticalDpi="4294967292" r:id="rId1"/>
  <headerFooter alignWithMargins="0"/>
  <colBreaks count="1" manualBreakCount="1">
    <brk id="8" max="45" man="1"/>
  </colBreaks>
  <drawing r:id="rId2"/>
  <legacyDrawing r:id="rId3"/>
  <oleObjects>
    <mc:AlternateContent xmlns:mc="http://schemas.openxmlformats.org/markup-compatibility/2006">
      <mc:Choice Requires="x14">
        <oleObject progId="Word.Document.8" shapeId="10241" r:id="rId4">
          <objectPr defaultSize="0" autoPict="0" r:id="rId5">
            <anchor moveWithCells="1">
              <from>
                <xdr:col>0</xdr:col>
                <xdr:colOff>495300</xdr:colOff>
                <xdr:row>42</xdr:row>
                <xdr:rowOff>30480</xdr:rowOff>
              </from>
              <to>
                <xdr:col>2</xdr:col>
                <xdr:colOff>350520</xdr:colOff>
                <xdr:row>45</xdr:row>
                <xdr:rowOff>7620</xdr:rowOff>
              </to>
            </anchor>
          </objectPr>
        </oleObject>
      </mc:Choice>
      <mc:Fallback>
        <oleObject progId="Word.Document.8" shapeId="10241"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6"/>
  <dimension ref="A1:B205"/>
  <sheetViews>
    <sheetView showGridLines="0" workbookViewId="0">
      <selection activeCell="D1" sqref="D1"/>
    </sheetView>
  </sheetViews>
  <sheetFormatPr baseColWidth="10" defaultRowHeight="13.2"/>
  <cols>
    <col min="1" max="1" width="5" bestFit="1" customWidth="1"/>
    <col min="2" max="2" width="15.44140625" bestFit="1" customWidth="1"/>
  </cols>
  <sheetData>
    <row r="1" spans="1:2" ht="12.75" customHeight="1">
      <c r="A1" s="10"/>
      <c r="B1" s="10" t="s">
        <v>39</v>
      </c>
    </row>
    <row r="2" spans="1:2" ht="12" customHeight="1">
      <c r="A2" s="10"/>
      <c r="B2" s="10" t="s">
        <v>40</v>
      </c>
    </row>
    <row r="3" spans="1:2">
      <c r="A3" s="10" t="s">
        <v>3</v>
      </c>
      <c r="B3" s="10" t="s">
        <v>52</v>
      </c>
    </row>
    <row r="4" spans="1:2">
      <c r="A4" s="19">
        <v>1999</v>
      </c>
      <c r="B4" s="52">
        <f>IF(A4&lt;1999,"",IF(A4&lt;=1999+T_1,1,IF(A4&lt;=1999+T_2,1-(A4-1999-T_1)*(A4-1999-T_1-1)/(2*(T_2-T_1)*(A4-1999)),(T_1+T_2+1)/(2*(A4-1999)))))*(A4-1999)</f>
        <v>0</v>
      </c>
    </row>
    <row r="5" spans="1:2">
      <c r="A5" s="19">
        <v>2000</v>
      </c>
      <c r="B5" s="52">
        <f t="shared" ref="B5:B68" si="0">IF(A5&lt;1999,"",IF(A5&lt;=1999+T_1,1,IF(A5&lt;=1999+T_2,1-(A5-1999-T_1)*(A5-1999-T_1-1)/(2*(T_2-T_1)*(A5-1999)),(T_1+T_2+1)/(2*(A5-1999)))))*(A5-1999)</f>
        <v>1</v>
      </c>
    </row>
    <row r="6" spans="1:2">
      <c r="A6" s="19">
        <v>2001</v>
      </c>
      <c r="B6" s="52">
        <f t="shared" si="0"/>
        <v>2</v>
      </c>
    </row>
    <row r="7" spans="1:2">
      <c r="A7" s="19">
        <v>2002</v>
      </c>
      <c r="B7" s="52">
        <f t="shared" si="0"/>
        <v>3</v>
      </c>
    </row>
    <row r="8" spans="1:2">
      <c r="A8" s="19">
        <v>2003</v>
      </c>
      <c r="B8" s="52">
        <f t="shared" si="0"/>
        <v>4</v>
      </c>
    </row>
    <row r="9" spans="1:2">
      <c r="A9" s="19">
        <v>2004</v>
      </c>
      <c r="B9" s="52">
        <f t="shared" si="0"/>
        <v>5</v>
      </c>
    </row>
    <row r="10" spans="1:2">
      <c r="A10" s="19">
        <v>2005</v>
      </c>
      <c r="B10" s="52">
        <f t="shared" si="0"/>
        <v>6</v>
      </c>
    </row>
    <row r="11" spans="1:2">
      <c r="A11" s="19">
        <v>2006</v>
      </c>
      <c r="B11" s="52">
        <f t="shared" si="0"/>
        <v>6.8</v>
      </c>
    </row>
    <row r="12" spans="1:2">
      <c r="A12" s="19">
        <v>2007</v>
      </c>
      <c r="B12" s="52">
        <f t="shared" si="0"/>
        <v>7.4</v>
      </c>
    </row>
    <row r="13" spans="1:2">
      <c r="A13" s="19">
        <v>2008</v>
      </c>
      <c r="B13" s="52">
        <f t="shared" si="0"/>
        <v>7.8000000000000007</v>
      </c>
    </row>
    <row r="14" spans="1:2">
      <c r="A14" s="19">
        <v>2009</v>
      </c>
      <c r="B14" s="52">
        <f t="shared" si="0"/>
        <v>8</v>
      </c>
    </row>
    <row r="15" spans="1:2">
      <c r="A15" s="19">
        <v>2010</v>
      </c>
      <c r="B15" s="52">
        <f t="shared" si="0"/>
        <v>8</v>
      </c>
    </row>
    <row r="16" spans="1:2">
      <c r="A16" s="19">
        <v>2011</v>
      </c>
      <c r="B16" s="52">
        <f t="shared" si="0"/>
        <v>8</v>
      </c>
    </row>
    <row r="17" spans="1:2">
      <c r="A17" s="19">
        <v>2012</v>
      </c>
      <c r="B17" s="52">
        <f t="shared" si="0"/>
        <v>8</v>
      </c>
    </row>
    <row r="18" spans="1:2">
      <c r="A18" s="19">
        <v>2013</v>
      </c>
      <c r="B18" s="52">
        <f t="shared" si="0"/>
        <v>8</v>
      </c>
    </row>
    <row r="19" spans="1:2">
      <c r="A19" s="19">
        <v>2014</v>
      </c>
      <c r="B19" s="52">
        <f t="shared" si="0"/>
        <v>8</v>
      </c>
    </row>
    <row r="20" spans="1:2">
      <c r="A20" s="19">
        <v>2015</v>
      </c>
      <c r="B20" s="52">
        <f t="shared" si="0"/>
        <v>8</v>
      </c>
    </row>
    <row r="21" spans="1:2">
      <c r="A21" s="19">
        <v>2016</v>
      </c>
      <c r="B21" s="52">
        <f t="shared" si="0"/>
        <v>8</v>
      </c>
    </row>
    <row r="22" spans="1:2">
      <c r="A22" s="19">
        <v>2017</v>
      </c>
      <c r="B22" s="52">
        <f t="shared" si="0"/>
        <v>8</v>
      </c>
    </row>
    <row r="23" spans="1:2">
      <c r="A23" s="19">
        <v>2018</v>
      </c>
      <c r="B23" s="52">
        <f t="shared" si="0"/>
        <v>8</v>
      </c>
    </row>
    <row r="24" spans="1:2">
      <c r="A24" s="19">
        <v>2019</v>
      </c>
      <c r="B24" s="52">
        <f t="shared" si="0"/>
        <v>8</v>
      </c>
    </row>
    <row r="25" spans="1:2">
      <c r="A25" s="19">
        <v>2020</v>
      </c>
      <c r="B25" s="52">
        <f t="shared" si="0"/>
        <v>8</v>
      </c>
    </row>
    <row r="26" spans="1:2">
      <c r="A26" s="19">
        <v>2021</v>
      </c>
      <c r="B26" s="52">
        <f t="shared" si="0"/>
        <v>8</v>
      </c>
    </row>
    <row r="27" spans="1:2">
      <c r="A27" s="19">
        <v>2022</v>
      </c>
      <c r="B27" s="52">
        <f t="shared" si="0"/>
        <v>8</v>
      </c>
    </row>
    <row r="28" spans="1:2">
      <c r="A28" s="19">
        <v>2023</v>
      </c>
      <c r="B28" s="52">
        <f t="shared" si="0"/>
        <v>8</v>
      </c>
    </row>
    <row r="29" spans="1:2">
      <c r="A29" s="19">
        <v>2024</v>
      </c>
      <c r="B29" s="52">
        <f t="shared" si="0"/>
        <v>8</v>
      </c>
    </row>
    <row r="30" spans="1:2">
      <c r="A30" s="19">
        <v>2025</v>
      </c>
      <c r="B30" s="52">
        <f t="shared" si="0"/>
        <v>8</v>
      </c>
    </row>
    <row r="31" spans="1:2">
      <c r="A31" s="19">
        <v>2026</v>
      </c>
      <c r="B31" s="52">
        <f t="shared" si="0"/>
        <v>8</v>
      </c>
    </row>
    <row r="32" spans="1:2">
      <c r="A32" s="19">
        <v>2027</v>
      </c>
      <c r="B32" s="52">
        <f t="shared" si="0"/>
        <v>8</v>
      </c>
    </row>
    <row r="33" spans="1:2">
      <c r="A33" s="19">
        <v>2028</v>
      </c>
      <c r="B33" s="52">
        <f t="shared" si="0"/>
        <v>8</v>
      </c>
    </row>
    <row r="34" spans="1:2">
      <c r="A34" s="19">
        <v>2029</v>
      </c>
      <c r="B34" s="52">
        <f t="shared" si="0"/>
        <v>8</v>
      </c>
    </row>
    <row r="35" spans="1:2">
      <c r="A35" s="19">
        <v>2030</v>
      </c>
      <c r="B35" s="52">
        <f t="shared" si="0"/>
        <v>8</v>
      </c>
    </row>
    <row r="36" spans="1:2">
      <c r="A36" s="19">
        <v>2031</v>
      </c>
      <c r="B36" s="52">
        <f t="shared" si="0"/>
        <v>8</v>
      </c>
    </row>
    <row r="37" spans="1:2">
      <c r="A37" s="19">
        <v>2032</v>
      </c>
      <c r="B37" s="52">
        <f t="shared" si="0"/>
        <v>8</v>
      </c>
    </row>
    <row r="38" spans="1:2">
      <c r="A38" s="19">
        <v>2033</v>
      </c>
      <c r="B38" s="52">
        <f t="shared" si="0"/>
        <v>8</v>
      </c>
    </row>
    <row r="39" spans="1:2">
      <c r="A39" s="19">
        <v>2034</v>
      </c>
      <c r="B39" s="52">
        <f t="shared" si="0"/>
        <v>8</v>
      </c>
    </row>
    <row r="40" spans="1:2">
      <c r="A40" s="19">
        <v>2035</v>
      </c>
      <c r="B40" s="52">
        <f t="shared" si="0"/>
        <v>8</v>
      </c>
    </row>
    <row r="41" spans="1:2">
      <c r="A41" s="19">
        <v>2036</v>
      </c>
      <c r="B41" s="52">
        <f t="shared" si="0"/>
        <v>8</v>
      </c>
    </row>
    <row r="42" spans="1:2">
      <c r="A42" s="19">
        <v>2037</v>
      </c>
      <c r="B42" s="52">
        <f t="shared" si="0"/>
        <v>8</v>
      </c>
    </row>
    <row r="43" spans="1:2">
      <c r="A43" s="19">
        <v>2038</v>
      </c>
      <c r="B43" s="52">
        <f t="shared" si="0"/>
        <v>8</v>
      </c>
    </row>
    <row r="44" spans="1:2">
      <c r="A44" s="19">
        <v>2039</v>
      </c>
      <c r="B44" s="52">
        <f t="shared" si="0"/>
        <v>8</v>
      </c>
    </row>
    <row r="45" spans="1:2">
      <c r="A45" s="19">
        <v>2040</v>
      </c>
      <c r="B45" s="52">
        <f t="shared" si="0"/>
        <v>8</v>
      </c>
    </row>
    <row r="46" spans="1:2">
      <c r="A46" s="19">
        <v>2041</v>
      </c>
      <c r="B46" s="52">
        <f t="shared" si="0"/>
        <v>8</v>
      </c>
    </row>
    <row r="47" spans="1:2">
      <c r="A47" s="19">
        <v>2042</v>
      </c>
      <c r="B47" s="52">
        <f t="shared" si="0"/>
        <v>8</v>
      </c>
    </row>
    <row r="48" spans="1:2">
      <c r="A48" s="19">
        <v>2043</v>
      </c>
      <c r="B48" s="52">
        <f t="shared" si="0"/>
        <v>8</v>
      </c>
    </row>
    <row r="49" spans="1:2">
      <c r="A49" s="19">
        <v>2044</v>
      </c>
      <c r="B49" s="52">
        <f t="shared" si="0"/>
        <v>8</v>
      </c>
    </row>
    <row r="50" spans="1:2">
      <c r="A50" s="19">
        <v>2045</v>
      </c>
      <c r="B50" s="52">
        <f t="shared" si="0"/>
        <v>8</v>
      </c>
    </row>
    <row r="51" spans="1:2">
      <c r="A51" s="19">
        <v>2046</v>
      </c>
      <c r="B51" s="52">
        <f t="shared" si="0"/>
        <v>8</v>
      </c>
    </row>
    <row r="52" spans="1:2">
      <c r="A52" s="19">
        <v>2047</v>
      </c>
      <c r="B52" s="52">
        <f t="shared" si="0"/>
        <v>8</v>
      </c>
    </row>
    <row r="53" spans="1:2">
      <c r="A53" s="19">
        <v>2048</v>
      </c>
      <c r="B53" s="52">
        <f t="shared" si="0"/>
        <v>7.9999999999999991</v>
      </c>
    </row>
    <row r="54" spans="1:2">
      <c r="A54" s="19">
        <v>2049</v>
      </c>
      <c r="B54" s="52">
        <f t="shared" si="0"/>
        <v>8</v>
      </c>
    </row>
    <row r="55" spans="1:2">
      <c r="A55" s="19">
        <v>2050</v>
      </c>
      <c r="B55" s="52">
        <f t="shared" si="0"/>
        <v>8</v>
      </c>
    </row>
    <row r="56" spans="1:2">
      <c r="A56" s="19">
        <v>2051</v>
      </c>
      <c r="B56" s="52">
        <f t="shared" si="0"/>
        <v>8</v>
      </c>
    </row>
    <row r="57" spans="1:2">
      <c r="A57" s="19">
        <v>2052</v>
      </c>
      <c r="B57" s="52">
        <f t="shared" si="0"/>
        <v>8</v>
      </c>
    </row>
    <row r="58" spans="1:2">
      <c r="A58" s="19">
        <v>2053</v>
      </c>
      <c r="B58" s="52">
        <f t="shared" si="0"/>
        <v>8</v>
      </c>
    </row>
    <row r="59" spans="1:2">
      <c r="A59" s="19">
        <v>2054</v>
      </c>
      <c r="B59" s="52">
        <f t="shared" si="0"/>
        <v>8</v>
      </c>
    </row>
    <row r="60" spans="1:2">
      <c r="A60" s="19">
        <v>2055</v>
      </c>
      <c r="B60" s="52">
        <f t="shared" si="0"/>
        <v>8</v>
      </c>
    </row>
    <row r="61" spans="1:2">
      <c r="A61" s="19">
        <v>2056</v>
      </c>
      <c r="B61" s="52">
        <f t="shared" si="0"/>
        <v>8</v>
      </c>
    </row>
    <row r="62" spans="1:2">
      <c r="A62" s="19">
        <v>2057</v>
      </c>
      <c r="B62" s="52">
        <f t="shared" si="0"/>
        <v>8</v>
      </c>
    </row>
    <row r="63" spans="1:2">
      <c r="A63" s="19">
        <v>2058</v>
      </c>
      <c r="B63" s="52">
        <f t="shared" si="0"/>
        <v>8</v>
      </c>
    </row>
    <row r="64" spans="1:2">
      <c r="A64" s="19">
        <v>2059</v>
      </c>
      <c r="B64" s="52">
        <f t="shared" si="0"/>
        <v>8</v>
      </c>
    </row>
    <row r="65" spans="1:2">
      <c r="A65" s="19">
        <v>2060</v>
      </c>
      <c r="B65" s="52">
        <f t="shared" si="0"/>
        <v>8</v>
      </c>
    </row>
    <row r="66" spans="1:2">
      <c r="A66" s="19">
        <v>2061</v>
      </c>
      <c r="B66" s="52">
        <f t="shared" si="0"/>
        <v>8</v>
      </c>
    </row>
    <row r="67" spans="1:2">
      <c r="A67" s="19">
        <v>2062</v>
      </c>
      <c r="B67" s="52">
        <f t="shared" si="0"/>
        <v>8</v>
      </c>
    </row>
    <row r="68" spans="1:2">
      <c r="A68" s="19">
        <v>2063</v>
      </c>
      <c r="B68" s="52">
        <f t="shared" si="0"/>
        <v>8</v>
      </c>
    </row>
    <row r="69" spans="1:2">
      <c r="A69" s="19">
        <v>2064</v>
      </c>
      <c r="B69" s="52">
        <f t="shared" ref="B69:B132" si="1">IF(A69&lt;1999,"",IF(A69&lt;=1999+T_1,1,IF(A69&lt;=1999+T_2,1-(A69-1999-T_1)*(A69-1999-T_1-1)/(2*(T_2-T_1)*(A69-1999)),(T_1+T_2+1)/(2*(A69-1999)))))*(A69-1999)</f>
        <v>8</v>
      </c>
    </row>
    <row r="70" spans="1:2">
      <c r="A70" s="19">
        <v>2065</v>
      </c>
      <c r="B70" s="52">
        <f t="shared" si="1"/>
        <v>8</v>
      </c>
    </row>
    <row r="71" spans="1:2">
      <c r="A71" s="19">
        <v>2066</v>
      </c>
      <c r="B71" s="52">
        <f t="shared" si="1"/>
        <v>8</v>
      </c>
    </row>
    <row r="72" spans="1:2">
      <c r="A72" s="19">
        <v>2067</v>
      </c>
      <c r="B72" s="52">
        <f t="shared" si="1"/>
        <v>8</v>
      </c>
    </row>
    <row r="73" spans="1:2">
      <c r="A73" s="19">
        <v>2068</v>
      </c>
      <c r="B73" s="52">
        <f t="shared" si="1"/>
        <v>8</v>
      </c>
    </row>
    <row r="74" spans="1:2">
      <c r="A74" s="19">
        <v>2069</v>
      </c>
      <c r="B74" s="52">
        <f t="shared" si="1"/>
        <v>8</v>
      </c>
    </row>
    <row r="75" spans="1:2">
      <c r="A75" s="19">
        <v>2070</v>
      </c>
      <c r="B75" s="52">
        <f t="shared" si="1"/>
        <v>8</v>
      </c>
    </row>
    <row r="76" spans="1:2">
      <c r="A76" s="19">
        <v>2071</v>
      </c>
      <c r="B76" s="52">
        <f t="shared" si="1"/>
        <v>8</v>
      </c>
    </row>
    <row r="77" spans="1:2">
      <c r="A77" s="19">
        <v>2072</v>
      </c>
      <c r="B77" s="52">
        <f t="shared" si="1"/>
        <v>8</v>
      </c>
    </row>
    <row r="78" spans="1:2">
      <c r="A78" s="19">
        <v>2073</v>
      </c>
      <c r="B78" s="52">
        <f t="shared" si="1"/>
        <v>8</v>
      </c>
    </row>
    <row r="79" spans="1:2">
      <c r="A79" s="19">
        <v>2074</v>
      </c>
      <c r="B79" s="52">
        <f t="shared" si="1"/>
        <v>8</v>
      </c>
    </row>
    <row r="80" spans="1:2">
      <c r="A80" s="19">
        <v>2075</v>
      </c>
      <c r="B80" s="52">
        <f t="shared" si="1"/>
        <v>8</v>
      </c>
    </row>
    <row r="81" spans="1:2">
      <c r="A81" s="19">
        <v>2076</v>
      </c>
      <c r="B81" s="52">
        <f t="shared" si="1"/>
        <v>8</v>
      </c>
    </row>
    <row r="82" spans="1:2">
      <c r="A82" s="19">
        <v>2077</v>
      </c>
      <c r="B82" s="52">
        <f t="shared" si="1"/>
        <v>8</v>
      </c>
    </row>
    <row r="83" spans="1:2">
      <c r="A83" s="19">
        <v>2078</v>
      </c>
      <c r="B83" s="52">
        <f t="shared" si="1"/>
        <v>8</v>
      </c>
    </row>
    <row r="84" spans="1:2">
      <c r="A84" s="19">
        <v>2079</v>
      </c>
      <c r="B84" s="52">
        <f t="shared" si="1"/>
        <v>8</v>
      </c>
    </row>
    <row r="85" spans="1:2">
      <c r="A85" s="19">
        <v>2080</v>
      </c>
      <c r="B85" s="52">
        <f t="shared" si="1"/>
        <v>8</v>
      </c>
    </row>
    <row r="86" spans="1:2">
      <c r="A86" s="19">
        <v>2081</v>
      </c>
      <c r="B86" s="52">
        <f t="shared" si="1"/>
        <v>8</v>
      </c>
    </row>
    <row r="87" spans="1:2">
      <c r="A87" s="19">
        <v>2082</v>
      </c>
      <c r="B87" s="52">
        <f t="shared" si="1"/>
        <v>8</v>
      </c>
    </row>
    <row r="88" spans="1:2">
      <c r="A88" s="19">
        <v>2083</v>
      </c>
      <c r="B88" s="52">
        <f t="shared" si="1"/>
        <v>8</v>
      </c>
    </row>
    <row r="89" spans="1:2">
      <c r="A89" s="19">
        <v>2084</v>
      </c>
      <c r="B89" s="52">
        <f t="shared" si="1"/>
        <v>8</v>
      </c>
    </row>
    <row r="90" spans="1:2">
      <c r="A90" s="19">
        <v>2085</v>
      </c>
      <c r="B90" s="52">
        <f t="shared" si="1"/>
        <v>8</v>
      </c>
    </row>
    <row r="91" spans="1:2">
      <c r="A91" s="19">
        <v>2086</v>
      </c>
      <c r="B91" s="52">
        <f t="shared" si="1"/>
        <v>8</v>
      </c>
    </row>
    <row r="92" spans="1:2">
      <c r="A92" s="19">
        <v>2087</v>
      </c>
      <c r="B92" s="52">
        <f t="shared" si="1"/>
        <v>8</v>
      </c>
    </row>
    <row r="93" spans="1:2">
      <c r="A93" s="19">
        <v>2088</v>
      </c>
      <c r="B93" s="52">
        <f t="shared" si="1"/>
        <v>8</v>
      </c>
    </row>
    <row r="94" spans="1:2">
      <c r="A94" s="19">
        <v>2089</v>
      </c>
      <c r="B94" s="52">
        <f t="shared" si="1"/>
        <v>8</v>
      </c>
    </row>
    <row r="95" spans="1:2">
      <c r="A95" s="19">
        <v>2090</v>
      </c>
      <c r="B95" s="52">
        <f t="shared" si="1"/>
        <v>8</v>
      </c>
    </row>
    <row r="96" spans="1:2">
      <c r="A96" s="19">
        <v>2091</v>
      </c>
      <c r="B96" s="52">
        <f t="shared" si="1"/>
        <v>8</v>
      </c>
    </row>
    <row r="97" spans="1:2">
      <c r="A97" s="19">
        <v>2092</v>
      </c>
      <c r="B97" s="52">
        <f t="shared" si="1"/>
        <v>8</v>
      </c>
    </row>
    <row r="98" spans="1:2">
      <c r="A98" s="19">
        <v>2093</v>
      </c>
      <c r="B98" s="52">
        <f t="shared" si="1"/>
        <v>8</v>
      </c>
    </row>
    <row r="99" spans="1:2">
      <c r="A99" s="19">
        <v>2094</v>
      </c>
      <c r="B99" s="52">
        <f t="shared" si="1"/>
        <v>8</v>
      </c>
    </row>
    <row r="100" spans="1:2">
      <c r="A100" s="19">
        <v>2095</v>
      </c>
      <c r="B100" s="52">
        <f t="shared" si="1"/>
        <v>8</v>
      </c>
    </row>
    <row r="101" spans="1:2">
      <c r="A101" s="19">
        <v>2096</v>
      </c>
      <c r="B101" s="52">
        <f t="shared" si="1"/>
        <v>8</v>
      </c>
    </row>
    <row r="102" spans="1:2">
      <c r="A102" s="19">
        <v>2097</v>
      </c>
      <c r="B102" s="52">
        <f t="shared" si="1"/>
        <v>7.9999999999999991</v>
      </c>
    </row>
    <row r="103" spans="1:2">
      <c r="A103" s="19">
        <v>2098</v>
      </c>
      <c r="B103" s="52">
        <f t="shared" si="1"/>
        <v>8</v>
      </c>
    </row>
    <row r="104" spans="1:2">
      <c r="A104" s="19">
        <v>2099</v>
      </c>
      <c r="B104" s="52">
        <f t="shared" si="1"/>
        <v>8</v>
      </c>
    </row>
    <row r="105" spans="1:2">
      <c r="A105" s="19">
        <v>2100</v>
      </c>
      <c r="B105" s="52">
        <f t="shared" si="1"/>
        <v>8</v>
      </c>
    </row>
    <row r="106" spans="1:2">
      <c r="A106" s="19">
        <v>2101</v>
      </c>
      <c r="B106" s="52">
        <f t="shared" si="1"/>
        <v>8</v>
      </c>
    </row>
    <row r="107" spans="1:2">
      <c r="A107" s="19">
        <v>2102</v>
      </c>
      <c r="B107" s="52">
        <f t="shared" si="1"/>
        <v>7.9999999999999991</v>
      </c>
    </row>
    <row r="108" spans="1:2">
      <c r="A108" s="19">
        <v>2103</v>
      </c>
      <c r="B108" s="52">
        <f t="shared" si="1"/>
        <v>8</v>
      </c>
    </row>
    <row r="109" spans="1:2">
      <c r="A109" s="19">
        <v>2104</v>
      </c>
      <c r="B109" s="52">
        <f t="shared" si="1"/>
        <v>8</v>
      </c>
    </row>
    <row r="110" spans="1:2">
      <c r="A110" s="19">
        <v>2105</v>
      </c>
      <c r="B110" s="52">
        <f t="shared" si="1"/>
        <v>8</v>
      </c>
    </row>
    <row r="111" spans="1:2">
      <c r="A111" s="19">
        <v>2106</v>
      </c>
      <c r="B111" s="52">
        <f t="shared" si="1"/>
        <v>7.9999999999999991</v>
      </c>
    </row>
    <row r="112" spans="1:2">
      <c r="A112" s="19">
        <v>2107</v>
      </c>
      <c r="B112" s="52">
        <f t="shared" si="1"/>
        <v>8</v>
      </c>
    </row>
    <row r="113" spans="1:2">
      <c r="A113" s="19">
        <v>2108</v>
      </c>
      <c r="B113" s="52">
        <f t="shared" si="1"/>
        <v>8</v>
      </c>
    </row>
    <row r="114" spans="1:2">
      <c r="A114" s="19">
        <v>2109</v>
      </c>
      <c r="B114" s="52">
        <f t="shared" si="1"/>
        <v>8</v>
      </c>
    </row>
    <row r="115" spans="1:2">
      <c r="A115" s="19">
        <v>2110</v>
      </c>
      <c r="B115" s="52">
        <f t="shared" si="1"/>
        <v>8</v>
      </c>
    </row>
    <row r="116" spans="1:2">
      <c r="A116" s="19">
        <v>2111</v>
      </c>
      <c r="B116" s="52">
        <f t="shared" si="1"/>
        <v>8</v>
      </c>
    </row>
    <row r="117" spans="1:2">
      <c r="A117" s="19">
        <v>2112</v>
      </c>
      <c r="B117" s="52">
        <f t="shared" si="1"/>
        <v>8</v>
      </c>
    </row>
    <row r="118" spans="1:2">
      <c r="A118" s="19">
        <v>2113</v>
      </c>
      <c r="B118" s="52">
        <f t="shared" si="1"/>
        <v>8</v>
      </c>
    </row>
    <row r="119" spans="1:2">
      <c r="A119" s="19">
        <v>2114</v>
      </c>
      <c r="B119" s="52">
        <f t="shared" si="1"/>
        <v>8</v>
      </c>
    </row>
    <row r="120" spans="1:2">
      <c r="A120" s="19">
        <v>2115</v>
      </c>
      <c r="B120" s="52">
        <f t="shared" si="1"/>
        <v>8</v>
      </c>
    </row>
    <row r="121" spans="1:2">
      <c r="A121" s="19">
        <v>2116</v>
      </c>
      <c r="B121" s="52">
        <f t="shared" si="1"/>
        <v>8</v>
      </c>
    </row>
    <row r="122" spans="1:2">
      <c r="A122" s="19">
        <v>2117</v>
      </c>
      <c r="B122" s="52">
        <f t="shared" si="1"/>
        <v>8</v>
      </c>
    </row>
    <row r="123" spans="1:2">
      <c r="A123" s="19">
        <v>2118</v>
      </c>
      <c r="B123" s="52">
        <f t="shared" si="1"/>
        <v>8</v>
      </c>
    </row>
    <row r="124" spans="1:2">
      <c r="A124" s="19">
        <v>2119</v>
      </c>
      <c r="B124" s="52">
        <f t="shared" si="1"/>
        <v>8</v>
      </c>
    </row>
    <row r="125" spans="1:2">
      <c r="A125" s="19">
        <v>2120</v>
      </c>
      <c r="B125" s="52">
        <f t="shared" si="1"/>
        <v>8</v>
      </c>
    </row>
    <row r="126" spans="1:2">
      <c r="A126" s="19">
        <v>2121</v>
      </c>
      <c r="B126" s="52">
        <f t="shared" si="1"/>
        <v>8</v>
      </c>
    </row>
    <row r="127" spans="1:2">
      <c r="A127" s="19">
        <v>2122</v>
      </c>
      <c r="B127" s="52">
        <f t="shared" si="1"/>
        <v>8</v>
      </c>
    </row>
    <row r="128" spans="1:2">
      <c r="A128" s="19">
        <v>2123</v>
      </c>
      <c r="B128" s="52">
        <f t="shared" si="1"/>
        <v>8</v>
      </c>
    </row>
    <row r="129" spans="1:2">
      <c r="A129" s="19">
        <v>2124</v>
      </c>
      <c r="B129" s="52">
        <f t="shared" si="1"/>
        <v>8</v>
      </c>
    </row>
    <row r="130" spans="1:2">
      <c r="A130" s="19">
        <v>2125</v>
      </c>
      <c r="B130" s="52">
        <f t="shared" si="1"/>
        <v>8</v>
      </c>
    </row>
    <row r="131" spans="1:2">
      <c r="A131" s="19">
        <v>2126</v>
      </c>
      <c r="B131" s="52">
        <f t="shared" si="1"/>
        <v>8</v>
      </c>
    </row>
    <row r="132" spans="1:2">
      <c r="A132" s="19">
        <v>2127</v>
      </c>
      <c r="B132" s="52">
        <f t="shared" si="1"/>
        <v>8</v>
      </c>
    </row>
    <row r="133" spans="1:2">
      <c r="A133" s="19">
        <v>2128</v>
      </c>
      <c r="B133" s="52">
        <f t="shared" ref="B133:B196" si="2">IF(A133&lt;1999,"",IF(A133&lt;=1999+T_1,1,IF(A133&lt;=1999+T_2,1-(A133-1999-T_1)*(A133-1999-T_1-1)/(2*(T_2-T_1)*(A133-1999)),(T_1+T_2+1)/(2*(A133-1999)))))*(A133-1999)</f>
        <v>8</v>
      </c>
    </row>
    <row r="134" spans="1:2">
      <c r="A134" s="19">
        <v>2129</v>
      </c>
      <c r="B134" s="52">
        <f t="shared" si="2"/>
        <v>8</v>
      </c>
    </row>
    <row r="135" spans="1:2">
      <c r="A135" s="19">
        <v>2130</v>
      </c>
      <c r="B135" s="52">
        <f t="shared" si="2"/>
        <v>8</v>
      </c>
    </row>
    <row r="136" spans="1:2">
      <c r="A136" s="19">
        <v>2131</v>
      </c>
      <c r="B136" s="52">
        <f t="shared" si="2"/>
        <v>8</v>
      </c>
    </row>
    <row r="137" spans="1:2">
      <c r="A137" s="19">
        <v>2132</v>
      </c>
      <c r="B137" s="52">
        <f t="shared" si="2"/>
        <v>8</v>
      </c>
    </row>
    <row r="138" spans="1:2">
      <c r="A138" s="19">
        <v>2133</v>
      </c>
      <c r="B138" s="52">
        <f t="shared" si="2"/>
        <v>8</v>
      </c>
    </row>
    <row r="139" spans="1:2">
      <c r="A139" s="19">
        <v>2134</v>
      </c>
      <c r="B139" s="52">
        <f t="shared" si="2"/>
        <v>8</v>
      </c>
    </row>
    <row r="140" spans="1:2">
      <c r="A140" s="19">
        <v>2135</v>
      </c>
      <c r="B140" s="52">
        <f t="shared" si="2"/>
        <v>8</v>
      </c>
    </row>
    <row r="141" spans="1:2">
      <c r="A141" s="19">
        <v>2136</v>
      </c>
      <c r="B141" s="52">
        <f t="shared" si="2"/>
        <v>8</v>
      </c>
    </row>
    <row r="142" spans="1:2">
      <c r="A142" s="19">
        <v>2137</v>
      </c>
      <c r="B142" s="52">
        <f t="shared" si="2"/>
        <v>8</v>
      </c>
    </row>
    <row r="143" spans="1:2">
      <c r="A143" s="19">
        <v>2138</v>
      </c>
      <c r="B143" s="52">
        <f t="shared" si="2"/>
        <v>8</v>
      </c>
    </row>
    <row r="144" spans="1:2">
      <c r="A144" s="19">
        <v>2139</v>
      </c>
      <c r="B144" s="52">
        <f t="shared" si="2"/>
        <v>8</v>
      </c>
    </row>
    <row r="145" spans="1:2">
      <c r="A145" s="19">
        <v>2140</v>
      </c>
      <c r="B145" s="52">
        <f t="shared" si="2"/>
        <v>8</v>
      </c>
    </row>
    <row r="146" spans="1:2">
      <c r="A146" s="19">
        <v>2141</v>
      </c>
      <c r="B146" s="52">
        <f t="shared" si="2"/>
        <v>8</v>
      </c>
    </row>
    <row r="147" spans="1:2">
      <c r="A147" s="19">
        <v>2142</v>
      </c>
      <c r="B147" s="52">
        <f t="shared" si="2"/>
        <v>8</v>
      </c>
    </row>
    <row r="148" spans="1:2">
      <c r="A148" s="19">
        <v>2143</v>
      </c>
      <c r="B148" s="52">
        <f t="shared" si="2"/>
        <v>8</v>
      </c>
    </row>
    <row r="149" spans="1:2">
      <c r="A149" s="19">
        <v>2144</v>
      </c>
      <c r="B149" s="52">
        <f t="shared" si="2"/>
        <v>8</v>
      </c>
    </row>
    <row r="150" spans="1:2">
      <c r="A150" s="19">
        <v>2145</v>
      </c>
      <c r="B150" s="52">
        <f t="shared" si="2"/>
        <v>8</v>
      </c>
    </row>
    <row r="151" spans="1:2">
      <c r="A151" s="19">
        <v>2146</v>
      </c>
      <c r="B151" s="52">
        <f t="shared" si="2"/>
        <v>8</v>
      </c>
    </row>
    <row r="152" spans="1:2">
      <c r="A152" s="19">
        <v>2147</v>
      </c>
      <c r="B152" s="52">
        <f t="shared" si="2"/>
        <v>8</v>
      </c>
    </row>
    <row r="153" spans="1:2">
      <c r="A153" s="19">
        <v>2148</v>
      </c>
      <c r="B153" s="52">
        <f t="shared" si="2"/>
        <v>8</v>
      </c>
    </row>
    <row r="154" spans="1:2">
      <c r="A154" s="19">
        <v>2149</v>
      </c>
      <c r="B154" s="52">
        <f t="shared" si="2"/>
        <v>8</v>
      </c>
    </row>
    <row r="155" spans="1:2">
      <c r="A155" s="19">
        <v>2150</v>
      </c>
      <c r="B155" s="52">
        <f t="shared" si="2"/>
        <v>8</v>
      </c>
    </row>
    <row r="156" spans="1:2">
      <c r="A156" s="19">
        <v>2151</v>
      </c>
      <c r="B156" s="52">
        <f t="shared" si="2"/>
        <v>8</v>
      </c>
    </row>
    <row r="157" spans="1:2">
      <c r="A157" s="19">
        <v>2152</v>
      </c>
      <c r="B157" s="52">
        <f t="shared" si="2"/>
        <v>8</v>
      </c>
    </row>
    <row r="158" spans="1:2">
      <c r="A158" s="19">
        <v>2153</v>
      </c>
      <c r="B158" s="52">
        <f t="shared" si="2"/>
        <v>8</v>
      </c>
    </row>
    <row r="159" spans="1:2">
      <c r="A159" s="19">
        <v>2154</v>
      </c>
      <c r="B159" s="52">
        <f t="shared" si="2"/>
        <v>8</v>
      </c>
    </row>
    <row r="160" spans="1:2">
      <c r="A160" s="19">
        <v>2155</v>
      </c>
      <c r="B160" s="52">
        <f t="shared" si="2"/>
        <v>8</v>
      </c>
    </row>
    <row r="161" spans="1:2">
      <c r="A161" s="19">
        <v>2156</v>
      </c>
      <c r="B161" s="52">
        <f t="shared" si="2"/>
        <v>8</v>
      </c>
    </row>
    <row r="162" spans="1:2">
      <c r="A162" s="19">
        <v>2157</v>
      </c>
      <c r="B162" s="52">
        <f t="shared" si="2"/>
        <v>8</v>
      </c>
    </row>
    <row r="163" spans="1:2">
      <c r="A163" s="19">
        <v>2158</v>
      </c>
      <c r="B163" s="52">
        <f t="shared" si="2"/>
        <v>8</v>
      </c>
    </row>
    <row r="164" spans="1:2">
      <c r="A164" s="19">
        <v>2159</v>
      </c>
      <c r="B164" s="52">
        <f t="shared" si="2"/>
        <v>8</v>
      </c>
    </row>
    <row r="165" spans="1:2">
      <c r="A165" s="19">
        <v>2160</v>
      </c>
      <c r="B165" s="52">
        <f t="shared" si="2"/>
        <v>7.9999999999999991</v>
      </c>
    </row>
    <row r="166" spans="1:2">
      <c r="A166" s="19">
        <v>2161</v>
      </c>
      <c r="B166" s="52">
        <f t="shared" si="2"/>
        <v>8</v>
      </c>
    </row>
    <row r="167" spans="1:2">
      <c r="A167" s="19">
        <v>2162</v>
      </c>
      <c r="B167" s="52">
        <f t="shared" si="2"/>
        <v>8</v>
      </c>
    </row>
    <row r="168" spans="1:2">
      <c r="A168" s="19">
        <v>2163</v>
      </c>
      <c r="B168" s="52">
        <f t="shared" si="2"/>
        <v>8</v>
      </c>
    </row>
    <row r="169" spans="1:2">
      <c r="A169" s="19">
        <v>2164</v>
      </c>
      <c r="B169" s="52">
        <f t="shared" si="2"/>
        <v>8</v>
      </c>
    </row>
    <row r="170" spans="1:2">
      <c r="A170" s="19">
        <v>2165</v>
      </c>
      <c r="B170" s="52">
        <f t="shared" si="2"/>
        <v>8</v>
      </c>
    </row>
    <row r="171" spans="1:2">
      <c r="A171" s="19">
        <v>2166</v>
      </c>
      <c r="B171" s="52">
        <f t="shared" si="2"/>
        <v>8</v>
      </c>
    </row>
    <row r="172" spans="1:2">
      <c r="A172" s="19">
        <v>2167</v>
      </c>
      <c r="B172" s="52">
        <f t="shared" si="2"/>
        <v>8</v>
      </c>
    </row>
    <row r="173" spans="1:2">
      <c r="A173" s="19">
        <v>2168</v>
      </c>
      <c r="B173" s="52">
        <f t="shared" si="2"/>
        <v>8</v>
      </c>
    </row>
    <row r="174" spans="1:2">
      <c r="A174" s="19">
        <v>2169</v>
      </c>
      <c r="B174" s="52">
        <f t="shared" si="2"/>
        <v>8</v>
      </c>
    </row>
    <row r="175" spans="1:2">
      <c r="A175" s="19">
        <v>2170</v>
      </c>
      <c r="B175" s="52">
        <f t="shared" si="2"/>
        <v>8</v>
      </c>
    </row>
    <row r="176" spans="1:2">
      <c r="A176" s="19">
        <v>2171</v>
      </c>
      <c r="B176" s="52">
        <f t="shared" si="2"/>
        <v>8</v>
      </c>
    </row>
    <row r="177" spans="1:2">
      <c r="A177" s="19">
        <v>2172</v>
      </c>
      <c r="B177" s="52">
        <f t="shared" si="2"/>
        <v>8</v>
      </c>
    </row>
    <row r="178" spans="1:2">
      <c r="A178" s="19">
        <v>2173</v>
      </c>
      <c r="B178" s="52">
        <f t="shared" si="2"/>
        <v>8</v>
      </c>
    </row>
    <row r="179" spans="1:2">
      <c r="A179" s="19">
        <v>2174</v>
      </c>
      <c r="B179" s="52">
        <f t="shared" si="2"/>
        <v>8</v>
      </c>
    </row>
    <row r="180" spans="1:2">
      <c r="A180" s="19">
        <v>2175</v>
      </c>
      <c r="B180" s="52">
        <f t="shared" si="2"/>
        <v>8</v>
      </c>
    </row>
    <row r="181" spans="1:2">
      <c r="A181" s="19">
        <v>2176</v>
      </c>
      <c r="B181" s="52">
        <f t="shared" si="2"/>
        <v>8</v>
      </c>
    </row>
    <row r="182" spans="1:2">
      <c r="A182" s="19">
        <v>2177</v>
      </c>
      <c r="B182" s="52">
        <f t="shared" si="2"/>
        <v>8</v>
      </c>
    </row>
    <row r="183" spans="1:2">
      <c r="A183" s="19">
        <v>2178</v>
      </c>
      <c r="B183" s="52">
        <f t="shared" si="2"/>
        <v>8</v>
      </c>
    </row>
    <row r="184" spans="1:2">
      <c r="A184" s="19">
        <v>2179</v>
      </c>
      <c r="B184" s="52">
        <f t="shared" si="2"/>
        <v>8</v>
      </c>
    </row>
    <row r="185" spans="1:2">
      <c r="A185" s="19">
        <v>2180</v>
      </c>
      <c r="B185" s="52">
        <f t="shared" si="2"/>
        <v>8</v>
      </c>
    </row>
    <row r="186" spans="1:2">
      <c r="A186" s="19">
        <v>2181</v>
      </c>
      <c r="B186" s="52">
        <f t="shared" si="2"/>
        <v>8</v>
      </c>
    </row>
    <row r="187" spans="1:2">
      <c r="A187" s="19">
        <v>2182</v>
      </c>
      <c r="B187" s="52">
        <f t="shared" si="2"/>
        <v>8</v>
      </c>
    </row>
    <row r="188" spans="1:2">
      <c r="A188" s="19">
        <v>2183</v>
      </c>
      <c r="B188" s="52">
        <f t="shared" si="2"/>
        <v>8</v>
      </c>
    </row>
    <row r="189" spans="1:2">
      <c r="A189" s="19">
        <v>2184</v>
      </c>
      <c r="B189" s="52">
        <f t="shared" si="2"/>
        <v>8</v>
      </c>
    </row>
    <row r="190" spans="1:2">
      <c r="A190" s="19">
        <v>2185</v>
      </c>
      <c r="B190" s="52">
        <f t="shared" si="2"/>
        <v>8</v>
      </c>
    </row>
    <row r="191" spans="1:2">
      <c r="A191" s="19">
        <v>2186</v>
      </c>
      <c r="B191" s="52">
        <f t="shared" si="2"/>
        <v>7.9999999999999991</v>
      </c>
    </row>
    <row r="192" spans="1:2">
      <c r="A192" s="19">
        <v>2187</v>
      </c>
      <c r="B192" s="52">
        <f t="shared" si="2"/>
        <v>8</v>
      </c>
    </row>
    <row r="193" spans="1:2">
      <c r="A193" s="19">
        <v>2188</v>
      </c>
      <c r="B193" s="52">
        <f t="shared" si="2"/>
        <v>8</v>
      </c>
    </row>
    <row r="194" spans="1:2">
      <c r="A194" s="19">
        <v>2189</v>
      </c>
      <c r="B194" s="52">
        <f t="shared" si="2"/>
        <v>8</v>
      </c>
    </row>
    <row r="195" spans="1:2">
      <c r="A195" s="19">
        <v>2190</v>
      </c>
      <c r="B195" s="52">
        <f t="shared" si="2"/>
        <v>8</v>
      </c>
    </row>
    <row r="196" spans="1:2">
      <c r="A196" s="19">
        <v>2191</v>
      </c>
      <c r="B196" s="52">
        <f t="shared" si="2"/>
        <v>8</v>
      </c>
    </row>
    <row r="197" spans="1:2">
      <c r="A197" s="19">
        <v>2192</v>
      </c>
      <c r="B197" s="52">
        <f t="shared" ref="B197:B205" si="3">IF(A197&lt;1999,"",IF(A197&lt;=1999+T_1,1,IF(A197&lt;=1999+T_2,1-(A197-1999-T_1)*(A197-1999-T_1-1)/(2*(T_2-T_1)*(A197-1999)),(T_1+T_2+1)/(2*(A197-1999)))))*(A197-1999)</f>
        <v>8</v>
      </c>
    </row>
    <row r="198" spans="1:2">
      <c r="A198" s="19">
        <v>2193</v>
      </c>
      <c r="B198" s="52">
        <f t="shared" si="3"/>
        <v>8</v>
      </c>
    </row>
    <row r="199" spans="1:2">
      <c r="A199" s="19">
        <v>2194</v>
      </c>
      <c r="B199" s="52">
        <f t="shared" si="3"/>
        <v>8</v>
      </c>
    </row>
    <row r="200" spans="1:2">
      <c r="A200" s="19">
        <v>2195</v>
      </c>
      <c r="B200" s="52">
        <f t="shared" si="3"/>
        <v>7.9999999999999991</v>
      </c>
    </row>
    <row r="201" spans="1:2">
      <c r="A201" s="19">
        <v>2196</v>
      </c>
      <c r="B201" s="52">
        <f t="shared" si="3"/>
        <v>7.9999999999999991</v>
      </c>
    </row>
    <row r="202" spans="1:2">
      <c r="A202" s="19">
        <v>2197</v>
      </c>
      <c r="B202" s="52">
        <f t="shared" si="3"/>
        <v>8</v>
      </c>
    </row>
    <row r="203" spans="1:2">
      <c r="A203" s="19">
        <v>2198</v>
      </c>
      <c r="B203" s="52">
        <f t="shared" si="3"/>
        <v>8</v>
      </c>
    </row>
    <row r="204" spans="1:2">
      <c r="A204" s="19">
        <v>2199</v>
      </c>
      <c r="B204" s="52">
        <f t="shared" si="3"/>
        <v>8</v>
      </c>
    </row>
    <row r="205" spans="1:2">
      <c r="A205" s="19">
        <v>2200</v>
      </c>
      <c r="B205" s="52">
        <f t="shared" si="3"/>
        <v>8</v>
      </c>
    </row>
  </sheetData>
  <phoneticPr fontId="0" type="noConversion"/>
  <pageMargins left="0.78740157499999996" right="0.78740157499999996" top="0.984251969" bottom="0.984251969" header="0.4921259845" footer="0.492125984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5"/>
  <dimension ref="A1:G715"/>
  <sheetViews>
    <sheetView showGridLines="0" workbookViewId="0">
      <selection activeCell="D1" sqref="D1"/>
    </sheetView>
  </sheetViews>
  <sheetFormatPr baseColWidth="10" defaultRowHeight="13.2"/>
  <cols>
    <col min="1" max="1" width="5.33203125" bestFit="1" customWidth="1"/>
    <col min="2" max="6" width="11" customWidth="1"/>
    <col min="7" max="7" width="11" bestFit="1" customWidth="1"/>
  </cols>
  <sheetData>
    <row r="1" spans="1:7">
      <c r="A1" s="10"/>
      <c r="B1" s="10" t="s">
        <v>20</v>
      </c>
      <c r="C1" s="10" t="s">
        <v>20</v>
      </c>
      <c r="D1" s="10" t="s">
        <v>20</v>
      </c>
      <c r="E1" s="10" t="s">
        <v>20</v>
      </c>
      <c r="F1" s="10" t="s">
        <v>20</v>
      </c>
      <c r="G1" s="10" t="s">
        <v>20</v>
      </c>
    </row>
    <row r="2" spans="1:7" s="1" customFormat="1">
      <c r="A2" s="10"/>
      <c r="B2" s="10" t="s">
        <v>31</v>
      </c>
      <c r="C2" s="10" t="s">
        <v>31</v>
      </c>
      <c r="D2" s="10" t="s">
        <v>32</v>
      </c>
      <c r="E2" s="10" t="s">
        <v>32</v>
      </c>
      <c r="F2" s="10" t="s">
        <v>10</v>
      </c>
      <c r="G2" s="10" t="s">
        <v>10</v>
      </c>
    </row>
    <row r="3" spans="1:7">
      <c r="A3" s="10" t="s">
        <v>0</v>
      </c>
      <c r="B3" s="10" t="s">
        <v>1</v>
      </c>
      <c r="C3" s="10" t="s">
        <v>2</v>
      </c>
      <c r="D3" s="10" t="s">
        <v>1</v>
      </c>
      <c r="E3" s="10" t="s">
        <v>2</v>
      </c>
      <c r="F3" s="10" t="s">
        <v>1</v>
      </c>
      <c r="G3" s="10" t="s">
        <v>2</v>
      </c>
    </row>
    <row r="4" spans="1:7">
      <c r="A4" s="40">
        <v>0</v>
      </c>
      <c r="B4" s="41">
        <v>9.2E-5</v>
      </c>
      <c r="C4" s="41">
        <v>7.2999999999999999E-5</v>
      </c>
      <c r="D4" s="41">
        <v>9.2E-5</v>
      </c>
      <c r="E4" s="41">
        <v>7.2999999999999999E-5</v>
      </c>
      <c r="F4" s="41">
        <v>8.2999999999999998E-5</v>
      </c>
      <c r="G4" s="41">
        <v>6.6000000000000005E-5</v>
      </c>
    </row>
    <row r="5" spans="1:7">
      <c r="A5" s="40">
        <v>1</v>
      </c>
      <c r="B5" s="41">
        <v>9.2E-5</v>
      </c>
      <c r="C5" s="41">
        <v>7.2999999999999999E-5</v>
      </c>
      <c r="D5" s="41">
        <v>9.2E-5</v>
      </c>
      <c r="E5" s="41">
        <v>7.2999999999999999E-5</v>
      </c>
      <c r="F5" s="41">
        <v>8.2999999999999998E-5</v>
      </c>
      <c r="G5" s="41">
        <v>6.6000000000000005E-5</v>
      </c>
    </row>
    <row r="6" spans="1:7">
      <c r="A6" s="40">
        <v>2</v>
      </c>
      <c r="B6" s="41">
        <v>9.2E-5</v>
      </c>
      <c r="C6" s="41">
        <v>7.2999999999999999E-5</v>
      </c>
      <c r="D6" s="41">
        <v>9.2E-5</v>
      </c>
      <c r="E6" s="41">
        <v>7.2999999999999999E-5</v>
      </c>
      <c r="F6" s="41">
        <v>8.2999999999999998E-5</v>
      </c>
      <c r="G6" s="41">
        <v>6.6000000000000005E-5</v>
      </c>
    </row>
    <row r="7" spans="1:7">
      <c r="A7" s="40">
        <v>3</v>
      </c>
      <c r="B7" s="41">
        <v>9.2E-5</v>
      </c>
      <c r="C7" s="41">
        <v>7.2999999999999999E-5</v>
      </c>
      <c r="D7" s="41">
        <v>9.2E-5</v>
      </c>
      <c r="E7" s="41">
        <v>7.2999999999999999E-5</v>
      </c>
      <c r="F7" s="41">
        <v>8.2999999999999998E-5</v>
      </c>
      <c r="G7" s="41">
        <v>6.6000000000000005E-5</v>
      </c>
    </row>
    <row r="8" spans="1:7">
      <c r="A8" s="40">
        <v>4</v>
      </c>
      <c r="B8" s="41">
        <v>9.2E-5</v>
      </c>
      <c r="C8" s="41">
        <v>7.2999999999999999E-5</v>
      </c>
      <c r="D8" s="41">
        <v>9.2E-5</v>
      </c>
      <c r="E8" s="41">
        <v>7.2999999999999999E-5</v>
      </c>
      <c r="F8" s="41">
        <v>8.2999999999999998E-5</v>
      </c>
      <c r="G8" s="41">
        <v>6.6000000000000005E-5</v>
      </c>
    </row>
    <row r="9" spans="1:7">
      <c r="A9" s="40">
        <v>5</v>
      </c>
      <c r="B9" s="41">
        <v>9.2E-5</v>
      </c>
      <c r="C9" s="41">
        <v>7.2999999999999999E-5</v>
      </c>
      <c r="D9" s="41">
        <v>9.2E-5</v>
      </c>
      <c r="E9" s="41">
        <v>7.2999999999999999E-5</v>
      </c>
      <c r="F9" s="41">
        <v>8.2999999999999998E-5</v>
      </c>
      <c r="G9" s="41">
        <v>6.6000000000000005E-5</v>
      </c>
    </row>
    <row r="10" spans="1:7">
      <c r="A10" s="40">
        <v>6</v>
      </c>
      <c r="B10" s="41">
        <v>9.2E-5</v>
      </c>
      <c r="C10" s="41">
        <v>7.2999999999999999E-5</v>
      </c>
      <c r="D10" s="41">
        <v>9.2E-5</v>
      </c>
      <c r="E10" s="41">
        <v>7.2999999999999999E-5</v>
      </c>
      <c r="F10" s="41">
        <v>8.2999999999999998E-5</v>
      </c>
      <c r="G10" s="41">
        <v>6.6000000000000005E-5</v>
      </c>
    </row>
    <row r="11" spans="1:7">
      <c r="A11" s="40">
        <v>7</v>
      </c>
      <c r="B11" s="41">
        <v>9.2E-5</v>
      </c>
      <c r="C11" s="41">
        <v>7.2999999999999999E-5</v>
      </c>
      <c r="D11" s="41">
        <v>9.2E-5</v>
      </c>
      <c r="E11" s="41">
        <v>7.2999999999999999E-5</v>
      </c>
      <c r="F11" s="41">
        <v>8.2999999999999998E-5</v>
      </c>
      <c r="G11" s="41">
        <v>6.6000000000000005E-5</v>
      </c>
    </row>
    <row r="12" spans="1:7">
      <c r="A12" s="40">
        <v>8</v>
      </c>
      <c r="B12" s="41">
        <v>9.2E-5</v>
      </c>
      <c r="C12" s="41">
        <v>7.2999999999999999E-5</v>
      </c>
      <c r="D12" s="41">
        <v>9.2E-5</v>
      </c>
      <c r="E12" s="41">
        <v>7.2999999999999999E-5</v>
      </c>
      <c r="F12" s="41">
        <v>8.2999999999999998E-5</v>
      </c>
      <c r="G12" s="41">
        <v>6.6000000000000005E-5</v>
      </c>
    </row>
    <row r="13" spans="1:7">
      <c r="A13" s="40">
        <v>9</v>
      </c>
      <c r="B13" s="41">
        <v>9.2E-5</v>
      </c>
      <c r="C13" s="41">
        <v>7.2999999999999999E-5</v>
      </c>
      <c r="D13" s="41">
        <v>9.2E-5</v>
      </c>
      <c r="E13" s="41">
        <v>7.2999999999999999E-5</v>
      </c>
      <c r="F13" s="41">
        <v>8.2999999999999998E-5</v>
      </c>
      <c r="G13" s="41">
        <v>6.6000000000000005E-5</v>
      </c>
    </row>
    <row r="14" spans="1:7">
      <c r="A14" s="40">
        <v>10</v>
      </c>
      <c r="B14" s="41">
        <v>9.2E-5</v>
      </c>
      <c r="C14" s="41">
        <v>7.2999999999999999E-5</v>
      </c>
      <c r="D14" s="41">
        <v>9.2E-5</v>
      </c>
      <c r="E14" s="41">
        <v>7.2999999999999999E-5</v>
      </c>
      <c r="F14" s="41">
        <v>8.2999999999999998E-5</v>
      </c>
      <c r="G14" s="41">
        <v>6.6000000000000005E-5</v>
      </c>
    </row>
    <row r="15" spans="1:7">
      <c r="A15" s="40">
        <v>11</v>
      </c>
      <c r="B15" s="41">
        <v>1.0900000000000001E-4</v>
      </c>
      <c r="C15" s="41">
        <v>7.8999999999999996E-5</v>
      </c>
      <c r="D15" s="41">
        <v>1.0900000000000001E-4</v>
      </c>
      <c r="E15" s="41">
        <v>7.8999999999999996E-5</v>
      </c>
      <c r="F15" s="41">
        <v>9.7999999999999997E-5</v>
      </c>
      <c r="G15" s="41">
        <v>7.1000000000000005E-5</v>
      </c>
    </row>
    <row r="16" spans="1:7">
      <c r="A16" s="40">
        <v>12</v>
      </c>
      <c r="B16" s="41">
        <v>1.15E-4</v>
      </c>
      <c r="C16" s="41">
        <v>8.2999999999999998E-5</v>
      </c>
      <c r="D16" s="41">
        <v>1.15E-4</v>
      </c>
      <c r="E16" s="41">
        <v>8.2999999999999998E-5</v>
      </c>
      <c r="F16" s="41">
        <v>1.0399999999999999E-4</v>
      </c>
      <c r="G16" s="41">
        <v>7.4999999999999993E-5</v>
      </c>
    </row>
    <row r="17" spans="1:7">
      <c r="A17" s="40">
        <v>13</v>
      </c>
      <c r="B17" s="41">
        <v>1.27E-4</v>
      </c>
      <c r="C17" s="41">
        <v>8.7999999999999998E-5</v>
      </c>
      <c r="D17" s="41">
        <v>1.27E-4</v>
      </c>
      <c r="E17" s="41">
        <v>8.7999999999999998E-5</v>
      </c>
      <c r="F17" s="41">
        <v>1.1400000000000001E-4</v>
      </c>
      <c r="G17" s="41">
        <v>7.8999999999999996E-5</v>
      </c>
    </row>
    <row r="18" spans="1:7">
      <c r="A18" s="40">
        <v>14</v>
      </c>
      <c r="B18" s="41">
        <v>1.55E-4</v>
      </c>
      <c r="C18" s="41">
        <v>1.02E-4</v>
      </c>
      <c r="D18" s="41">
        <v>1.55E-4</v>
      </c>
      <c r="E18" s="41">
        <v>1.02E-4</v>
      </c>
      <c r="F18" s="41">
        <v>1.3999999999999999E-4</v>
      </c>
      <c r="G18" s="41">
        <v>9.2E-5</v>
      </c>
    </row>
    <row r="19" spans="1:7">
      <c r="A19" s="40">
        <v>15</v>
      </c>
      <c r="B19" s="41">
        <v>2.14E-4</v>
      </c>
      <c r="C19" s="41">
        <v>1.34E-4</v>
      </c>
      <c r="D19" s="41">
        <v>2.14E-4</v>
      </c>
      <c r="E19" s="41">
        <v>1.34E-4</v>
      </c>
      <c r="F19" s="41">
        <v>1.92E-4</v>
      </c>
      <c r="G19" s="41">
        <v>1.2E-4</v>
      </c>
    </row>
    <row r="20" spans="1:7">
      <c r="A20" s="40">
        <v>16</v>
      </c>
      <c r="B20" s="41">
        <v>3.0699999999999998E-4</v>
      </c>
      <c r="C20" s="41">
        <v>1.6100000000000001E-4</v>
      </c>
      <c r="D20" s="41">
        <v>3.0699999999999998E-4</v>
      </c>
      <c r="E20" s="41">
        <v>1.6100000000000001E-4</v>
      </c>
      <c r="F20" s="41">
        <v>2.7599999999999999E-4</v>
      </c>
      <c r="G20" s="41">
        <v>1.44E-4</v>
      </c>
    </row>
    <row r="21" spans="1:7">
      <c r="A21" s="40">
        <v>17</v>
      </c>
      <c r="B21" s="41">
        <v>4.0499999999999998E-4</v>
      </c>
      <c r="C21" s="41">
        <v>1.85E-4</v>
      </c>
      <c r="D21" s="41">
        <v>4.0499999999999998E-4</v>
      </c>
      <c r="E21" s="41">
        <v>1.85E-4</v>
      </c>
      <c r="F21" s="41">
        <v>3.6400000000000001E-4</v>
      </c>
      <c r="G21" s="41">
        <v>1.66E-4</v>
      </c>
    </row>
    <row r="22" spans="1:7">
      <c r="A22" s="40">
        <v>18</v>
      </c>
      <c r="B22" s="41">
        <v>6.6299999999999996E-4</v>
      </c>
      <c r="C22" s="41">
        <v>2.23E-4</v>
      </c>
      <c r="D22" s="41">
        <v>6.6299999999999996E-4</v>
      </c>
      <c r="E22" s="41">
        <v>2.23E-4</v>
      </c>
      <c r="F22" s="41">
        <v>5.9599999999999996E-4</v>
      </c>
      <c r="G22" s="41">
        <v>2.0100000000000001E-4</v>
      </c>
    </row>
    <row r="23" spans="1:7">
      <c r="A23" s="40">
        <v>19</v>
      </c>
      <c r="B23" s="41">
        <v>6.6500000000000001E-4</v>
      </c>
      <c r="C23" s="41">
        <v>2.23E-4</v>
      </c>
      <c r="D23" s="41">
        <v>6.6500000000000001E-4</v>
      </c>
      <c r="E23" s="41">
        <v>2.23E-4</v>
      </c>
      <c r="F23" s="41">
        <v>5.9800000000000001E-4</v>
      </c>
      <c r="G23" s="41">
        <v>2.0100000000000001E-4</v>
      </c>
    </row>
    <row r="24" spans="1:7">
      <c r="A24" s="40">
        <v>20</v>
      </c>
      <c r="B24" s="41">
        <v>6.6500000000000001E-4</v>
      </c>
      <c r="C24" s="41">
        <v>2.23E-4</v>
      </c>
      <c r="D24" s="41">
        <v>6.6500000000000001E-4</v>
      </c>
      <c r="E24" s="41">
        <v>2.23E-4</v>
      </c>
      <c r="F24" s="41">
        <v>5.9800000000000001E-4</v>
      </c>
      <c r="G24" s="41">
        <v>2.0100000000000001E-4</v>
      </c>
    </row>
    <row r="25" spans="1:7">
      <c r="A25" s="40">
        <v>21</v>
      </c>
      <c r="B25" s="41">
        <v>6.6500000000000001E-4</v>
      </c>
      <c r="C25" s="41">
        <v>2.23E-4</v>
      </c>
      <c r="D25" s="41">
        <v>6.6500000000000001E-4</v>
      </c>
      <c r="E25" s="41">
        <v>2.23E-4</v>
      </c>
      <c r="F25" s="41">
        <v>5.9800000000000001E-4</v>
      </c>
      <c r="G25" s="41">
        <v>2.0100000000000001E-4</v>
      </c>
    </row>
    <row r="26" spans="1:7">
      <c r="A26" s="40">
        <v>22</v>
      </c>
      <c r="B26" s="41">
        <v>6.6500000000000001E-4</v>
      </c>
      <c r="C26" s="41">
        <v>2.23E-4</v>
      </c>
      <c r="D26" s="41">
        <v>6.6500000000000001E-4</v>
      </c>
      <c r="E26" s="41">
        <v>2.23E-4</v>
      </c>
      <c r="F26" s="41">
        <v>5.9800000000000001E-4</v>
      </c>
      <c r="G26" s="41">
        <v>2.0100000000000001E-4</v>
      </c>
    </row>
    <row r="27" spans="1:7">
      <c r="A27" s="40">
        <v>23</v>
      </c>
      <c r="B27" s="41">
        <v>6.6500000000000001E-4</v>
      </c>
      <c r="C27" s="41">
        <v>2.23E-4</v>
      </c>
      <c r="D27" s="41">
        <v>6.6500000000000001E-4</v>
      </c>
      <c r="E27" s="41">
        <v>2.23E-4</v>
      </c>
      <c r="F27" s="41">
        <v>5.9800000000000001E-4</v>
      </c>
      <c r="G27" s="41">
        <v>2.0100000000000001E-4</v>
      </c>
    </row>
    <row r="28" spans="1:7">
      <c r="A28" s="40">
        <v>24</v>
      </c>
      <c r="B28" s="41">
        <v>6.6500000000000001E-4</v>
      </c>
      <c r="C28" s="41">
        <v>2.4600000000000002E-4</v>
      </c>
      <c r="D28" s="41">
        <v>6.6500000000000001E-4</v>
      </c>
      <c r="E28" s="41">
        <v>2.4600000000000002E-4</v>
      </c>
      <c r="F28" s="41">
        <v>5.9800000000000001E-4</v>
      </c>
      <c r="G28" s="41">
        <v>2.22E-4</v>
      </c>
    </row>
    <row r="29" spans="1:7">
      <c r="A29" s="40">
        <v>25</v>
      </c>
      <c r="B29" s="41">
        <v>6.6500000000000001E-4</v>
      </c>
      <c r="C29" s="41">
        <v>2.5000000000000001E-4</v>
      </c>
      <c r="D29" s="41">
        <v>6.6500000000000001E-4</v>
      </c>
      <c r="E29" s="41">
        <v>2.5000000000000001E-4</v>
      </c>
      <c r="F29" s="41">
        <v>5.9800000000000001E-4</v>
      </c>
      <c r="G29" s="41">
        <v>2.2499999999999999E-4</v>
      </c>
    </row>
    <row r="30" spans="1:7">
      <c r="A30" s="40">
        <v>26</v>
      </c>
      <c r="B30" s="41">
        <v>6.6500000000000001E-4</v>
      </c>
      <c r="C30" s="41">
        <v>2.5000000000000001E-4</v>
      </c>
      <c r="D30" s="41">
        <v>6.6500000000000001E-4</v>
      </c>
      <c r="E30" s="41">
        <v>2.5000000000000001E-4</v>
      </c>
      <c r="F30" s="41">
        <v>5.9800000000000001E-4</v>
      </c>
      <c r="G30" s="41">
        <v>2.2499999999999999E-4</v>
      </c>
    </row>
    <row r="31" spans="1:7">
      <c r="A31" s="40">
        <v>27</v>
      </c>
      <c r="B31" s="41">
        <v>6.6500000000000001E-4</v>
      </c>
      <c r="C31" s="41">
        <v>2.61E-4</v>
      </c>
      <c r="D31" s="41">
        <v>6.6500000000000001E-4</v>
      </c>
      <c r="E31" s="41">
        <v>2.61E-4</v>
      </c>
      <c r="F31" s="41">
        <v>5.9800000000000001E-4</v>
      </c>
      <c r="G31" s="41">
        <v>2.3499999999999999E-4</v>
      </c>
    </row>
    <row r="32" spans="1:7">
      <c r="A32" s="40">
        <v>28</v>
      </c>
      <c r="B32" s="41">
        <v>6.6500000000000001E-4</v>
      </c>
      <c r="C32" s="41">
        <v>2.8699999999999998E-4</v>
      </c>
      <c r="D32" s="41">
        <v>6.6500000000000001E-4</v>
      </c>
      <c r="E32" s="41">
        <v>2.8699999999999998E-4</v>
      </c>
      <c r="F32" s="41">
        <v>5.9800000000000001E-4</v>
      </c>
      <c r="G32" s="41">
        <v>2.5799999999999998E-4</v>
      </c>
    </row>
    <row r="33" spans="1:7">
      <c r="A33" s="40">
        <v>29</v>
      </c>
      <c r="B33" s="41">
        <v>6.6500000000000001E-4</v>
      </c>
      <c r="C33" s="41">
        <v>3.1100000000000002E-4</v>
      </c>
      <c r="D33" s="41">
        <v>6.6500000000000001E-4</v>
      </c>
      <c r="E33" s="41">
        <v>3.1100000000000002E-4</v>
      </c>
      <c r="F33" s="41">
        <v>5.9800000000000001E-4</v>
      </c>
      <c r="G33" s="41">
        <v>2.7999999999999998E-4</v>
      </c>
    </row>
    <row r="34" spans="1:7">
      <c r="A34" s="40">
        <v>30</v>
      </c>
      <c r="B34" s="41">
        <v>6.6500000000000001E-4</v>
      </c>
      <c r="C34" s="41">
        <v>3.2299999999999999E-4</v>
      </c>
      <c r="D34" s="41">
        <v>6.6500000000000001E-4</v>
      </c>
      <c r="E34" s="41">
        <v>3.2299999999999999E-4</v>
      </c>
      <c r="F34" s="41">
        <v>5.9800000000000001E-4</v>
      </c>
      <c r="G34" s="41">
        <v>2.9100000000000003E-4</v>
      </c>
    </row>
    <row r="35" spans="1:7">
      <c r="A35" s="40">
        <v>31</v>
      </c>
      <c r="B35" s="41">
        <v>6.7199999999999996E-4</v>
      </c>
      <c r="C35" s="41">
        <v>3.3500000000000001E-4</v>
      </c>
      <c r="D35" s="41">
        <v>6.7199999999999996E-4</v>
      </c>
      <c r="E35" s="41">
        <v>3.3500000000000001E-4</v>
      </c>
      <c r="F35" s="41">
        <v>6.0499999999999996E-4</v>
      </c>
      <c r="G35" s="41">
        <v>3.0200000000000002E-4</v>
      </c>
    </row>
    <row r="36" spans="1:7">
      <c r="A36" s="40">
        <v>32</v>
      </c>
      <c r="B36" s="41">
        <v>6.9499999999999998E-4</v>
      </c>
      <c r="C36" s="41">
        <v>3.5300000000000002E-4</v>
      </c>
      <c r="D36" s="41">
        <v>6.9499999999999998E-4</v>
      </c>
      <c r="E36" s="41">
        <v>3.5300000000000002E-4</v>
      </c>
      <c r="F36" s="41">
        <v>6.2600000000000004E-4</v>
      </c>
      <c r="G36" s="41">
        <v>3.1799999999999998E-4</v>
      </c>
    </row>
    <row r="37" spans="1:7">
      <c r="A37" s="40">
        <v>33</v>
      </c>
      <c r="B37" s="41">
        <v>7.36E-4</v>
      </c>
      <c r="C37" s="41">
        <v>3.8299999999999999E-4</v>
      </c>
      <c r="D37" s="41">
        <v>7.36E-4</v>
      </c>
      <c r="E37" s="41">
        <v>3.8299999999999999E-4</v>
      </c>
      <c r="F37" s="41">
        <v>6.6299999999999996E-4</v>
      </c>
      <c r="G37" s="41">
        <v>3.4400000000000001E-4</v>
      </c>
    </row>
    <row r="38" spans="1:7">
      <c r="A38" s="40">
        <v>34</v>
      </c>
      <c r="B38" s="41">
        <v>7.9199999999999995E-4</v>
      </c>
      <c r="C38" s="41">
        <v>4.2700000000000002E-4</v>
      </c>
      <c r="D38" s="41">
        <v>7.9199999999999995E-4</v>
      </c>
      <c r="E38" s="41">
        <v>4.2700000000000002E-4</v>
      </c>
      <c r="F38" s="41">
        <v>7.1299999999999998E-4</v>
      </c>
      <c r="G38" s="41">
        <v>3.8499999999999998E-4</v>
      </c>
    </row>
    <row r="39" spans="1:7">
      <c r="A39" s="40">
        <v>35</v>
      </c>
      <c r="B39" s="41">
        <v>8.61E-4</v>
      </c>
      <c r="C39" s="41">
        <v>4.8200000000000001E-4</v>
      </c>
      <c r="D39" s="41">
        <v>8.61E-4</v>
      </c>
      <c r="E39" s="41">
        <v>4.8200000000000001E-4</v>
      </c>
      <c r="F39" s="41">
        <v>7.54E-4</v>
      </c>
      <c r="G39" s="41">
        <v>4.2299999999999998E-4</v>
      </c>
    </row>
    <row r="40" spans="1:7">
      <c r="A40" s="40">
        <v>36</v>
      </c>
      <c r="B40" s="41">
        <v>9.4499999999999998E-4</v>
      </c>
      <c r="C40" s="41">
        <v>5.4299999999999997E-4</v>
      </c>
      <c r="D40" s="41">
        <v>9.4499999999999998E-4</v>
      </c>
      <c r="E40" s="41">
        <v>5.4299999999999997E-4</v>
      </c>
      <c r="F40" s="41">
        <v>8.0500000000000005E-4</v>
      </c>
      <c r="G40" s="41">
        <v>4.64E-4</v>
      </c>
    </row>
    <row r="41" spans="1:7">
      <c r="A41" s="40">
        <v>37</v>
      </c>
      <c r="B41" s="41">
        <v>1.049E-3</v>
      </c>
      <c r="C41" s="41">
        <v>6.0800000000000003E-4</v>
      </c>
      <c r="D41" s="41">
        <v>1.049E-3</v>
      </c>
      <c r="E41" s="41">
        <v>6.0800000000000003E-4</v>
      </c>
      <c r="F41" s="41">
        <v>8.7100000000000003E-4</v>
      </c>
      <c r="G41" s="41">
        <v>5.0799999999999999E-4</v>
      </c>
    </row>
    <row r="42" spans="1:7">
      <c r="A42" s="40">
        <v>38</v>
      </c>
      <c r="B42" s="41">
        <v>1.1640000000000001E-3</v>
      </c>
      <c r="C42" s="41">
        <v>6.7199999999999996E-4</v>
      </c>
      <c r="D42" s="41">
        <v>1.1640000000000001E-3</v>
      </c>
      <c r="E42" s="41">
        <v>6.7199999999999996E-4</v>
      </c>
      <c r="F42" s="41">
        <v>9.3999999999999997E-4</v>
      </c>
      <c r="G42" s="41">
        <v>5.5000000000000003E-4</v>
      </c>
    </row>
    <row r="43" spans="1:7">
      <c r="A43" s="40">
        <v>39</v>
      </c>
      <c r="B43" s="41">
        <v>1.281E-3</v>
      </c>
      <c r="C43" s="41">
        <v>7.3999999999999999E-4</v>
      </c>
      <c r="D43" s="41">
        <v>1.281E-3</v>
      </c>
      <c r="E43" s="41">
        <v>7.3999999999999999E-4</v>
      </c>
      <c r="F43" s="41">
        <v>1.008E-3</v>
      </c>
      <c r="G43" s="41">
        <v>5.9299999999999999E-4</v>
      </c>
    </row>
    <row r="44" spans="1:7">
      <c r="A44" s="40">
        <v>40</v>
      </c>
      <c r="B44" s="41">
        <v>1.4009999999999999E-3</v>
      </c>
      <c r="C44" s="41">
        <v>8.1700000000000002E-4</v>
      </c>
      <c r="D44" s="41">
        <v>1.4009999999999999E-3</v>
      </c>
      <c r="E44" s="41">
        <v>8.1700000000000002E-4</v>
      </c>
      <c r="F44" s="41">
        <v>1.073E-3</v>
      </c>
      <c r="G44" s="41">
        <v>6.4199999999999999E-4</v>
      </c>
    </row>
    <row r="45" spans="1:7">
      <c r="A45" s="40">
        <v>41</v>
      </c>
      <c r="B45" s="41">
        <v>1.524E-3</v>
      </c>
      <c r="C45" s="41">
        <v>8.9899999999999995E-4</v>
      </c>
      <c r="D45" s="41">
        <v>1.524E-3</v>
      </c>
      <c r="E45" s="41">
        <v>8.9899999999999995E-4</v>
      </c>
      <c r="F45" s="41">
        <v>1.137E-3</v>
      </c>
      <c r="G45" s="41">
        <v>6.9300000000000004E-4</v>
      </c>
    </row>
    <row r="46" spans="1:7">
      <c r="A46" s="40">
        <v>42</v>
      </c>
      <c r="B46" s="41">
        <v>1.6479999999999999E-3</v>
      </c>
      <c r="C46" s="41">
        <v>9.8299999999999993E-4</v>
      </c>
      <c r="D46" s="41">
        <v>1.6479999999999999E-3</v>
      </c>
      <c r="E46" s="41">
        <v>9.8299999999999993E-4</v>
      </c>
      <c r="F46" s="41">
        <v>1.1969999999999999E-3</v>
      </c>
      <c r="G46" s="41">
        <v>7.4299999999999995E-4</v>
      </c>
    </row>
    <row r="47" spans="1:7">
      <c r="A47" s="40">
        <v>43</v>
      </c>
      <c r="B47" s="41">
        <v>1.781E-3</v>
      </c>
      <c r="C47" s="41">
        <v>1.0660000000000001E-3</v>
      </c>
      <c r="D47" s="41">
        <v>1.781E-3</v>
      </c>
      <c r="E47" s="41">
        <v>1.0660000000000001E-3</v>
      </c>
      <c r="F47" s="41">
        <v>1.2589999999999999E-3</v>
      </c>
      <c r="G47" s="41">
        <v>7.8799999999999996E-4</v>
      </c>
    </row>
    <row r="48" spans="1:7">
      <c r="A48" s="40">
        <v>44</v>
      </c>
      <c r="B48" s="41">
        <v>1.9239999999999999E-3</v>
      </c>
      <c r="C48" s="41">
        <v>1.1479999999999999E-3</v>
      </c>
      <c r="D48" s="41">
        <v>1.9239999999999999E-3</v>
      </c>
      <c r="E48" s="41">
        <v>1.1479999999999999E-3</v>
      </c>
      <c r="F48" s="41">
        <v>1.325E-3</v>
      </c>
      <c r="G48" s="41">
        <v>8.3000000000000001E-4</v>
      </c>
    </row>
    <row r="49" spans="1:7">
      <c r="A49" s="40">
        <v>45</v>
      </c>
      <c r="B49" s="41">
        <v>2.029E-3</v>
      </c>
      <c r="C49" s="41">
        <v>1.212E-3</v>
      </c>
      <c r="D49" s="41">
        <v>2.029E-3</v>
      </c>
      <c r="E49" s="41">
        <v>1.212E-3</v>
      </c>
      <c r="F49" s="41">
        <v>1.395E-3</v>
      </c>
      <c r="G49" s="41">
        <v>8.7399999999999999E-4</v>
      </c>
    </row>
    <row r="50" spans="1:7">
      <c r="A50" s="40">
        <v>46</v>
      </c>
      <c r="B50" s="41">
        <v>2.1440000000000001E-3</v>
      </c>
      <c r="C50" s="41">
        <v>1.284E-3</v>
      </c>
      <c r="D50" s="41">
        <v>2.1440000000000001E-3</v>
      </c>
      <c r="E50" s="41">
        <v>1.284E-3</v>
      </c>
      <c r="F50" s="41">
        <v>1.4729999999999999E-3</v>
      </c>
      <c r="G50" s="41">
        <v>9.2100000000000005E-4</v>
      </c>
    </row>
    <row r="51" spans="1:7">
      <c r="A51" s="40">
        <v>47</v>
      </c>
      <c r="B51" s="41">
        <v>2.2680000000000001E-3</v>
      </c>
      <c r="C51" s="41">
        <v>1.361E-3</v>
      </c>
      <c r="D51" s="41">
        <v>2.2680000000000001E-3</v>
      </c>
      <c r="E51" s="41">
        <v>1.361E-3</v>
      </c>
      <c r="F51" s="41">
        <v>1.557E-3</v>
      </c>
      <c r="G51" s="41">
        <v>9.7099999999999997E-4</v>
      </c>
    </row>
    <row r="52" spans="1:7">
      <c r="A52" s="40">
        <v>48</v>
      </c>
      <c r="B52" s="41">
        <v>2.3969999999999998E-3</v>
      </c>
      <c r="C52" s="41">
        <v>1.439E-3</v>
      </c>
      <c r="D52" s="41">
        <v>2.3969999999999998E-3</v>
      </c>
      <c r="E52" s="41">
        <v>1.439E-3</v>
      </c>
      <c r="F52" s="41">
        <v>1.6440000000000001E-3</v>
      </c>
      <c r="G52" s="41">
        <v>1.0219999999999999E-3</v>
      </c>
    </row>
    <row r="53" spans="1:7">
      <c r="A53" s="40">
        <v>49</v>
      </c>
      <c r="B53" s="41">
        <v>2.529E-3</v>
      </c>
      <c r="C53" s="41">
        <v>1.5139999999999999E-3</v>
      </c>
      <c r="D53" s="41">
        <v>2.529E-3</v>
      </c>
      <c r="E53" s="41">
        <v>1.5139999999999999E-3</v>
      </c>
      <c r="F53" s="41">
        <v>1.735E-3</v>
      </c>
      <c r="G53" s="41">
        <v>1.0690000000000001E-3</v>
      </c>
    </row>
    <row r="54" spans="1:7">
      <c r="A54" s="40">
        <v>50</v>
      </c>
      <c r="B54" s="41">
        <v>2.6640000000000001E-3</v>
      </c>
      <c r="C54" s="41">
        <v>1.5820000000000001E-3</v>
      </c>
      <c r="D54" s="41">
        <v>2.6640000000000001E-3</v>
      </c>
      <c r="E54" s="41">
        <v>1.5820000000000001E-3</v>
      </c>
      <c r="F54" s="41">
        <v>1.8259999999999999E-3</v>
      </c>
      <c r="G54" s="41">
        <v>1.111E-3</v>
      </c>
    </row>
    <row r="55" spans="1:7">
      <c r="A55" s="40">
        <v>51</v>
      </c>
      <c r="B55" s="41">
        <v>2.8149999999999998E-3</v>
      </c>
      <c r="C55" s="41">
        <v>1.647E-3</v>
      </c>
      <c r="D55" s="41">
        <v>2.81E-3</v>
      </c>
      <c r="E55" s="41">
        <v>1.645E-3</v>
      </c>
      <c r="F55" s="41">
        <v>1.9239999999999999E-3</v>
      </c>
      <c r="G55" s="41">
        <v>1.1490000000000001E-3</v>
      </c>
    </row>
    <row r="56" spans="1:7">
      <c r="A56" s="40">
        <v>52</v>
      </c>
      <c r="B56" s="41">
        <v>2.9740000000000001E-3</v>
      </c>
      <c r="C56" s="41">
        <v>1.7080000000000001E-3</v>
      </c>
      <c r="D56" s="41">
        <v>2.96E-3</v>
      </c>
      <c r="E56" s="41">
        <v>1.702E-3</v>
      </c>
      <c r="F56" s="41">
        <v>2.0230000000000001E-3</v>
      </c>
      <c r="G56" s="41">
        <v>1.1820000000000001E-3</v>
      </c>
    </row>
    <row r="57" spans="1:7">
      <c r="A57" s="40">
        <v>53</v>
      </c>
      <c r="B57" s="41">
        <v>3.1380000000000002E-3</v>
      </c>
      <c r="C57" s="41">
        <v>1.7730000000000001E-3</v>
      </c>
      <c r="D57" s="41">
        <v>3.1080000000000001E-3</v>
      </c>
      <c r="E57" s="41">
        <v>1.761E-3</v>
      </c>
      <c r="F57" s="41">
        <v>2.1210000000000001E-3</v>
      </c>
      <c r="G57" s="41">
        <v>1.2179999999999999E-3</v>
      </c>
    </row>
    <row r="58" spans="1:7">
      <c r="A58" s="40">
        <v>54</v>
      </c>
      <c r="B58" s="41">
        <v>3.2989999999999998E-3</v>
      </c>
      <c r="C58" s="41">
        <v>1.848E-3</v>
      </c>
      <c r="D58" s="41">
        <v>3.2460000000000002E-3</v>
      </c>
      <c r="E58" s="41">
        <v>1.8270000000000001E-3</v>
      </c>
      <c r="F58" s="41">
        <v>2.212E-3</v>
      </c>
      <c r="G58" s="41">
        <v>1.2589999999999999E-3</v>
      </c>
    </row>
    <row r="59" spans="1:7">
      <c r="A59" s="40">
        <v>55</v>
      </c>
      <c r="B59" s="41">
        <v>3.4529999999999999E-3</v>
      </c>
      <c r="C59" s="41">
        <v>1.934E-3</v>
      </c>
      <c r="D59" s="41">
        <v>3.3709999999999999E-3</v>
      </c>
      <c r="E59" s="41">
        <v>1.902E-3</v>
      </c>
      <c r="F59" s="41">
        <v>2.294E-3</v>
      </c>
      <c r="G59" s="41">
        <v>1.3060000000000001E-3</v>
      </c>
    </row>
    <row r="60" spans="1:7">
      <c r="A60" s="40">
        <v>56</v>
      </c>
      <c r="B60" s="41">
        <v>3.601E-3</v>
      </c>
      <c r="C60" s="41">
        <v>2.0349999999999999E-3</v>
      </c>
      <c r="D60" s="41">
        <v>3.4870000000000001E-3</v>
      </c>
      <c r="E60" s="41">
        <v>1.99E-3</v>
      </c>
      <c r="F60" s="41">
        <v>2.3700000000000001E-3</v>
      </c>
      <c r="G60" s="41">
        <v>1.3630000000000001E-3</v>
      </c>
    </row>
    <row r="61" spans="1:7">
      <c r="A61" s="40">
        <v>57</v>
      </c>
      <c r="B61" s="41">
        <v>3.7550000000000001E-3</v>
      </c>
      <c r="C61" s="41">
        <v>2.153E-3</v>
      </c>
      <c r="D61" s="41">
        <v>3.6080000000000001E-3</v>
      </c>
      <c r="E61" s="41">
        <v>2.0939999999999999E-3</v>
      </c>
      <c r="F61" s="41">
        <v>2.4510000000000001E-3</v>
      </c>
      <c r="G61" s="41">
        <v>1.4300000000000001E-3</v>
      </c>
    </row>
    <row r="62" spans="1:7">
      <c r="A62" s="40">
        <v>58</v>
      </c>
      <c r="B62" s="41">
        <v>3.9249999999999997E-3</v>
      </c>
      <c r="C62" s="41">
        <v>2.2790000000000002E-3</v>
      </c>
      <c r="D62" s="41">
        <v>3.7420000000000001E-3</v>
      </c>
      <c r="E62" s="41">
        <v>2.2039999999999998E-3</v>
      </c>
      <c r="F62" s="41">
        <v>2.5400000000000002E-3</v>
      </c>
      <c r="G62" s="41">
        <v>1.5039999999999999E-3</v>
      </c>
    </row>
    <row r="63" spans="1:7">
      <c r="A63" s="40">
        <v>59</v>
      </c>
      <c r="B63" s="41">
        <v>4.1289999999999999E-3</v>
      </c>
      <c r="C63" s="41">
        <v>2.4169999999999999E-3</v>
      </c>
      <c r="D63" s="41">
        <v>3.9060000000000002E-3</v>
      </c>
      <c r="E63" s="41">
        <v>2.3259999999999999E-3</v>
      </c>
      <c r="F63" s="41">
        <v>2.6489999999999999E-3</v>
      </c>
      <c r="G63" s="41">
        <v>1.585E-3</v>
      </c>
    </row>
    <row r="64" spans="1:7">
      <c r="A64" s="40">
        <v>60</v>
      </c>
      <c r="B64" s="41">
        <v>4.3759999999999997E-3</v>
      </c>
      <c r="C64" s="41">
        <v>2.5690000000000001E-3</v>
      </c>
      <c r="D64" s="41">
        <v>4.1079999999999997E-3</v>
      </c>
      <c r="E64" s="41">
        <v>2.4589999999999998E-3</v>
      </c>
      <c r="F64" s="41">
        <v>2.7810000000000001E-3</v>
      </c>
      <c r="G64" s="41">
        <v>1.6739999999999999E-3</v>
      </c>
    </row>
    <row r="65" spans="1:7">
      <c r="A65" s="40">
        <v>61</v>
      </c>
      <c r="B65" s="41">
        <v>4.7010000000000003E-3</v>
      </c>
      <c r="C65" s="41">
        <v>2.7369999999999998E-3</v>
      </c>
      <c r="D65" s="41">
        <v>4.3790000000000001E-3</v>
      </c>
      <c r="E65" s="41">
        <v>2.6059999999999998E-3</v>
      </c>
      <c r="F65" s="41">
        <v>2.957E-3</v>
      </c>
      <c r="G65" s="41">
        <v>1.771E-3</v>
      </c>
    </row>
    <row r="66" spans="1:7">
      <c r="A66" s="40">
        <v>62</v>
      </c>
      <c r="B66" s="41">
        <v>5.1089999999999998E-3</v>
      </c>
      <c r="C66" s="41">
        <v>2.921E-3</v>
      </c>
      <c r="D66" s="41">
        <v>4.7200000000000002E-3</v>
      </c>
      <c r="E66" s="41">
        <v>2.7659999999999998E-3</v>
      </c>
      <c r="F66" s="41">
        <v>3.176E-3</v>
      </c>
      <c r="G66" s="41">
        <v>1.8760000000000001E-3</v>
      </c>
    </row>
    <row r="67" spans="1:7">
      <c r="A67" s="40">
        <v>63</v>
      </c>
      <c r="B67" s="41">
        <v>5.594E-3</v>
      </c>
      <c r="C67" s="41">
        <v>3.1229999999999999E-3</v>
      </c>
      <c r="D67" s="41">
        <v>5.1229999999999999E-3</v>
      </c>
      <c r="E67" s="41">
        <v>2.9399999999999999E-3</v>
      </c>
      <c r="F67" s="41">
        <v>3.4320000000000002E-3</v>
      </c>
      <c r="G67" s="41">
        <v>1.9859999999999999E-3</v>
      </c>
    </row>
    <row r="68" spans="1:7">
      <c r="A68" s="40">
        <v>64</v>
      </c>
      <c r="B68" s="41">
        <v>6.1310000000000002E-3</v>
      </c>
      <c r="C68" s="41">
        <v>3.3340000000000002E-3</v>
      </c>
      <c r="D68" s="41">
        <v>5.5649999999999996E-3</v>
      </c>
      <c r="E68" s="41">
        <v>3.1189999999999998E-3</v>
      </c>
      <c r="F68" s="41">
        <v>3.7069999999999998E-3</v>
      </c>
      <c r="G68" s="41">
        <v>2.0960000000000002E-3</v>
      </c>
    </row>
    <row r="69" spans="1:7">
      <c r="A69" s="40">
        <v>65</v>
      </c>
      <c r="B69" s="41">
        <v>6.6880000000000004E-3</v>
      </c>
      <c r="C69" s="41">
        <v>3.5890000000000002E-3</v>
      </c>
      <c r="D69" s="41">
        <v>6.0140000000000002E-3</v>
      </c>
      <c r="E69" s="41">
        <v>3.3349999999999999E-3</v>
      </c>
      <c r="F69" s="41">
        <v>3.98E-3</v>
      </c>
      <c r="G69" s="41">
        <v>2.2290000000000001E-3</v>
      </c>
    </row>
    <row r="70" spans="1:7">
      <c r="A70" s="40">
        <v>66</v>
      </c>
      <c r="B70" s="41">
        <v>7.3010000000000002E-3</v>
      </c>
      <c r="C70" s="41">
        <v>3.8279999999999998E-3</v>
      </c>
      <c r="D70" s="41">
        <v>6.4999999999999997E-3</v>
      </c>
      <c r="E70" s="41">
        <v>3.532E-3</v>
      </c>
      <c r="F70" s="41">
        <v>4.2700000000000004E-3</v>
      </c>
      <c r="G70" s="41">
        <v>2.3449999999999999E-3</v>
      </c>
    </row>
    <row r="71" spans="1:7">
      <c r="A71" s="40">
        <v>67</v>
      </c>
      <c r="B71" s="41">
        <v>8.0590000000000002E-3</v>
      </c>
      <c r="C71" s="41">
        <v>4.1729999999999996E-3</v>
      </c>
      <c r="D71" s="41">
        <v>7.1019999999999998E-3</v>
      </c>
      <c r="E71" s="41">
        <v>3.8219999999999999E-3</v>
      </c>
      <c r="F71" s="41">
        <v>4.6309999999999997E-3</v>
      </c>
      <c r="G71" s="41">
        <v>2.5200000000000001E-3</v>
      </c>
    </row>
    <row r="72" spans="1:7">
      <c r="A72" s="40">
        <v>68</v>
      </c>
      <c r="B72" s="41">
        <v>8.8500000000000002E-3</v>
      </c>
      <c r="C72" s="41">
        <v>4.5909999999999996E-3</v>
      </c>
      <c r="D72" s="41">
        <v>7.7169999999999999E-3</v>
      </c>
      <c r="E72" s="41">
        <v>4.1720000000000004E-3</v>
      </c>
      <c r="F72" s="41">
        <v>4.9950000000000003E-3</v>
      </c>
      <c r="G72" s="41">
        <v>2.7320000000000001E-3</v>
      </c>
    </row>
    <row r="73" spans="1:7">
      <c r="A73" s="40">
        <v>69</v>
      </c>
      <c r="B73" s="41">
        <v>9.6710000000000008E-3</v>
      </c>
      <c r="C73" s="41">
        <v>5.0489999999999997E-3</v>
      </c>
      <c r="D73" s="41">
        <v>8.3440000000000007E-3</v>
      </c>
      <c r="E73" s="41">
        <v>4.5519999999999996E-3</v>
      </c>
      <c r="F73" s="41">
        <v>5.3629999999999997E-3</v>
      </c>
      <c r="G73" s="41">
        <v>2.9589999999999998E-3</v>
      </c>
    </row>
    <row r="74" spans="1:7">
      <c r="A74" s="40">
        <v>70</v>
      </c>
      <c r="B74" s="41">
        <v>1.0529999999999999E-2</v>
      </c>
      <c r="C74" s="41">
        <v>5.5430000000000002E-3</v>
      </c>
      <c r="D74" s="41">
        <v>8.9910000000000007E-3</v>
      </c>
      <c r="E74" s="41">
        <v>4.9560000000000003E-3</v>
      </c>
      <c r="F74" s="41">
        <v>5.744E-3</v>
      </c>
      <c r="G74" s="41">
        <v>3.199E-3</v>
      </c>
    </row>
    <row r="75" spans="1:7">
      <c r="A75" s="40">
        <v>71</v>
      </c>
      <c r="B75" s="41">
        <v>1.1443999999999999E-2</v>
      </c>
      <c r="C75" s="41">
        <v>6.1180000000000002E-3</v>
      </c>
      <c r="D75" s="41">
        <v>9.6740000000000003E-3</v>
      </c>
      <c r="E75" s="41">
        <v>5.4250000000000001E-3</v>
      </c>
      <c r="F75" s="41">
        <v>6.1500000000000001E-3</v>
      </c>
      <c r="G75" s="41">
        <v>3.4780000000000002E-3</v>
      </c>
    </row>
    <row r="76" spans="1:7">
      <c r="A76" s="40">
        <v>72</v>
      </c>
      <c r="B76" s="41">
        <v>1.2448000000000001E-2</v>
      </c>
      <c r="C76" s="41">
        <v>6.744E-3</v>
      </c>
      <c r="D76" s="41">
        <v>1.0423999999999999E-2</v>
      </c>
      <c r="E76" s="41">
        <v>5.9300000000000004E-3</v>
      </c>
      <c r="F76" s="41">
        <v>6.6049999999999998E-3</v>
      </c>
      <c r="G76" s="41">
        <v>3.7799999999999999E-3</v>
      </c>
    </row>
    <row r="77" spans="1:7">
      <c r="A77" s="40">
        <v>73</v>
      </c>
      <c r="B77" s="41">
        <v>1.3561999999999999E-2</v>
      </c>
      <c r="C77" s="41">
        <v>7.3940000000000004E-3</v>
      </c>
      <c r="D77" s="41">
        <v>1.1261E-2</v>
      </c>
      <c r="E77" s="41">
        <v>6.45E-3</v>
      </c>
      <c r="F77" s="41">
        <v>7.1219999999999999E-3</v>
      </c>
      <c r="G77" s="41">
        <v>4.0899999999999999E-3</v>
      </c>
    </row>
    <row r="78" spans="1:7">
      <c r="A78" s="40">
        <v>74</v>
      </c>
      <c r="B78" s="41">
        <v>1.4817E-2</v>
      </c>
      <c r="C78" s="41">
        <v>8.1340000000000006E-3</v>
      </c>
      <c r="D78" s="41">
        <v>1.221E-2</v>
      </c>
      <c r="E78" s="41">
        <v>7.0419999999999996E-3</v>
      </c>
      <c r="F78" s="41">
        <v>7.7219999999999997E-3</v>
      </c>
      <c r="G78" s="41">
        <v>4.4460000000000003E-3</v>
      </c>
    </row>
    <row r="79" spans="1:7">
      <c r="A79" s="40">
        <v>75</v>
      </c>
      <c r="B79" s="41">
        <v>1.6312E-2</v>
      </c>
      <c r="C79" s="41">
        <v>8.9879999999999995E-3</v>
      </c>
      <c r="D79" s="41">
        <v>1.3354E-2</v>
      </c>
      <c r="E79" s="41">
        <v>7.7270000000000004E-3</v>
      </c>
      <c r="F79" s="41">
        <v>8.4600000000000005E-3</v>
      </c>
      <c r="G79" s="41">
        <v>4.8640000000000003E-3</v>
      </c>
    </row>
    <row r="80" spans="1:7">
      <c r="A80" s="40">
        <v>76</v>
      </c>
      <c r="B80" s="41">
        <v>1.8046E-2</v>
      </c>
      <c r="C80" s="41">
        <v>9.9270000000000001E-3</v>
      </c>
      <c r="D80" s="41">
        <v>1.4694E-2</v>
      </c>
      <c r="E80" s="41">
        <v>8.4810000000000007E-3</v>
      </c>
      <c r="F80" s="41">
        <v>9.3369999999999998E-3</v>
      </c>
      <c r="G80" s="41">
        <v>5.3280000000000003E-3</v>
      </c>
    </row>
    <row r="81" spans="1:7">
      <c r="A81" s="40">
        <v>77</v>
      </c>
      <c r="B81" s="41">
        <v>2.0105999999999999E-2</v>
      </c>
      <c r="C81" s="41">
        <v>1.0914E-2</v>
      </c>
      <c r="D81" s="41">
        <v>1.6299999999999999E-2</v>
      </c>
      <c r="E81" s="41">
        <v>9.2739999999999993E-3</v>
      </c>
      <c r="F81" s="41">
        <v>1.0403000000000001E-2</v>
      </c>
      <c r="G81" s="41">
        <v>5.8230000000000001E-3</v>
      </c>
    </row>
    <row r="82" spans="1:7">
      <c r="A82" s="40">
        <v>78</v>
      </c>
      <c r="B82" s="41">
        <v>2.2551999999999999E-2</v>
      </c>
      <c r="C82" s="41">
        <v>1.2095E-2</v>
      </c>
      <c r="D82" s="41">
        <v>1.8223E-2</v>
      </c>
      <c r="E82" s="41">
        <v>1.0231000000000001E-2</v>
      </c>
      <c r="F82" s="41">
        <v>1.1693E-2</v>
      </c>
      <c r="G82" s="41">
        <v>6.4289999999999998E-3</v>
      </c>
    </row>
    <row r="83" spans="1:7">
      <c r="A83" s="40">
        <v>79</v>
      </c>
      <c r="B83" s="41">
        <v>2.5474E-2</v>
      </c>
      <c r="C83" s="41">
        <v>1.3568999999999999E-2</v>
      </c>
      <c r="D83" s="41">
        <v>2.0535000000000001E-2</v>
      </c>
      <c r="E83" s="41">
        <v>1.1439E-2</v>
      </c>
      <c r="F83" s="41">
        <v>1.3259E-2</v>
      </c>
      <c r="G83" s="41">
        <v>7.2030000000000002E-3</v>
      </c>
    </row>
    <row r="84" spans="1:7">
      <c r="A84" s="40">
        <v>80</v>
      </c>
      <c r="B84" s="41">
        <v>2.8982000000000001E-2</v>
      </c>
      <c r="C84" s="41">
        <v>1.546E-2</v>
      </c>
      <c r="D84" s="41">
        <v>2.3328999999999999E-2</v>
      </c>
      <c r="E84" s="41">
        <v>1.3002E-2</v>
      </c>
      <c r="F84" s="41">
        <v>1.5167E-2</v>
      </c>
      <c r="G84" s="41">
        <v>8.2150000000000001E-3</v>
      </c>
    </row>
    <row r="85" spans="1:7">
      <c r="A85" s="40">
        <v>81</v>
      </c>
      <c r="B85" s="41">
        <v>3.3119000000000003E-2</v>
      </c>
      <c r="C85" s="41">
        <v>1.7884000000000001E-2</v>
      </c>
      <c r="D85" s="41">
        <v>2.6641999999999999E-2</v>
      </c>
      <c r="E85" s="41">
        <v>1.5023999999999999E-2</v>
      </c>
      <c r="F85" s="41">
        <v>1.745E-2</v>
      </c>
      <c r="G85" s="41">
        <v>9.5359999999999993E-3</v>
      </c>
    </row>
    <row r="86" spans="1:7">
      <c r="A86" s="40">
        <v>82</v>
      </c>
      <c r="B86" s="41">
        <v>3.7969999999999997E-2</v>
      </c>
      <c r="C86" s="41">
        <v>2.0945999999999999E-2</v>
      </c>
      <c r="D86" s="41">
        <v>3.0547000000000001E-2</v>
      </c>
      <c r="E86" s="41">
        <v>1.7599E-2</v>
      </c>
      <c r="F86" s="41">
        <v>2.0161999999999999E-2</v>
      </c>
      <c r="G86" s="41">
        <v>1.1237E-2</v>
      </c>
    </row>
    <row r="87" spans="1:7">
      <c r="A87" s="40">
        <v>83</v>
      </c>
      <c r="B87" s="41">
        <v>4.3567000000000002E-2</v>
      </c>
      <c r="C87" s="41">
        <v>2.4667000000000001E-2</v>
      </c>
      <c r="D87" s="41">
        <v>3.5069000000000003E-2</v>
      </c>
      <c r="E87" s="41">
        <v>2.0754000000000002E-2</v>
      </c>
      <c r="F87" s="41">
        <v>2.3324000000000001E-2</v>
      </c>
      <c r="G87" s="41">
        <v>1.3343000000000001E-2</v>
      </c>
    </row>
    <row r="88" spans="1:7">
      <c r="A88" s="40">
        <v>84</v>
      </c>
      <c r="B88" s="41">
        <v>4.9974999999999999E-2</v>
      </c>
      <c r="C88" s="41">
        <v>2.8996000000000001E-2</v>
      </c>
      <c r="D88" s="41">
        <v>4.0256E-2</v>
      </c>
      <c r="E88" s="41">
        <v>2.4455999999999999E-2</v>
      </c>
      <c r="F88" s="41">
        <v>2.6970000000000001E-2</v>
      </c>
      <c r="G88" s="41">
        <v>1.5844E-2</v>
      </c>
    </row>
    <row r="89" spans="1:7">
      <c r="A89" s="40">
        <v>85</v>
      </c>
      <c r="B89" s="41">
        <v>5.7258000000000003E-2</v>
      </c>
      <c r="C89" s="41">
        <v>3.3986000000000002E-2</v>
      </c>
      <c r="D89" s="41">
        <v>4.6163999999999997E-2</v>
      </c>
      <c r="E89" s="41">
        <v>2.8766E-2</v>
      </c>
      <c r="F89" s="41">
        <v>3.1142E-2</v>
      </c>
      <c r="G89" s="41">
        <v>1.8792E-2</v>
      </c>
    </row>
    <row r="90" spans="1:7">
      <c r="A90" s="40">
        <v>86</v>
      </c>
      <c r="B90" s="41">
        <v>6.5421000000000007E-2</v>
      </c>
      <c r="C90" s="41">
        <v>3.9756E-2</v>
      </c>
      <c r="D90" s="41">
        <v>5.2801000000000001E-2</v>
      </c>
      <c r="E90" s="41">
        <v>3.3797000000000001E-2</v>
      </c>
      <c r="F90" s="41">
        <v>3.5853999999999997E-2</v>
      </c>
      <c r="G90" s="41">
        <v>2.2273000000000001E-2</v>
      </c>
    </row>
    <row r="91" spans="1:7">
      <c r="A91" s="40">
        <v>87</v>
      </c>
      <c r="B91" s="41">
        <v>7.4527999999999997E-2</v>
      </c>
      <c r="C91" s="41">
        <v>4.6377000000000002E-2</v>
      </c>
      <c r="D91" s="41">
        <v>6.0229999999999999E-2</v>
      </c>
      <c r="E91" s="41">
        <v>3.9627999999999997E-2</v>
      </c>
      <c r="F91" s="41">
        <v>4.1159000000000001E-2</v>
      </c>
      <c r="G91" s="41">
        <v>2.6353000000000001E-2</v>
      </c>
    </row>
    <row r="92" spans="1:7">
      <c r="A92" s="40">
        <v>88</v>
      </c>
      <c r="B92" s="41">
        <v>8.4578E-2</v>
      </c>
      <c r="C92" s="41">
        <v>5.3838999999999998E-2</v>
      </c>
      <c r="D92" s="41">
        <v>6.8472000000000005E-2</v>
      </c>
      <c r="E92" s="41">
        <v>4.6268999999999998E-2</v>
      </c>
      <c r="F92" s="41">
        <v>4.709E-2</v>
      </c>
      <c r="G92" s="41">
        <v>3.1049E-2</v>
      </c>
    </row>
    <row r="93" spans="1:7">
      <c r="A93" s="40">
        <v>89</v>
      </c>
      <c r="B93" s="41">
        <v>9.5547999999999994E-2</v>
      </c>
      <c r="C93" s="41">
        <v>6.2094999999999997E-2</v>
      </c>
      <c r="D93" s="41">
        <v>7.7529000000000001E-2</v>
      </c>
      <c r="E93" s="41">
        <v>5.3700999999999999E-2</v>
      </c>
      <c r="F93" s="41">
        <v>5.3665999999999998E-2</v>
      </c>
      <c r="G93" s="41">
        <v>3.6366000000000002E-2</v>
      </c>
    </row>
    <row r="94" spans="1:7">
      <c r="A94" s="40">
        <v>90</v>
      </c>
      <c r="B94" s="41">
        <v>0.10578700000000001</v>
      </c>
      <c r="C94" s="41">
        <v>7.0866999999999999E-2</v>
      </c>
      <c r="D94" s="41">
        <v>8.7145E-2</v>
      </c>
      <c r="E94" s="41">
        <v>6.1676000000000002E-2</v>
      </c>
      <c r="F94" s="41">
        <v>6.0680999999999999E-2</v>
      </c>
      <c r="G94" s="41">
        <v>4.2123000000000001E-2</v>
      </c>
    </row>
    <row r="95" spans="1:7">
      <c r="A95" s="40">
        <v>91</v>
      </c>
      <c r="B95" s="41">
        <v>0.11523799999999999</v>
      </c>
      <c r="C95" s="41">
        <v>7.9822000000000004E-2</v>
      </c>
      <c r="D95" s="41">
        <v>9.7058000000000005E-2</v>
      </c>
      <c r="E95" s="41">
        <v>6.9869000000000001E-2</v>
      </c>
      <c r="F95" s="41">
        <v>6.7907999999999996E-2</v>
      </c>
      <c r="G95" s="41">
        <v>4.8071000000000003E-2</v>
      </c>
    </row>
    <row r="96" spans="1:7">
      <c r="A96" s="40">
        <v>92</v>
      </c>
      <c r="B96" s="41">
        <v>0.124748</v>
      </c>
      <c r="C96" s="41">
        <v>8.8900999999999994E-2</v>
      </c>
      <c r="D96" s="41">
        <v>0.107098</v>
      </c>
      <c r="E96" s="41">
        <v>7.8210000000000002E-2</v>
      </c>
      <c r="F96" s="41">
        <v>7.5208999999999998E-2</v>
      </c>
      <c r="G96" s="41">
        <v>5.4144999999999999E-2</v>
      </c>
    </row>
    <row r="97" spans="1:7">
      <c r="A97" s="40">
        <v>93</v>
      </c>
      <c r="B97" s="41">
        <v>0.13429099999999999</v>
      </c>
      <c r="C97" s="41">
        <v>9.8032999999999995E-2</v>
      </c>
      <c r="D97" s="41">
        <v>0.11712500000000001</v>
      </c>
      <c r="E97" s="41">
        <v>8.6614999999999998E-2</v>
      </c>
      <c r="F97" s="41">
        <v>8.2461999999999994E-2</v>
      </c>
      <c r="G97" s="41">
        <v>6.0268000000000002E-2</v>
      </c>
    </row>
    <row r="98" spans="1:7">
      <c r="A98" s="40">
        <v>94</v>
      </c>
      <c r="B98" s="41">
        <v>0.143813</v>
      </c>
      <c r="C98" s="41">
        <v>0.107136</v>
      </c>
      <c r="D98" s="41">
        <v>0.12695899999999999</v>
      </c>
      <c r="E98" s="41">
        <v>9.4985E-2</v>
      </c>
      <c r="F98" s="41">
        <v>8.9514999999999997E-2</v>
      </c>
      <c r="G98" s="41">
        <v>6.6350999999999993E-2</v>
      </c>
    </row>
    <row r="99" spans="1:7">
      <c r="A99" s="40">
        <v>95</v>
      </c>
      <c r="B99" s="41">
        <v>0.15326300000000001</v>
      </c>
      <c r="C99" s="41">
        <v>0.11608300000000001</v>
      </c>
      <c r="D99" s="41">
        <v>0.136406</v>
      </c>
      <c r="E99" s="41">
        <v>0.10317900000000001</v>
      </c>
      <c r="F99" s="41">
        <v>9.6209000000000003E-2</v>
      </c>
      <c r="G99" s="41">
        <v>7.2275000000000006E-2</v>
      </c>
    </row>
    <row r="100" spans="1:7">
      <c r="A100" s="40">
        <v>96</v>
      </c>
      <c r="B100" s="41">
        <v>0.16259899999999999</v>
      </c>
      <c r="C100" s="41">
        <v>0.12472900000000001</v>
      </c>
      <c r="D100" s="41">
        <v>0.14526500000000001</v>
      </c>
      <c r="E100" s="41">
        <v>0.11103300000000001</v>
      </c>
      <c r="F100" s="41">
        <v>0.102378</v>
      </c>
      <c r="G100" s="41">
        <v>7.7904000000000001E-2</v>
      </c>
    </row>
    <row r="101" spans="1:7">
      <c r="A101" s="40">
        <v>97</v>
      </c>
      <c r="B101" s="41">
        <v>0.171791</v>
      </c>
      <c r="C101" s="41">
        <v>0.13291700000000001</v>
      </c>
      <c r="D101" s="41">
        <v>0.15335499999999999</v>
      </c>
      <c r="E101" s="41">
        <v>0.11837399999999999</v>
      </c>
      <c r="F101" s="41">
        <v>0.107876</v>
      </c>
      <c r="G101" s="41">
        <v>8.3095000000000002E-2</v>
      </c>
    </row>
    <row r="102" spans="1:7">
      <c r="A102" s="40">
        <v>98</v>
      </c>
      <c r="B102" s="41">
        <v>0.18088799999999999</v>
      </c>
      <c r="C102" s="41">
        <v>0.14052000000000001</v>
      </c>
      <c r="D102" s="41">
        <v>0.16106899999999999</v>
      </c>
      <c r="E102" s="41">
        <v>0.125055</v>
      </c>
      <c r="F102" s="41">
        <v>0.11304500000000001</v>
      </c>
      <c r="G102" s="41">
        <v>8.7726999999999999E-2</v>
      </c>
    </row>
    <row r="103" spans="1:7">
      <c r="A103" s="40">
        <v>99</v>
      </c>
      <c r="B103" s="41">
        <v>0.18989800000000001</v>
      </c>
      <c r="C103" s="41">
        <v>0.14740900000000001</v>
      </c>
      <c r="D103" s="41">
        <v>0.16866600000000001</v>
      </c>
      <c r="E103" s="41">
        <v>0.13092699999999999</v>
      </c>
      <c r="F103" s="41">
        <v>0.118108</v>
      </c>
      <c r="G103" s="41">
        <v>9.1680999999999999E-2</v>
      </c>
    </row>
    <row r="104" spans="1:7">
      <c r="A104" s="40">
        <v>100</v>
      </c>
      <c r="B104" s="41">
        <v>0.196377</v>
      </c>
      <c r="C104" s="41">
        <v>0.16181200000000001</v>
      </c>
      <c r="D104" s="41">
        <v>0.173981</v>
      </c>
      <c r="E104" s="41">
        <v>0.14335800000000001</v>
      </c>
      <c r="F104" s="41">
        <v>0.12155299999999999</v>
      </c>
      <c r="G104" s="41">
        <v>0.100158</v>
      </c>
    </row>
    <row r="105" spans="1:7">
      <c r="A105" s="40">
        <v>101</v>
      </c>
      <c r="B105" s="41">
        <v>0.205259</v>
      </c>
      <c r="C105" s="41">
        <v>0.17007</v>
      </c>
      <c r="D105" s="41">
        <v>0.181392</v>
      </c>
      <c r="E105" s="41">
        <v>0.15029500000000001</v>
      </c>
      <c r="F105" s="41">
        <v>0.126442</v>
      </c>
      <c r="G105" s="41">
        <v>0.104765</v>
      </c>
    </row>
    <row r="106" spans="1:7">
      <c r="A106" s="40">
        <v>102</v>
      </c>
      <c r="B106" s="41">
        <v>0.214172</v>
      </c>
      <c r="C106" s="41">
        <v>0.17843899999999999</v>
      </c>
      <c r="D106" s="41">
        <v>0.18879199999999999</v>
      </c>
      <c r="E106" s="41">
        <v>0.15729299999999999</v>
      </c>
      <c r="F106" s="41">
        <v>0.131302</v>
      </c>
      <c r="G106" s="41">
        <v>0.10939400000000001</v>
      </c>
    </row>
    <row r="107" spans="1:7">
      <c r="A107" s="40">
        <v>103</v>
      </c>
      <c r="B107" s="41">
        <v>0.22311700000000001</v>
      </c>
      <c r="C107" s="41">
        <v>0.186919</v>
      </c>
      <c r="D107" s="41">
        <v>0.19618099999999999</v>
      </c>
      <c r="E107" s="41">
        <v>0.164354</v>
      </c>
      <c r="F107" s="41">
        <v>0.13613</v>
      </c>
      <c r="G107" s="41">
        <v>0.11404499999999999</v>
      </c>
    </row>
    <row r="108" spans="1:7">
      <c r="A108" s="40">
        <v>104</v>
      </c>
      <c r="B108" s="41">
        <v>0.23208999999999999</v>
      </c>
      <c r="C108" s="41">
        <v>0.195516</v>
      </c>
      <c r="D108" s="41">
        <v>0.20355599999999999</v>
      </c>
      <c r="E108" s="41">
        <v>0.17147899999999999</v>
      </c>
      <c r="F108" s="41">
        <v>0.140927</v>
      </c>
      <c r="G108" s="41">
        <v>0.11871900000000001</v>
      </c>
    </row>
    <row r="109" spans="1:7">
      <c r="A109" s="40">
        <v>105</v>
      </c>
      <c r="B109" s="41">
        <v>0.241088</v>
      </c>
      <c r="C109" s="41">
        <v>0.20422999999999999</v>
      </c>
      <c r="D109" s="41">
        <v>0.21091499999999999</v>
      </c>
      <c r="E109" s="41">
        <v>0.178671</v>
      </c>
      <c r="F109" s="41">
        <v>0.14568999999999999</v>
      </c>
      <c r="G109" s="41">
        <v>0.123417</v>
      </c>
    </row>
    <row r="110" spans="1:7">
      <c r="A110" s="40">
        <v>106</v>
      </c>
      <c r="B110" s="41">
        <v>0.25010700000000002</v>
      </c>
      <c r="C110" s="41">
        <v>0.213063</v>
      </c>
      <c r="D110" s="41">
        <v>0.218255</v>
      </c>
      <c r="E110" s="41">
        <v>0.18592900000000001</v>
      </c>
      <c r="F110" s="41">
        <v>0.15041599999999999</v>
      </c>
      <c r="G110" s="41">
        <v>0.128138</v>
      </c>
    </row>
    <row r="111" spans="1:7">
      <c r="A111" s="40">
        <v>107</v>
      </c>
      <c r="B111" s="41">
        <v>0.25914300000000001</v>
      </c>
      <c r="C111" s="41">
        <v>0.22201599999999999</v>
      </c>
      <c r="D111" s="41">
        <v>0.22556999999999999</v>
      </c>
      <c r="E111" s="41">
        <v>0.19325300000000001</v>
      </c>
      <c r="F111" s="41">
        <v>0.15510499999999999</v>
      </c>
      <c r="G111" s="41">
        <v>0.132883</v>
      </c>
    </row>
    <row r="112" spans="1:7">
      <c r="A112" s="40">
        <v>108</v>
      </c>
      <c r="B112" s="41">
        <v>0.26819100000000001</v>
      </c>
      <c r="C112" s="41">
        <v>0.23108899999999999</v>
      </c>
      <c r="D112" s="41">
        <v>0.23285800000000001</v>
      </c>
      <c r="E112" s="41">
        <v>0.20064399999999999</v>
      </c>
      <c r="F112" s="41">
        <v>0.15975200000000001</v>
      </c>
      <c r="G112" s="41">
        <v>0.137652</v>
      </c>
    </row>
    <row r="113" spans="1:7">
      <c r="A113" s="40">
        <v>109</v>
      </c>
      <c r="B113" s="41">
        <v>0.27724399999999999</v>
      </c>
      <c r="C113" s="41">
        <v>0.240283</v>
      </c>
      <c r="D113" s="41">
        <v>0.24011099999999999</v>
      </c>
      <c r="E113" s="41">
        <v>0.20810100000000001</v>
      </c>
      <c r="F113" s="41">
        <v>0.164354</v>
      </c>
      <c r="G113" s="41">
        <v>0.14244299999999999</v>
      </c>
    </row>
    <row r="114" spans="1:7">
      <c r="A114" s="40">
        <v>110</v>
      </c>
      <c r="B114" s="41">
        <v>0.28629500000000002</v>
      </c>
      <c r="C114" s="41">
        <v>0.24959600000000001</v>
      </c>
      <c r="D114" s="41">
        <v>0.24732599999999999</v>
      </c>
      <c r="E114" s="41">
        <v>0.21562200000000001</v>
      </c>
      <c r="F114" s="41">
        <v>0.168907</v>
      </c>
      <c r="G114" s="41">
        <v>0.147255</v>
      </c>
    </row>
    <row r="115" spans="1:7">
      <c r="A115" s="40">
        <v>111</v>
      </c>
      <c r="B115" s="41">
        <v>0.29533599999999999</v>
      </c>
      <c r="C115" s="41">
        <v>0.25902500000000001</v>
      </c>
      <c r="D115" s="41">
        <v>0.25449300000000002</v>
      </c>
      <c r="E115" s="41">
        <v>0.22320400000000001</v>
      </c>
      <c r="F115" s="41">
        <v>0.17340700000000001</v>
      </c>
      <c r="G115" s="41">
        <v>0.152087</v>
      </c>
    </row>
    <row r="116" spans="1:7">
      <c r="A116" s="40">
        <v>112</v>
      </c>
      <c r="B116" s="41">
        <v>0.30435600000000002</v>
      </c>
      <c r="C116" s="41">
        <v>0.26856799999999997</v>
      </c>
      <c r="D116" s="41">
        <v>0.26160499999999998</v>
      </c>
      <c r="E116" s="41">
        <v>0.23084399999999999</v>
      </c>
      <c r="F116" s="41">
        <v>0.17784800000000001</v>
      </c>
      <c r="G116" s="41">
        <v>0.15693499999999999</v>
      </c>
    </row>
    <row r="117" spans="1:7">
      <c r="A117" s="40">
        <v>113</v>
      </c>
      <c r="B117" s="41">
        <v>0.31334499999999998</v>
      </c>
      <c r="C117" s="41">
        <v>0.27821800000000002</v>
      </c>
      <c r="D117" s="41">
        <v>0.26865299999999998</v>
      </c>
      <c r="E117" s="41">
        <v>0.238536</v>
      </c>
      <c r="F117" s="41">
        <v>0.182224</v>
      </c>
      <c r="G117" s="41">
        <v>0.161796</v>
      </c>
    </row>
    <row r="118" spans="1:7">
      <c r="A118" s="40">
        <v>114</v>
      </c>
      <c r="B118" s="41">
        <v>0.32228899999999999</v>
      </c>
      <c r="C118" s="41">
        <v>0.28796899999999997</v>
      </c>
      <c r="D118" s="41">
        <v>0.27562500000000001</v>
      </c>
      <c r="E118" s="41">
        <v>0.24627399999999999</v>
      </c>
      <c r="F118" s="41">
        <v>0.186528</v>
      </c>
      <c r="G118" s="41">
        <v>0.16666500000000001</v>
      </c>
    </row>
    <row r="119" spans="1:7">
      <c r="A119" s="40">
        <v>115</v>
      </c>
      <c r="B119" s="41">
        <v>0.331173</v>
      </c>
      <c r="C119" s="41">
        <v>0.29781000000000002</v>
      </c>
      <c r="D119" s="41">
        <v>0.28250900000000001</v>
      </c>
      <c r="E119" s="41">
        <v>0.25404900000000002</v>
      </c>
      <c r="F119" s="41">
        <v>0.190752</v>
      </c>
      <c r="G119" s="41">
        <v>0.17153599999999999</v>
      </c>
    </row>
    <row r="120" spans="1:7">
      <c r="A120" s="40">
        <v>116</v>
      </c>
      <c r="B120" s="41">
        <v>0.33997899999999998</v>
      </c>
      <c r="C120" s="41">
        <v>0.30773</v>
      </c>
      <c r="D120" s="41">
        <v>0.28929100000000002</v>
      </c>
      <c r="E120" s="41">
        <v>0.26185000000000003</v>
      </c>
      <c r="F120" s="41">
        <v>0.194887</v>
      </c>
      <c r="G120" s="41">
        <v>0.176401</v>
      </c>
    </row>
    <row r="121" spans="1:7">
      <c r="A121" s="40">
        <v>117</v>
      </c>
      <c r="B121" s="41">
        <v>0.34868900000000003</v>
      </c>
      <c r="C121" s="41">
        <v>0.31771100000000002</v>
      </c>
      <c r="D121" s="41">
        <v>0.29595500000000002</v>
      </c>
      <c r="E121" s="41">
        <v>0.26966200000000001</v>
      </c>
      <c r="F121" s="41">
        <v>0.19892299999999999</v>
      </c>
      <c r="G121" s="41">
        <v>0.18124999999999999</v>
      </c>
    </row>
    <row r="122" spans="1:7">
      <c r="A122" s="40">
        <v>118</v>
      </c>
      <c r="B122" s="41">
        <v>0.35727999999999999</v>
      </c>
      <c r="C122" s="41">
        <v>0.32773400000000003</v>
      </c>
      <c r="D122" s="41">
        <v>0.30248199999999997</v>
      </c>
      <c r="E122" s="41">
        <v>0.27746799999999999</v>
      </c>
      <c r="F122" s="41">
        <v>0.202848</v>
      </c>
      <c r="G122" s="41">
        <v>0.18607399999999999</v>
      </c>
    </row>
    <row r="123" spans="1:7">
      <c r="A123" s="40">
        <v>119</v>
      </c>
      <c r="B123" s="41">
        <v>0.36572500000000002</v>
      </c>
      <c r="C123" s="41">
        <v>0.33777400000000002</v>
      </c>
      <c r="D123" s="41">
        <v>0.30885200000000002</v>
      </c>
      <c r="E123" s="41">
        <v>0.285248</v>
      </c>
      <c r="F123" s="41">
        <v>0.206649</v>
      </c>
      <c r="G123" s="41">
        <v>0.190855</v>
      </c>
    </row>
    <row r="124" spans="1:7">
      <c r="A124" s="40">
        <v>120</v>
      </c>
      <c r="B124" s="41">
        <v>0.37399700000000002</v>
      </c>
      <c r="C124" s="41">
        <v>0.34779900000000002</v>
      </c>
      <c r="D124" s="41">
        <v>0.31504199999999999</v>
      </c>
      <c r="E124" s="41">
        <v>0.29297299999999998</v>
      </c>
      <c r="F124" s="41">
        <v>0.210311</v>
      </c>
      <c r="G124" s="41">
        <v>0.195579</v>
      </c>
    </row>
    <row r="125" spans="1:7">
      <c r="A125" s="40">
        <v>121</v>
      </c>
      <c r="B125" s="41">
        <v>1</v>
      </c>
      <c r="C125" s="41">
        <v>1</v>
      </c>
      <c r="D125" s="41">
        <v>1</v>
      </c>
      <c r="E125" s="41">
        <v>1</v>
      </c>
      <c r="F125" s="41">
        <v>1</v>
      </c>
      <c r="G125" s="41">
        <v>1</v>
      </c>
    </row>
    <row r="126" spans="1:7">
      <c r="A126" s="2"/>
      <c r="B126" s="2"/>
      <c r="C126" s="2"/>
      <c r="D126" s="2"/>
      <c r="E126" s="2"/>
      <c r="F126" s="3"/>
      <c r="G126" s="3"/>
    </row>
    <row r="127" spans="1:7">
      <c r="A127" s="2"/>
      <c r="B127" s="2"/>
      <c r="C127" s="2"/>
      <c r="D127" s="2"/>
      <c r="E127" s="2"/>
      <c r="F127" s="3"/>
      <c r="G127" s="3"/>
    </row>
    <row r="128" spans="1:7">
      <c r="A128" s="2"/>
      <c r="B128" s="2"/>
      <c r="C128" s="2"/>
      <c r="D128" s="2"/>
      <c r="E128" s="2"/>
      <c r="F128" s="3"/>
      <c r="G128" s="3"/>
    </row>
    <row r="129" spans="1:7">
      <c r="A129" s="2"/>
      <c r="B129" s="2"/>
      <c r="C129" s="2"/>
      <c r="D129" s="2"/>
      <c r="E129" s="2"/>
      <c r="F129" s="3"/>
      <c r="G129" s="3"/>
    </row>
    <row r="130" spans="1:7">
      <c r="A130" s="2"/>
      <c r="B130" s="2"/>
      <c r="C130" s="2"/>
      <c r="D130" s="2"/>
      <c r="E130" s="2"/>
      <c r="F130" s="3"/>
      <c r="G130" s="3"/>
    </row>
    <row r="131" spans="1:7">
      <c r="A131" s="2"/>
      <c r="B131" s="2"/>
      <c r="C131" s="2"/>
      <c r="D131" s="2"/>
      <c r="E131" s="2"/>
      <c r="F131" s="3"/>
      <c r="G131" s="3"/>
    </row>
    <row r="132" spans="1:7">
      <c r="A132" s="2"/>
      <c r="B132" s="2"/>
      <c r="C132" s="2"/>
      <c r="D132" s="2"/>
      <c r="E132" s="2"/>
      <c r="F132" s="3"/>
      <c r="G132" s="3"/>
    </row>
    <row r="133" spans="1:7">
      <c r="A133" s="2"/>
      <c r="B133" s="2"/>
      <c r="C133" s="2"/>
      <c r="D133" s="2"/>
      <c r="E133" s="2"/>
      <c r="F133" s="3"/>
      <c r="G133" s="3"/>
    </row>
    <row r="134" spans="1:7">
      <c r="A134" s="2"/>
      <c r="B134" s="2"/>
      <c r="C134" s="2"/>
      <c r="D134" s="2"/>
      <c r="E134" s="2"/>
      <c r="F134" s="3"/>
      <c r="G134" s="3"/>
    </row>
    <row r="135" spans="1:7">
      <c r="A135" s="2"/>
      <c r="B135" s="2"/>
      <c r="C135" s="2"/>
      <c r="D135" s="2"/>
      <c r="E135" s="2"/>
      <c r="F135" s="3"/>
      <c r="G135" s="3"/>
    </row>
    <row r="136" spans="1:7">
      <c r="A136" s="2"/>
      <c r="B136" s="2"/>
      <c r="C136" s="2"/>
      <c r="D136" s="2"/>
      <c r="E136" s="2"/>
      <c r="F136" s="3"/>
      <c r="G136" s="3"/>
    </row>
    <row r="137" spans="1:7">
      <c r="A137" s="2"/>
      <c r="B137" s="2"/>
      <c r="C137" s="2"/>
      <c r="D137" s="2"/>
      <c r="E137" s="2"/>
      <c r="F137" s="3"/>
      <c r="G137" s="3"/>
    </row>
    <row r="138" spans="1:7">
      <c r="A138" s="2"/>
      <c r="B138" s="2"/>
      <c r="C138" s="2"/>
      <c r="D138" s="2"/>
      <c r="E138" s="2"/>
      <c r="F138" s="3"/>
      <c r="G138" s="3"/>
    </row>
    <row r="139" spans="1:7">
      <c r="A139" s="2"/>
      <c r="B139" s="2"/>
      <c r="C139" s="2"/>
      <c r="D139" s="2"/>
      <c r="E139" s="2"/>
      <c r="F139" s="3"/>
      <c r="G139" s="3"/>
    </row>
    <row r="140" spans="1:7">
      <c r="A140" s="2"/>
      <c r="B140" s="2"/>
      <c r="C140" s="2"/>
      <c r="D140" s="2"/>
      <c r="E140" s="2"/>
      <c r="F140" s="3"/>
      <c r="G140" s="3"/>
    </row>
    <row r="141" spans="1:7">
      <c r="A141" s="2"/>
      <c r="B141" s="2"/>
      <c r="C141" s="2"/>
      <c r="D141" s="2"/>
      <c r="E141" s="2"/>
      <c r="F141" s="3"/>
      <c r="G141" s="3"/>
    </row>
    <row r="142" spans="1:7">
      <c r="A142" s="2"/>
      <c r="B142" s="2"/>
      <c r="C142" s="2"/>
      <c r="D142" s="2"/>
      <c r="E142" s="2"/>
      <c r="F142" s="3"/>
      <c r="G142" s="3"/>
    </row>
    <row r="143" spans="1:7">
      <c r="A143" s="2"/>
      <c r="B143" s="2"/>
      <c r="C143" s="2"/>
      <c r="D143" s="2"/>
      <c r="E143" s="2"/>
      <c r="F143" s="3"/>
      <c r="G143" s="3"/>
    </row>
    <row r="144" spans="1:7">
      <c r="A144" s="2"/>
      <c r="B144" s="2"/>
      <c r="C144" s="2"/>
      <c r="D144" s="2"/>
      <c r="E144" s="2"/>
      <c r="F144" s="3"/>
      <c r="G144" s="3"/>
    </row>
    <row r="145" spans="6:7">
      <c r="F145" s="3"/>
      <c r="G145" s="3"/>
    </row>
    <row r="146" spans="6:7">
      <c r="F146" s="3"/>
      <c r="G146" s="3"/>
    </row>
    <row r="147" spans="6:7">
      <c r="F147" s="3"/>
      <c r="G147" s="3"/>
    </row>
    <row r="148" spans="6:7">
      <c r="F148" s="3"/>
      <c r="G148" s="3"/>
    </row>
    <row r="149" spans="6:7">
      <c r="F149" s="3"/>
      <c r="G149" s="3"/>
    </row>
    <row r="150" spans="6:7">
      <c r="F150" s="3"/>
      <c r="G150" s="3"/>
    </row>
    <row r="151" spans="6:7">
      <c r="F151" s="3"/>
      <c r="G151" s="3"/>
    </row>
    <row r="152" spans="6:7">
      <c r="F152" s="3"/>
      <c r="G152" s="3"/>
    </row>
    <row r="153" spans="6:7">
      <c r="F153" s="3"/>
      <c r="G153" s="3"/>
    </row>
    <row r="154" spans="6:7">
      <c r="F154" s="3"/>
      <c r="G154" s="3"/>
    </row>
    <row r="155" spans="6:7">
      <c r="F155" s="3"/>
      <c r="G155" s="3"/>
    </row>
    <row r="156" spans="6:7">
      <c r="F156" s="3"/>
      <c r="G156" s="3"/>
    </row>
    <row r="157" spans="6:7">
      <c r="F157" s="3"/>
      <c r="G157" s="3"/>
    </row>
    <row r="158" spans="6:7">
      <c r="F158" s="3"/>
      <c r="G158" s="3"/>
    </row>
    <row r="159" spans="6:7">
      <c r="F159" s="3"/>
      <c r="G159" s="3"/>
    </row>
    <row r="160" spans="6:7">
      <c r="F160" s="3"/>
      <c r="G160" s="3"/>
    </row>
    <row r="161" spans="6:7">
      <c r="F161" s="3"/>
      <c r="G161" s="3"/>
    </row>
    <row r="162" spans="6:7">
      <c r="F162" s="3"/>
      <c r="G162" s="3"/>
    </row>
    <row r="163" spans="6:7">
      <c r="F163" s="3"/>
      <c r="G163" s="3"/>
    </row>
    <row r="164" spans="6:7">
      <c r="F164" s="3"/>
      <c r="G164" s="3"/>
    </row>
    <row r="165" spans="6:7">
      <c r="F165" s="3"/>
      <c r="G165" s="3"/>
    </row>
    <row r="166" spans="6:7">
      <c r="F166" s="3"/>
      <c r="G166" s="3"/>
    </row>
    <row r="167" spans="6:7">
      <c r="F167" s="3"/>
      <c r="G167" s="3"/>
    </row>
    <row r="168" spans="6:7">
      <c r="F168" s="3"/>
      <c r="G168" s="3"/>
    </row>
    <row r="169" spans="6:7">
      <c r="F169" s="3"/>
      <c r="G169" s="3"/>
    </row>
    <row r="170" spans="6:7">
      <c r="F170" s="3"/>
      <c r="G170" s="3"/>
    </row>
    <row r="171" spans="6:7">
      <c r="F171" s="3"/>
      <c r="G171" s="3"/>
    </row>
    <row r="172" spans="6:7">
      <c r="F172" s="3"/>
      <c r="G172" s="3"/>
    </row>
    <row r="173" spans="6:7">
      <c r="F173" s="3"/>
      <c r="G173" s="3"/>
    </row>
    <row r="174" spans="6:7">
      <c r="F174" s="3"/>
      <c r="G174" s="3"/>
    </row>
    <row r="175" spans="6:7">
      <c r="F175" s="3"/>
      <c r="G175" s="3"/>
    </row>
    <row r="176" spans="6:7">
      <c r="F176" s="3"/>
      <c r="G176" s="3"/>
    </row>
    <row r="177" spans="6:7">
      <c r="F177" s="3"/>
      <c r="G177" s="3"/>
    </row>
    <row r="178" spans="6:7">
      <c r="F178" s="3"/>
      <c r="G178" s="3"/>
    </row>
    <row r="179" spans="6:7">
      <c r="F179" s="3"/>
      <c r="G179" s="3"/>
    </row>
    <row r="180" spans="6:7">
      <c r="F180" s="3"/>
      <c r="G180" s="3"/>
    </row>
    <row r="181" spans="6:7">
      <c r="F181" s="3"/>
      <c r="G181" s="3"/>
    </row>
    <row r="182" spans="6:7">
      <c r="F182" s="3"/>
      <c r="G182" s="3"/>
    </row>
    <row r="183" spans="6:7">
      <c r="F183" s="3"/>
      <c r="G183" s="3"/>
    </row>
    <row r="184" spans="6:7">
      <c r="F184" s="3"/>
      <c r="G184" s="3"/>
    </row>
    <row r="185" spans="6:7">
      <c r="F185" s="3"/>
      <c r="G185" s="3"/>
    </row>
    <row r="186" spans="6:7">
      <c r="F186" s="3"/>
      <c r="G186" s="3"/>
    </row>
    <row r="187" spans="6:7">
      <c r="F187" s="3"/>
      <c r="G187" s="3"/>
    </row>
    <row r="188" spans="6:7">
      <c r="F188" s="3"/>
      <c r="G188" s="3"/>
    </row>
    <row r="189" spans="6:7">
      <c r="F189" s="3"/>
      <c r="G189" s="3"/>
    </row>
    <row r="190" spans="6:7">
      <c r="F190" s="3"/>
      <c r="G190" s="3"/>
    </row>
    <row r="191" spans="6:7">
      <c r="F191" s="3"/>
      <c r="G191" s="3"/>
    </row>
    <row r="192" spans="6:7">
      <c r="F192" s="3"/>
      <c r="G192" s="3"/>
    </row>
    <row r="193" spans="6:7">
      <c r="F193" s="3"/>
      <c r="G193" s="3"/>
    </row>
    <row r="194" spans="6:7">
      <c r="F194" s="3"/>
      <c r="G194" s="3"/>
    </row>
    <row r="195" spans="6:7">
      <c r="F195" s="3"/>
      <c r="G195" s="3"/>
    </row>
    <row r="196" spans="6:7">
      <c r="F196" s="3"/>
      <c r="G196" s="3"/>
    </row>
    <row r="197" spans="6:7">
      <c r="F197" s="3"/>
      <c r="G197" s="3"/>
    </row>
    <row r="198" spans="6:7">
      <c r="F198" s="3"/>
      <c r="G198" s="3"/>
    </row>
    <row r="199" spans="6:7">
      <c r="F199" s="3"/>
      <c r="G199" s="3"/>
    </row>
    <row r="200" spans="6:7">
      <c r="F200" s="3"/>
      <c r="G200" s="3"/>
    </row>
    <row r="201" spans="6:7">
      <c r="F201" s="3"/>
      <c r="G201" s="3"/>
    </row>
    <row r="202" spans="6:7">
      <c r="F202" s="3"/>
      <c r="G202" s="3"/>
    </row>
    <row r="203" spans="6:7">
      <c r="F203" s="3"/>
      <c r="G203" s="3"/>
    </row>
    <row r="204" spans="6:7">
      <c r="F204" s="3"/>
      <c r="G204" s="3"/>
    </row>
    <row r="205" spans="6:7">
      <c r="F205" s="3"/>
      <c r="G205" s="3"/>
    </row>
    <row r="206" spans="6:7">
      <c r="F206" s="3"/>
      <c r="G206" s="3"/>
    </row>
    <row r="207" spans="6:7">
      <c r="F207" s="3"/>
      <c r="G207" s="3"/>
    </row>
    <row r="208" spans="6:7">
      <c r="F208" s="3"/>
      <c r="G208" s="3"/>
    </row>
    <row r="209" spans="6:7">
      <c r="F209" s="3"/>
      <c r="G209" s="3"/>
    </row>
    <row r="210" spans="6:7">
      <c r="F210" s="3"/>
      <c r="G210" s="3"/>
    </row>
    <row r="211" spans="6:7">
      <c r="F211" s="3"/>
      <c r="G211" s="3"/>
    </row>
    <row r="212" spans="6:7">
      <c r="F212" s="3"/>
      <c r="G212" s="3"/>
    </row>
    <row r="213" spans="6:7">
      <c r="F213" s="3"/>
      <c r="G213" s="3"/>
    </row>
    <row r="214" spans="6:7">
      <c r="F214" s="3"/>
      <c r="G214" s="3"/>
    </row>
    <row r="215" spans="6:7">
      <c r="F215" s="3"/>
      <c r="G215" s="3"/>
    </row>
    <row r="216" spans="6:7">
      <c r="F216" s="3"/>
      <c r="G216" s="3"/>
    </row>
    <row r="217" spans="6:7">
      <c r="F217" s="3"/>
      <c r="G217" s="3"/>
    </row>
    <row r="218" spans="6:7">
      <c r="F218" s="3"/>
      <c r="G218" s="3"/>
    </row>
    <row r="219" spans="6:7">
      <c r="F219" s="3"/>
      <c r="G219" s="3"/>
    </row>
    <row r="220" spans="6:7">
      <c r="F220" s="3"/>
      <c r="G220" s="3"/>
    </row>
    <row r="221" spans="6:7">
      <c r="F221" s="3"/>
      <c r="G221" s="3"/>
    </row>
    <row r="222" spans="6:7">
      <c r="F222" s="3"/>
      <c r="G222" s="3"/>
    </row>
    <row r="223" spans="6:7">
      <c r="F223" s="3"/>
      <c r="G223" s="3"/>
    </row>
    <row r="224" spans="6:7">
      <c r="F224" s="3"/>
      <c r="G224" s="3"/>
    </row>
    <row r="225" spans="6:7">
      <c r="F225" s="3"/>
      <c r="G225" s="3"/>
    </row>
    <row r="226" spans="6:7">
      <c r="F226" s="3"/>
      <c r="G226" s="3"/>
    </row>
    <row r="227" spans="6:7">
      <c r="F227" s="3"/>
      <c r="G227" s="3"/>
    </row>
    <row r="228" spans="6:7">
      <c r="F228" s="3"/>
      <c r="G228" s="3"/>
    </row>
    <row r="229" spans="6:7">
      <c r="F229" s="3"/>
      <c r="G229" s="3"/>
    </row>
    <row r="230" spans="6:7">
      <c r="F230" s="3"/>
      <c r="G230" s="3"/>
    </row>
    <row r="231" spans="6:7">
      <c r="F231" s="3"/>
      <c r="G231" s="3"/>
    </row>
    <row r="232" spans="6:7">
      <c r="F232" s="3"/>
      <c r="G232" s="3"/>
    </row>
    <row r="233" spans="6:7">
      <c r="F233" s="3"/>
      <c r="G233" s="3"/>
    </row>
    <row r="234" spans="6:7">
      <c r="F234" s="3"/>
      <c r="G234" s="3"/>
    </row>
    <row r="235" spans="6:7">
      <c r="F235" s="3"/>
      <c r="G235" s="3"/>
    </row>
    <row r="236" spans="6:7">
      <c r="F236" s="3"/>
      <c r="G236" s="3"/>
    </row>
    <row r="237" spans="6:7">
      <c r="F237" s="3"/>
      <c r="G237" s="3"/>
    </row>
    <row r="238" spans="6:7">
      <c r="F238" s="3"/>
      <c r="G238" s="3"/>
    </row>
    <row r="239" spans="6:7">
      <c r="F239" s="3"/>
      <c r="G239" s="3"/>
    </row>
    <row r="240" spans="6:7">
      <c r="F240" s="3"/>
      <c r="G240" s="3"/>
    </row>
    <row r="241" spans="6:7">
      <c r="F241" s="3"/>
      <c r="G241" s="3"/>
    </row>
    <row r="242" spans="6:7">
      <c r="F242" s="3"/>
      <c r="G242" s="3"/>
    </row>
    <row r="243" spans="6:7">
      <c r="F243" s="3"/>
      <c r="G243" s="3"/>
    </row>
    <row r="244" spans="6:7">
      <c r="F244" s="3"/>
      <c r="G244" s="3"/>
    </row>
    <row r="245" spans="6:7">
      <c r="F245" s="3"/>
      <c r="G245" s="3"/>
    </row>
    <row r="246" spans="6:7">
      <c r="F246" s="3"/>
      <c r="G246" s="3"/>
    </row>
    <row r="247" spans="6:7">
      <c r="F247" s="3"/>
      <c r="G247" s="3"/>
    </row>
    <row r="248" spans="6:7">
      <c r="F248" s="3"/>
      <c r="G248" s="3"/>
    </row>
    <row r="249" spans="6:7">
      <c r="F249" s="3"/>
      <c r="G249" s="3"/>
    </row>
    <row r="250" spans="6:7">
      <c r="F250" s="3"/>
      <c r="G250" s="3"/>
    </row>
    <row r="251" spans="6:7">
      <c r="F251" s="3"/>
      <c r="G251" s="3"/>
    </row>
    <row r="252" spans="6:7">
      <c r="F252" s="3"/>
      <c r="G252" s="3"/>
    </row>
    <row r="253" spans="6:7">
      <c r="F253" s="3"/>
      <c r="G253" s="3"/>
    </row>
    <row r="254" spans="6:7">
      <c r="F254" s="3"/>
      <c r="G254" s="3"/>
    </row>
    <row r="255" spans="6:7">
      <c r="F255" s="3"/>
      <c r="G255" s="3"/>
    </row>
    <row r="256" spans="6:7">
      <c r="F256" s="3"/>
      <c r="G256" s="3"/>
    </row>
    <row r="257" spans="6:7">
      <c r="F257" s="3"/>
      <c r="G257" s="3"/>
    </row>
    <row r="258" spans="6:7">
      <c r="F258" s="3"/>
      <c r="G258" s="3"/>
    </row>
    <row r="259" spans="6:7">
      <c r="F259" s="3"/>
      <c r="G259" s="3"/>
    </row>
    <row r="260" spans="6:7">
      <c r="F260" s="3"/>
      <c r="G260" s="3"/>
    </row>
    <row r="261" spans="6:7">
      <c r="F261" s="3"/>
      <c r="G261" s="3"/>
    </row>
    <row r="262" spans="6:7">
      <c r="F262" s="3"/>
      <c r="G262" s="3"/>
    </row>
    <row r="263" spans="6:7">
      <c r="F263" s="3"/>
      <c r="G263" s="3"/>
    </row>
    <row r="264" spans="6:7">
      <c r="F264" s="3"/>
      <c r="G264" s="3"/>
    </row>
    <row r="265" spans="6:7">
      <c r="F265" s="3"/>
      <c r="G265" s="3"/>
    </row>
    <row r="266" spans="6:7">
      <c r="F266" s="3"/>
      <c r="G266" s="3"/>
    </row>
    <row r="267" spans="6:7">
      <c r="F267" s="3"/>
      <c r="G267" s="3"/>
    </row>
    <row r="268" spans="6:7">
      <c r="F268" s="3"/>
      <c r="G268" s="3"/>
    </row>
    <row r="269" spans="6:7">
      <c r="F269" s="3"/>
      <c r="G269" s="3"/>
    </row>
    <row r="270" spans="6:7">
      <c r="F270" s="3"/>
      <c r="G270" s="3"/>
    </row>
    <row r="271" spans="6:7">
      <c r="F271" s="3"/>
      <c r="G271" s="3"/>
    </row>
    <row r="272" spans="6:7">
      <c r="F272" s="3"/>
      <c r="G272" s="3"/>
    </row>
    <row r="273" spans="6:7">
      <c r="F273" s="3"/>
      <c r="G273" s="3"/>
    </row>
    <row r="274" spans="6:7">
      <c r="F274" s="3"/>
      <c r="G274" s="3"/>
    </row>
    <row r="275" spans="6:7">
      <c r="F275" s="3"/>
      <c r="G275" s="3"/>
    </row>
    <row r="276" spans="6:7">
      <c r="F276" s="3"/>
      <c r="G276" s="3"/>
    </row>
    <row r="277" spans="6:7">
      <c r="F277" s="3"/>
      <c r="G277" s="3"/>
    </row>
    <row r="278" spans="6:7">
      <c r="F278" s="3"/>
      <c r="G278" s="3"/>
    </row>
    <row r="279" spans="6:7">
      <c r="F279" s="3"/>
      <c r="G279" s="3"/>
    </row>
    <row r="280" spans="6:7">
      <c r="F280" s="3"/>
      <c r="G280" s="3"/>
    </row>
    <row r="281" spans="6:7">
      <c r="F281" s="3"/>
      <c r="G281" s="3"/>
    </row>
    <row r="282" spans="6:7">
      <c r="F282" s="3"/>
      <c r="G282" s="3"/>
    </row>
    <row r="283" spans="6:7">
      <c r="F283" s="3"/>
      <c r="G283" s="3"/>
    </row>
    <row r="284" spans="6:7">
      <c r="F284" s="3"/>
      <c r="G284" s="3"/>
    </row>
    <row r="285" spans="6:7">
      <c r="F285" s="3"/>
      <c r="G285" s="3"/>
    </row>
    <row r="286" spans="6:7">
      <c r="F286" s="3"/>
      <c r="G286" s="3"/>
    </row>
    <row r="287" spans="6:7">
      <c r="F287" s="3"/>
      <c r="G287" s="3"/>
    </row>
    <row r="288" spans="6:7">
      <c r="F288" s="3"/>
      <c r="G288" s="3"/>
    </row>
    <row r="289" spans="6:7">
      <c r="F289" s="3"/>
      <c r="G289" s="3"/>
    </row>
    <row r="290" spans="6:7">
      <c r="F290" s="3"/>
      <c r="G290" s="3"/>
    </row>
    <row r="291" spans="6:7">
      <c r="F291" s="3"/>
      <c r="G291" s="3"/>
    </row>
    <row r="292" spans="6:7">
      <c r="F292" s="3"/>
      <c r="G292" s="3"/>
    </row>
    <row r="293" spans="6:7">
      <c r="F293" s="3"/>
      <c r="G293" s="3"/>
    </row>
    <row r="294" spans="6:7">
      <c r="F294" s="3"/>
      <c r="G294" s="3"/>
    </row>
    <row r="295" spans="6:7">
      <c r="F295" s="3"/>
      <c r="G295" s="3"/>
    </row>
    <row r="296" spans="6:7">
      <c r="F296" s="3"/>
      <c r="G296" s="3"/>
    </row>
    <row r="297" spans="6:7">
      <c r="F297" s="3"/>
      <c r="G297" s="3"/>
    </row>
    <row r="298" spans="6:7">
      <c r="F298" s="3"/>
      <c r="G298" s="3"/>
    </row>
    <row r="299" spans="6:7">
      <c r="F299" s="3"/>
      <c r="G299" s="3"/>
    </row>
    <row r="300" spans="6:7">
      <c r="F300" s="3"/>
      <c r="G300" s="3"/>
    </row>
    <row r="301" spans="6:7">
      <c r="F301" s="3"/>
      <c r="G301" s="3"/>
    </row>
    <row r="302" spans="6:7">
      <c r="F302" s="3"/>
      <c r="G302" s="3"/>
    </row>
    <row r="303" spans="6:7">
      <c r="F303" s="3"/>
      <c r="G303" s="3"/>
    </row>
    <row r="304" spans="6:7">
      <c r="F304" s="3"/>
      <c r="G304" s="3"/>
    </row>
    <row r="305" spans="6:7">
      <c r="F305" s="3"/>
      <c r="G305" s="3"/>
    </row>
    <row r="306" spans="6:7">
      <c r="F306" s="3"/>
      <c r="G306" s="3"/>
    </row>
    <row r="307" spans="6:7">
      <c r="F307" s="3"/>
      <c r="G307" s="3"/>
    </row>
    <row r="308" spans="6:7">
      <c r="F308" s="3"/>
      <c r="G308" s="3"/>
    </row>
    <row r="309" spans="6:7">
      <c r="F309" s="3"/>
      <c r="G309" s="3"/>
    </row>
    <row r="310" spans="6:7">
      <c r="F310" s="3"/>
      <c r="G310" s="3"/>
    </row>
    <row r="311" spans="6:7">
      <c r="F311" s="3"/>
      <c r="G311" s="3"/>
    </row>
    <row r="312" spans="6:7">
      <c r="F312" s="3"/>
      <c r="G312" s="3"/>
    </row>
    <row r="313" spans="6:7">
      <c r="F313" s="3"/>
      <c r="G313" s="3"/>
    </row>
    <row r="314" spans="6:7">
      <c r="F314" s="3"/>
      <c r="G314" s="3"/>
    </row>
    <row r="315" spans="6:7">
      <c r="F315" s="3"/>
      <c r="G315" s="3"/>
    </row>
    <row r="316" spans="6:7">
      <c r="F316" s="3"/>
      <c r="G316" s="3"/>
    </row>
    <row r="317" spans="6:7">
      <c r="F317" s="3"/>
      <c r="G317" s="3"/>
    </row>
    <row r="318" spans="6:7">
      <c r="F318" s="3"/>
      <c r="G318" s="3"/>
    </row>
    <row r="319" spans="6:7">
      <c r="F319" s="3"/>
      <c r="G319" s="3"/>
    </row>
    <row r="320" spans="6:7">
      <c r="F320" s="3"/>
      <c r="G320" s="3"/>
    </row>
    <row r="321" spans="6:7">
      <c r="F321" s="3"/>
      <c r="G321" s="3"/>
    </row>
    <row r="322" spans="6:7">
      <c r="F322" s="3"/>
      <c r="G322" s="3"/>
    </row>
    <row r="323" spans="6:7">
      <c r="F323" s="3"/>
      <c r="G323" s="3"/>
    </row>
    <row r="324" spans="6:7">
      <c r="F324" s="3"/>
      <c r="G324" s="3"/>
    </row>
    <row r="325" spans="6:7">
      <c r="F325" s="3"/>
      <c r="G325" s="3"/>
    </row>
    <row r="326" spans="6:7">
      <c r="F326" s="3"/>
      <c r="G326" s="3"/>
    </row>
    <row r="327" spans="6:7">
      <c r="F327" s="3"/>
      <c r="G327" s="3"/>
    </row>
    <row r="328" spans="6:7">
      <c r="F328" s="3"/>
      <c r="G328" s="3"/>
    </row>
    <row r="329" spans="6:7">
      <c r="F329" s="3"/>
      <c r="G329" s="3"/>
    </row>
    <row r="330" spans="6:7">
      <c r="F330" s="3"/>
      <c r="G330" s="3"/>
    </row>
    <row r="331" spans="6:7">
      <c r="F331" s="3"/>
      <c r="G331" s="3"/>
    </row>
    <row r="332" spans="6:7">
      <c r="F332" s="3"/>
      <c r="G332" s="3"/>
    </row>
    <row r="333" spans="6:7">
      <c r="F333" s="3"/>
      <c r="G333" s="3"/>
    </row>
    <row r="334" spans="6:7">
      <c r="F334" s="3"/>
      <c r="G334" s="3"/>
    </row>
    <row r="335" spans="6:7">
      <c r="F335" s="3"/>
      <c r="G335" s="3"/>
    </row>
    <row r="336" spans="6:7">
      <c r="F336" s="3"/>
      <c r="G336" s="3"/>
    </row>
    <row r="337" spans="6:7">
      <c r="F337" s="3"/>
      <c r="G337" s="3"/>
    </row>
    <row r="338" spans="6:7">
      <c r="F338" s="3"/>
      <c r="G338" s="3"/>
    </row>
    <row r="339" spans="6:7">
      <c r="F339" s="3"/>
      <c r="G339" s="3"/>
    </row>
    <row r="340" spans="6:7">
      <c r="F340" s="3"/>
      <c r="G340" s="3"/>
    </row>
    <row r="341" spans="6:7">
      <c r="F341" s="3"/>
      <c r="G341" s="3"/>
    </row>
    <row r="342" spans="6:7">
      <c r="F342" s="3"/>
      <c r="G342" s="3"/>
    </row>
    <row r="343" spans="6:7">
      <c r="F343" s="3"/>
      <c r="G343" s="3"/>
    </row>
    <row r="344" spans="6:7">
      <c r="F344" s="3"/>
      <c r="G344" s="3"/>
    </row>
    <row r="345" spans="6:7">
      <c r="F345" s="3"/>
      <c r="G345" s="3"/>
    </row>
    <row r="346" spans="6:7">
      <c r="F346" s="3"/>
      <c r="G346" s="3"/>
    </row>
    <row r="347" spans="6:7">
      <c r="F347" s="3"/>
      <c r="G347" s="3"/>
    </row>
    <row r="348" spans="6:7">
      <c r="F348" s="3"/>
      <c r="G348" s="3"/>
    </row>
    <row r="349" spans="6:7">
      <c r="F349" s="3"/>
      <c r="G349" s="3"/>
    </row>
    <row r="350" spans="6:7">
      <c r="F350" s="3"/>
      <c r="G350" s="3"/>
    </row>
    <row r="351" spans="6:7">
      <c r="F351" s="3"/>
      <c r="G351" s="3"/>
    </row>
    <row r="352" spans="6:7">
      <c r="F352" s="3"/>
      <c r="G352" s="3"/>
    </row>
    <row r="353" spans="6:7">
      <c r="F353" s="3"/>
      <c r="G353" s="3"/>
    </row>
    <row r="354" spans="6:7">
      <c r="F354" s="3"/>
      <c r="G354" s="3"/>
    </row>
    <row r="355" spans="6:7">
      <c r="F355" s="3"/>
      <c r="G355" s="3"/>
    </row>
    <row r="356" spans="6:7">
      <c r="F356" s="3"/>
      <c r="G356" s="3"/>
    </row>
    <row r="357" spans="6:7">
      <c r="F357" s="3"/>
      <c r="G357" s="3"/>
    </row>
    <row r="358" spans="6:7">
      <c r="F358" s="3"/>
      <c r="G358" s="3"/>
    </row>
    <row r="359" spans="6:7">
      <c r="F359" s="3"/>
      <c r="G359" s="3"/>
    </row>
    <row r="360" spans="6:7">
      <c r="F360" s="3"/>
      <c r="G360" s="3"/>
    </row>
    <row r="361" spans="6:7">
      <c r="F361" s="3"/>
      <c r="G361" s="3"/>
    </row>
    <row r="362" spans="6:7">
      <c r="F362" s="3"/>
      <c r="G362" s="3"/>
    </row>
    <row r="363" spans="6:7">
      <c r="F363" s="3"/>
      <c r="G363" s="3"/>
    </row>
    <row r="364" spans="6:7">
      <c r="F364" s="3"/>
      <c r="G364" s="3"/>
    </row>
    <row r="365" spans="6:7">
      <c r="F365" s="3"/>
      <c r="G365" s="3"/>
    </row>
    <row r="366" spans="6:7">
      <c r="F366" s="3"/>
      <c r="G366" s="3"/>
    </row>
    <row r="367" spans="6:7">
      <c r="F367" s="3"/>
      <c r="G367" s="3"/>
    </row>
    <row r="368" spans="6:7">
      <c r="F368" s="3"/>
      <c r="G368" s="3"/>
    </row>
    <row r="369" spans="6:7">
      <c r="F369" s="3"/>
      <c r="G369" s="3"/>
    </row>
    <row r="370" spans="6:7">
      <c r="F370" s="3"/>
      <c r="G370" s="3"/>
    </row>
    <row r="371" spans="6:7">
      <c r="F371" s="3"/>
      <c r="G371" s="3"/>
    </row>
    <row r="372" spans="6:7">
      <c r="F372" s="3"/>
      <c r="G372" s="3"/>
    </row>
    <row r="373" spans="6:7">
      <c r="F373" s="3"/>
      <c r="G373" s="3"/>
    </row>
    <row r="374" spans="6:7">
      <c r="F374" s="3"/>
      <c r="G374" s="3"/>
    </row>
    <row r="375" spans="6:7">
      <c r="F375" s="3"/>
      <c r="G375" s="3"/>
    </row>
    <row r="376" spans="6:7">
      <c r="F376" s="3"/>
      <c r="G376" s="3"/>
    </row>
    <row r="377" spans="6:7">
      <c r="F377" s="3"/>
      <c r="G377" s="3"/>
    </row>
    <row r="378" spans="6:7">
      <c r="F378" s="3"/>
      <c r="G378" s="3"/>
    </row>
    <row r="379" spans="6:7">
      <c r="F379" s="3"/>
      <c r="G379" s="3"/>
    </row>
    <row r="380" spans="6:7">
      <c r="F380" s="3"/>
      <c r="G380" s="3"/>
    </row>
    <row r="381" spans="6:7">
      <c r="F381" s="3"/>
      <c r="G381" s="3"/>
    </row>
    <row r="382" spans="6:7">
      <c r="F382" s="3"/>
      <c r="G382" s="3"/>
    </row>
    <row r="383" spans="6:7">
      <c r="F383" s="3"/>
      <c r="G383" s="3"/>
    </row>
    <row r="384" spans="6:7">
      <c r="F384" s="3"/>
      <c r="G384" s="3"/>
    </row>
    <row r="385" spans="6:7">
      <c r="F385" s="3"/>
      <c r="G385" s="3"/>
    </row>
    <row r="386" spans="6:7">
      <c r="F386" s="3"/>
      <c r="G386" s="3"/>
    </row>
    <row r="387" spans="6:7">
      <c r="F387" s="3"/>
      <c r="G387" s="3"/>
    </row>
    <row r="388" spans="6:7">
      <c r="F388" s="3"/>
      <c r="G388" s="3"/>
    </row>
    <row r="389" spans="6:7">
      <c r="F389" s="3"/>
      <c r="G389" s="3"/>
    </row>
    <row r="390" spans="6:7">
      <c r="F390" s="3"/>
      <c r="G390" s="3"/>
    </row>
    <row r="391" spans="6:7">
      <c r="F391" s="3"/>
      <c r="G391" s="3"/>
    </row>
    <row r="392" spans="6:7">
      <c r="F392" s="3"/>
      <c r="G392" s="3"/>
    </row>
    <row r="393" spans="6:7">
      <c r="F393" s="3"/>
      <c r="G393" s="3"/>
    </row>
    <row r="394" spans="6:7">
      <c r="F394" s="3"/>
      <c r="G394" s="3"/>
    </row>
    <row r="395" spans="6:7">
      <c r="F395" s="3"/>
      <c r="G395" s="3"/>
    </row>
    <row r="396" spans="6:7">
      <c r="F396" s="3"/>
      <c r="G396" s="3"/>
    </row>
    <row r="397" spans="6:7">
      <c r="F397" s="3"/>
      <c r="G397" s="3"/>
    </row>
    <row r="398" spans="6:7">
      <c r="F398" s="3"/>
      <c r="G398" s="3"/>
    </row>
    <row r="399" spans="6:7">
      <c r="F399" s="3"/>
      <c r="G399" s="3"/>
    </row>
    <row r="400" spans="6:7">
      <c r="F400" s="3"/>
      <c r="G400" s="3"/>
    </row>
    <row r="401" spans="6:7">
      <c r="F401" s="3"/>
      <c r="G401" s="3"/>
    </row>
    <row r="402" spans="6:7">
      <c r="F402" s="3"/>
      <c r="G402" s="3"/>
    </row>
    <row r="403" spans="6:7">
      <c r="F403" s="3"/>
      <c r="G403" s="3"/>
    </row>
    <row r="404" spans="6:7">
      <c r="F404" s="3"/>
      <c r="G404" s="3"/>
    </row>
    <row r="405" spans="6:7">
      <c r="F405" s="3"/>
      <c r="G405" s="3"/>
    </row>
    <row r="406" spans="6:7">
      <c r="F406" s="3"/>
      <c r="G406" s="3"/>
    </row>
    <row r="407" spans="6:7">
      <c r="F407" s="3"/>
      <c r="G407" s="3"/>
    </row>
    <row r="408" spans="6:7">
      <c r="F408" s="3"/>
      <c r="G408" s="3"/>
    </row>
    <row r="409" spans="6:7">
      <c r="F409" s="3"/>
      <c r="G409" s="3"/>
    </row>
    <row r="410" spans="6:7">
      <c r="F410" s="3"/>
      <c r="G410" s="3"/>
    </row>
    <row r="411" spans="6:7">
      <c r="F411" s="3"/>
      <c r="G411" s="3"/>
    </row>
    <row r="412" spans="6:7">
      <c r="F412" s="3"/>
      <c r="G412" s="3"/>
    </row>
    <row r="413" spans="6:7">
      <c r="F413" s="3"/>
      <c r="G413" s="3"/>
    </row>
    <row r="414" spans="6:7">
      <c r="F414" s="3"/>
      <c r="G414" s="3"/>
    </row>
    <row r="415" spans="6:7">
      <c r="F415" s="3"/>
      <c r="G415" s="3"/>
    </row>
    <row r="416" spans="6:7">
      <c r="F416" s="3"/>
      <c r="G416" s="3"/>
    </row>
    <row r="417" spans="6:7">
      <c r="F417" s="3"/>
      <c r="G417" s="3"/>
    </row>
    <row r="418" spans="6:7">
      <c r="F418" s="3"/>
      <c r="G418" s="3"/>
    </row>
    <row r="419" spans="6:7">
      <c r="F419" s="3"/>
      <c r="G419" s="3"/>
    </row>
    <row r="420" spans="6:7">
      <c r="F420" s="3"/>
      <c r="G420" s="3"/>
    </row>
    <row r="421" spans="6:7">
      <c r="F421" s="3"/>
      <c r="G421" s="3"/>
    </row>
    <row r="422" spans="6:7">
      <c r="F422" s="3"/>
      <c r="G422" s="3"/>
    </row>
    <row r="423" spans="6:7">
      <c r="F423" s="3"/>
      <c r="G423" s="3"/>
    </row>
    <row r="424" spans="6:7">
      <c r="F424" s="3"/>
      <c r="G424" s="3"/>
    </row>
    <row r="425" spans="6:7">
      <c r="F425" s="3"/>
      <c r="G425" s="3"/>
    </row>
    <row r="426" spans="6:7">
      <c r="F426" s="3"/>
      <c r="G426" s="3"/>
    </row>
    <row r="427" spans="6:7">
      <c r="F427" s="3"/>
      <c r="G427" s="3"/>
    </row>
    <row r="428" spans="6:7">
      <c r="F428" s="3"/>
      <c r="G428" s="3"/>
    </row>
    <row r="429" spans="6:7">
      <c r="F429" s="3"/>
      <c r="G429" s="3"/>
    </row>
    <row r="430" spans="6:7">
      <c r="F430" s="3"/>
      <c r="G430" s="3"/>
    </row>
    <row r="431" spans="6:7">
      <c r="F431" s="3"/>
      <c r="G431" s="3"/>
    </row>
    <row r="432" spans="6:7">
      <c r="F432" s="3"/>
      <c r="G432" s="3"/>
    </row>
    <row r="433" spans="6:7">
      <c r="F433" s="3"/>
      <c r="G433" s="3"/>
    </row>
    <row r="434" spans="6:7">
      <c r="F434" s="3"/>
      <c r="G434" s="3"/>
    </row>
    <row r="435" spans="6:7">
      <c r="F435" s="3"/>
      <c r="G435" s="3"/>
    </row>
    <row r="436" spans="6:7">
      <c r="F436" s="3"/>
      <c r="G436" s="3"/>
    </row>
    <row r="437" spans="6:7">
      <c r="F437" s="3"/>
      <c r="G437" s="3"/>
    </row>
    <row r="438" spans="6:7">
      <c r="F438" s="3"/>
      <c r="G438" s="3"/>
    </row>
    <row r="439" spans="6:7">
      <c r="F439" s="3"/>
      <c r="G439" s="3"/>
    </row>
    <row r="440" spans="6:7">
      <c r="F440" s="3"/>
      <c r="G440" s="3"/>
    </row>
    <row r="441" spans="6:7">
      <c r="F441" s="3"/>
      <c r="G441" s="3"/>
    </row>
    <row r="442" spans="6:7">
      <c r="F442" s="3"/>
      <c r="G442" s="3"/>
    </row>
    <row r="443" spans="6:7">
      <c r="F443" s="3"/>
      <c r="G443" s="3"/>
    </row>
    <row r="444" spans="6:7">
      <c r="F444" s="3"/>
      <c r="G444" s="3"/>
    </row>
    <row r="445" spans="6:7">
      <c r="F445" s="3"/>
      <c r="G445" s="3"/>
    </row>
    <row r="446" spans="6:7">
      <c r="F446" s="3"/>
      <c r="G446" s="3"/>
    </row>
    <row r="447" spans="6:7">
      <c r="F447" s="3"/>
      <c r="G447" s="3"/>
    </row>
    <row r="448" spans="6:7">
      <c r="F448" s="3"/>
      <c r="G448" s="3"/>
    </row>
    <row r="449" spans="6:7">
      <c r="F449" s="3"/>
      <c r="G449" s="3"/>
    </row>
    <row r="450" spans="6:7">
      <c r="F450" s="3"/>
      <c r="G450" s="3"/>
    </row>
    <row r="451" spans="6:7">
      <c r="F451" s="3"/>
      <c r="G451" s="3"/>
    </row>
    <row r="452" spans="6:7">
      <c r="F452" s="3"/>
      <c r="G452" s="3"/>
    </row>
    <row r="453" spans="6:7">
      <c r="F453" s="3"/>
      <c r="G453" s="3"/>
    </row>
    <row r="454" spans="6:7">
      <c r="F454" s="3"/>
      <c r="G454" s="3"/>
    </row>
    <row r="455" spans="6:7">
      <c r="F455" s="3"/>
      <c r="G455" s="3"/>
    </row>
    <row r="456" spans="6:7">
      <c r="F456" s="3"/>
      <c r="G456" s="3"/>
    </row>
    <row r="457" spans="6:7">
      <c r="F457" s="3"/>
      <c r="G457" s="3"/>
    </row>
    <row r="458" spans="6:7">
      <c r="F458" s="3"/>
      <c r="G458" s="3"/>
    </row>
    <row r="459" spans="6:7">
      <c r="F459" s="3"/>
      <c r="G459" s="3"/>
    </row>
    <row r="460" spans="6:7">
      <c r="F460" s="3"/>
      <c r="G460" s="3"/>
    </row>
    <row r="461" spans="6:7">
      <c r="F461" s="3"/>
      <c r="G461" s="3"/>
    </row>
    <row r="462" spans="6:7">
      <c r="F462" s="3"/>
      <c r="G462" s="3"/>
    </row>
    <row r="463" spans="6:7">
      <c r="F463" s="3"/>
      <c r="G463" s="3"/>
    </row>
    <row r="464" spans="6:7">
      <c r="F464" s="3"/>
      <c r="G464" s="3"/>
    </row>
    <row r="465" spans="6:7">
      <c r="F465" s="3"/>
      <c r="G465" s="3"/>
    </row>
    <row r="466" spans="6:7">
      <c r="F466" s="3"/>
      <c r="G466" s="3"/>
    </row>
    <row r="467" spans="6:7">
      <c r="F467" s="3"/>
      <c r="G467" s="3"/>
    </row>
    <row r="468" spans="6:7">
      <c r="F468" s="3"/>
      <c r="G468" s="3"/>
    </row>
    <row r="469" spans="6:7">
      <c r="F469" s="3"/>
      <c r="G469" s="3"/>
    </row>
    <row r="470" spans="6:7">
      <c r="F470" s="3"/>
      <c r="G470" s="3"/>
    </row>
    <row r="471" spans="6:7">
      <c r="F471" s="3"/>
      <c r="G471" s="3"/>
    </row>
    <row r="472" spans="6:7">
      <c r="F472" s="3"/>
      <c r="G472" s="3"/>
    </row>
    <row r="473" spans="6:7">
      <c r="F473" s="3"/>
      <c r="G473" s="3"/>
    </row>
    <row r="474" spans="6:7">
      <c r="F474" s="3"/>
      <c r="G474" s="3"/>
    </row>
    <row r="475" spans="6:7">
      <c r="F475" s="3"/>
      <c r="G475" s="3"/>
    </row>
    <row r="476" spans="6:7">
      <c r="F476" s="3"/>
      <c r="G476" s="3"/>
    </row>
    <row r="477" spans="6:7">
      <c r="F477" s="3"/>
      <c r="G477" s="3"/>
    </row>
    <row r="478" spans="6:7">
      <c r="F478" s="3"/>
      <c r="G478" s="3"/>
    </row>
    <row r="479" spans="6:7">
      <c r="F479" s="3"/>
      <c r="G479" s="3"/>
    </row>
    <row r="480" spans="6:7">
      <c r="F480" s="3"/>
      <c r="G480" s="3"/>
    </row>
    <row r="481" spans="6:7">
      <c r="F481" s="3"/>
      <c r="G481" s="3"/>
    </row>
    <row r="482" spans="6:7">
      <c r="F482" s="3"/>
      <c r="G482" s="3"/>
    </row>
    <row r="483" spans="6:7">
      <c r="F483" s="3"/>
      <c r="G483" s="3"/>
    </row>
    <row r="484" spans="6:7">
      <c r="F484" s="3"/>
      <c r="G484" s="3"/>
    </row>
    <row r="485" spans="6:7">
      <c r="F485" s="3"/>
      <c r="G485" s="3"/>
    </row>
    <row r="486" spans="6:7">
      <c r="F486" s="3"/>
      <c r="G486" s="3"/>
    </row>
    <row r="487" spans="6:7">
      <c r="F487" s="3"/>
      <c r="G487" s="3"/>
    </row>
    <row r="488" spans="6:7">
      <c r="F488" s="3"/>
      <c r="G488" s="3"/>
    </row>
    <row r="489" spans="6:7">
      <c r="F489" s="3"/>
      <c r="G489" s="3"/>
    </row>
    <row r="490" spans="6:7">
      <c r="F490" s="3"/>
      <c r="G490" s="3"/>
    </row>
    <row r="491" spans="6:7">
      <c r="F491" s="3"/>
      <c r="G491" s="3"/>
    </row>
    <row r="492" spans="6:7">
      <c r="F492" s="3"/>
      <c r="G492" s="3"/>
    </row>
    <row r="493" spans="6:7">
      <c r="F493" s="3"/>
      <c r="G493" s="3"/>
    </row>
    <row r="494" spans="6:7">
      <c r="F494" s="3"/>
      <c r="G494" s="3"/>
    </row>
    <row r="495" spans="6:7">
      <c r="F495" s="3"/>
      <c r="G495" s="3"/>
    </row>
    <row r="496" spans="6:7">
      <c r="F496" s="3"/>
      <c r="G496" s="3"/>
    </row>
    <row r="497" spans="6:7">
      <c r="F497" s="3"/>
      <c r="G497" s="3"/>
    </row>
    <row r="498" spans="6:7">
      <c r="F498" s="3"/>
      <c r="G498" s="3"/>
    </row>
    <row r="499" spans="6:7">
      <c r="F499" s="3"/>
      <c r="G499" s="3"/>
    </row>
    <row r="500" spans="6:7">
      <c r="F500" s="3"/>
      <c r="G500" s="3"/>
    </row>
    <row r="501" spans="6:7">
      <c r="F501" s="3"/>
      <c r="G501" s="3"/>
    </row>
    <row r="502" spans="6:7">
      <c r="F502" s="3"/>
      <c r="G502" s="3"/>
    </row>
    <row r="503" spans="6:7">
      <c r="F503" s="3"/>
      <c r="G503" s="3"/>
    </row>
    <row r="504" spans="6:7">
      <c r="F504" s="3"/>
      <c r="G504" s="3"/>
    </row>
    <row r="505" spans="6:7">
      <c r="F505" s="3"/>
      <c r="G505" s="3"/>
    </row>
    <row r="506" spans="6:7">
      <c r="F506" s="3"/>
      <c r="G506" s="3"/>
    </row>
    <row r="507" spans="6:7">
      <c r="F507" s="3"/>
      <c r="G507" s="3"/>
    </row>
    <row r="508" spans="6:7">
      <c r="F508" s="3"/>
      <c r="G508" s="3"/>
    </row>
    <row r="509" spans="6:7">
      <c r="F509" s="3"/>
      <c r="G509" s="3"/>
    </row>
    <row r="510" spans="6:7">
      <c r="F510" s="3"/>
      <c r="G510" s="3"/>
    </row>
    <row r="511" spans="6:7">
      <c r="F511" s="3"/>
      <c r="G511" s="3"/>
    </row>
    <row r="512" spans="6:7">
      <c r="F512" s="3"/>
      <c r="G512" s="3"/>
    </row>
    <row r="513" spans="6:7">
      <c r="F513" s="3"/>
      <c r="G513" s="3"/>
    </row>
    <row r="514" spans="6:7">
      <c r="F514" s="3"/>
      <c r="G514" s="3"/>
    </row>
    <row r="515" spans="6:7">
      <c r="F515" s="3"/>
      <c r="G515" s="3"/>
    </row>
    <row r="516" spans="6:7">
      <c r="F516" s="3"/>
      <c r="G516" s="3"/>
    </row>
    <row r="517" spans="6:7">
      <c r="F517" s="3"/>
      <c r="G517" s="3"/>
    </row>
    <row r="518" spans="6:7">
      <c r="F518" s="3"/>
      <c r="G518" s="3"/>
    </row>
    <row r="519" spans="6:7">
      <c r="F519" s="3"/>
      <c r="G519" s="3"/>
    </row>
    <row r="520" spans="6:7">
      <c r="F520" s="3"/>
      <c r="G520" s="3"/>
    </row>
    <row r="521" spans="6:7">
      <c r="F521" s="3"/>
      <c r="G521" s="3"/>
    </row>
    <row r="522" spans="6:7">
      <c r="F522" s="3"/>
      <c r="G522" s="3"/>
    </row>
    <row r="523" spans="6:7">
      <c r="F523" s="3"/>
      <c r="G523" s="3"/>
    </row>
    <row r="524" spans="6:7">
      <c r="F524" s="3"/>
      <c r="G524" s="3"/>
    </row>
    <row r="525" spans="6:7">
      <c r="F525" s="3"/>
      <c r="G525" s="3"/>
    </row>
    <row r="526" spans="6:7">
      <c r="F526" s="3"/>
      <c r="G526" s="3"/>
    </row>
    <row r="527" spans="6:7">
      <c r="F527" s="3"/>
      <c r="G527" s="3"/>
    </row>
    <row r="528" spans="6:7">
      <c r="F528" s="3"/>
      <c r="G528" s="3"/>
    </row>
    <row r="529" spans="6:7">
      <c r="F529" s="3"/>
      <c r="G529" s="3"/>
    </row>
    <row r="530" spans="6:7">
      <c r="F530" s="3"/>
      <c r="G530" s="3"/>
    </row>
    <row r="531" spans="6:7">
      <c r="F531" s="3"/>
      <c r="G531" s="3"/>
    </row>
    <row r="532" spans="6:7">
      <c r="F532" s="3"/>
      <c r="G532" s="3"/>
    </row>
    <row r="533" spans="6:7">
      <c r="F533" s="3"/>
      <c r="G533" s="3"/>
    </row>
    <row r="534" spans="6:7">
      <c r="F534" s="3"/>
      <c r="G534" s="3"/>
    </row>
    <row r="535" spans="6:7">
      <c r="F535" s="3"/>
      <c r="G535" s="3"/>
    </row>
    <row r="536" spans="6:7">
      <c r="F536" s="3"/>
      <c r="G536" s="3"/>
    </row>
    <row r="537" spans="6:7">
      <c r="F537" s="3"/>
      <c r="G537" s="3"/>
    </row>
    <row r="538" spans="6:7">
      <c r="F538" s="3"/>
      <c r="G538" s="3"/>
    </row>
    <row r="539" spans="6:7">
      <c r="F539" s="3"/>
      <c r="G539" s="3"/>
    </row>
    <row r="540" spans="6:7">
      <c r="F540" s="3"/>
      <c r="G540" s="3"/>
    </row>
    <row r="541" spans="6:7">
      <c r="F541" s="3"/>
      <c r="G541" s="3"/>
    </row>
    <row r="542" spans="6:7">
      <c r="F542" s="3"/>
      <c r="G542" s="3"/>
    </row>
    <row r="543" spans="6:7">
      <c r="F543" s="3"/>
      <c r="G543" s="3"/>
    </row>
    <row r="544" spans="6:7">
      <c r="F544" s="3"/>
      <c r="G544" s="3"/>
    </row>
    <row r="545" spans="6:7">
      <c r="F545" s="3"/>
      <c r="G545" s="3"/>
    </row>
    <row r="546" spans="6:7">
      <c r="F546" s="3"/>
      <c r="G546" s="3"/>
    </row>
    <row r="547" spans="6:7">
      <c r="F547" s="3"/>
      <c r="G547" s="3"/>
    </row>
    <row r="548" spans="6:7">
      <c r="F548" s="3"/>
      <c r="G548" s="3"/>
    </row>
    <row r="549" spans="6:7">
      <c r="F549" s="3"/>
      <c r="G549" s="3"/>
    </row>
    <row r="550" spans="6:7">
      <c r="F550" s="3"/>
      <c r="G550" s="3"/>
    </row>
    <row r="551" spans="6:7">
      <c r="F551" s="3"/>
      <c r="G551" s="3"/>
    </row>
    <row r="552" spans="6:7">
      <c r="F552" s="3"/>
      <c r="G552" s="3"/>
    </row>
    <row r="553" spans="6:7">
      <c r="F553" s="3"/>
      <c r="G553" s="3"/>
    </row>
    <row r="554" spans="6:7">
      <c r="F554" s="3"/>
      <c r="G554" s="3"/>
    </row>
    <row r="555" spans="6:7">
      <c r="F555" s="3"/>
      <c r="G555" s="3"/>
    </row>
    <row r="556" spans="6:7">
      <c r="F556" s="3"/>
      <c r="G556" s="3"/>
    </row>
    <row r="557" spans="6:7">
      <c r="F557" s="3"/>
      <c r="G557" s="3"/>
    </row>
    <row r="558" spans="6:7">
      <c r="F558" s="3"/>
      <c r="G558" s="3"/>
    </row>
    <row r="559" spans="6:7">
      <c r="F559" s="3"/>
      <c r="G559" s="3"/>
    </row>
    <row r="560" spans="6:7">
      <c r="F560" s="3"/>
      <c r="G560" s="3"/>
    </row>
    <row r="561" spans="6:7">
      <c r="F561" s="3"/>
      <c r="G561" s="3"/>
    </row>
    <row r="562" spans="6:7">
      <c r="F562" s="3"/>
      <c r="G562" s="3"/>
    </row>
    <row r="563" spans="6:7">
      <c r="F563" s="3"/>
      <c r="G563" s="3"/>
    </row>
    <row r="564" spans="6:7">
      <c r="F564" s="3"/>
      <c r="G564" s="3"/>
    </row>
    <row r="565" spans="6:7">
      <c r="F565" s="3"/>
      <c r="G565" s="3"/>
    </row>
    <row r="566" spans="6:7">
      <c r="F566" s="3"/>
      <c r="G566" s="3"/>
    </row>
    <row r="567" spans="6:7">
      <c r="F567" s="3"/>
      <c r="G567" s="3"/>
    </row>
    <row r="568" spans="6:7">
      <c r="F568" s="3"/>
      <c r="G568" s="3"/>
    </row>
    <row r="569" spans="6:7">
      <c r="F569" s="3"/>
      <c r="G569" s="3"/>
    </row>
    <row r="570" spans="6:7">
      <c r="F570" s="3"/>
      <c r="G570" s="3"/>
    </row>
    <row r="571" spans="6:7">
      <c r="F571" s="3"/>
      <c r="G571" s="3"/>
    </row>
    <row r="572" spans="6:7">
      <c r="F572" s="3"/>
      <c r="G572" s="3"/>
    </row>
    <row r="573" spans="6:7">
      <c r="F573" s="3"/>
      <c r="G573" s="3"/>
    </row>
    <row r="574" spans="6:7">
      <c r="F574" s="3"/>
      <c r="G574" s="3"/>
    </row>
    <row r="575" spans="6:7">
      <c r="F575" s="3"/>
      <c r="G575" s="3"/>
    </row>
    <row r="576" spans="6:7">
      <c r="F576" s="3"/>
      <c r="G576" s="3"/>
    </row>
    <row r="577" spans="6:7">
      <c r="F577" s="3"/>
      <c r="G577" s="3"/>
    </row>
    <row r="578" spans="6:7">
      <c r="F578" s="3"/>
      <c r="G578" s="3"/>
    </row>
    <row r="579" spans="6:7">
      <c r="F579" s="3"/>
      <c r="G579" s="3"/>
    </row>
    <row r="580" spans="6:7">
      <c r="F580" s="3"/>
      <c r="G580" s="3"/>
    </row>
    <row r="581" spans="6:7">
      <c r="F581" s="3"/>
      <c r="G581" s="3"/>
    </row>
    <row r="582" spans="6:7">
      <c r="F582" s="3"/>
      <c r="G582" s="3"/>
    </row>
    <row r="583" spans="6:7">
      <c r="F583" s="3"/>
      <c r="G583" s="3"/>
    </row>
    <row r="584" spans="6:7">
      <c r="F584" s="3"/>
      <c r="G584" s="3"/>
    </row>
    <row r="585" spans="6:7">
      <c r="F585" s="3"/>
      <c r="G585" s="3"/>
    </row>
    <row r="586" spans="6:7">
      <c r="F586" s="3"/>
      <c r="G586" s="3"/>
    </row>
    <row r="587" spans="6:7">
      <c r="F587" s="3"/>
      <c r="G587" s="3"/>
    </row>
    <row r="588" spans="6:7">
      <c r="F588" s="3"/>
      <c r="G588" s="3"/>
    </row>
    <row r="589" spans="6:7">
      <c r="F589" s="3"/>
      <c r="G589" s="3"/>
    </row>
    <row r="590" spans="6:7">
      <c r="F590" s="3"/>
      <c r="G590" s="3"/>
    </row>
    <row r="591" spans="6:7">
      <c r="F591" s="3"/>
      <c r="G591" s="3"/>
    </row>
    <row r="592" spans="6:7">
      <c r="F592" s="3"/>
      <c r="G592" s="3"/>
    </row>
    <row r="593" spans="6:7">
      <c r="F593" s="3"/>
      <c r="G593" s="3"/>
    </row>
    <row r="594" spans="6:7">
      <c r="F594" s="3"/>
      <c r="G594" s="3"/>
    </row>
    <row r="595" spans="6:7">
      <c r="F595" s="3"/>
      <c r="G595" s="3"/>
    </row>
    <row r="596" spans="6:7">
      <c r="F596" s="3"/>
      <c r="G596" s="3"/>
    </row>
    <row r="597" spans="6:7">
      <c r="F597" s="3"/>
      <c r="G597" s="3"/>
    </row>
    <row r="598" spans="6:7">
      <c r="F598" s="3"/>
      <c r="G598" s="3"/>
    </row>
    <row r="599" spans="6:7">
      <c r="F599" s="3"/>
      <c r="G599" s="3"/>
    </row>
    <row r="600" spans="6:7">
      <c r="F600" s="3"/>
      <c r="G600" s="3"/>
    </row>
    <row r="601" spans="6:7">
      <c r="F601" s="3"/>
      <c r="G601" s="3"/>
    </row>
    <row r="602" spans="6:7">
      <c r="F602" s="3"/>
      <c r="G602" s="3"/>
    </row>
    <row r="603" spans="6:7">
      <c r="F603" s="3"/>
      <c r="G603" s="3"/>
    </row>
    <row r="604" spans="6:7">
      <c r="F604" s="3"/>
      <c r="G604" s="3"/>
    </row>
    <row r="605" spans="6:7">
      <c r="F605" s="3"/>
      <c r="G605" s="3"/>
    </row>
    <row r="606" spans="6:7">
      <c r="F606" s="3"/>
      <c r="G606" s="3"/>
    </row>
    <row r="607" spans="6:7">
      <c r="F607" s="3"/>
      <c r="G607" s="3"/>
    </row>
    <row r="608" spans="6:7">
      <c r="F608" s="3"/>
      <c r="G608" s="3"/>
    </row>
    <row r="609" spans="6:7">
      <c r="F609" s="3"/>
      <c r="G609" s="3"/>
    </row>
    <row r="610" spans="6:7">
      <c r="F610" s="3"/>
      <c r="G610" s="3"/>
    </row>
    <row r="611" spans="6:7">
      <c r="F611" s="3"/>
      <c r="G611" s="3"/>
    </row>
    <row r="612" spans="6:7">
      <c r="F612" s="3"/>
      <c r="G612" s="3"/>
    </row>
    <row r="613" spans="6:7">
      <c r="F613" s="3"/>
      <c r="G613" s="3"/>
    </row>
    <row r="614" spans="6:7">
      <c r="F614" s="3"/>
      <c r="G614" s="3"/>
    </row>
    <row r="615" spans="6:7">
      <c r="F615" s="3"/>
      <c r="G615" s="3"/>
    </row>
    <row r="616" spans="6:7">
      <c r="F616" s="3"/>
      <c r="G616" s="3"/>
    </row>
    <row r="617" spans="6:7">
      <c r="F617" s="3"/>
      <c r="G617" s="3"/>
    </row>
    <row r="618" spans="6:7">
      <c r="F618" s="3"/>
      <c r="G618" s="3"/>
    </row>
    <row r="619" spans="6:7">
      <c r="F619" s="3"/>
      <c r="G619" s="3"/>
    </row>
    <row r="620" spans="6:7">
      <c r="F620" s="3"/>
      <c r="G620" s="3"/>
    </row>
    <row r="621" spans="6:7">
      <c r="F621" s="3"/>
      <c r="G621" s="3"/>
    </row>
    <row r="622" spans="6:7">
      <c r="F622" s="3"/>
      <c r="G622" s="3"/>
    </row>
    <row r="623" spans="6:7">
      <c r="F623" s="3"/>
      <c r="G623" s="3"/>
    </row>
    <row r="624" spans="6:7">
      <c r="F624" s="3"/>
      <c r="G624" s="3"/>
    </row>
    <row r="625" spans="6:7">
      <c r="F625" s="3"/>
      <c r="G625" s="3"/>
    </row>
    <row r="626" spans="6:7">
      <c r="F626" s="3"/>
      <c r="G626" s="3"/>
    </row>
    <row r="627" spans="6:7">
      <c r="F627" s="3"/>
      <c r="G627" s="3"/>
    </row>
    <row r="628" spans="6:7">
      <c r="F628" s="3"/>
      <c r="G628" s="3"/>
    </row>
    <row r="629" spans="6:7">
      <c r="F629" s="3"/>
      <c r="G629" s="3"/>
    </row>
    <row r="630" spans="6:7">
      <c r="F630" s="3"/>
      <c r="G630" s="3"/>
    </row>
    <row r="631" spans="6:7">
      <c r="F631" s="3"/>
      <c r="G631" s="3"/>
    </row>
    <row r="632" spans="6:7">
      <c r="F632" s="3"/>
      <c r="G632" s="3"/>
    </row>
    <row r="633" spans="6:7">
      <c r="F633" s="3"/>
      <c r="G633" s="3"/>
    </row>
    <row r="634" spans="6:7">
      <c r="F634" s="3"/>
      <c r="G634" s="3"/>
    </row>
    <row r="635" spans="6:7">
      <c r="F635" s="3"/>
      <c r="G635" s="3"/>
    </row>
    <row r="636" spans="6:7">
      <c r="F636" s="3"/>
      <c r="G636" s="3"/>
    </row>
    <row r="637" spans="6:7">
      <c r="F637" s="3"/>
      <c r="G637" s="3"/>
    </row>
    <row r="638" spans="6:7">
      <c r="F638" s="3"/>
      <c r="G638" s="3"/>
    </row>
    <row r="639" spans="6:7">
      <c r="F639" s="3"/>
      <c r="G639" s="3"/>
    </row>
    <row r="640" spans="6:7">
      <c r="F640" s="3"/>
      <c r="G640" s="3"/>
    </row>
    <row r="641" spans="6:7">
      <c r="F641" s="3"/>
      <c r="G641" s="3"/>
    </row>
    <row r="642" spans="6:7">
      <c r="F642" s="3"/>
      <c r="G642" s="3"/>
    </row>
    <row r="643" spans="6:7">
      <c r="F643" s="3"/>
      <c r="G643" s="3"/>
    </row>
    <row r="644" spans="6:7">
      <c r="F644" s="3"/>
      <c r="G644" s="3"/>
    </row>
    <row r="645" spans="6:7">
      <c r="F645" s="3"/>
      <c r="G645" s="3"/>
    </row>
    <row r="646" spans="6:7">
      <c r="F646" s="3"/>
      <c r="G646" s="3"/>
    </row>
    <row r="647" spans="6:7">
      <c r="F647" s="3"/>
      <c r="G647" s="3"/>
    </row>
    <row r="648" spans="6:7">
      <c r="F648" s="3"/>
      <c r="G648" s="3"/>
    </row>
    <row r="649" spans="6:7">
      <c r="F649" s="3"/>
      <c r="G649" s="3"/>
    </row>
    <row r="650" spans="6:7">
      <c r="F650" s="3"/>
      <c r="G650" s="3"/>
    </row>
    <row r="651" spans="6:7">
      <c r="F651" s="3"/>
      <c r="G651" s="3"/>
    </row>
    <row r="652" spans="6:7">
      <c r="F652" s="3"/>
      <c r="G652" s="3"/>
    </row>
    <row r="653" spans="6:7">
      <c r="F653" s="3"/>
      <c r="G653" s="3"/>
    </row>
    <row r="654" spans="6:7">
      <c r="F654" s="3"/>
      <c r="G654" s="3"/>
    </row>
    <row r="655" spans="6:7">
      <c r="F655" s="3"/>
      <c r="G655" s="3"/>
    </row>
    <row r="656" spans="6:7">
      <c r="F656" s="3"/>
      <c r="G656" s="3"/>
    </row>
    <row r="657" spans="6:7">
      <c r="F657" s="3"/>
      <c r="G657" s="3"/>
    </row>
    <row r="658" spans="6:7">
      <c r="F658" s="3"/>
      <c r="G658" s="3"/>
    </row>
    <row r="659" spans="6:7">
      <c r="F659" s="3"/>
      <c r="G659" s="3"/>
    </row>
    <row r="660" spans="6:7">
      <c r="F660" s="3"/>
      <c r="G660" s="3"/>
    </row>
    <row r="661" spans="6:7">
      <c r="F661" s="3"/>
      <c r="G661" s="3"/>
    </row>
    <row r="662" spans="6:7">
      <c r="F662" s="3"/>
      <c r="G662" s="3"/>
    </row>
    <row r="663" spans="6:7">
      <c r="F663" s="3"/>
      <c r="G663" s="3"/>
    </row>
    <row r="664" spans="6:7">
      <c r="F664" s="3"/>
      <c r="G664" s="3"/>
    </row>
    <row r="665" spans="6:7">
      <c r="F665" s="3"/>
      <c r="G665" s="3"/>
    </row>
    <row r="666" spans="6:7">
      <c r="F666" s="3"/>
      <c r="G666" s="3"/>
    </row>
    <row r="667" spans="6:7">
      <c r="F667" s="3"/>
      <c r="G667" s="3"/>
    </row>
    <row r="668" spans="6:7">
      <c r="F668" s="3"/>
      <c r="G668" s="3"/>
    </row>
    <row r="669" spans="6:7">
      <c r="F669" s="3"/>
      <c r="G669" s="3"/>
    </row>
    <row r="670" spans="6:7">
      <c r="F670" s="3"/>
      <c r="G670" s="3"/>
    </row>
    <row r="671" spans="6:7">
      <c r="F671" s="3"/>
      <c r="G671" s="3"/>
    </row>
    <row r="672" spans="6:7">
      <c r="F672" s="3"/>
      <c r="G672" s="3"/>
    </row>
    <row r="673" spans="6:7">
      <c r="F673" s="3"/>
      <c r="G673" s="3"/>
    </row>
    <row r="674" spans="6:7">
      <c r="F674" s="3"/>
      <c r="G674" s="3"/>
    </row>
    <row r="675" spans="6:7">
      <c r="F675" s="3"/>
      <c r="G675" s="3"/>
    </row>
    <row r="676" spans="6:7">
      <c r="F676" s="3"/>
      <c r="G676" s="3"/>
    </row>
    <row r="677" spans="6:7">
      <c r="F677" s="3"/>
      <c r="G677" s="3"/>
    </row>
    <row r="678" spans="6:7">
      <c r="F678" s="3"/>
      <c r="G678" s="3"/>
    </row>
    <row r="679" spans="6:7">
      <c r="F679" s="3"/>
      <c r="G679" s="3"/>
    </row>
    <row r="680" spans="6:7">
      <c r="F680" s="3"/>
      <c r="G680" s="3"/>
    </row>
    <row r="681" spans="6:7">
      <c r="F681" s="3"/>
      <c r="G681" s="3"/>
    </row>
    <row r="682" spans="6:7">
      <c r="F682" s="3"/>
      <c r="G682" s="3"/>
    </row>
    <row r="683" spans="6:7">
      <c r="F683" s="3"/>
      <c r="G683" s="3"/>
    </row>
    <row r="684" spans="6:7">
      <c r="F684" s="3"/>
      <c r="G684" s="3"/>
    </row>
    <row r="685" spans="6:7">
      <c r="F685" s="3"/>
      <c r="G685" s="3"/>
    </row>
    <row r="686" spans="6:7">
      <c r="F686" s="3"/>
      <c r="G686" s="3"/>
    </row>
    <row r="687" spans="6:7">
      <c r="F687" s="3"/>
      <c r="G687" s="3"/>
    </row>
    <row r="688" spans="6:7">
      <c r="F688" s="3"/>
      <c r="G688" s="3"/>
    </row>
    <row r="689" spans="6:7">
      <c r="F689" s="3"/>
      <c r="G689" s="3"/>
    </row>
    <row r="690" spans="6:7">
      <c r="F690" s="3"/>
      <c r="G690" s="3"/>
    </row>
    <row r="691" spans="6:7">
      <c r="F691" s="3"/>
      <c r="G691" s="3"/>
    </row>
    <row r="692" spans="6:7">
      <c r="F692" s="3"/>
      <c r="G692" s="3"/>
    </row>
    <row r="693" spans="6:7">
      <c r="F693" s="3"/>
      <c r="G693" s="3"/>
    </row>
    <row r="694" spans="6:7">
      <c r="F694" s="3"/>
      <c r="G694" s="3"/>
    </row>
    <row r="695" spans="6:7">
      <c r="F695" s="3"/>
      <c r="G695" s="3"/>
    </row>
    <row r="696" spans="6:7">
      <c r="F696" s="3"/>
      <c r="G696" s="3"/>
    </row>
    <row r="697" spans="6:7">
      <c r="F697" s="3"/>
      <c r="G697" s="3"/>
    </row>
    <row r="698" spans="6:7">
      <c r="F698" s="3"/>
      <c r="G698" s="3"/>
    </row>
    <row r="699" spans="6:7">
      <c r="F699" s="3"/>
      <c r="G699" s="3"/>
    </row>
    <row r="700" spans="6:7">
      <c r="F700" s="3"/>
      <c r="G700" s="3"/>
    </row>
    <row r="701" spans="6:7">
      <c r="F701" s="3"/>
      <c r="G701" s="3"/>
    </row>
    <row r="702" spans="6:7">
      <c r="F702" s="3"/>
      <c r="G702" s="3"/>
    </row>
    <row r="703" spans="6:7">
      <c r="F703" s="3"/>
      <c r="G703" s="3"/>
    </row>
    <row r="704" spans="6:7">
      <c r="F704" s="3"/>
      <c r="G704" s="3"/>
    </row>
    <row r="705" spans="6:7">
      <c r="F705" s="3"/>
      <c r="G705" s="3"/>
    </row>
    <row r="706" spans="6:7">
      <c r="F706" s="3"/>
      <c r="G706" s="3"/>
    </row>
    <row r="707" spans="6:7">
      <c r="F707" s="3"/>
      <c r="G707" s="3"/>
    </row>
    <row r="708" spans="6:7">
      <c r="F708" s="3"/>
      <c r="G708" s="3"/>
    </row>
    <row r="709" spans="6:7">
      <c r="F709" s="3"/>
      <c r="G709" s="3"/>
    </row>
    <row r="710" spans="6:7">
      <c r="F710" s="3"/>
      <c r="G710" s="3"/>
    </row>
    <row r="711" spans="6:7">
      <c r="F711" s="3"/>
      <c r="G711" s="3"/>
    </row>
    <row r="712" spans="6:7">
      <c r="F712" s="3"/>
      <c r="G712" s="3"/>
    </row>
    <row r="713" spans="6:7">
      <c r="F713" s="3"/>
      <c r="G713" s="3"/>
    </row>
    <row r="714" spans="6:7">
      <c r="F714" s="3"/>
      <c r="G714" s="3"/>
    </row>
    <row r="715" spans="6:7">
      <c r="F715" s="3"/>
      <c r="G715" s="3"/>
    </row>
  </sheetData>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7"/>
  <dimension ref="A1:W29"/>
  <sheetViews>
    <sheetView showGridLines="0" workbookViewId="0">
      <selection activeCell="D1" sqref="D1"/>
    </sheetView>
  </sheetViews>
  <sheetFormatPr baseColWidth="10" defaultRowHeight="13.2"/>
  <cols>
    <col min="1" max="2" width="11.6640625" customWidth="1"/>
    <col min="3" max="3" width="22.33203125" bestFit="1" customWidth="1"/>
    <col min="4" max="4" width="5.6640625" customWidth="1"/>
    <col min="5" max="6" width="11.6640625" customWidth="1"/>
    <col min="7" max="7" width="22.33203125" bestFit="1" customWidth="1"/>
    <col min="9" max="10" width="11.6640625" customWidth="1"/>
    <col min="11" max="11" width="22.33203125" bestFit="1" customWidth="1"/>
    <col min="12" max="12" width="5.6640625" customWidth="1"/>
    <col min="13" max="14" width="11.6640625" customWidth="1"/>
    <col min="15" max="15" width="22.33203125" bestFit="1" customWidth="1"/>
    <col min="17" max="18" width="11.6640625" customWidth="1"/>
    <col min="19" max="19" width="22.33203125" bestFit="1" customWidth="1"/>
    <col min="20" max="20" width="5.6640625" customWidth="1"/>
    <col min="21" max="22" width="11.6640625" customWidth="1"/>
    <col min="23" max="23" width="22.33203125" bestFit="1" customWidth="1"/>
  </cols>
  <sheetData>
    <row r="1" spans="1:23" ht="12.75" customHeight="1">
      <c r="A1" s="128" t="s">
        <v>58</v>
      </c>
      <c r="B1" s="129"/>
      <c r="C1" s="130"/>
      <c r="D1" s="36"/>
      <c r="E1" s="128" t="s">
        <v>57</v>
      </c>
      <c r="F1" s="129"/>
      <c r="G1" s="130"/>
      <c r="I1" s="128" t="s">
        <v>56</v>
      </c>
      <c r="J1" s="129"/>
      <c r="K1" s="130"/>
      <c r="L1" s="36"/>
      <c r="M1" s="128" t="s">
        <v>55</v>
      </c>
      <c r="N1" s="129"/>
      <c r="O1" s="130"/>
      <c r="Q1" s="128" t="s">
        <v>53</v>
      </c>
      <c r="R1" s="129"/>
      <c r="S1" s="130"/>
      <c r="T1" s="36"/>
      <c r="U1" s="128" t="s">
        <v>54</v>
      </c>
      <c r="V1" s="129"/>
      <c r="W1" s="130"/>
    </row>
    <row r="2" spans="1:23" ht="12.75" customHeight="1">
      <c r="A2" s="128" t="s">
        <v>18</v>
      </c>
      <c r="B2" s="130"/>
      <c r="C2" s="21"/>
      <c r="D2" s="36"/>
      <c r="E2" s="128" t="s">
        <v>18</v>
      </c>
      <c r="F2" s="130"/>
      <c r="G2" s="10"/>
      <c r="I2" s="128" t="s">
        <v>18</v>
      </c>
      <c r="J2" s="130"/>
      <c r="K2" s="21"/>
      <c r="L2" s="36"/>
      <c r="M2" s="128" t="s">
        <v>18</v>
      </c>
      <c r="N2" s="130"/>
      <c r="O2" s="10"/>
      <c r="Q2" s="128" t="s">
        <v>18</v>
      </c>
      <c r="R2" s="130"/>
      <c r="S2" s="21"/>
      <c r="T2" s="36"/>
      <c r="U2" s="128" t="s">
        <v>18</v>
      </c>
      <c r="V2" s="130"/>
      <c r="W2" s="10"/>
    </row>
    <row r="3" spans="1:23">
      <c r="A3" s="10" t="s">
        <v>16</v>
      </c>
      <c r="B3" s="10" t="s">
        <v>17</v>
      </c>
      <c r="C3" s="21" t="s">
        <v>19</v>
      </c>
      <c r="D3" s="36"/>
      <c r="E3" s="23" t="s">
        <v>16</v>
      </c>
      <c r="F3" s="10" t="s">
        <v>17</v>
      </c>
      <c r="G3" s="10" t="s">
        <v>19</v>
      </c>
      <c r="I3" s="10" t="s">
        <v>16</v>
      </c>
      <c r="J3" s="10" t="s">
        <v>17</v>
      </c>
      <c r="K3" s="21" t="s">
        <v>19</v>
      </c>
      <c r="L3" s="36"/>
      <c r="M3" s="23" t="s">
        <v>16</v>
      </c>
      <c r="N3" s="10" t="s">
        <v>17</v>
      </c>
      <c r="O3" s="10" t="s">
        <v>19</v>
      </c>
      <c r="Q3" s="10" t="s">
        <v>16</v>
      </c>
      <c r="R3" s="10" t="s">
        <v>17</v>
      </c>
      <c r="S3" s="21" t="s">
        <v>19</v>
      </c>
      <c r="T3" s="36"/>
      <c r="U3" s="23" t="s">
        <v>16</v>
      </c>
      <c r="V3" s="10" t="s">
        <v>17</v>
      </c>
      <c r="W3" s="10" t="s">
        <v>19</v>
      </c>
    </row>
    <row r="4" spans="1:23">
      <c r="A4" s="20">
        <v>1900</v>
      </c>
      <c r="B4" s="20">
        <v>1902</v>
      </c>
      <c r="C4" s="22">
        <v>12</v>
      </c>
      <c r="D4" s="26"/>
      <c r="E4" s="24">
        <v>1900</v>
      </c>
      <c r="F4" s="20">
        <v>1903</v>
      </c>
      <c r="G4" s="20">
        <v>10</v>
      </c>
      <c r="I4" s="20">
        <v>1900</v>
      </c>
      <c r="J4" s="20">
        <v>1913</v>
      </c>
      <c r="K4" s="22">
        <v>9</v>
      </c>
      <c r="L4" s="26"/>
      <c r="M4" s="24">
        <v>1900</v>
      </c>
      <c r="N4" s="20">
        <v>1913</v>
      </c>
      <c r="O4" s="20">
        <v>8</v>
      </c>
      <c r="Q4" s="20">
        <v>1910</v>
      </c>
      <c r="R4" s="20">
        <v>1917</v>
      </c>
      <c r="S4" s="22">
        <v>12</v>
      </c>
      <c r="T4" s="26"/>
      <c r="U4" s="24">
        <v>1910</v>
      </c>
      <c r="V4" s="20">
        <v>1916</v>
      </c>
      <c r="W4" s="20">
        <v>11</v>
      </c>
    </row>
    <row r="5" spans="1:23">
      <c r="A5" s="20">
        <f>B4+1</f>
        <v>1903</v>
      </c>
      <c r="B5" s="20">
        <v>1905</v>
      </c>
      <c r="C5" s="22">
        <v>11</v>
      </c>
      <c r="D5" s="26"/>
      <c r="E5" s="24">
        <f>F4+1</f>
        <v>1904</v>
      </c>
      <c r="F5" s="20">
        <v>1905</v>
      </c>
      <c r="G5" s="20">
        <v>9</v>
      </c>
      <c r="I5" s="20">
        <f>J4+1</f>
        <v>1914</v>
      </c>
      <c r="J5" s="20">
        <v>1914</v>
      </c>
      <c r="K5" s="22">
        <v>8</v>
      </c>
      <c r="L5" s="26"/>
      <c r="M5" s="24">
        <f>N4+1</f>
        <v>1914</v>
      </c>
      <c r="N5" s="20">
        <v>1915</v>
      </c>
      <c r="O5" s="20">
        <v>7</v>
      </c>
      <c r="Q5" s="20">
        <v>1918</v>
      </c>
      <c r="R5" s="20">
        <v>1918</v>
      </c>
      <c r="S5" s="22">
        <v>11</v>
      </c>
      <c r="T5" s="26"/>
      <c r="U5" s="24">
        <v>1917</v>
      </c>
      <c r="V5" s="20">
        <v>1918</v>
      </c>
      <c r="W5" s="20">
        <v>10</v>
      </c>
    </row>
    <row r="6" spans="1:23">
      <c r="A6" s="20">
        <f t="shared" ref="A6:A24" si="0">B5+1</f>
        <v>1906</v>
      </c>
      <c r="B6" s="20">
        <v>1907</v>
      </c>
      <c r="C6" s="22">
        <v>10</v>
      </c>
      <c r="D6" s="26"/>
      <c r="E6" s="24">
        <f t="shared" ref="E6:E22" si="1">F5+1</f>
        <v>1906</v>
      </c>
      <c r="F6" s="20">
        <v>1907</v>
      </c>
      <c r="G6" s="20">
        <v>8</v>
      </c>
      <c r="I6" s="20">
        <f t="shared" ref="I6:I26" si="2">J5+1</f>
        <v>1915</v>
      </c>
      <c r="J6" s="20">
        <v>1916</v>
      </c>
      <c r="K6" s="22">
        <v>7</v>
      </c>
      <c r="L6" s="26"/>
      <c r="M6" s="24">
        <f t="shared" ref="M6:M24" si="3">N5+1</f>
        <v>1916</v>
      </c>
      <c r="N6" s="20">
        <v>1917</v>
      </c>
      <c r="O6" s="20">
        <v>6</v>
      </c>
      <c r="Q6" s="20">
        <v>1919</v>
      </c>
      <c r="R6" s="20">
        <v>1919</v>
      </c>
      <c r="S6" s="22">
        <v>10</v>
      </c>
      <c r="T6" s="26"/>
      <c r="U6" s="24">
        <v>1919</v>
      </c>
      <c r="V6" s="20">
        <v>1919</v>
      </c>
      <c r="W6" s="20">
        <v>9</v>
      </c>
    </row>
    <row r="7" spans="1:23">
      <c r="A7" s="20">
        <f t="shared" si="0"/>
        <v>1908</v>
      </c>
      <c r="B7" s="20">
        <v>1908</v>
      </c>
      <c r="C7" s="22">
        <v>9</v>
      </c>
      <c r="D7" s="26"/>
      <c r="E7" s="24">
        <f t="shared" si="1"/>
        <v>1908</v>
      </c>
      <c r="F7" s="20">
        <v>1909</v>
      </c>
      <c r="G7" s="20">
        <v>7</v>
      </c>
      <c r="I7" s="20">
        <f t="shared" si="2"/>
        <v>1917</v>
      </c>
      <c r="J7" s="20">
        <v>1917</v>
      </c>
      <c r="K7" s="22">
        <v>6</v>
      </c>
      <c r="L7" s="26"/>
      <c r="M7" s="24">
        <f t="shared" si="3"/>
        <v>1918</v>
      </c>
      <c r="N7" s="20">
        <v>1920</v>
      </c>
      <c r="O7" s="20">
        <v>5</v>
      </c>
      <c r="Q7" s="20">
        <v>1920</v>
      </c>
      <c r="R7" s="20">
        <v>1920</v>
      </c>
      <c r="S7" s="22">
        <v>9</v>
      </c>
      <c r="T7" s="26"/>
      <c r="U7" s="24">
        <v>1920</v>
      </c>
      <c r="V7" s="20">
        <v>1921</v>
      </c>
      <c r="W7" s="20">
        <v>8</v>
      </c>
    </row>
    <row r="8" spans="1:23">
      <c r="A8" s="20">
        <f t="shared" si="0"/>
        <v>1909</v>
      </c>
      <c r="B8" s="20">
        <v>1910</v>
      </c>
      <c r="C8" s="22">
        <v>8</v>
      </c>
      <c r="D8" s="26"/>
      <c r="E8" s="24">
        <f t="shared" si="1"/>
        <v>1910</v>
      </c>
      <c r="F8" s="20">
        <v>1912</v>
      </c>
      <c r="G8" s="20">
        <v>6</v>
      </c>
      <c r="I8" s="20">
        <f t="shared" si="2"/>
        <v>1918</v>
      </c>
      <c r="J8" s="20">
        <v>1920</v>
      </c>
      <c r="K8" s="22">
        <v>5</v>
      </c>
      <c r="L8" s="26"/>
      <c r="M8" s="24">
        <f t="shared" si="3"/>
        <v>1921</v>
      </c>
      <c r="N8" s="20">
        <v>1930</v>
      </c>
      <c r="O8" s="20">
        <v>4</v>
      </c>
      <c r="Q8" s="20">
        <v>1921</v>
      </c>
      <c r="R8" s="20">
        <v>1921</v>
      </c>
      <c r="S8" s="22">
        <v>8</v>
      </c>
      <c r="T8" s="26"/>
      <c r="U8" s="24">
        <v>1922</v>
      </c>
      <c r="V8" s="20">
        <v>1924</v>
      </c>
      <c r="W8" s="20">
        <v>7</v>
      </c>
    </row>
    <row r="9" spans="1:23">
      <c r="A9" s="20">
        <f t="shared" si="0"/>
        <v>1911</v>
      </c>
      <c r="B9" s="20">
        <v>1912</v>
      </c>
      <c r="C9" s="22">
        <v>7</v>
      </c>
      <c r="D9" s="26"/>
      <c r="E9" s="24">
        <f t="shared" si="1"/>
        <v>1913</v>
      </c>
      <c r="F9" s="20">
        <v>1915</v>
      </c>
      <c r="G9" s="20">
        <v>5</v>
      </c>
      <c r="I9" s="20">
        <f t="shared" si="2"/>
        <v>1921</v>
      </c>
      <c r="J9" s="20">
        <v>1930</v>
      </c>
      <c r="K9" s="22">
        <v>4</v>
      </c>
      <c r="L9" s="26"/>
      <c r="M9" s="24">
        <f t="shared" si="3"/>
        <v>1931</v>
      </c>
      <c r="N9" s="20">
        <v>1937</v>
      </c>
      <c r="O9" s="20">
        <v>3</v>
      </c>
      <c r="Q9" s="20">
        <v>1922</v>
      </c>
      <c r="R9" s="20">
        <v>1925</v>
      </c>
      <c r="S9" s="22">
        <v>7</v>
      </c>
      <c r="T9" s="26"/>
      <c r="U9" s="24">
        <v>1925</v>
      </c>
      <c r="V9" s="20">
        <v>1933</v>
      </c>
      <c r="W9" s="20">
        <v>6</v>
      </c>
    </row>
    <row r="10" spans="1:23">
      <c r="A10" s="20">
        <f t="shared" si="0"/>
        <v>1913</v>
      </c>
      <c r="B10" s="20">
        <v>1913</v>
      </c>
      <c r="C10" s="22">
        <v>6</v>
      </c>
      <c r="D10" s="26"/>
      <c r="E10" s="24">
        <f t="shared" si="1"/>
        <v>1916</v>
      </c>
      <c r="F10" s="20">
        <v>1919</v>
      </c>
      <c r="G10" s="20">
        <v>4</v>
      </c>
      <c r="I10" s="20">
        <f t="shared" si="2"/>
        <v>1931</v>
      </c>
      <c r="J10" s="20">
        <v>1939</v>
      </c>
      <c r="K10" s="22">
        <v>3</v>
      </c>
      <c r="L10" s="26"/>
      <c r="M10" s="24">
        <f t="shared" si="3"/>
        <v>1938</v>
      </c>
      <c r="N10" s="20">
        <v>1943</v>
      </c>
      <c r="O10" s="20">
        <v>2</v>
      </c>
      <c r="Q10" s="20">
        <v>1926</v>
      </c>
      <c r="R10" s="20">
        <v>1934</v>
      </c>
      <c r="S10" s="22">
        <v>6</v>
      </c>
      <c r="T10" s="26"/>
      <c r="U10" s="24">
        <v>1934</v>
      </c>
      <c r="V10" s="20">
        <v>1939</v>
      </c>
      <c r="W10" s="20">
        <v>5</v>
      </c>
    </row>
    <row r="11" spans="1:23">
      <c r="A11" s="20">
        <f t="shared" si="0"/>
        <v>1914</v>
      </c>
      <c r="B11" s="20">
        <v>1915</v>
      </c>
      <c r="C11" s="22">
        <v>5</v>
      </c>
      <c r="D11" s="26"/>
      <c r="E11" s="24">
        <f t="shared" si="1"/>
        <v>1920</v>
      </c>
      <c r="F11" s="20">
        <v>1929</v>
      </c>
      <c r="G11" s="20">
        <v>3</v>
      </c>
      <c r="I11" s="20">
        <f t="shared" si="2"/>
        <v>1940</v>
      </c>
      <c r="J11" s="20">
        <v>1945</v>
      </c>
      <c r="K11" s="22">
        <v>2</v>
      </c>
      <c r="L11" s="26"/>
      <c r="M11" s="24">
        <f t="shared" si="3"/>
        <v>1944</v>
      </c>
      <c r="N11" s="20">
        <v>1949</v>
      </c>
      <c r="O11" s="20">
        <v>1</v>
      </c>
      <c r="Q11" s="20">
        <v>1935</v>
      </c>
      <c r="R11" s="20">
        <v>1941</v>
      </c>
      <c r="S11" s="22">
        <v>5</v>
      </c>
      <c r="T11" s="26"/>
      <c r="U11" s="24">
        <v>1940</v>
      </c>
      <c r="V11" s="20">
        <v>1945</v>
      </c>
      <c r="W11" s="20">
        <v>4</v>
      </c>
    </row>
    <row r="12" spans="1:23">
      <c r="A12" s="20">
        <f t="shared" si="0"/>
        <v>1916</v>
      </c>
      <c r="B12" s="20">
        <v>1917</v>
      </c>
      <c r="C12" s="22">
        <v>4</v>
      </c>
      <c r="D12" s="26"/>
      <c r="E12" s="24">
        <f t="shared" si="1"/>
        <v>1930</v>
      </c>
      <c r="F12" s="20">
        <v>1939</v>
      </c>
      <c r="G12" s="20">
        <v>2</v>
      </c>
      <c r="I12" s="20">
        <f t="shared" si="2"/>
        <v>1946</v>
      </c>
      <c r="J12" s="20">
        <v>1950</v>
      </c>
      <c r="K12" s="22">
        <v>1</v>
      </c>
      <c r="L12" s="26"/>
      <c r="M12" s="24">
        <f t="shared" si="3"/>
        <v>1950</v>
      </c>
      <c r="N12" s="20">
        <v>1955</v>
      </c>
      <c r="O12" s="20">
        <v>0</v>
      </c>
      <c r="Q12" s="20">
        <v>1942</v>
      </c>
      <c r="R12" s="20">
        <v>1947</v>
      </c>
      <c r="S12" s="22">
        <v>4</v>
      </c>
      <c r="T12" s="26"/>
      <c r="U12" s="24">
        <v>1946</v>
      </c>
      <c r="V12" s="20">
        <v>1950</v>
      </c>
      <c r="W12" s="20">
        <v>3</v>
      </c>
    </row>
    <row r="13" spans="1:23">
      <c r="A13" s="20">
        <f t="shared" si="0"/>
        <v>1918</v>
      </c>
      <c r="B13" s="20">
        <v>1922</v>
      </c>
      <c r="C13" s="22">
        <v>3</v>
      </c>
      <c r="D13" s="26"/>
      <c r="E13" s="24">
        <f t="shared" si="1"/>
        <v>1940</v>
      </c>
      <c r="F13" s="20">
        <v>1947</v>
      </c>
      <c r="G13" s="20">
        <v>1</v>
      </c>
      <c r="I13" s="20">
        <f t="shared" si="2"/>
        <v>1951</v>
      </c>
      <c r="J13" s="20">
        <v>1955</v>
      </c>
      <c r="K13" s="22">
        <v>0</v>
      </c>
      <c r="L13" s="26"/>
      <c r="M13" s="24">
        <f t="shared" si="3"/>
        <v>1956</v>
      </c>
      <c r="N13" s="20">
        <v>1960</v>
      </c>
      <c r="O13" s="20">
        <v>-1</v>
      </c>
      <c r="Q13" s="20">
        <v>1948</v>
      </c>
      <c r="R13" s="20">
        <v>1952</v>
      </c>
      <c r="S13" s="22">
        <v>3</v>
      </c>
      <c r="T13" s="26"/>
      <c r="U13" s="24">
        <v>1951</v>
      </c>
      <c r="V13" s="20">
        <v>1955</v>
      </c>
      <c r="W13" s="20">
        <v>2</v>
      </c>
    </row>
    <row r="14" spans="1:23">
      <c r="A14" s="20">
        <f t="shared" si="0"/>
        <v>1923</v>
      </c>
      <c r="B14" s="20">
        <v>1939</v>
      </c>
      <c r="C14" s="22">
        <v>2</v>
      </c>
      <c r="D14" s="26"/>
      <c r="E14" s="24">
        <f t="shared" si="1"/>
        <v>1948</v>
      </c>
      <c r="F14" s="20">
        <v>1955</v>
      </c>
      <c r="G14" s="20">
        <v>0</v>
      </c>
      <c r="I14" s="20">
        <f t="shared" si="2"/>
        <v>1956</v>
      </c>
      <c r="J14" s="20">
        <v>1959</v>
      </c>
      <c r="K14" s="22">
        <v>-1</v>
      </c>
      <c r="L14" s="26"/>
      <c r="M14" s="24">
        <f t="shared" si="3"/>
        <v>1961</v>
      </c>
      <c r="N14" s="20">
        <v>1965</v>
      </c>
      <c r="O14" s="20">
        <v>-2</v>
      </c>
      <c r="Q14" s="20">
        <v>1953</v>
      </c>
      <c r="R14" s="20">
        <v>1956</v>
      </c>
      <c r="S14" s="22">
        <v>2</v>
      </c>
      <c r="T14" s="26"/>
      <c r="U14" s="24">
        <v>1956</v>
      </c>
      <c r="V14" s="20">
        <v>1960</v>
      </c>
      <c r="W14" s="20">
        <v>1</v>
      </c>
    </row>
    <row r="15" spans="1:23">
      <c r="A15" s="20">
        <f t="shared" si="0"/>
        <v>1940</v>
      </c>
      <c r="B15" s="20">
        <v>1947</v>
      </c>
      <c r="C15" s="22">
        <v>1</v>
      </c>
      <c r="D15" s="26"/>
      <c r="E15" s="24">
        <f t="shared" si="1"/>
        <v>1956</v>
      </c>
      <c r="F15" s="20">
        <v>1961</v>
      </c>
      <c r="G15" s="20">
        <v>-1</v>
      </c>
      <c r="I15" s="20">
        <f t="shared" si="2"/>
        <v>1960</v>
      </c>
      <c r="J15" s="20">
        <v>1964</v>
      </c>
      <c r="K15" s="22">
        <v>-2</v>
      </c>
      <c r="L15" s="26"/>
      <c r="M15" s="24">
        <f t="shared" si="3"/>
        <v>1966</v>
      </c>
      <c r="N15" s="20">
        <v>1970</v>
      </c>
      <c r="O15" s="20">
        <v>-3</v>
      </c>
      <c r="Q15" s="20">
        <v>1957</v>
      </c>
      <c r="R15" s="20">
        <v>1960</v>
      </c>
      <c r="S15" s="22">
        <v>1</v>
      </c>
      <c r="T15" s="26"/>
      <c r="U15" s="24">
        <v>1961</v>
      </c>
      <c r="V15" s="20">
        <v>1965</v>
      </c>
      <c r="W15" s="20">
        <v>0</v>
      </c>
    </row>
    <row r="16" spans="1:23">
      <c r="A16" s="20">
        <f t="shared" si="0"/>
        <v>1948</v>
      </c>
      <c r="B16" s="20">
        <v>1955</v>
      </c>
      <c r="C16" s="22">
        <v>0</v>
      </c>
      <c r="D16" s="26"/>
      <c r="E16" s="24">
        <f t="shared" si="1"/>
        <v>1962</v>
      </c>
      <c r="F16" s="20">
        <v>1967</v>
      </c>
      <c r="G16" s="20">
        <v>-2</v>
      </c>
      <c r="I16" s="20">
        <f t="shared" si="2"/>
        <v>1965</v>
      </c>
      <c r="J16" s="20">
        <v>1968</v>
      </c>
      <c r="K16" s="22">
        <v>-3</v>
      </c>
      <c r="L16" s="26"/>
      <c r="M16" s="24">
        <f t="shared" si="3"/>
        <v>1971</v>
      </c>
      <c r="N16" s="20">
        <v>1975</v>
      </c>
      <c r="O16" s="20">
        <v>-4</v>
      </c>
      <c r="Q16" s="20">
        <v>1961</v>
      </c>
      <c r="R16" s="20">
        <v>1965</v>
      </c>
      <c r="S16" s="22">
        <v>0</v>
      </c>
      <c r="T16" s="26"/>
      <c r="U16" s="24">
        <v>1966</v>
      </c>
      <c r="V16" s="20">
        <v>1969</v>
      </c>
      <c r="W16" s="20">
        <v>-1</v>
      </c>
    </row>
    <row r="17" spans="1:23">
      <c r="A17" s="20">
        <f t="shared" si="0"/>
        <v>1956</v>
      </c>
      <c r="B17" s="20">
        <v>1961</v>
      </c>
      <c r="C17" s="22">
        <v>-1</v>
      </c>
      <c r="D17" s="26"/>
      <c r="E17" s="24">
        <f t="shared" si="1"/>
        <v>1968</v>
      </c>
      <c r="F17" s="20">
        <v>1974</v>
      </c>
      <c r="G17" s="20">
        <v>-3</v>
      </c>
      <c r="I17" s="20">
        <f t="shared" si="2"/>
        <v>1969</v>
      </c>
      <c r="J17" s="20">
        <v>1972</v>
      </c>
      <c r="K17" s="22">
        <v>-4</v>
      </c>
      <c r="L17" s="26"/>
      <c r="M17" s="24">
        <f t="shared" si="3"/>
        <v>1976</v>
      </c>
      <c r="N17" s="20">
        <v>1980</v>
      </c>
      <c r="O17" s="20">
        <v>-5</v>
      </c>
      <c r="Q17" s="20">
        <v>1966</v>
      </c>
      <c r="R17" s="20">
        <v>1969</v>
      </c>
      <c r="S17" s="22">
        <v>-1</v>
      </c>
      <c r="T17" s="26"/>
      <c r="U17" s="24">
        <v>1970</v>
      </c>
      <c r="V17" s="20">
        <v>1974</v>
      </c>
      <c r="W17" s="20">
        <v>-2</v>
      </c>
    </row>
    <row r="18" spans="1:23">
      <c r="A18" s="20">
        <f t="shared" si="0"/>
        <v>1962</v>
      </c>
      <c r="B18" s="20">
        <v>1967</v>
      </c>
      <c r="C18" s="22">
        <v>-2</v>
      </c>
      <c r="D18" s="26"/>
      <c r="E18" s="24">
        <f t="shared" si="1"/>
        <v>1975</v>
      </c>
      <c r="F18" s="20">
        <v>1981</v>
      </c>
      <c r="G18" s="20">
        <v>-4</v>
      </c>
      <c r="I18" s="20">
        <f t="shared" si="2"/>
        <v>1973</v>
      </c>
      <c r="J18" s="20">
        <v>1976</v>
      </c>
      <c r="K18" s="22">
        <v>-5</v>
      </c>
      <c r="L18" s="26"/>
      <c r="M18" s="24">
        <f t="shared" si="3"/>
        <v>1981</v>
      </c>
      <c r="N18" s="20">
        <v>1986</v>
      </c>
      <c r="O18" s="20">
        <v>-6</v>
      </c>
      <c r="Q18" s="20">
        <v>1970</v>
      </c>
      <c r="R18" s="20">
        <v>1973</v>
      </c>
      <c r="S18" s="22">
        <v>-2</v>
      </c>
      <c r="T18" s="26"/>
      <c r="U18" s="24">
        <v>1975</v>
      </c>
      <c r="V18" s="20">
        <v>1979</v>
      </c>
      <c r="W18" s="20">
        <v>-3</v>
      </c>
    </row>
    <row r="19" spans="1:23">
      <c r="A19" s="20">
        <f t="shared" si="0"/>
        <v>1968</v>
      </c>
      <c r="B19" s="20">
        <v>1973</v>
      </c>
      <c r="C19" s="22">
        <v>-3</v>
      </c>
      <c r="D19" s="26"/>
      <c r="E19" s="24">
        <f t="shared" si="1"/>
        <v>1982</v>
      </c>
      <c r="F19" s="20">
        <v>1988</v>
      </c>
      <c r="G19" s="20">
        <v>-5</v>
      </c>
      <c r="I19" s="20">
        <f t="shared" si="2"/>
        <v>1977</v>
      </c>
      <c r="J19" s="20">
        <v>1981</v>
      </c>
      <c r="K19" s="22">
        <v>-6</v>
      </c>
      <c r="L19" s="26"/>
      <c r="M19" s="24">
        <f t="shared" si="3"/>
        <v>1987</v>
      </c>
      <c r="N19" s="20">
        <v>1991</v>
      </c>
      <c r="O19" s="20">
        <v>-7</v>
      </c>
      <c r="Q19" s="20">
        <v>1974</v>
      </c>
      <c r="R19" s="20">
        <v>1977</v>
      </c>
      <c r="S19" s="22">
        <v>-3</v>
      </c>
      <c r="T19" s="26"/>
      <c r="U19" s="24">
        <v>1980</v>
      </c>
      <c r="V19" s="20">
        <v>1984</v>
      </c>
      <c r="W19" s="20">
        <v>-4</v>
      </c>
    </row>
    <row r="20" spans="1:23">
      <c r="A20" s="20">
        <f t="shared" si="0"/>
        <v>1974</v>
      </c>
      <c r="B20" s="20">
        <v>1979</v>
      </c>
      <c r="C20" s="22">
        <v>-4</v>
      </c>
      <c r="D20" s="26"/>
      <c r="E20" s="24">
        <f t="shared" si="1"/>
        <v>1989</v>
      </c>
      <c r="F20" s="20">
        <v>1995</v>
      </c>
      <c r="G20" s="20">
        <v>-6</v>
      </c>
      <c r="I20" s="20">
        <f t="shared" si="2"/>
        <v>1982</v>
      </c>
      <c r="J20" s="20">
        <v>1987</v>
      </c>
      <c r="K20" s="22">
        <v>-7</v>
      </c>
      <c r="L20" s="26"/>
      <c r="M20" s="24">
        <f t="shared" si="3"/>
        <v>1992</v>
      </c>
      <c r="N20" s="20">
        <v>1996</v>
      </c>
      <c r="O20" s="20">
        <v>-8</v>
      </c>
      <c r="Q20" s="20">
        <v>1978</v>
      </c>
      <c r="R20" s="20">
        <v>1981</v>
      </c>
      <c r="S20" s="22">
        <v>-4</v>
      </c>
      <c r="T20" s="26"/>
      <c r="U20" s="24">
        <v>1985</v>
      </c>
      <c r="V20" s="20">
        <v>1989</v>
      </c>
      <c r="W20" s="20">
        <v>-5</v>
      </c>
    </row>
    <row r="21" spans="1:23">
      <c r="A21" s="20">
        <f t="shared" si="0"/>
        <v>1980</v>
      </c>
      <c r="B21" s="20">
        <v>1988</v>
      </c>
      <c r="C21" s="22">
        <v>-5</v>
      </c>
      <c r="D21" s="26"/>
      <c r="E21" s="24">
        <f t="shared" si="1"/>
        <v>1996</v>
      </c>
      <c r="F21" s="20">
        <v>2002</v>
      </c>
      <c r="G21" s="20">
        <v>-7</v>
      </c>
      <c r="I21" s="20">
        <f t="shared" si="2"/>
        <v>1988</v>
      </c>
      <c r="J21" s="20">
        <v>1992</v>
      </c>
      <c r="K21" s="22">
        <v>-8</v>
      </c>
      <c r="L21" s="26"/>
      <c r="M21" s="24">
        <f t="shared" si="3"/>
        <v>1997</v>
      </c>
      <c r="N21" s="20">
        <v>2002</v>
      </c>
      <c r="O21" s="20">
        <v>-9</v>
      </c>
      <c r="Q21" s="20">
        <v>1982</v>
      </c>
      <c r="R21" s="20">
        <v>1985</v>
      </c>
      <c r="S21" s="22">
        <v>-5</v>
      </c>
      <c r="T21" s="26"/>
      <c r="U21" s="24">
        <v>1990</v>
      </c>
      <c r="V21" s="20">
        <v>1993</v>
      </c>
      <c r="W21" s="20">
        <v>-6</v>
      </c>
    </row>
    <row r="22" spans="1:23">
      <c r="A22" s="20">
        <f t="shared" si="0"/>
        <v>1989</v>
      </c>
      <c r="B22" s="20">
        <v>1994</v>
      </c>
      <c r="C22" s="22">
        <v>-6</v>
      </c>
      <c r="D22" s="26"/>
      <c r="E22" s="20">
        <f t="shared" si="1"/>
        <v>2003</v>
      </c>
      <c r="F22" s="20">
        <v>2020</v>
      </c>
      <c r="G22" s="20">
        <v>-8</v>
      </c>
      <c r="I22" s="20">
        <f t="shared" si="2"/>
        <v>1993</v>
      </c>
      <c r="J22" s="20">
        <v>1996</v>
      </c>
      <c r="K22" s="22">
        <v>-9</v>
      </c>
      <c r="L22" s="26"/>
      <c r="M22" s="24">
        <f t="shared" si="3"/>
        <v>2003</v>
      </c>
      <c r="N22" s="20">
        <v>2012</v>
      </c>
      <c r="O22" s="20">
        <v>-10</v>
      </c>
      <c r="Q22" s="20">
        <v>1986</v>
      </c>
      <c r="R22" s="20">
        <v>1989</v>
      </c>
      <c r="S22" s="22">
        <v>-6</v>
      </c>
      <c r="T22" s="26"/>
      <c r="U22" s="24">
        <v>1994</v>
      </c>
      <c r="V22" s="20">
        <v>1998</v>
      </c>
      <c r="W22" s="20">
        <v>-7</v>
      </c>
    </row>
    <row r="23" spans="1:23">
      <c r="A23" s="20">
        <f t="shared" si="0"/>
        <v>1995</v>
      </c>
      <c r="B23" s="20">
        <v>2000</v>
      </c>
      <c r="C23" s="22">
        <v>-7</v>
      </c>
      <c r="D23" s="27"/>
      <c r="E23" s="25"/>
      <c r="F23" s="25"/>
      <c r="G23" s="25"/>
      <c r="I23" s="20">
        <f t="shared" si="2"/>
        <v>1997</v>
      </c>
      <c r="J23" s="20">
        <v>2000</v>
      </c>
      <c r="K23" s="22">
        <v>-10</v>
      </c>
      <c r="L23" s="26"/>
      <c r="M23" s="24">
        <f t="shared" si="3"/>
        <v>2013</v>
      </c>
      <c r="N23" s="20">
        <v>2018</v>
      </c>
      <c r="O23" s="20">
        <v>-11</v>
      </c>
      <c r="Q23" s="20">
        <v>1990</v>
      </c>
      <c r="R23" s="20">
        <v>1994</v>
      </c>
      <c r="S23" s="22">
        <v>-7</v>
      </c>
      <c r="T23" s="26"/>
      <c r="U23" s="24">
        <v>1999</v>
      </c>
      <c r="V23" s="20">
        <v>2004</v>
      </c>
      <c r="W23" s="20">
        <v>-8</v>
      </c>
    </row>
    <row r="24" spans="1:23">
      <c r="A24" s="20">
        <f t="shared" si="0"/>
        <v>2001</v>
      </c>
      <c r="B24" s="20">
        <v>2020</v>
      </c>
      <c r="C24" s="22">
        <v>-8</v>
      </c>
      <c r="D24" s="27"/>
      <c r="E24" s="25"/>
      <c r="F24" s="25"/>
      <c r="G24" s="25"/>
      <c r="I24" s="20">
        <f t="shared" si="2"/>
        <v>2001</v>
      </c>
      <c r="J24" s="20">
        <v>2009</v>
      </c>
      <c r="K24" s="22">
        <v>-11</v>
      </c>
      <c r="L24" s="26"/>
      <c r="M24" s="20">
        <f t="shared" si="3"/>
        <v>2019</v>
      </c>
      <c r="N24" s="20">
        <v>2020</v>
      </c>
      <c r="O24" s="20">
        <v>-12</v>
      </c>
      <c r="Q24" s="20">
        <v>1995</v>
      </c>
      <c r="R24" s="20">
        <v>1998</v>
      </c>
      <c r="S24" s="22">
        <v>-8</v>
      </c>
      <c r="T24" s="26"/>
      <c r="U24" s="24">
        <v>2005</v>
      </c>
      <c r="V24" s="20">
        <v>2009</v>
      </c>
      <c r="W24" s="20">
        <v>-9</v>
      </c>
    </row>
    <row r="25" spans="1:23">
      <c r="D25" s="25"/>
      <c r="I25" s="20">
        <f t="shared" si="2"/>
        <v>2010</v>
      </c>
      <c r="J25" s="20">
        <v>2013</v>
      </c>
      <c r="K25" s="22">
        <v>-12</v>
      </c>
      <c r="L25" s="27"/>
      <c r="M25" s="25"/>
      <c r="N25" s="25"/>
      <c r="O25" s="25"/>
      <c r="Q25" s="20">
        <v>1999</v>
      </c>
      <c r="R25" s="20">
        <v>2002</v>
      </c>
      <c r="S25" s="22">
        <v>-9</v>
      </c>
      <c r="T25" s="26"/>
      <c r="U25" s="24">
        <v>2010</v>
      </c>
      <c r="V25" s="20">
        <v>2014</v>
      </c>
      <c r="W25" s="20">
        <v>-10</v>
      </c>
    </row>
    <row r="26" spans="1:23">
      <c r="D26" s="25"/>
      <c r="I26" s="20">
        <f t="shared" si="2"/>
        <v>2014</v>
      </c>
      <c r="J26" s="20">
        <v>2020</v>
      </c>
      <c r="K26" s="22">
        <v>-13</v>
      </c>
      <c r="L26" s="27"/>
      <c r="M26" s="25"/>
      <c r="N26" s="25"/>
      <c r="O26" s="25"/>
      <c r="Q26" s="20">
        <v>2003</v>
      </c>
      <c r="R26" s="20">
        <v>2007</v>
      </c>
      <c r="S26" s="22">
        <v>-10</v>
      </c>
      <c r="T26" s="26"/>
      <c r="U26" s="24">
        <v>2015</v>
      </c>
      <c r="V26" s="20">
        <v>2019</v>
      </c>
      <c r="W26" s="20">
        <v>-11</v>
      </c>
    </row>
    <row r="27" spans="1:23">
      <c r="D27" s="25"/>
      <c r="L27" s="25"/>
      <c r="Q27" s="20">
        <v>2008</v>
      </c>
      <c r="R27" s="20">
        <v>2011</v>
      </c>
      <c r="S27" s="22">
        <v>-11</v>
      </c>
      <c r="T27" s="26"/>
      <c r="U27" s="20">
        <v>2020</v>
      </c>
      <c r="V27" s="20">
        <v>2020</v>
      </c>
      <c r="W27" s="20">
        <v>-12</v>
      </c>
    </row>
    <row r="28" spans="1:23">
      <c r="D28" s="25"/>
      <c r="L28" s="25"/>
      <c r="Q28" s="20">
        <v>2012</v>
      </c>
      <c r="R28" s="20">
        <v>2016</v>
      </c>
      <c r="S28" s="22">
        <v>-12</v>
      </c>
      <c r="T28" s="27"/>
      <c r="U28" s="25"/>
      <c r="V28" s="25"/>
      <c r="W28" s="25"/>
    </row>
    <row r="29" spans="1:23">
      <c r="D29" s="25"/>
      <c r="L29" s="25"/>
      <c r="Q29" s="20">
        <v>2017</v>
      </c>
      <c r="R29" s="20">
        <v>2020</v>
      </c>
      <c r="S29" s="22">
        <v>-13</v>
      </c>
      <c r="T29" s="27"/>
      <c r="U29" s="25"/>
      <c r="V29" s="25"/>
      <c r="W29" s="25"/>
    </row>
  </sheetData>
  <mergeCells count="12">
    <mergeCell ref="A1:C1"/>
    <mergeCell ref="E1:G1"/>
    <mergeCell ref="A2:B2"/>
    <mergeCell ref="E2:F2"/>
    <mergeCell ref="U1:W1"/>
    <mergeCell ref="U2:V2"/>
    <mergeCell ref="Q2:R2"/>
    <mergeCell ref="Q1:S1"/>
    <mergeCell ref="I1:K1"/>
    <mergeCell ref="M1:O1"/>
    <mergeCell ref="I2:J2"/>
    <mergeCell ref="M2:N2"/>
  </mergeCells>
  <phoneticPr fontId="0" type="noConversion"/>
  <pageMargins left="0.78740157499999996" right="0.78740157499999996" top="0.984251969" bottom="0.984251969" header="0.4921259845" footer="0.4921259845"/>
  <pageSetup paperSize="9" orientation="landscape" copies="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K14"/>
  <sheetViews>
    <sheetView zoomScale="130" zoomScaleNormal="130" workbookViewId="0">
      <selection activeCell="J16" sqref="J16"/>
    </sheetView>
  </sheetViews>
  <sheetFormatPr baseColWidth="10" defaultRowHeight="13.2"/>
  <cols>
    <col min="3" max="4" width="12" bestFit="1" customWidth="1"/>
    <col min="5" max="5" width="16.21875" customWidth="1"/>
    <col min="7" max="7" width="13" bestFit="1" customWidth="1"/>
  </cols>
  <sheetData>
    <row r="1" spans="2:11">
      <c r="E1" t="s">
        <v>143</v>
      </c>
      <c r="F1">
        <v>8111.4926859273737</v>
      </c>
      <c r="G1" t="s">
        <v>144</v>
      </c>
      <c r="H1">
        <v>9072.6275019872573</v>
      </c>
    </row>
    <row r="3" spans="2:11">
      <c r="B3" s="96" t="s">
        <v>135</v>
      </c>
      <c r="C3">
        <v>0.7</v>
      </c>
      <c r="D3">
        <v>0.9</v>
      </c>
      <c r="E3">
        <v>0.95</v>
      </c>
    </row>
    <row r="4" spans="2:11">
      <c r="B4" s="96">
        <v>1000</v>
      </c>
      <c r="C4">
        <f>(NORMSINV($C$3)*SQRT($C$14)+$C$13)</f>
        <v>9577700.0842045806</v>
      </c>
      <c r="D4">
        <f>(NORMSINV($D$3)*SQRT($C$14)+$C$13)</f>
        <v>9577850.0022823866</v>
      </c>
      <c r="E4">
        <f>(NORMSINV($E$3)*SQRT($C$14)+$C$13)</f>
        <v>9577921.9371314552</v>
      </c>
      <c r="G4" t="s">
        <v>139</v>
      </c>
      <c r="H4">
        <f>'q(x,t) Rekursion'!$S$19*1000</f>
        <v>9103617.2515266314</v>
      </c>
      <c r="I4">
        <f>C4-H4</f>
        <v>474082.83267794922</v>
      </c>
      <c r="J4">
        <f>E4-C13</f>
        <v>325.68573087081313</v>
      </c>
      <c r="K4">
        <f>J4/B4</f>
        <v>0.32568573087081315</v>
      </c>
    </row>
    <row r="5" spans="2:11">
      <c r="B5">
        <v>10000</v>
      </c>
      <c r="C5">
        <f>(NORMSINV($C$3)*SQRT($D$14)+$D$13)</f>
        <v>91036500.863422796</v>
      </c>
      <c r="D5">
        <f>(NORMSINV($D$3)*SQRT($D$14)+$D$13)</f>
        <v>91036974.946011096</v>
      </c>
      <c r="E5">
        <f>(NORMSINV($E$3)*SQRT($D$14)+$D$13)</f>
        <v>91037202.423977301</v>
      </c>
      <c r="G5" t="s">
        <v>140</v>
      </c>
      <c r="H5">
        <f>'q(x,t) Rekursion'!$S$19*10000</f>
        <v>91036172.515266314</v>
      </c>
      <c r="I5">
        <f>C5-H5</f>
        <v>328.34815648198128</v>
      </c>
      <c r="J5">
        <f>E5-D13</f>
        <v>1029.9087109714746</v>
      </c>
      <c r="K5">
        <f t="shared" ref="K5:K6" si="0">J5/B5</f>
        <v>0.10299087109714747</v>
      </c>
    </row>
    <row r="6" spans="2:11">
      <c r="B6">
        <v>100000</v>
      </c>
      <c r="C6">
        <f>(NORMSINV($C$3)*SQRT($E$14)+$E$13)</f>
        <v>910362763.48070335</v>
      </c>
      <c r="D6">
        <f>(NORMSINV($D$3)*SQRT($E$14)+$E$13)</f>
        <v>910364262.66148138</v>
      </c>
      <c r="E6">
        <f>(NORMSINV($E$3)*SQRT($E$14)+$E$13)</f>
        <v>910364982.0099721</v>
      </c>
      <c r="G6" t="s">
        <v>141</v>
      </c>
      <c r="H6">
        <f>'q(x,t) Rekursion'!$S$19*100000</f>
        <v>910361725.15266311</v>
      </c>
      <c r="I6">
        <f>C6-H6</f>
        <v>1038.3280402421951</v>
      </c>
      <c r="J6">
        <f>E6-E13</f>
        <v>3256.8573087453842</v>
      </c>
      <c r="K6">
        <f t="shared" si="0"/>
        <v>3.2568573087453839E-2</v>
      </c>
    </row>
    <row r="9" spans="2:11" ht="13.8">
      <c r="B9" s="96" t="s">
        <v>138</v>
      </c>
      <c r="C9">
        <f>PRODUCT('q(x,t) Rekursion'!K19:K28)</f>
        <v>0.99569345530241071</v>
      </c>
    </row>
    <row r="12" spans="2:11">
      <c r="C12">
        <v>1000</v>
      </c>
      <c r="D12">
        <v>10000</v>
      </c>
      <c r="E12">
        <v>100000</v>
      </c>
    </row>
    <row r="13" spans="2:11">
      <c r="B13" s="96" t="s">
        <v>136</v>
      </c>
      <c r="C13">
        <f>10000*B4*C9^10</f>
        <v>9577596.2514005844</v>
      </c>
      <c r="D13">
        <f>10000*B5*PRODUCT('q(x,t) Rekursion'!$K$19:$K$28)/(1+0.009)^10</f>
        <v>91036172.515266329</v>
      </c>
      <c r="E13">
        <f>10000*B6*C9/(1+0.009)^10</f>
        <v>910361725.15266335</v>
      </c>
    </row>
    <row r="14" spans="2:11">
      <c r="B14" s="96" t="s">
        <v>137</v>
      </c>
      <c r="C14">
        <f>(10000/((1+0.009)^10)*B4*C9*(1-C9))</f>
        <v>39205.134603444385</v>
      </c>
      <c r="D14">
        <f>(10000/((1+0.009)^10))*B5*C9*(1-C9)</f>
        <v>392051.34603444388</v>
      </c>
      <c r="E14">
        <f>(10000/((1+0.009)^10))*B6*C9*(1-C9)</f>
        <v>3920513.460344438</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E3111-E23E-41CB-B48E-0BBA8D3DB7C7}">
  <sheetPr>
    <pageSetUpPr fitToPage="1"/>
  </sheetPr>
  <dimension ref="A1:AN1237"/>
  <sheetViews>
    <sheetView showGridLines="0" topLeftCell="G2" zoomScaleNormal="100" workbookViewId="0">
      <selection activeCell="X24" sqref="N13:X24"/>
    </sheetView>
  </sheetViews>
  <sheetFormatPr baseColWidth="10" defaultRowHeight="13.2"/>
  <cols>
    <col min="1" max="1" width="17.88671875" style="14" bestFit="1" customWidth="1"/>
    <col min="2" max="2" width="5" style="14" bestFit="1" customWidth="1"/>
    <col min="3" max="3" width="27.88671875" customWidth="1"/>
    <col min="4" max="4" width="20.33203125" bestFit="1" customWidth="1"/>
    <col min="5" max="5" width="14.44140625" bestFit="1" customWidth="1"/>
    <col min="6" max="6" width="20.33203125" bestFit="1" customWidth="1"/>
    <col min="11" max="11" width="11.44140625" customWidth="1"/>
    <col min="12" max="12" width="14.109375" customWidth="1"/>
    <col min="13" max="13" width="21.5546875" customWidth="1"/>
    <col min="14" max="14" width="12" bestFit="1" customWidth="1"/>
    <col min="15" max="15" width="11.77734375" bestFit="1" customWidth="1"/>
    <col min="16" max="16" width="6.21875" bestFit="1" customWidth="1"/>
    <col min="17" max="17" width="3.21875" bestFit="1" customWidth="1"/>
    <col min="18" max="18" width="3.21875" customWidth="1"/>
    <col min="19" max="19" width="12.5546875" bestFit="1" customWidth="1"/>
    <col min="20" max="20" width="12" bestFit="1" customWidth="1"/>
    <col min="21" max="21" width="16.21875" customWidth="1"/>
    <col min="22" max="22" width="18.44140625" customWidth="1"/>
    <col min="23" max="23" width="16" customWidth="1"/>
    <col min="24" max="24" width="8.109375" bestFit="1" customWidth="1"/>
    <col min="25" max="40" width="18.33203125" customWidth="1"/>
  </cols>
  <sheetData>
    <row r="1" spans="1:40" ht="21.6" thickBot="1">
      <c r="A1" s="5" t="s">
        <v>5</v>
      </c>
      <c r="B1" s="5"/>
    </row>
    <row r="2" spans="1:40">
      <c r="A2" s="30"/>
      <c r="B2" s="30"/>
      <c r="M2" s="85" t="s">
        <v>86</v>
      </c>
      <c r="O2" s="86" t="s">
        <v>87</v>
      </c>
      <c r="P2" s="87">
        <v>0.05</v>
      </c>
    </row>
    <row r="3" spans="1:40" ht="13.8" thickBot="1">
      <c r="A3" s="64" t="s">
        <v>34</v>
      </c>
      <c r="B3" s="65">
        <v>2019</v>
      </c>
      <c r="C3" s="67" t="s">
        <v>79</v>
      </c>
      <c r="D3" s="68"/>
      <c r="E3" s="75" t="s">
        <v>70</v>
      </c>
      <c r="M3" s="88">
        <f>(S19+T19+U19*M5)/W19</f>
        <v>954.94268501519855</v>
      </c>
      <c r="O3" s="89" t="s">
        <v>88</v>
      </c>
      <c r="P3" s="90">
        <v>0.03</v>
      </c>
    </row>
    <row r="4" spans="1:40">
      <c r="A4" s="64" t="s">
        <v>35</v>
      </c>
      <c r="B4" s="65">
        <v>40</v>
      </c>
      <c r="C4" s="69" t="s">
        <v>85</v>
      </c>
      <c r="D4" s="70" t="s">
        <v>78</v>
      </c>
      <c r="E4" s="74"/>
      <c r="M4" s="85" t="s">
        <v>89</v>
      </c>
      <c r="O4" s="89" t="s">
        <v>90</v>
      </c>
      <c r="P4" s="90">
        <v>1E-3</v>
      </c>
    </row>
    <row r="5" spans="1:40" ht="13.8" thickBot="1">
      <c r="A5" s="66" t="s">
        <v>36</v>
      </c>
      <c r="B5" s="65">
        <v>10</v>
      </c>
      <c r="C5" s="71" t="s">
        <v>67</v>
      </c>
      <c r="D5" s="72">
        <v>8.9999999999999993E-3</v>
      </c>
      <c r="E5" s="76" t="s">
        <v>73</v>
      </c>
      <c r="M5" s="91">
        <f>((1+P5)*S19+T19)/(W19-P8*P2-P3*W19-P4*P8*X19-U19)</f>
        <v>1072.8026029902337</v>
      </c>
      <c r="O5" s="92" t="s">
        <v>91</v>
      </c>
      <c r="P5" s="93">
        <v>0.02</v>
      </c>
    </row>
    <row r="6" spans="1:40">
      <c r="A6" s="64" t="s">
        <v>84</v>
      </c>
      <c r="B6" s="65">
        <v>0.55000000000000004</v>
      </c>
      <c r="M6" s="94" t="s">
        <v>92</v>
      </c>
      <c r="O6" s="89" t="s">
        <v>93</v>
      </c>
      <c r="P6" s="95">
        <v>2.5000000000000001E-2</v>
      </c>
      <c r="T6" s="122"/>
      <c r="W6" s="96"/>
      <c r="AD6" s="96"/>
    </row>
    <row r="7" spans="1:40" ht="13.8" thickBot="1">
      <c r="A7" s="35"/>
      <c r="B7" s="32"/>
      <c r="M7" s="91">
        <f>M3+P6*P8*M5/W19</f>
        <v>982.94658534829136</v>
      </c>
      <c r="O7" s="97" t="s">
        <v>97</v>
      </c>
      <c r="P7" s="98">
        <f>(P2-P6)/X19</f>
        <v>2.6103497749760517E-3</v>
      </c>
      <c r="T7" s="122"/>
    </row>
    <row r="8" spans="1:40">
      <c r="A8" s="73" t="s">
        <v>37</v>
      </c>
      <c r="B8" s="65">
        <v>5</v>
      </c>
      <c r="O8" s="101" t="s">
        <v>3</v>
      </c>
      <c r="P8" s="102">
        <f>SUM(P19:P140)</f>
        <v>10</v>
      </c>
      <c r="T8" s="122"/>
      <c r="W8" s="96"/>
      <c r="Y8" s="96"/>
      <c r="AA8" s="96"/>
      <c r="AD8" s="96"/>
      <c r="AF8" s="96"/>
      <c r="AM8" s="106">
        <f>AI21+AN19</f>
        <v>536.40130149511697</v>
      </c>
    </row>
    <row r="9" spans="1:40" ht="13.8" thickBot="1">
      <c r="A9" s="64" t="s">
        <v>38</v>
      </c>
      <c r="B9" s="70">
        <v>10</v>
      </c>
      <c r="M9" s="96"/>
      <c r="O9" s="121" t="s">
        <v>104</v>
      </c>
      <c r="P9" s="108">
        <f>SUM(Q19:Q140)</f>
        <v>10</v>
      </c>
      <c r="T9" s="96"/>
      <c r="W9" s="96"/>
      <c r="Y9" s="96"/>
      <c r="AA9" s="96"/>
      <c r="AD9" s="96"/>
    </row>
    <row r="10" spans="1:40">
      <c r="T10" s="111"/>
    </row>
    <row r="11" spans="1:40" ht="21">
      <c r="A11" s="5" t="s">
        <v>6</v>
      </c>
      <c r="B11" s="5"/>
    </row>
    <row r="12" spans="1:40">
      <c r="A12" s="31"/>
      <c r="B12" s="31"/>
      <c r="C12" s="6"/>
      <c r="D12" s="6"/>
      <c r="E12" s="6"/>
      <c r="F12" s="6"/>
      <c r="AD12" s="111" t="s">
        <v>111</v>
      </c>
      <c r="AE12" s="111" t="s">
        <v>111</v>
      </c>
      <c r="AF12" s="111" t="s">
        <v>112</v>
      </c>
      <c r="AG12" s="111" t="s">
        <v>112</v>
      </c>
      <c r="AH12" s="111" t="s">
        <v>112</v>
      </c>
      <c r="AI12" s="14" t="s">
        <v>113</v>
      </c>
    </row>
    <row r="13" spans="1:40" ht="15.6">
      <c r="A13" s="10" t="s">
        <v>82</v>
      </c>
      <c r="B13" s="10"/>
      <c r="C13" s="10" t="s">
        <v>11</v>
      </c>
      <c r="D13" s="10" t="s">
        <v>11</v>
      </c>
      <c r="E13" s="11" t="s">
        <v>10</v>
      </c>
      <c r="F13" s="10" t="s">
        <v>10</v>
      </c>
      <c r="H13" s="61" t="s">
        <v>68</v>
      </c>
      <c r="I13" s="59" t="s">
        <v>4</v>
      </c>
      <c r="J13" s="59" t="s">
        <v>33</v>
      </c>
      <c r="K13" s="59" t="s">
        <v>69</v>
      </c>
      <c r="L13" s="59" t="s">
        <v>71</v>
      </c>
      <c r="M13" s="59" t="s">
        <v>72</v>
      </c>
      <c r="N13" s="59" t="s">
        <v>74</v>
      </c>
      <c r="O13" s="59" t="s">
        <v>75</v>
      </c>
      <c r="P13" s="59" t="s">
        <v>76</v>
      </c>
      <c r="Q13" s="59" t="s">
        <v>114</v>
      </c>
      <c r="R13" s="59" t="s">
        <v>115</v>
      </c>
      <c r="S13" s="59" t="s">
        <v>116</v>
      </c>
      <c r="T13" s="59" t="s">
        <v>117</v>
      </c>
      <c r="U13" s="59" t="s">
        <v>118</v>
      </c>
      <c r="V13" s="59" t="s">
        <v>119</v>
      </c>
      <c r="W13" s="59" t="s">
        <v>77</v>
      </c>
      <c r="X13" s="59" t="s">
        <v>120</v>
      </c>
      <c r="Y13" s="59" t="s">
        <v>121</v>
      </c>
      <c r="Z13" s="59" t="s">
        <v>122</v>
      </c>
      <c r="AA13" s="59" t="s">
        <v>123</v>
      </c>
      <c r="AB13" s="59" t="s">
        <v>124</v>
      </c>
      <c r="AC13" s="59" t="s">
        <v>125</v>
      </c>
      <c r="AD13" s="112" t="s">
        <v>126</v>
      </c>
      <c r="AE13" s="112" t="s">
        <v>127</v>
      </c>
      <c r="AF13" s="112" t="s">
        <v>126</v>
      </c>
      <c r="AG13" s="112" t="s">
        <v>127</v>
      </c>
      <c r="AH13" s="112" t="s">
        <v>128</v>
      </c>
      <c r="AI13" s="59" t="s">
        <v>87</v>
      </c>
      <c r="AJ13" s="59" t="s">
        <v>88</v>
      </c>
      <c r="AK13" s="59" t="s">
        <v>90</v>
      </c>
      <c r="AL13" s="59" t="s">
        <v>91</v>
      </c>
      <c r="AM13" s="59" t="s">
        <v>129</v>
      </c>
      <c r="AN13" s="59" t="s">
        <v>97</v>
      </c>
    </row>
    <row r="14" spans="1:40" ht="12.75" hidden="1" customHeight="1">
      <c r="A14" s="10"/>
      <c r="B14" s="10"/>
      <c r="C14" s="10" t="s">
        <v>29</v>
      </c>
      <c r="D14" s="10" t="s">
        <v>30</v>
      </c>
      <c r="E14" s="11" t="s">
        <v>29</v>
      </c>
      <c r="F14" s="10" t="s">
        <v>30</v>
      </c>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row>
    <row r="15" spans="1:40" hidden="1">
      <c r="A15" s="10"/>
      <c r="B15" s="10"/>
      <c r="C15" s="10" t="s">
        <v>9</v>
      </c>
      <c r="D15" s="10" t="s">
        <v>8</v>
      </c>
      <c r="E15" s="11" t="s">
        <v>9</v>
      </c>
      <c r="F15" s="10" t="s">
        <v>8</v>
      </c>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row>
    <row r="16" spans="1:40" hidden="1">
      <c r="A16" s="10"/>
      <c r="B16" s="10"/>
      <c r="C16" s="10"/>
      <c r="D16" s="10"/>
      <c r="E16" s="11"/>
      <c r="F16" s="1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row>
    <row r="17" spans="1:40" hidden="1">
      <c r="A17" s="10" t="s">
        <v>4</v>
      </c>
      <c r="B17" s="10" t="s">
        <v>3</v>
      </c>
      <c r="C17" s="10" t="s">
        <v>33</v>
      </c>
      <c r="D17" s="10" t="s">
        <v>33</v>
      </c>
      <c r="E17" s="11" t="s">
        <v>33</v>
      </c>
      <c r="F17" s="10" t="s">
        <v>33</v>
      </c>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row>
    <row r="18" spans="1:40" hidden="1">
      <c r="A18" s="46"/>
      <c r="B18" s="46"/>
      <c r="C18" s="19"/>
      <c r="D18" s="19"/>
      <c r="E18" s="19"/>
      <c r="F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row>
    <row r="19" spans="1:40">
      <c r="A19" s="47">
        <f>x+B19-Jahr</f>
        <v>40</v>
      </c>
      <c r="B19" s="47">
        <f>MAX(Jahr,1999)</f>
        <v>2019</v>
      </c>
      <c r="C19" s="48">
        <f t="shared" ref="C19:C50" si="0">IF($A19=121,1,IF($A19&gt;121,0,IF($A19&lt;(x+n),INDEX(Aggregattafel_2.O,$A19+1,1),IF($A19=(x+n),INDEX(f,1,1),IF(AND($A19&gt;(x+n),$A19&lt;(x+n+5)),INDEX(f,2,1),1))*INDEX(Selektionstafel_2.O,$A19+1,1))*EXP(-(INDEX(F_2_2.O,$A19+1,1)*($B19-1999)+INDEX(G,$B19-1998,1)*(INDEX(F_1_2.O,$A19+1,1)-INDEX(F_2_2.O,$A19+1,1))))))</f>
        <v>1.0175630956131396E-3</v>
      </c>
      <c r="D19" s="48">
        <f t="shared" ref="D19:D82" si="1">IF($A19=121,1,IF($A19&gt;121,0,INDEX(Aggregattafel_2.O,$A19+1,1)*EXP(-(INDEX(F_2_2.O,$A19+1,1)*($B19-1999)+INDEX(G,$B19-1998,1)*(INDEX(F_1_2.O,$A19+1,1)-INDEX(F_2_2.O,$A19+1,1))))))</f>
        <v>1.0175630956131396E-3</v>
      </c>
      <c r="E19" s="48">
        <f t="shared" ref="E19:E50" si="2">IF($A19=121,1,IF($A19&gt;121,0,IF($A19&lt;(x+n),INDEX(Aggregattafel_1.O,$A19+1,1),IF($A19=(x+n),INDEX(f,1,1),IF(AND($A19&gt;(x+n),$A19&lt;(x+n+5)),INDEX(f,2,1),1))*INDEX(Selektionstafel_1.O,$A19+1,1))*EXP(-INDEX(F_1.O,$A19+1,1)*($B19-1999))))</f>
        <v>7.3705722568418505E-4</v>
      </c>
      <c r="F19" s="48">
        <f t="shared" ref="F19:F82" si="3">IF($A19=121,1,IF($A19&gt;121,0,INDEX(Aggregattafel_1.O,$A19+1,1)*EXP(-INDEX(F_1.O,$A19+1,1)*($B19-1999))))</f>
        <v>7.3705722568418505E-4</v>
      </c>
      <c r="H19" s="19">
        <v>0</v>
      </c>
      <c r="I19" s="47">
        <f>x+B19-Jahr</f>
        <v>40</v>
      </c>
      <c r="J19" s="19">
        <f>IF(I19&gt;121,0,IF($D$4="1.O. Selektion",B$6*E19+(1-B$6)*E171,IF($D$4="1.O. Aggregat",B$6*F19+(1-B$6)*F171,IF($D$4="2.O. Selektion",B$6*C19+(1-B$6)*C171,B$6*D19+(1-B$6)*D171))))</f>
        <v>6.1635233060766095E-4</v>
      </c>
      <c r="K19" s="19">
        <f>IF(J19&lt;&gt;"",1-J19,"")</f>
        <v>0.99938364766939236</v>
      </c>
      <c r="L19" s="25"/>
      <c r="M19" s="113">
        <f>IF(E$5="konstant",D$5,L20)</f>
        <v>8.9999999999999993E-3</v>
      </c>
      <c r="N19" s="114"/>
      <c r="O19" s="114"/>
      <c r="P19" s="114">
        <v>1</v>
      </c>
      <c r="Q19" s="114">
        <v>1</v>
      </c>
      <c r="R19" s="114">
        <v>0</v>
      </c>
      <c r="S19" s="114">
        <f t="shared" ref="S19:S82" si="4">N19+S20*K19/(1+M19)</f>
        <v>9069.6720851393584</v>
      </c>
      <c r="T19" s="114">
        <f>(O20*J19+T20*K19)/(1+M19)</f>
        <v>76.062848256296661</v>
      </c>
      <c r="U19" s="114">
        <f>(R20*J19+U20*K19)/(1+M19)</f>
        <v>0</v>
      </c>
      <c r="V19" s="114">
        <f>S19+T19+U19*$M$5</f>
        <v>9145.7349333956554</v>
      </c>
      <c r="W19" s="114">
        <f>P19+W20*K19/(1+M19)</f>
        <v>9.577260580042136</v>
      </c>
      <c r="X19" s="114">
        <f t="shared" ref="X19:X82" si="5">Q19+X20*K19/(1+M19)</f>
        <v>9.577260580042136</v>
      </c>
      <c r="Y19" s="114">
        <f>V19-W19*$M$3</f>
        <v>0</v>
      </c>
      <c r="Z19" s="114">
        <f>-AI21</f>
        <v>-268.20065074755848</v>
      </c>
      <c r="AA19" s="114">
        <f>-AI19</f>
        <v>-536.40130149511697</v>
      </c>
      <c r="AB19" s="114">
        <f>-AI21</f>
        <v>-268.20065074755848</v>
      </c>
      <c r="AC19" s="114">
        <f>IF(-AI21&lt;=0,0,-AI21)</f>
        <v>0</v>
      </c>
      <c r="AD19" s="114">
        <f t="shared" ref="AD19:AD82" si="6">N19+Y20/(1+M19)-Y19</f>
        <v>949.41931543441092</v>
      </c>
      <c r="AE19" s="114">
        <f>$M$3-AD19</f>
        <v>5.5233695807876302</v>
      </c>
      <c r="AF19" s="114">
        <f t="shared" ref="AF19:AF82" si="7">N19+AA20/(1+M19)-AA19</f>
        <v>1024.0825359474914</v>
      </c>
      <c r="AG19" s="114">
        <f t="shared" ref="AG19:AG82" si="8">1/(1+M19)*J19*(O20+R20*$M$5-AA20)</f>
        <v>5.8079629231310541</v>
      </c>
      <c r="AH19" s="114">
        <f>$M$5-AG19-AF19</f>
        <v>42.912104119611286</v>
      </c>
      <c r="AI19" s="114">
        <f>M5*P2*P8</f>
        <v>536.40130149511697</v>
      </c>
      <c r="AJ19" s="114">
        <f>$P$3*$M$5*W19</f>
        <v>308.23530239354875</v>
      </c>
      <c r="AK19" s="114">
        <f>$M$5*$P$4*X19*$P$8</f>
        <v>102.7451007978496</v>
      </c>
      <c r="AL19" s="114">
        <f t="shared" ref="AL19:AL82" si="9">S19*$P$5</f>
        <v>181.39344170278716</v>
      </c>
      <c r="AM19" s="114">
        <f>SUM(AJ19:AL19)</f>
        <v>592.37384489418548</v>
      </c>
      <c r="AN19" s="115">
        <f>$M$5*$P$7*X19*$P$8</f>
        <v>268.20065074755843</v>
      </c>
    </row>
    <row r="20" spans="1:40" ht="14.4">
      <c r="A20" s="47">
        <f>IF(AND(A19&lt;121,A19&lt;&gt;""),A19+1,"")</f>
        <v>41</v>
      </c>
      <c r="B20" s="47">
        <f>IF(AND($A19&lt;121,$A19&lt;&gt;""),B19+1,"")</f>
        <v>2020</v>
      </c>
      <c r="C20" s="48">
        <f t="shared" si="0"/>
        <v>1.0896974306265495E-3</v>
      </c>
      <c r="D20" s="48">
        <f t="shared" si="1"/>
        <v>1.0896974306265495E-3</v>
      </c>
      <c r="E20" s="48">
        <f t="shared" si="2"/>
        <v>7.8102863858150171E-4</v>
      </c>
      <c r="F20" s="48">
        <f t="shared" si="3"/>
        <v>7.8102863858150171E-4</v>
      </c>
      <c r="H20" s="19">
        <v>1</v>
      </c>
      <c r="I20" s="47">
        <f>IF(AND(A19&lt;121,A19&lt;&gt;""),A19+1,"")</f>
        <v>41</v>
      </c>
      <c r="J20" s="19">
        <f t="shared" ref="J20:J83" si="10">IF(I20&gt;121,0,IF($D$4="1.O. Selektion",B$6*E20+(1-B$6)*E172,IF($D$4="1.O. Aggregat",B$6*F20+(1-B$6)*F172,IF($D$4="2.O. Selektion",B$6*C20+(1-B$6)*C172,B$6*D20+(1-B$6)*D172))))</f>
        <v>6.5854951965370551E-4</v>
      </c>
      <c r="K20" s="19">
        <f t="shared" ref="K20:K83" si="11">IF(J20&lt;&gt;"",1-J20,"")</f>
        <v>0.99934145048034628</v>
      </c>
      <c r="L20" s="62">
        <v>-3.0200000000000001E-3</v>
      </c>
      <c r="M20" s="113">
        <f t="shared" ref="M20:M83" si="12">IF(E$5="konstant",D$5,(1+L21)^H21/(1+L20)^H20 -1)</f>
        <v>8.9999999999999993E-3</v>
      </c>
      <c r="N20" s="114"/>
      <c r="O20" s="114">
        <v>10000</v>
      </c>
      <c r="P20" s="114">
        <v>1</v>
      </c>
      <c r="Q20" s="114">
        <v>1</v>
      </c>
      <c r="R20" s="114">
        <v>0</v>
      </c>
      <c r="S20" s="114">
        <f t="shared" si="4"/>
        <v>9156.9430370877617</v>
      </c>
      <c r="T20" s="114">
        <f t="shared" ref="T20:T83" si="13">(O21*J20+T21*K20)/(1+M20)</f>
        <v>70.627421960656974</v>
      </c>
      <c r="U20" s="114">
        <f t="shared" ref="U20:U83" si="14">(R21*J20+U21*K20)/(1+M20)</f>
        <v>0</v>
      </c>
      <c r="V20" s="114">
        <f t="shared" ref="V20:V83" si="15">S20+T20+U20*$M$5</f>
        <v>9227.5704590484183</v>
      </c>
      <c r="W20" s="114">
        <f t="shared" ref="W20:W83" si="16">P20+W21*K20/(1+M20)</f>
        <v>8.659793409112801</v>
      </c>
      <c r="X20" s="114">
        <f t="shared" si="5"/>
        <v>8.659793409112801</v>
      </c>
      <c r="Y20" s="114">
        <f t="shared" ref="Y20:Y83" si="17">V20-W20*$M$3</f>
        <v>957.9640892733205</v>
      </c>
      <c r="Z20" s="114">
        <f>V20-$M$7*W20</f>
        <v>715.45609773935212</v>
      </c>
      <c r="AA20" s="114">
        <f t="shared" ref="AA20:AA83" si="18">V20+AM20-W20*$M$5</f>
        <v>492.07036556244566</v>
      </c>
      <c r="AB20" s="114">
        <f t="shared" ref="AB20:AB83" si="19">V20+AN20+AM20-W20*$M$5</f>
        <v>734.57835709641404</v>
      </c>
      <c r="AC20" s="114">
        <f>IF((V20+AM20+AN20-W20*$M$5)&lt;=0,0,V20+AM20+AN20-W20*$M$5)</f>
        <v>734.57835709641404</v>
      </c>
      <c r="AD20" s="114">
        <f t="shared" si="6"/>
        <v>949.67220357265182</v>
      </c>
      <c r="AE20" s="114">
        <f t="shared" ref="AE20:AE83" si="20">$M$3-AD20</f>
        <v>5.2704814425467248</v>
      </c>
      <c r="AF20" s="114">
        <f t="shared" si="7"/>
        <v>1024.3623905268603</v>
      </c>
      <c r="AG20" s="114">
        <f t="shared" si="8"/>
        <v>5.5281083437654219</v>
      </c>
      <c r="AH20" s="114">
        <f t="shared" ref="AH20:AH83" si="21">$M$5-AG20-AF20</f>
        <v>42.912104119608102</v>
      </c>
      <c r="AI20" s="116" t="s">
        <v>130</v>
      </c>
      <c r="AJ20" s="114">
        <f t="shared" ref="AJ20:AJ83" si="22">$P$3*$M$5*W20</f>
        <v>278.70746731961646</v>
      </c>
      <c r="AK20" s="114">
        <f t="shared" ref="AK20:AK83" si="23">$M$5*$P$4*X20*$P$8</f>
        <v>92.902489106538837</v>
      </c>
      <c r="AL20" s="114">
        <f t="shared" si="9"/>
        <v>183.13886074175522</v>
      </c>
      <c r="AM20" s="114">
        <f t="shared" ref="AM20:AM83" si="24">SUM(AJ20:AL20)</f>
        <v>554.74881716791049</v>
      </c>
      <c r="AN20" s="115">
        <f t="shared" ref="AN20:AN83" si="25">$M$5*$P$7*X20*$P$8</f>
        <v>242.50799153396872</v>
      </c>
    </row>
    <row r="21" spans="1:40" ht="14.4">
      <c r="A21" s="47">
        <f t="shared" ref="A21:A84" si="26">IF(AND(A20&lt;121,A20&lt;&gt;""),A20+1,"")</f>
        <v>42</v>
      </c>
      <c r="B21" s="47">
        <f t="shared" ref="B21:B84" si="27">IF(AND($A20&lt;121,$A20&lt;&gt;""),B20+1,"")</f>
        <v>2021</v>
      </c>
      <c r="C21" s="48">
        <f t="shared" si="0"/>
        <v>1.1599777446213609E-3</v>
      </c>
      <c r="D21" s="48">
        <f t="shared" si="1"/>
        <v>1.1599777446213609E-3</v>
      </c>
      <c r="E21" s="48">
        <f t="shared" si="2"/>
        <v>8.2216506355196005E-4</v>
      </c>
      <c r="F21" s="48">
        <f t="shared" si="3"/>
        <v>8.2216506355196005E-4</v>
      </c>
      <c r="H21" s="19">
        <v>2</v>
      </c>
      <c r="I21" s="47">
        <f t="shared" ref="I21:I84" si="28">IF(AND(A20&lt;121,A20&lt;&gt;""),A20+1,"")</f>
        <v>42</v>
      </c>
      <c r="J21" s="19">
        <f t="shared" si="10"/>
        <v>6.9842737669535216E-4</v>
      </c>
      <c r="K21" s="19">
        <f t="shared" si="11"/>
        <v>0.99930157262330466</v>
      </c>
      <c r="L21" s="62">
        <v>-3.0799999999999998E-3</v>
      </c>
      <c r="M21" s="113">
        <f t="shared" si="12"/>
        <v>8.9999999999999993E-3</v>
      </c>
      <c r="N21" s="114"/>
      <c r="O21" s="114">
        <v>10000</v>
      </c>
      <c r="P21" s="114">
        <v>1</v>
      </c>
      <c r="Q21" s="114">
        <v>1</v>
      </c>
      <c r="R21" s="114">
        <v>0</v>
      </c>
      <c r="S21" s="114">
        <f t="shared" si="4"/>
        <v>9245.4441071973306</v>
      </c>
      <c r="T21" s="114">
        <f t="shared" si="13"/>
        <v>64.72019501510492</v>
      </c>
      <c r="U21" s="114">
        <f t="shared" si="14"/>
        <v>0</v>
      </c>
      <c r="V21" s="114">
        <f t="shared" si="15"/>
        <v>9310.1643022124354</v>
      </c>
      <c r="W21" s="114">
        <f t="shared" si="16"/>
        <v>7.7338246563073119</v>
      </c>
      <c r="X21" s="114">
        <f t="shared" si="5"/>
        <v>7.7338246563073119</v>
      </c>
      <c r="Y21" s="114">
        <f t="shared" si="17"/>
        <v>1924.805019481586</v>
      </c>
      <c r="Z21" s="114">
        <f t="shared" ref="Z21:Z84" si="29">V21-$M$7*W21</f>
        <v>1708.2277646127404</v>
      </c>
      <c r="AA21" s="114">
        <f t="shared" si="18"/>
        <v>1530.0806508941096</v>
      </c>
      <c r="AB21" s="114">
        <f t="shared" si="19"/>
        <v>1746.6579057629551</v>
      </c>
      <c r="AC21" s="114">
        <f t="shared" ref="AC21:AC84" si="30">IF((V21+AM21+AN21-W21*$M$5)&lt;=0,0,V21+AM21+AN21-W21*$M$5)</f>
        <v>1746.6579057629551</v>
      </c>
      <c r="AD21" s="114">
        <f t="shared" si="6"/>
        <v>950.02857151548824</v>
      </c>
      <c r="AE21" s="114">
        <f t="shared" si="20"/>
        <v>4.9141134997103109</v>
      </c>
      <c r="AF21" s="114">
        <f t="shared" si="7"/>
        <v>1024.7528885743823</v>
      </c>
      <c r="AG21" s="114">
        <f t="shared" si="8"/>
        <v>5.1376102962412924</v>
      </c>
      <c r="AH21" s="114">
        <f t="shared" si="21"/>
        <v>42.912104119610149</v>
      </c>
      <c r="AI21" s="114">
        <f>M5*P6*P8</f>
        <v>268.20065074755848</v>
      </c>
      <c r="AJ21" s="114">
        <f t="shared" si="22"/>
        <v>248.90601667069598</v>
      </c>
      <c r="AK21" s="114">
        <f t="shared" si="23"/>
        <v>82.968672223565335</v>
      </c>
      <c r="AL21" s="114">
        <f t="shared" si="9"/>
        <v>184.90888214394661</v>
      </c>
      <c r="AM21" s="114">
        <f t="shared" si="24"/>
        <v>516.78357103820792</v>
      </c>
      <c r="AN21" s="115">
        <f t="shared" si="25"/>
        <v>216.57725486884556</v>
      </c>
    </row>
    <row r="22" spans="1:40" ht="14.4">
      <c r="A22" s="47">
        <f t="shared" si="26"/>
        <v>43</v>
      </c>
      <c r="B22" s="47">
        <f t="shared" si="27"/>
        <v>2022</v>
      </c>
      <c r="C22" s="48">
        <f t="shared" si="0"/>
        <v>1.2343639611140252E-3</v>
      </c>
      <c r="D22" s="48">
        <f t="shared" si="1"/>
        <v>1.2343639611140252E-3</v>
      </c>
      <c r="E22" s="48">
        <f t="shared" si="2"/>
        <v>8.6551412333842352E-4</v>
      </c>
      <c r="F22" s="48">
        <f t="shared" si="3"/>
        <v>8.6551412333842352E-4</v>
      </c>
      <c r="H22" s="19">
        <v>3</v>
      </c>
      <c r="I22" s="47">
        <f t="shared" si="28"/>
        <v>43</v>
      </c>
      <c r="J22" s="19">
        <f t="shared" si="10"/>
        <v>7.3748090057514364E-4</v>
      </c>
      <c r="K22" s="19">
        <f t="shared" si="11"/>
        <v>0.99926251909942487</v>
      </c>
      <c r="L22" s="62">
        <v>-2.9499999999999999E-3</v>
      </c>
      <c r="M22" s="113">
        <f t="shared" si="12"/>
        <v>8.9999999999999993E-3</v>
      </c>
      <c r="N22" s="114"/>
      <c r="O22" s="114">
        <v>10000</v>
      </c>
      <c r="P22" s="114">
        <v>1</v>
      </c>
      <c r="Q22" s="114">
        <v>1</v>
      </c>
      <c r="R22" s="114">
        <v>0</v>
      </c>
      <c r="S22" s="114">
        <f t="shared" si="4"/>
        <v>9335.1730445826306</v>
      </c>
      <c r="T22" s="114">
        <f t="shared" si="13"/>
        <v>58.359162640156235</v>
      </c>
      <c r="U22" s="114">
        <f t="shared" si="14"/>
        <v>0</v>
      </c>
      <c r="V22" s="114">
        <f t="shared" si="15"/>
        <v>9393.5322072227864</v>
      </c>
      <c r="W22" s="114">
        <f t="shared" si="16"/>
        <v>6.7991778101356957</v>
      </c>
      <c r="X22" s="114">
        <f t="shared" si="5"/>
        <v>6.7991778101356957</v>
      </c>
      <c r="Y22" s="114">
        <f t="shared" si="17"/>
        <v>2900.7070933160476</v>
      </c>
      <c r="Z22" s="114">
        <f t="shared" si="29"/>
        <v>2710.3035955740306</v>
      </c>
      <c r="AA22" s="114">
        <f t="shared" si="18"/>
        <v>2577.8270413237078</v>
      </c>
      <c r="AB22" s="114">
        <f t="shared" si="19"/>
        <v>2768.2305390657239</v>
      </c>
      <c r="AC22" s="114">
        <f t="shared" si="30"/>
        <v>2768.2305390657239</v>
      </c>
      <c r="AD22" s="114">
        <f t="shared" si="6"/>
        <v>950.47382963458722</v>
      </c>
      <c r="AE22" s="114">
        <f t="shared" si="20"/>
        <v>4.4688553806113305</v>
      </c>
      <c r="AF22" s="114">
        <f t="shared" si="7"/>
        <v>1025.238663255323</v>
      </c>
      <c r="AG22" s="114">
        <f t="shared" si="8"/>
        <v>4.6518356153035478</v>
      </c>
      <c r="AH22" s="114">
        <f t="shared" si="21"/>
        <v>42.912104119607193</v>
      </c>
      <c r="AI22" s="114"/>
      <c r="AJ22" s="114">
        <f t="shared" si="22"/>
        <v>218.82526958721033</v>
      </c>
      <c r="AK22" s="114">
        <f t="shared" si="23"/>
        <v>72.941756529070119</v>
      </c>
      <c r="AL22" s="114">
        <f t="shared" si="9"/>
        <v>186.70346089165261</v>
      </c>
      <c r="AM22" s="114">
        <f t="shared" si="24"/>
        <v>478.47048700793312</v>
      </c>
      <c r="AN22" s="115">
        <f t="shared" si="25"/>
        <v>190.40349774201613</v>
      </c>
    </row>
    <row r="23" spans="1:40" ht="14.4">
      <c r="A23" s="47">
        <f t="shared" si="26"/>
        <v>44</v>
      </c>
      <c r="B23" s="47">
        <f t="shared" si="27"/>
        <v>2023</v>
      </c>
      <c r="C23" s="48">
        <f t="shared" si="0"/>
        <v>1.3139705377886348E-3</v>
      </c>
      <c r="D23" s="48">
        <f t="shared" si="1"/>
        <v>1.3139705377886348E-3</v>
      </c>
      <c r="E23" s="48">
        <f t="shared" si="2"/>
        <v>9.1140792036708922E-4</v>
      </c>
      <c r="F23" s="48">
        <f t="shared" si="3"/>
        <v>9.1140792036708922E-4</v>
      </c>
      <c r="H23" s="19">
        <v>4</v>
      </c>
      <c r="I23" s="47">
        <f t="shared" si="28"/>
        <v>44</v>
      </c>
      <c r="J23" s="19">
        <f t="shared" si="10"/>
        <v>7.7636382144123E-4</v>
      </c>
      <c r="K23" s="19">
        <f t="shared" si="11"/>
        <v>0.99922363617855881</v>
      </c>
      <c r="L23" s="62">
        <v>-2.6900000000000001E-3</v>
      </c>
      <c r="M23" s="113">
        <f t="shared" si="12"/>
        <v>8.9999999999999993E-3</v>
      </c>
      <c r="N23" s="114"/>
      <c r="O23" s="114">
        <v>10000</v>
      </c>
      <c r="P23" s="114">
        <v>1</v>
      </c>
      <c r="Q23" s="114">
        <v>1</v>
      </c>
      <c r="R23" s="114">
        <v>0</v>
      </c>
      <c r="S23" s="114">
        <f t="shared" si="4"/>
        <v>9426.1412010857985</v>
      </c>
      <c r="T23" s="114">
        <f t="shared" si="13"/>
        <v>51.547601469720576</v>
      </c>
      <c r="U23" s="114">
        <f t="shared" si="14"/>
        <v>0</v>
      </c>
      <c r="V23" s="114">
        <f t="shared" si="15"/>
        <v>9477.6888025555199</v>
      </c>
      <c r="W23" s="114">
        <f t="shared" si="16"/>
        <v>5.8556888691276088</v>
      </c>
      <c r="X23" s="114">
        <f t="shared" si="5"/>
        <v>5.8556888691276088</v>
      </c>
      <c r="Y23" s="114">
        <f>V23-W23*$M$3</f>
        <v>3885.8415512571901</v>
      </c>
      <c r="Z23" s="114">
        <f t="shared" si="29"/>
        <v>3721.8594237845391</v>
      </c>
      <c r="AA23" s="114">
        <f t="shared" si="18"/>
        <v>3635.4932959202415</v>
      </c>
      <c r="AB23" s="114">
        <f t="shared" si="19"/>
        <v>3799.4754233928925</v>
      </c>
      <c r="AC23" s="114">
        <f t="shared" si="30"/>
        <v>3799.4754233928925</v>
      </c>
      <c r="AD23" s="114">
        <f t="shared" si="6"/>
        <v>951.00344776639031</v>
      </c>
      <c r="AE23" s="114">
        <f t="shared" si="20"/>
        <v>3.9392372488082401</v>
      </c>
      <c r="AF23" s="114">
        <f t="shared" si="7"/>
        <v>1025.8149812616439</v>
      </c>
      <c r="AG23" s="114">
        <f t="shared" si="8"/>
        <v>4.0755176089800189</v>
      </c>
      <c r="AH23" s="114">
        <f t="shared" si="21"/>
        <v>42.912104119609921</v>
      </c>
      <c r="AI23" s="114"/>
      <c r="AJ23" s="114">
        <f t="shared" si="22"/>
        <v>188.45994783303107</v>
      </c>
      <c r="AK23" s="114">
        <f t="shared" si="23"/>
        <v>62.819982611010374</v>
      </c>
      <c r="AL23" s="114">
        <f t="shared" si="9"/>
        <v>188.52282402171596</v>
      </c>
      <c r="AM23" s="114">
        <f t="shared" si="24"/>
        <v>439.8027544657574</v>
      </c>
      <c r="AN23" s="115">
        <f t="shared" si="25"/>
        <v>163.98212747265038</v>
      </c>
    </row>
    <row r="24" spans="1:40" ht="14.4">
      <c r="A24" s="47">
        <f t="shared" si="26"/>
        <v>45</v>
      </c>
      <c r="B24" s="47">
        <f t="shared" si="27"/>
        <v>2024</v>
      </c>
      <c r="C24" s="48">
        <f t="shared" si="0"/>
        <v>1.3991135823567381E-3</v>
      </c>
      <c r="D24" s="48">
        <f t="shared" si="1"/>
        <v>1.3991135823567381E-3</v>
      </c>
      <c r="E24" s="48">
        <f t="shared" si="2"/>
        <v>9.605776538637766E-4</v>
      </c>
      <c r="F24" s="48">
        <f t="shared" si="3"/>
        <v>9.605776538637766E-4</v>
      </c>
      <c r="H24" s="19">
        <v>5</v>
      </c>
      <c r="I24" s="47">
        <f t="shared" si="28"/>
        <v>45</v>
      </c>
      <c r="J24" s="19">
        <f t="shared" si="10"/>
        <v>8.1713482096567149E-4</v>
      </c>
      <c r="K24" s="19">
        <f t="shared" si="11"/>
        <v>0.99918286517903432</v>
      </c>
      <c r="L24" s="63">
        <v>-2.2300000000000002E-3</v>
      </c>
      <c r="M24" s="113">
        <f t="shared" si="12"/>
        <v>8.9999999999999993E-3</v>
      </c>
      <c r="N24" s="114"/>
      <c r="O24" s="114">
        <v>10000</v>
      </c>
      <c r="P24" s="114">
        <v>1</v>
      </c>
      <c r="Q24" s="114">
        <v>1</v>
      </c>
      <c r="R24" s="114">
        <v>0</v>
      </c>
      <c r="S24" s="114">
        <f t="shared" si="4"/>
        <v>9518.3661870424185</v>
      </c>
      <c r="T24" s="114">
        <f t="shared" si="13"/>
        <v>44.282270821532848</v>
      </c>
      <c r="U24" s="114">
        <f t="shared" si="14"/>
        <v>0</v>
      </c>
      <c r="V24" s="114">
        <f t="shared" si="15"/>
        <v>9562.648457863952</v>
      </c>
      <c r="W24" s="114">
        <f t="shared" si="16"/>
        <v>4.9031967335030568</v>
      </c>
      <c r="X24" s="114">
        <f t="shared" si="5"/>
        <v>4.9031967335030568</v>
      </c>
      <c r="Y24" s="114">
        <f t="shared" si="17"/>
        <v>4880.3766040147921</v>
      </c>
      <c r="Z24" s="114">
        <f t="shared" si="29"/>
        <v>4743.0679713762265</v>
      </c>
      <c r="AA24" s="114">
        <f t="shared" si="18"/>
        <v>4703.2600516765215</v>
      </c>
      <c r="AB24" s="114">
        <f t="shared" si="19"/>
        <v>4840.568684315087</v>
      </c>
      <c r="AC24" s="114">
        <f t="shared" si="30"/>
        <v>4840.568684315087</v>
      </c>
      <c r="AD24" s="114">
        <f t="shared" si="6"/>
        <v>951.60974208279276</v>
      </c>
      <c r="AE24" s="114">
        <f t="shared" si="20"/>
        <v>3.3329429324057855</v>
      </c>
      <c r="AF24" s="114">
        <f t="shared" si="7"/>
        <v>1026.4740020295831</v>
      </c>
      <c r="AG24" s="114">
        <f t="shared" si="8"/>
        <v>3.4164968410399035</v>
      </c>
      <c r="AH24" s="114">
        <f t="shared" si="21"/>
        <v>42.912104119610831</v>
      </c>
      <c r="AI24" s="114"/>
      <c r="AJ24" s="114">
        <f t="shared" si="22"/>
        <v>157.80486656025869</v>
      </c>
      <c r="AK24" s="114">
        <f t="shared" si="23"/>
        <v>52.601622186752905</v>
      </c>
      <c r="AL24" s="114">
        <f t="shared" si="9"/>
        <v>190.36732374084838</v>
      </c>
      <c r="AM24" s="114">
        <f t="shared" si="24"/>
        <v>400.77381248785997</v>
      </c>
      <c r="AN24" s="115">
        <f t="shared" si="25"/>
        <v>137.30863263856574</v>
      </c>
    </row>
    <row r="25" spans="1:40" ht="14.4">
      <c r="A25" s="47">
        <f t="shared" si="26"/>
        <v>46</v>
      </c>
      <c r="B25" s="47">
        <f t="shared" si="27"/>
        <v>2025</v>
      </c>
      <c r="C25" s="48">
        <f t="shared" si="0"/>
        <v>1.4948175770450351E-3</v>
      </c>
      <c r="D25" s="48">
        <f t="shared" si="1"/>
        <v>1.4948175770450351E-3</v>
      </c>
      <c r="E25" s="48">
        <f t="shared" si="2"/>
        <v>1.0154790184840185E-3</v>
      </c>
      <c r="F25" s="48">
        <f t="shared" si="3"/>
        <v>1.0154790184840185E-3</v>
      </c>
      <c r="H25" s="19">
        <v>6</v>
      </c>
      <c r="I25" s="47">
        <f t="shared" si="28"/>
        <v>46</v>
      </c>
      <c r="J25" s="19">
        <f t="shared" si="10"/>
        <v>8.6204449440240396E-4</v>
      </c>
      <c r="K25" s="19">
        <f t="shared" si="11"/>
        <v>0.99913795550559759</v>
      </c>
      <c r="L25" s="62">
        <v>-1.5900000000000001E-3</v>
      </c>
      <c r="M25" s="113">
        <f t="shared" si="12"/>
        <v>8.9999999999999993E-3</v>
      </c>
      <c r="N25" s="114"/>
      <c r="O25" s="114">
        <v>10000</v>
      </c>
      <c r="P25" s="114">
        <v>1</v>
      </c>
      <c r="Q25" s="114">
        <v>1</v>
      </c>
      <c r="R25" s="114">
        <v>0</v>
      </c>
      <c r="S25" s="114">
        <f t="shared" si="4"/>
        <v>9611.8856892176009</v>
      </c>
      <c r="T25" s="114">
        <f t="shared" si="13"/>
        <v>36.539320600466993</v>
      </c>
      <c r="U25" s="114">
        <f t="shared" si="14"/>
        <v>0</v>
      </c>
      <c r="V25" s="114">
        <f t="shared" si="15"/>
        <v>9648.4250098180673</v>
      </c>
      <c r="W25" s="114">
        <f t="shared" si="16"/>
        <v>3.9415462788174542</v>
      </c>
      <c r="X25" s="114">
        <f t="shared" si="5"/>
        <v>3.9415462788174542</v>
      </c>
      <c r="Y25" s="114">
        <f t="shared" si="17"/>
        <v>5884.4742232124627</v>
      </c>
      <c r="Z25" s="114">
        <f t="shared" si="29"/>
        <v>5774.0955540621862</v>
      </c>
      <c r="AA25" s="114">
        <f t="shared" si="18"/>
        <v>5781.3016601894587</v>
      </c>
      <c r="AB25" s="114">
        <f t="shared" si="19"/>
        <v>5891.6803293397361</v>
      </c>
      <c r="AC25" s="114">
        <f t="shared" si="30"/>
        <v>5891.6803293397361</v>
      </c>
      <c r="AD25" s="114">
        <f t="shared" si="6"/>
        <v>952.29272935885911</v>
      </c>
      <c r="AE25" s="114">
        <f t="shared" si="20"/>
        <v>2.6499556563394435</v>
      </c>
      <c r="AF25" s="114">
        <f t="shared" si="7"/>
        <v>1027.2161912321662</v>
      </c>
      <c r="AG25" s="114">
        <f t="shared" si="8"/>
        <v>2.6743076384596804</v>
      </c>
      <c r="AH25" s="114">
        <f t="shared" si="21"/>
        <v>42.912104119607875</v>
      </c>
      <c r="AI25" s="114"/>
      <c r="AJ25" s="114">
        <f t="shared" si="22"/>
        <v>126.85503323165501</v>
      </c>
      <c r="AK25" s="114">
        <f t="shared" si="23"/>
        <v>42.285011077218343</v>
      </c>
      <c r="AL25" s="114">
        <f t="shared" si="9"/>
        <v>192.23771378435202</v>
      </c>
      <c r="AM25" s="114">
        <f t="shared" si="24"/>
        <v>361.3777580932254</v>
      </c>
      <c r="AN25" s="115">
        <f t="shared" si="25"/>
        <v>110.37866915027676</v>
      </c>
    </row>
    <row r="26" spans="1:40" ht="14.4">
      <c r="A26" s="47">
        <f t="shared" si="26"/>
        <v>47</v>
      </c>
      <c r="B26" s="47">
        <f t="shared" si="27"/>
        <v>2026</v>
      </c>
      <c r="C26" s="48">
        <f t="shared" si="0"/>
        <v>1.6004251400257559E-3</v>
      </c>
      <c r="D26" s="48">
        <f t="shared" si="1"/>
        <v>1.6004251400257559E-3</v>
      </c>
      <c r="E26" s="48">
        <f t="shared" si="2"/>
        <v>1.0759781037448619E-3</v>
      </c>
      <c r="F26" s="48">
        <f t="shared" si="3"/>
        <v>1.0759781037448619E-3</v>
      </c>
      <c r="H26" s="19">
        <v>7</v>
      </c>
      <c r="I26" s="47">
        <f t="shared" si="28"/>
        <v>47</v>
      </c>
      <c r="J26" s="19">
        <f t="shared" si="10"/>
        <v>9.1050236290297882E-4</v>
      </c>
      <c r="K26" s="19">
        <f t="shared" si="11"/>
        <v>0.99908949763709698</v>
      </c>
      <c r="L26" s="62">
        <v>-7.9000000000000001E-4</v>
      </c>
      <c r="M26" s="113">
        <f t="shared" si="12"/>
        <v>8.9999999999999993E-3</v>
      </c>
      <c r="N26" s="114"/>
      <c r="O26" s="114">
        <v>10000</v>
      </c>
      <c r="P26" s="114">
        <v>1</v>
      </c>
      <c r="Q26" s="114">
        <v>1</v>
      </c>
      <c r="R26" s="114">
        <v>0</v>
      </c>
      <c r="S26" s="114">
        <f t="shared" si="4"/>
        <v>9706.7603197126518</v>
      </c>
      <c r="T26" s="114">
        <f t="shared" si="13"/>
        <v>28.272101351162114</v>
      </c>
      <c r="U26" s="114">
        <f t="shared" si="14"/>
        <v>0</v>
      </c>
      <c r="V26" s="114">
        <f t="shared" si="15"/>
        <v>9735.0324210638137</v>
      </c>
      <c r="W26" s="114">
        <f t="shared" si="16"/>
        <v>2.9705809682957067</v>
      </c>
      <c r="X26" s="114">
        <f t="shared" si="5"/>
        <v>2.9705809682957067</v>
      </c>
      <c r="Y26" s="114">
        <f t="shared" si="17"/>
        <v>6898.297855144463</v>
      </c>
      <c r="Z26" s="114">
        <f t="shared" si="29"/>
        <v>6815.1100017769277</v>
      </c>
      <c r="AA26" s="114">
        <f t="shared" si="18"/>
        <v>6869.7945120844188</v>
      </c>
      <c r="AB26" s="114">
        <f t="shared" si="19"/>
        <v>6952.9823654519541</v>
      </c>
      <c r="AC26" s="114">
        <f t="shared" si="30"/>
        <v>6952.9823654519541</v>
      </c>
      <c r="AD26" s="114">
        <f t="shared" si="6"/>
        <v>953.06756243499512</v>
      </c>
      <c r="AE26" s="114">
        <f t="shared" si="20"/>
        <v>1.8751225802034241</v>
      </c>
      <c r="AF26" s="114">
        <f t="shared" si="7"/>
        <v>1028.0577026290566</v>
      </c>
      <c r="AG26" s="114">
        <f t="shared" si="8"/>
        <v>1.8327962415703163</v>
      </c>
      <c r="AH26" s="114">
        <f t="shared" si="21"/>
        <v>42.912104119606738</v>
      </c>
      <c r="AI26" s="114"/>
      <c r="AJ26" s="114">
        <f t="shared" si="22"/>
        <v>95.605409855426487</v>
      </c>
      <c r="AK26" s="114">
        <f t="shared" si="23"/>
        <v>31.86846995180883</v>
      </c>
      <c r="AL26" s="114">
        <f t="shared" si="9"/>
        <v>194.13520639425303</v>
      </c>
      <c r="AM26" s="114">
        <f t="shared" si="24"/>
        <v>321.60908620148837</v>
      </c>
      <c r="AN26" s="115">
        <f t="shared" si="25"/>
        <v>83.18785336753524</v>
      </c>
    </row>
    <row r="27" spans="1:40" ht="14.4">
      <c r="A27" s="47">
        <f t="shared" si="26"/>
        <v>48</v>
      </c>
      <c r="B27" s="47">
        <f t="shared" si="27"/>
        <v>2027</v>
      </c>
      <c r="C27" s="48">
        <f t="shared" si="0"/>
        <v>1.7111876977511284E-3</v>
      </c>
      <c r="D27" s="48">
        <f t="shared" si="1"/>
        <v>1.7111876977511284E-3</v>
      </c>
      <c r="E27" s="48">
        <f t="shared" si="2"/>
        <v>1.139157845570308E-3</v>
      </c>
      <c r="F27" s="48">
        <f t="shared" si="3"/>
        <v>1.139157845570308E-3</v>
      </c>
      <c r="H27" s="19">
        <v>8</v>
      </c>
      <c r="I27" s="47">
        <f t="shared" si="28"/>
        <v>48</v>
      </c>
      <c r="J27" s="19">
        <f t="shared" si="10"/>
        <v>9.6063262774449148E-4</v>
      </c>
      <c r="K27" s="19">
        <f t="shared" si="11"/>
        <v>0.99903936737225552</v>
      </c>
      <c r="L27" s="62">
        <v>1.2999999999999999E-4</v>
      </c>
      <c r="M27" s="113">
        <f t="shared" si="12"/>
        <v>8.9999999999999993E-3</v>
      </c>
      <c r="N27" s="114"/>
      <c r="O27" s="114">
        <v>10000</v>
      </c>
      <c r="P27" s="114">
        <v>1</v>
      </c>
      <c r="Q27" s="114">
        <v>1</v>
      </c>
      <c r="R27" s="114">
        <v>0</v>
      </c>
      <c r="S27" s="114">
        <f t="shared" si="4"/>
        <v>9803.0468599196702</v>
      </c>
      <c r="T27" s="114">
        <f t="shared" si="13"/>
        <v>19.43922609558582</v>
      </c>
      <c r="U27" s="114">
        <f t="shared" si="14"/>
        <v>0</v>
      </c>
      <c r="V27" s="114">
        <f t="shared" si="15"/>
        <v>9822.4860860152567</v>
      </c>
      <c r="W27" s="114">
        <f t="shared" si="16"/>
        <v>1.9901282134511948</v>
      </c>
      <c r="X27" s="114">
        <f t="shared" si="5"/>
        <v>1.9901282134511948</v>
      </c>
      <c r="Y27" s="114">
        <f t="shared" si="17"/>
        <v>7922.0277063376725</v>
      </c>
      <c r="Z27" s="114">
        <f t="shared" si="29"/>
        <v>7866.2963541981089</v>
      </c>
      <c r="AA27" s="114">
        <f t="shared" si="18"/>
        <v>7968.9328846458957</v>
      </c>
      <c r="AB27" s="114">
        <f t="shared" si="19"/>
        <v>8024.6642367854583</v>
      </c>
      <c r="AC27" s="114">
        <f t="shared" si="30"/>
        <v>8024.6642367854583</v>
      </c>
      <c r="AD27" s="114">
        <f t="shared" si="6"/>
        <v>953.94859694238585</v>
      </c>
      <c r="AE27" s="114">
        <f t="shared" si="20"/>
        <v>0.99408807281270128</v>
      </c>
      <c r="AF27" s="114">
        <f t="shared" si="7"/>
        <v>1029.0135793137706</v>
      </c>
      <c r="AG27" s="114">
        <f t="shared" si="8"/>
        <v>0.8769195568516206</v>
      </c>
      <c r="AH27" s="114">
        <f t="shared" si="21"/>
        <v>42.912104119611513</v>
      </c>
      <c r="AI27" s="114"/>
      <c r="AJ27" s="114">
        <f t="shared" si="22"/>
        <v>64.050441830242349</v>
      </c>
      <c r="AK27" s="114">
        <f t="shared" si="23"/>
        <v>21.350147276747453</v>
      </c>
      <c r="AL27" s="114">
        <f t="shared" si="9"/>
        <v>196.06093719839342</v>
      </c>
      <c r="AM27" s="114">
        <f t="shared" si="24"/>
        <v>281.46152630538325</v>
      </c>
      <c r="AN27" s="115">
        <f t="shared" si="25"/>
        <v>55.731352139563278</v>
      </c>
    </row>
    <row r="28" spans="1:40" ht="14.4">
      <c r="A28" s="47">
        <f t="shared" si="26"/>
        <v>49</v>
      </c>
      <c r="B28" s="47">
        <f t="shared" si="27"/>
        <v>2028</v>
      </c>
      <c r="C28" s="48">
        <f t="shared" si="0"/>
        <v>1.8275687729183434E-3</v>
      </c>
      <c r="D28" s="48">
        <f t="shared" si="1"/>
        <v>1.8275687729183434E-3</v>
      </c>
      <c r="E28" s="48">
        <f t="shared" si="2"/>
        <v>1.2048189749282797E-3</v>
      </c>
      <c r="F28" s="48">
        <f t="shared" si="3"/>
        <v>1.2048189749282797E-3</v>
      </c>
      <c r="H28" s="19">
        <v>9</v>
      </c>
      <c r="I28" s="47">
        <f t="shared" si="28"/>
        <v>49</v>
      </c>
      <c r="J28" s="19">
        <f t="shared" si="10"/>
        <v>1.010763325096834E-3</v>
      </c>
      <c r="K28" s="19">
        <f t="shared" si="11"/>
        <v>0.99898923667490314</v>
      </c>
      <c r="L28" s="62">
        <v>1.06E-3</v>
      </c>
      <c r="M28" s="113">
        <f t="shared" si="12"/>
        <v>8.9999999999999993E-3</v>
      </c>
      <c r="N28" s="114"/>
      <c r="O28" s="114">
        <v>10000</v>
      </c>
      <c r="P28" s="114">
        <v>1</v>
      </c>
      <c r="Q28" s="114">
        <v>1</v>
      </c>
      <c r="R28" s="114">
        <v>0</v>
      </c>
      <c r="S28" s="114">
        <f t="shared" si="4"/>
        <v>9900.7852990575138</v>
      </c>
      <c r="T28" s="114">
        <f t="shared" si="13"/>
        <v>10.017475967262975</v>
      </c>
      <c r="U28" s="114">
        <f t="shared" si="14"/>
        <v>0</v>
      </c>
      <c r="V28" s="114">
        <f t="shared" si="15"/>
        <v>9910.8027750247766</v>
      </c>
      <c r="W28" s="114">
        <f t="shared" si="16"/>
        <v>1</v>
      </c>
      <c r="X28" s="114">
        <f t="shared" si="5"/>
        <v>1</v>
      </c>
      <c r="Y28" s="114">
        <f t="shared" si="17"/>
        <v>8955.8600900095771</v>
      </c>
      <c r="Z28" s="114">
        <f t="shared" si="29"/>
        <v>8927.8561896764859</v>
      </c>
      <c r="AA28" s="114">
        <f t="shared" si="18"/>
        <v>9078.927982135303</v>
      </c>
      <c r="AB28" s="114">
        <f t="shared" si="19"/>
        <v>9106.931882468396</v>
      </c>
      <c r="AC28" s="114">
        <f t="shared" si="30"/>
        <v>9106.931882468396</v>
      </c>
      <c r="AD28" s="114">
        <f t="shared" si="6"/>
        <v>954.94268501520128</v>
      </c>
      <c r="AE28" s="114">
        <f t="shared" si="20"/>
        <v>-2.7284841053187847E-12</v>
      </c>
      <c r="AF28" s="114">
        <f t="shared" si="7"/>
        <v>1030.0908483899711</v>
      </c>
      <c r="AG28" s="114">
        <f t="shared" si="8"/>
        <v>-0.20034951934525952</v>
      </c>
      <c r="AH28" s="114">
        <f t="shared" si="21"/>
        <v>42.912104119607875</v>
      </c>
      <c r="AI28" s="114"/>
      <c r="AJ28" s="114">
        <f t="shared" si="22"/>
        <v>32.184078089707008</v>
      </c>
      <c r="AK28" s="114">
        <f t="shared" si="23"/>
        <v>10.728026029902338</v>
      </c>
      <c r="AL28" s="114">
        <f t="shared" si="9"/>
        <v>198.01570598115029</v>
      </c>
      <c r="AM28" s="114">
        <f t="shared" si="24"/>
        <v>240.92781010075964</v>
      </c>
      <c r="AN28" s="115">
        <f t="shared" si="25"/>
        <v>28.00390033309279</v>
      </c>
    </row>
    <row r="29" spans="1:40" ht="14.4">
      <c r="A29" s="47">
        <f t="shared" si="26"/>
        <v>50</v>
      </c>
      <c r="B29" s="47">
        <f t="shared" si="27"/>
        <v>2029</v>
      </c>
      <c r="C29" s="48">
        <f t="shared" si="0"/>
        <v>1.3413237485199428E-3</v>
      </c>
      <c r="D29" s="48">
        <f t="shared" si="1"/>
        <v>1.9468518633878797E-3</v>
      </c>
      <c r="E29" s="48">
        <f t="shared" si="2"/>
        <v>8.7553738661947115E-4</v>
      </c>
      <c r="F29" s="48">
        <f t="shared" si="3"/>
        <v>1.2707572148843399E-3</v>
      </c>
      <c r="H29" s="19">
        <v>10</v>
      </c>
      <c r="I29" s="47">
        <f t="shared" si="28"/>
        <v>50</v>
      </c>
      <c r="J29" s="19">
        <f t="shared" si="10"/>
        <v>7.7121437448037357E-4</v>
      </c>
      <c r="K29" s="19">
        <f t="shared" si="11"/>
        <v>0.99922878562551964</v>
      </c>
      <c r="L29" s="126">
        <v>1.9599999999999999E-3</v>
      </c>
      <c r="M29" s="113">
        <f t="shared" si="12"/>
        <v>8.9999999999999993E-3</v>
      </c>
      <c r="N29" s="114">
        <v>10000</v>
      </c>
      <c r="O29" s="114">
        <v>10000</v>
      </c>
      <c r="P29" s="114"/>
      <c r="Q29" s="114"/>
      <c r="R29" s="114">
        <v>0</v>
      </c>
      <c r="S29" s="114">
        <f t="shared" si="4"/>
        <v>10000</v>
      </c>
      <c r="T29" s="114">
        <f t="shared" si="13"/>
        <v>0</v>
      </c>
      <c r="U29" s="114">
        <f t="shared" si="14"/>
        <v>0</v>
      </c>
      <c r="V29" s="114">
        <f t="shared" si="15"/>
        <v>10000</v>
      </c>
      <c r="W29" s="114">
        <f t="shared" si="16"/>
        <v>0</v>
      </c>
      <c r="X29" s="114">
        <f t="shared" si="5"/>
        <v>0</v>
      </c>
      <c r="Y29" s="114">
        <f t="shared" si="17"/>
        <v>10000</v>
      </c>
      <c r="Z29" s="114">
        <f t="shared" si="29"/>
        <v>10000</v>
      </c>
      <c r="AA29" s="114">
        <f t="shared" si="18"/>
        <v>10200</v>
      </c>
      <c r="AB29" s="114">
        <f t="shared" si="19"/>
        <v>10200</v>
      </c>
      <c r="AC29" s="114">
        <f t="shared" si="30"/>
        <v>10200</v>
      </c>
      <c r="AD29" s="114">
        <f t="shared" si="6"/>
        <v>0</v>
      </c>
      <c r="AE29" s="114">
        <f t="shared" si="20"/>
        <v>954.94268501519855</v>
      </c>
      <c r="AF29" s="114">
        <f t="shared" si="7"/>
        <v>-200</v>
      </c>
      <c r="AG29" s="114">
        <f t="shared" si="8"/>
        <v>0</v>
      </c>
      <c r="AH29" s="114">
        <f t="shared" si="21"/>
        <v>1272.8026029902337</v>
      </c>
      <c r="AI29" s="114"/>
      <c r="AJ29" s="114">
        <f t="shared" si="22"/>
        <v>0</v>
      </c>
      <c r="AK29" s="114">
        <f t="shared" si="23"/>
        <v>0</v>
      </c>
      <c r="AL29" s="114">
        <f t="shared" si="9"/>
        <v>200</v>
      </c>
      <c r="AM29" s="114">
        <f t="shared" si="24"/>
        <v>200</v>
      </c>
      <c r="AN29" s="115">
        <f t="shared" si="25"/>
        <v>0</v>
      </c>
    </row>
    <row r="30" spans="1:40" ht="14.4">
      <c r="A30" s="47">
        <f t="shared" si="26"/>
        <v>51</v>
      </c>
      <c r="B30" s="47">
        <f t="shared" si="27"/>
        <v>2030</v>
      </c>
      <c r="C30" s="48">
        <f t="shared" si="0"/>
        <v>1.8478349255273291E-3</v>
      </c>
      <c r="D30" s="48">
        <f t="shared" si="1"/>
        <v>2.0754228870323412E-3</v>
      </c>
      <c r="E30" s="48">
        <f t="shared" si="2"/>
        <v>1.1938477807300145E-3</v>
      </c>
      <c r="F30" s="48">
        <f t="shared" si="3"/>
        <v>1.340923337752959E-3</v>
      </c>
      <c r="H30" s="19">
        <v>11</v>
      </c>
      <c r="I30" s="47">
        <f t="shared" si="28"/>
        <v>51</v>
      </c>
      <c r="J30" s="19">
        <f t="shared" si="10"/>
        <v>9.9488017449838109E-4</v>
      </c>
      <c r="K30" s="19">
        <f t="shared" si="11"/>
        <v>0.99900511982550166</v>
      </c>
      <c r="L30" s="62">
        <v>2.7699999999999999E-3</v>
      </c>
      <c r="M30" s="113">
        <f t="shared" si="12"/>
        <v>8.9999999999999993E-3</v>
      </c>
      <c r="N30" s="114"/>
      <c r="O30" s="114"/>
      <c r="P30" s="114"/>
      <c r="Q30" s="114"/>
      <c r="R30" s="114">
        <v>0</v>
      </c>
      <c r="S30" s="114">
        <f t="shared" si="4"/>
        <v>0</v>
      </c>
      <c r="T30" s="114">
        <f t="shared" si="13"/>
        <v>0</v>
      </c>
      <c r="U30" s="114">
        <f t="shared" si="14"/>
        <v>0</v>
      </c>
      <c r="V30" s="114">
        <f t="shared" si="15"/>
        <v>0</v>
      </c>
      <c r="W30" s="114">
        <f t="shared" si="16"/>
        <v>0</v>
      </c>
      <c r="X30" s="114">
        <f t="shared" si="5"/>
        <v>0</v>
      </c>
      <c r="Y30" s="114">
        <f t="shared" si="17"/>
        <v>0</v>
      </c>
      <c r="Z30" s="114">
        <f t="shared" si="29"/>
        <v>0</v>
      </c>
      <c r="AA30" s="114">
        <f t="shared" si="18"/>
        <v>0</v>
      </c>
      <c r="AB30" s="114">
        <f t="shared" si="19"/>
        <v>0</v>
      </c>
      <c r="AC30" s="114">
        <f t="shared" si="30"/>
        <v>0</v>
      </c>
      <c r="AD30" s="114">
        <f t="shared" si="6"/>
        <v>0</v>
      </c>
      <c r="AE30" s="114">
        <f t="shared" si="20"/>
        <v>954.94268501519855</v>
      </c>
      <c r="AF30" s="114">
        <f t="shared" si="7"/>
        <v>0</v>
      </c>
      <c r="AG30" s="114">
        <f t="shared" si="8"/>
        <v>0</v>
      </c>
      <c r="AH30" s="114">
        <f t="shared" si="21"/>
        <v>1072.8026029902337</v>
      </c>
      <c r="AI30" s="114"/>
      <c r="AJ30" s="114">
        <f t="shared" si="22"/>
        <v>0</v>
      </c>
      <c r="AK30" s="114">
        <f t="shared" si="23"/>
        <v>0</v>
      </c>
      <c r="AL30" s="114">
        <f t="shared" si="9"/>
        <v>0</v>
      </c>
      <c r="AM30" s="114">
        <f t="shared" si="24"/>
        <v>0</v>
      </c>
      <c r="AN30" s="115">
        <f t="shared" si="25"/>
        <v>0</v>
      </c>
    </row>
    <row r="31" spans="1:40" ht="14.4">
      <c r="A31" s="47">
        <f t="shared" si="26"/>
        <v>52</v>
      </c>
      <c r="B31" s="47">
        <f t="shared" si="27"/>
        <v>2031</v>
      </c>
      <c r="C31" s="48">
        <f t="shared" si="0"/>
        <v>2.0223471398029789E-3</v>
      </c>
      <c r="D31" s="48">
        <f t="shared" si="1"/>
        <v>2.2077393587447941E-3</v>
      </c>
      <c r="E31" s="48">
        <f t="shared" si="2"/>
        <v>1.2937943357559881E-3</v>
      </c>
      <c r="F31" s="48">
        <f t="shared" si="3"/>
        <v>1.412382671388246E-3</v>
      </c>
      <c r="H31" s="19">
        <v>12</v>
      </c>
      <c r="I31" s="47">
        <f t="shared" si="28"/>
        <v>52</v>
      </c>
      <c r="J31" s="19">
        <f t="shared" si="10"/>
        <v>1.0594974473040596E-3</v>
      </c>
      <c r="K31" s="19">
        <f t="shared" si="11"/>
        <v>0.99894050255269595</v>
      </c>
      <c r="L31" s="62">
        <v>3.5100000000000001E-3</v>
      </c>
      <c r="M31" s="113">
        <f t="shared" si="12"/>
        <v>8.9999999999999993E-3</v>
      </c>
      <c r="N31" s="114"/>
      <c r="O31" s="114"/>
      <c r="P31" s="114"/>
      <c r="Q31" s="114"/>
      <c r="R31" s="114">
        <v>0</v>
      </c>
      <c r="S31" s="114">
        <f t="shared" si="4"/>
        <v>0</v>
      </c>
      <c r="T31" s="114">
        <f t="shared" si="13"/>
        <v>0</v>
      </c>
      <c r="U31" s="114">
        <f t="shared" si="14"/>
        <v>0</v>
      </c>
      <c r="V31" s="114">
        <f t="shared" si="15"/>
        <v>0</v>
      </c>
      <c r="W31" s="114">
        <f t="shared" si="16"/>
        <v>0</v>
      </c>
      <c r="X31" s="114">
        <f t="shared" si="5"/>
        <v>0</v>
      </c>
      <c r="Y31" s="114">
        <f t="shared" si="17"/>
        <v>0</v>
      </c>
      <c r="Z31" s="114">
        <f t="shared" si="29"/>
        <v>0</v>
      </c>
      <c r="AA31" s="114">
        <f t="shared" si="18"/>
        <v>0</v>
      </c>
      <c r="AB31" s="114">
        <f t="shared" si="19"/>
        <v>0</v>
      </c>
      <c r="AC31" s="114">
        <f t="shared" si="30"/>
        <v>0</v>
      </c>
      <c r="AD31" s="114">
        <f t="shared" si="6"/>
        <v>0</v>
      </c>
      <c r="AE31" s="114">
        <f t="shared" si="20"/>
        <v>954.94268501519855</v>
      </c>
      <c r="AF31" s="114">
        <f t="shared" si="7"/>
        <v>0</v>
      </c>
      <c r="AG31" s="114">
        <f t="shared" si="8"/>
        <v>0</v>
      </c>
      <c r="AH31" s="114">
        <f t="shared" si="21"/>
        <v>1072.8026029902337</v>
      </c>
      <c r="AI31" s="114"/>
      <c r="AJ31" s="114">
        <f t="shared" si="22"/>
        <v>0</v>
      </c>
      <c r="AK31" s="114">
        <f t="shared" si="23"/>
        <v>0</v>
      </c>
      <c r="AL31" s="114">
        <f t="shared" si="9"/>
        <v>0</v>
      </c>
      <c r="AM31" s="114">
        <f t="shared" si="24"/>
        <v>0</v>
      </c>
      <c r="AN31" s="115">
        <f t="shared" si="25"/>
        <v>0</v>
      </c>
    </row>
    <row r="32" spans="1:40" ht="14.4">
      <c r="A32" s="47">
        <f t="shared" si="26"/>
        <v>53</v>
      </c>
      <c r="B32" s="47">
        <f t="shared" si="27"/>
        <v>2032</v>
      </c>
      <c r="C32" s="48">
        <f t="shared" si="0"/>
        <v>2.1905937725550349E-3</v>
      </c>
      <c r="D32" s="48">
        <f t="shared" si="1"/>
        <v>2.3408915542650725E-3</v>
      </c>
      <c r="E32" s="48">
        <f t="shared" si="2"/>
        <v>1.3874619826420556E-3</v>
      </c>
      <c r="F32" s="48">
        <f t="shared" si="3"/>
        <v>1.4824735554971622E-3</v>
      </c>
      <c r="H32" s="19">
        <v>13</v>
      </c>
      <c r="I32" s="47">
        <f t="shared" si="28"/>
        <v>53</v>
      </c>
      <c r="J32" s="19">
        <f t="shared" si="10"/>
        <v>1.1280175024193466E-3</v>
      </c>
      <c r="K32" s="19">
        <f t="shared" si="11"/>
        <v>0.99887198249758069</v>
      </c>
      <c r="L32" s="62">
        <v>4.1900000000000001E-3</v>
      </c>
      <c r="M32" s="113">
        <f t="shared" si="12"/>
        <v>8.9999999999999993E-3</v>
      </c>
      <c r="N32" s="114"/>
      <c r="O32" s="114"/>
      <c r="P32" s="114"/>
      <c r="Q32" s="114"/>
      <c r="R32" s="114">
        <v>0</v>
      </c>
      <c r="S32" s="114">
        <f t="shared" si="4"/>
        <v>0</v>
      </c>
      <c r="T32" s="114">
        <f t="shared" si="13"/>
        <v>0</v>
      </c>
      <c r="U32" s="114">
        <f t="shared" si="14"/>
        <v>0</v>
      </c>
      <c r="V32" s="114">
        <f t="shared" si="15"/>
        <v>0</v>
      </c>
      <c r="W32" s="114">
        <f t="shared" si="16"/>
        <v>0</v>
      </c>
      <c r="X32" s="114">
        <f t="shared" si="5"/>
        <v>0</v>
      </c>
      <c r="Y32" s="114">
        <f t="shared" si="17"/>
        <v>0</v>
      </c>
      <c r="Z32" s="114">
        <f t="shared" si="29"/>
        <v>0</v>
      </c>
      <c r="AA32" s="114">
        <f t="shared" si="18"/>
        <v>0</v>
      </c>
      <c r="AB32" s="114">
        <f t="shared" si="19"/>
        <v>0</v>
      </c>
      <c r="AC32" s="114">
        <f t="shared" si="30"/>
        <v>0</v>
      </c>
      <c r="AD32" s="114">
        <f t="shared" si="6"/>
        <v>0</v>
      </c>
      <c r="AE32" s="114">
        <f t="shared" si="20"/>
        <v>954.94268501519855</v>
      </c>
      <c r="AF32" s="114">
        <f t="shared" si="7"/>
        <v>0</v>
      </c>
      <c r="AG32" s="114">
        <f t="shared" si="8"/>
        <v>0</v>
      </c>
      <c r="AH32" s="114">
        <f t="shared" si="21"/>
        <v>1072.8026029902337</v>
      </c>
      <c r="AI32" s="114"/>
      <c r="AJ32" s="114">
        <f t="shared" si="22"/>
        <v>0</v>
      </c>
      <c r="AK32" s="114">
        <f t="shared" si="23"/>
        <v>0</v>
      </c>
      <c r="AL32" s="114">
        <f t="shared" si="9"/>
        <v>0</v>
      </c>
      <c r="AM32" s="114">
        <f t="shared" si="24"/>
        <v>0</v>
      </c>
      <c r="AN32" s="115">
        <f t="shared" si="25"/>
        <v>0</v>
      </c>
    </row>
    <row r="33" spans="1:40" ht="14.4">
      <c r="A33" s="47">
        <f t="shared" si="26"/>
        <v>54</v>
      </c>
      <c r="B33" s="47">
        <f t="shared" si="27"/>
        <v>2033</v>
      </c>
      <c r="C33" s="48">
        <f t="shared" si="0"/>
        <v>2.3807601094064457E-3</v>
      </c>
      <c r="D33" s="48">
        <f t="shared" si="1"/>
        <v>2.4694357284066912E-3</v>
      </c>
      <c r="E33" s="48">
        <f t="shared" si="2"/>
        <v>1.4926439282928574E-3</v>
      </c>
      <c r="F33" s="48">
        <f t="shared" si="3"/>
        <v>1.548047869893255E-3</v>
      </c>
      <c r="H33" s="19">
        <v>14</v>
      </c>
      <c r="I33" s="47">
        <f t="shared" si="28"/>
        <v>54</v>
      </c>
      <c r="J33" s="19">
        <f t="shared" si="10"/>
        <v>1.2076170361588522E-3</v>
      </c>
      <c r="K33" s="19">
        <f t="shared" si="11"/>
        <v>0.9987923829638411</v>
      </c>
      <c r="L33" s="62">
        <v>4.7600000000000003E-3</v>
      </c>
      <c r="M33" s="113">
        <f t="shared" si="12"/>
        <v>8.9999999999999993E-3</v>
      </c>
      <c r="N33" s="114"/>
      <c r="O33" s="114"/>
      <c r="P33" s="114"/>
      <c r="Q33" s="114"/>
      <c r="R33" s="114">
        <v>0</v>
      </c>
      <c r="S33" s="114">
        <f t="shared" si="4"/>
        <v>0</v>
      </c>
      <c r="T33" s="114">
        <f t="shared" si="13"/>
        <v>0</v>
      </c>
      <c r="U33" s="114">
        <f t="shared" si="14"/>
        <v>0</v>
      </c>
      <c r="V33" s="114">
        <f t="shared" si="15"/>
        <v>0</v>
      </c>
      <c r="W33" s="114">
        <f t="shared" si="16"/>
        <v>0</v>
      </c>
      <c r="X33" s="114">
        <f t="shared" si="5"/>
        <v>0</v>
      </c>
      <c r="Y33" s="114">
        <f t="shared" si="17"/>
        <v>0</v>
      </c>
      <c r="Z33" s="114">
        <f t="shared" si="29"/>
        <v>0</v>
      </c>
      <c r="AA33" s="114">
        <f t="shared" si="18"/>
        <v>0</v>
      </c>
      <c r="AB33" s="114">
        <f t="shared" si="19"/>
        <v>0</v>
      </c>
      <c r="AC33" s="114">
        <f t="shared" si="30"/>
        <v>0</v>
      </c>
      <c r="AD33" s="114">
        <f t="shared" si="6"/>
        <v>0</v>
      </c>
      <c r="AE33" s="114">
        <f t="shared" si="20"/>
        <v>954.94268501519855</v>
      </c>
      <c r="AF33" s="114">
        <f t="shared" si="7"/>
        <v>0</v>
      </c>
      <c r="AG33" s="114">
        <f t="shared" si="8"/>
        <v>0</v>
      </c>
      <c r="AH33" s="114">
        <f t="shared" si="21"/>
        <v>1072.8026029902337</v>
      </c>
      <c r="AI33" s="114"/>
      <c r="AJ33" s="114">
        <f t="shared" si="22"/>
        <v>0</v>
      </c>
      <c r="AK33" s="114">
        <f t="shared" si="23"/>
        <v>0</v>
      </c>
      <c r="AL33" s="114">
        <f t="shared" si="9"/>
        <v>0</v>
      </c>
      <c r="AM33" s="114">
        <f t="shared" si="24"/>
        <v>0</v>
      </c>
      <c r="AN33" s="115">
        <f t="shared" si="25"/>
        <v>0</v>
      </c>
    </row>
    <row r="34" spans="1:40" ht="14.4">
      <c r="A34" s="47">
        <f t="shared" si="26"/>
        <v>55</v>
      </c>
      <c r="B34" s="47">
        <f t="shared" si="27"/>
        <v>2034</v>
      </c>
      <c r="C34" s="48">
        <f t="shared" si="0"/>
        <v>2.926206359001174E-3</v>
      </c>
      <c r="D34" s="48">
        <f t="shared" si="1"/>
        <v>2.5898993280506766E-3</v>
      </c>
      <c r="E34" s="48">
        <f t="shared" si="2"/>
        <v>1.8163139154093396E-3</v>
      </c>
      <c r="F34" s="48">
        <f t="shared" si="3"/>
        <v>1.6075138545295152E-3</v>
      </c>
      <c r="H34" s="19">
        <v>15</v>
      </c>
      <c r="I34" s="47">
        <f t="shared" si="28"/>
        <v>55</v>
      </c>
      <c r="J34" s="19">
        <f t="shared" si="10"/>
        <v>1.499089609765233E-3</v>
      </c>
      <c r="K34" s="19">
        <f t="shared" si="11"/>
        <v>0.99850091039023481</v>
      </c>
      <c r="L34" s="63">
        <v>5.1700000000000001E-3</v>
      </c>
      <c r="M34" s="113">
        <f t="shared" si="12"/>
        <v>8.9999999999999993E-3</v>
      </c>
      <c r="N34" s="114"/>
      <c r="O34" s="114"/>
      <c r="P34" s="114"/>
      <c r="Q34" s="114"/>
      <c r="R34" s="114">
        <v>0</v>
      </c>
      <c r="S34" s="114">
        <f t="shared" si="4"/>
        <v>0</v>
      </c>
      <c r="T34" s="114">
        <f t="shared" si="13"/>
        <v>0</v>
      </c>
      <c r="U34" s="114">
        <f t="shared" si="14"/>
        <v>0</v>
      </c>
      <c r="V34" s="114">
        <f t="shared" si="15"/>
        <v>0</v>
      </c>
      <c r="W34" s="114">
        <f t="shared" si="16"/>
        <v>0</v>
      </c>
      <c r="X34" s="114">
        <f t="shared" si="5"/>
        <v>0</v>
      </c>
      <c r="Y34" s="114">
        <f t="shared" si="17"/>
        <v>0</v>
      </c>
      <c r="Z34" s="114">
        <f t="shared" si="29"/>
        <v>0</v>
      </c>
      <c r="AA34" s="114">
        <f t="shared" si="18"/>
        <v>0</v>
      </c>
      <c r="AB34" s="114">
        <f t="shared" si="19"/>
        <v>0</v>
      </c>
      <c r="AC34" s="114">
        <f t="shared" si="30"/>
        <v>0</v>
      </c>
      <c r="AD34" s="114">
        <f t="shared" si="6"/>
        <v>0</v>
      </c>
      <c r="AE34" s="114">
        <f t="shared" si="20"/>
        <v>954.94268501519855</v>
      </c>
      <c r="AF34" s="114">
        <f t="shared" si="7"/>
        <v>0</v>
      </c>
      <c r="AG34" s="114">
        <f t="shared" si="8"/>
        <v>0</v>
      </c>
      <c r="AH34" s="114">
        <f t="shared" si="21"/>
        <v>1072.8026029902337</v>
      </c>
      <c r="AI34" s="114"/>
      <c r="AJ34" s="114">
        <f t="shared" si="22"/>
        <v>0</v>
      </c>
      <c r="AK34" s="114">
        <f t="shared" si="23"/>
        <v>0</v>
      </c>
      <c r="AL34" s="114">
        <f t="shared" si="9"/>
        <v>0</v>
      </c>
      <c r="AM34" s="114">
        <f t="shared" si="24"/>
        <v>0</v>
      </c>
      <c r="AN34" s="115">
        <f t="shared" si="25"/>
        <v>0</v>
      </c>
    </row>
    <row r="35" spans="1:40" ht="14.4">
      <c r="A35" s="47">
        <f t="shared" si="26"/>
        <v>56</v>
      </c>
      <c r="B35" s="47">
        <f t="shared" si="27"/>
        <v>2035</v>
      </c>
      <c r="C35" s="48">
        <f t="shared" si="0"/>
        <v>3.1897885087704744E-3</v>
      </c>
      <c r="D35" s="48">
        <f t="shared" si="1"/>
        <v>2.70703956389335E-3</v>
      </c>
      <c r="E35" s="48">
        <f t="shared" si="2"/>
        <v>1.9607173680915506E-3</v>
      </c>
      <c r="F35" s="48">
        <f t="shared" si="3"/>
        <v>1.6637121510037912E-3</v>
      </c>
      <c r="H35" s="19">
        <v>16</v>
      </c>
      <c r="I35" s="47">
        <f t="shared" si="28"/>
        <v>56</v>
      </c>
      <c r="J35" s="19">
        <f t="shared" si="10"/>
        <v>1.6129310797547271E-3</v>
      </c>
      <c r="K35" s="19">
        <f t="shared" si="11"/>
        <v>0.99838706892024531</v>
      </c>
      <c r="L35" s="62">
        <v>5.4200000000000003E-3</v>
      </c>
      <c r="M35" s="113">
        <f t="shared" si="12"/>
        <v>8.9999999999999993E-3</v>
      </c>
      <c r="N35" s="114"/>
      <c r="O35" s="114"/>
      <c r="P35" s="114"/>
      <c r="Q35" s="114"/>
      <c r="R35" s="114">
        <v>0</v>
      </c>
      <c r="S35" s="114">
        <f t="shared" si="4"/>
        <v>0</v>
      </c>
      <c r="T35" s="114">
        <f t="shared" si="13"/>
        <v>0</v>
      </c>
      <c r="U35" s="114">
        <f t="shared" si="14"/>
        <v>0</v>
      </c>
      <c r="V35" s="114">
        <f t="shared" si="15"/>
        <v>0</v>
      </c>
      <c r="W35" s="114">
        <f t="shared" si="16"/>
        <v>0</v>
      </c>
      <c r="X35" s="114">
        <f t="shared" si="5"/>
        <v>0</v>
      </c>
      <c r="Y35" s="114">
        <f t="shared" si="17"/>
        <v>0</v>
      </c>
      <c r="Z35" s="114">
        <f t="shared" si="29"/>
        <v>0</v>
      </c>
      <c r="AA35" s="114">
        <f t="shared" si="18"/>
        <v>0</v>
      </c>
      <c r="AB35" s="114">
        <f t="shared" si="19"/>
        <v>0</v>
      </c>
      <c r="AC35" s="114">
        <f t="shared" si="30"/>
        <v>0</v>
      </c>
      <c r="AD35" s="114">
        <f t="shared" si="6"/>
        <v>0</v>
      </c>
      <c r="AE35" s="114">
        <f t="shared" si="20"/>
        <v>954.94268501519855</v>
      </c>
      <c r="AF35" s="114">
        <f t="shared" si="7"/>
        <v>0</v>
      </c>
      <c r="AG35" s="114">
        <f t="shared" si="8"/>
        <v>0</v>
      </c>
      <c r="AH35" s="114">
        <f t="shared" si="21"/>
        <v>1072.8026029902337</v>
      </c>
      <c r="AI35" s="114"/>
      <c r="AJ35" s="114">
        <f t="shared" si="22"/>
        <v>0</v>
      </c>
      <c r="AK35" s="114">
        <f t="shared" si="23"/>
        <v>0</v>
      </c>
      <c r="AL35" s="114">
        <f t="shared" si="9"/>
        <v>0</v>
      </c>
      <c r="AM35" s="114">
        <f t="shared" si="24"/>
        <v>0</v>
      </c>
      <c r="AN35" s="115">
        <f t="shared" si="25"/>
        <v>0</v>
      </c>
    </row>
    <row r="36" spans="1:40" ht="14.4">
      <c r="A36" s="47">
        <f t="shared" si="26"/>
        <v>57</v>
      </c>
      <c r="B36" s="47">
        <f t="shared" si="27"/>
        <v>2036</v>
      </c>
      <c r="C36" s="48">
        <f t="shared" si="0"/>
        <v>3.4907674249574001E-3</v>
      </c>
      <c r="D36" s="48">
        <f t="shared" si="1"/>
        <v>2.8305439946538862E-3</v>
      </c>
      <c r="E36" s="48">
        <f t="shared" si="2"/>
        <v>2.1252714567019928E-3</v>
      </c>
      <c r="F36" s="48">
        <f t="shared" si="3"/>
        <v>1.7237261072360261E-3</v>
      </c>
      <c r="H36" s="19">
        <v>17</v>
      </c>
      <c r="I36" s="47">
        <f t="shared" si="28"/>
        <v>57</v>
      </c>
      <c r="J36" s="19">
        <f t="shared" si="10"/>
        <v>1.7324331426374585E-3</v>
      </c>
      <c r="K36" s="19">
        <f t="shared" si="11"/>
        <v>0.99826756685736251</v>
      </c>
      <c r="L36" s="62">
        <v>5.5999999999999999E-3</v>
      </c>
      <c r="M36" s="113">
        <f t="shared" si="12"/>
        <v>8.9999999999999993E-3</v>
      </c>
      <c r="N36" s="114"/>
      <c r="O36" s="114"/>
      <c r="P36" s="114"/>
      <c r="Q36" s="114"/>
      <c r="R36" s="114">
        <v>0</v>
      </c>
      <c r="S36" s="114">
        <f t="shared" si="4"/>
        <v>0</v>
      </c>
      <c r="T36" s="114">
        <f t="shared" si="13"/>
        <v>0</v>
      </c>
      <c r="U36" s="114">
        <f t="shared" si="14"/>
        <v>0</v>
      </c>
      <c r="V36" s="114">
        <f t="shared" si="15"/>
        <v>0</v>
      </c>
      <c r="W36" s="114">
        <f t="shared" si="16"/>
        <v>0</v>
      </c>
      <c r="X36" s="114">
        <f t="shared" si="5"/>
        <v>0</v>
      </c>
      <c r="Y36" s="114">
        <f t="shared" si="17"/>
        <v>0</v>
      </c>
      <c r="Z36" s="114">
        <f t="shared" si="29"/>
        <v>0</v>
      </c>
      <c r="AA36" s="114">
        <f t="shared" si="18"/>
        <v>0</v>
      </c>
      <c r="AB36" s="114">
        <f t="shared" si="19"/>
        <v>0</v>
      </c>
      <c r="AC36" s="114">
        <f t="shared" si="30"/>
        <v>0</v>
      </c>
      <c r="AD36" s="114">
        <f t="shared" si="6"/>
        <v>0</v>
      </c>
      <c r="AE36" s="114">
        <f t="shared" si="20"/>
        <v>954.94268501519855</v>
      </c>
      <c r="AF36" s="114">
        <f t="shared" si="7"/>
        <v>0</v>
      </c>
      <c r="AG36" s="114">
        <f t="shared" si="8"/>
        <v>0</v>
      </c>
      <c r="AH36" s="114">
        <f t="shared" si="21"/>
        <v>1072.8026029902337</v>
      </c>
      <c r="AI36" s="114"/>
      <c r="AJ36" s="114">
        <f t="shared" si="22"/>
        <v>0</v>
      </c>
      <c r="AK36" s="114">
        <f t="shared" si="23"/>
        <v>0</v>
      </c>
      <c r="AL36" s="114">
        <f t="shared" si="9"/>
        <v>0</v>
      </c>
      <c r="AM36" s="114">
        <f t="shared" si="24"/>
        <v>0</v>
      </c>
      <c r="AN36" s="115">
        <f t="shared" si="25"/>
        <v>0</v>
      </c>
    </row>
    <row r="37" spans="1:40" ht="14.4">
      <c r="A37" s="47">
        <f t="shared" si="26"/>
        <v>58</v>
      </c>
      <c r="B37" s="47">
        <f t="shared" si="27"/>
        <v>2037</v>
      </c>
      <c r="C37" s="48">
        <f t="shared" si="0"/>
        <v>3.7762250128461389E-3</v>
      </c>
      <c r="D37" s="48">
        <f t="shared" si="1"/>
        <v>2.9674203718425603E-3</v>
      </c>
      <c r="E37" s="48">
        <f t="shared" si="2"/>
        <v>2.277446140664754E-3</v>
      </c>
      <c r="F37" s="48">
        <f t="shared" si="3"/>
        <v>1.7896982494660014E-3</v>
      </c>
      <c r="H37" s="19">
        <v>18</v>
      </c>
      <c r="I37" s="47">
        <f t="shared" si="28"/>
        <v>58</v>
      </c>
      <c r="J37" s="19">
        <f t="shared" si="10"/>
        <v>1.8545448359279845E-3</v>
      </c>
      <c r="K37" s="19">
        <f t="shared" si="11"/>
        <v>0.99814545516407205</v>
      </c>
      <c r="L37" s="62">
        <v>5.7999999999999996E-3</v>
      </c>
      <c r="M37" s="113">
        <f t="shared" si="12"/>
        <v>8.9999999999999993E-3</v>
      </c>
      <c r="N37" s="114"/>
      <c r="O37" s="114"/>
      <c r="P37" s="114"/>
      <c r="Q37" s="114"/>
      <c r="R37" s="114">
        <v>0</v>
      </c>
      <c r="S37" s="114">
        <f t="shared" si="4"/>
        <v>0</v>
      </c>
      <c r="T37" s="114">
        <f t="shared" si="13"/>
        <v>0</v>
      </c>
      <c r="U37" s="114">
        <f t="shared" si="14"/>
        <v>0</v>
      </c>
      <c r="V37" s="114">
        <f t="shared" si="15"/>
        <v>0</v>
      </c>
      <c r="W37" s="114">
        <f t="shared" si="16"/>
        <v>0</v>
      </c>
      <c r="X37" s="114">
        <f t="shared" si="5"/>
        <v>0</v>
      </c>
      <c r="Y37" s="114">
        <f t="shared" si="17"/>
        <v>0</v>
      </c>
      <c r="Z37" s="114">
        <f t="shared" si="29"/>
        <v>0</v>
      </c>
      <c r="AA37" s="114">
        <f t="shared" si="18"/>
        <v>0</v>
      </c>
      <c r="AB37" s="114">
        <f t="shared" si="19"/>
        <v>0</v>
      </c>
      <c r="AC37" s="114">
        <f t="shared" si="30"/>
        <v>0</v>
      </c>
      <c r="AD37" s="114">
        <f t="shared" si="6"/>
        <v>0</v>
      </c>
      <c r="AE37" s="114">
        <f t="shared" si="20"/>
        <v>954.94268501519855</v>
      </c>
      <c r="AF37" s="114">
        <f t="shared" si="7"/>
        <v>0</v>
      </c>
      <c r="AG37" s="114">
        <f t="shared" si="8"/>
        <v>0</v>
      </c>
      <c r="AH37" s="114">
        <f t="shared" si="21"/>
        <v>1072.8026029902337</v>
      </c>
      <c r="AI37" s="114"/>
      <c r="AJ37" s="114">
        <f t="shared" si="22"/>
        <v>0</v>
      </c>
      <c r="AK37" s="114">
        <f t="shared" si="23"/>
        <v>0</v>
      </c>
      <c r="AL37" s="114">
        <f t="shared" si="9"/>
        <v>0</v>
      </c>
      <c r="AM37" s="114">
        <f t="shared" si="24"/>
        <v>0</v>
      </c>
      <c r="AN37" s="115">
        <f t="shared" si="25"/>
        <v>0</v>
      </c>
    </row>
    <row r="38" spans="1:40" ht="14.4">
      <c r="A38" s="47">
        <f t="shared" si="26"/>
        <v>59</v>
      </c>
      <c r="B38" s="47">
        <f t="shared" si="27"/>
        <v>2038</v>
      </c>
      <c r="C38" s="48">
        <f t="shared" si="0"/>
        <v>4.1504782361792784E-3</v>
      </c>
      <c r="D38" s="48">
        <f t="shared" si="1"/>
        <v>3.1295880006067403E-3</v>
      </c>
      <c r="E38" s="48">
        <f t="shared" si="2"/>
        <v>2.4799017661750111E-3</v>
      </c>
      <c r="F38" s="48">
        <f t="shared" si="3"/>
        <v>1.8698785370394671E-3</v>
      </c>
      <c r="H38" s="19">
        <v>19</v>
      </c>
      <c r="I38" s="47">
        <f t="shared" si="28"/>
        <v>59</v>
      </c>
      <c r="J38" s="19">
        <f t="shared" si="10"/>
        <v>2.0131178105958765E-3</v>
      </c>
      <c r="K38" s="19">
        <f t="shared" si="11"/>
        <v>0.99798688218940412</v>
      </c>
      <c r="L38" s="62">
        <v>6.0800000000000003E-3</v>
      </c>
      <c r="M38" s="113">
        <f t="shared" si="12"/>
        <v>8.9999999999999993E-3</v>
      </c>
      <c r="N38" s="114"/>
      <c r="O38" s="114"/>
      <c r="P38" s="114"/>
      <c r="Q38" s="114"/>
      <c r="R38" s="114">
        <v>0</v>
      </c>
      <c r="S38" s="114">
        <f t="shared" si="4"/>
        <v>0</v>
      </c>
      <c r="T38" s="114">
        <f t="shared" si="13"/>
        <v>0</v>
      </c>
      <c r="U38" s="114">
        <f t="shared" si="14"/>
        <v>0</v>
      </c>
      <c r="V38" s="114">
        <f t="shared" si="15"/>
        <v>0</v>
      </c>
      <c r="W38" s="114">
        <f t="shared" si="16"/>
        <v>0</v>
      </c>
      <c r="X38" s="114">
        <f t="shared" si="5"/>
        <v>0</v>
      </c>
      <c r="Y38" s="114">
        <f t="shared" si="17"/>
        <v>0</v>
      </c>
      <c r="Z38" s="114">
        <f t="shared" si="29"/>
        <v>0</v>
      </c>
      <c r="AA38" s="114">
        <f t="shared" si="18"/>
        <v>0</v>
      </c>
      <c r="AB38" s="114">
        <f t="shared" si="19"/>
        <v>0</v>
      </c>
      <c r="AC38" s="114">
        <f t="shared" si="30"/>
        <v>0</v>
      </c>
      <c r="AD38" s="114">
        <f t="shared" si="6"/>
        <v>0</v>
      </c>
      <c r="AE38" s="114">
        <f t="shared" si="20"/>
        <v>954.94268501519855</v>
      </c>
      <c r="AF38" s="114">
        <f t="shared" si="7"/>
        <v>0</v>
      </c>
      <c r="AG38" s="114">
        <f t="shared" si="8"/>
        <v>0</v>
      </c>
      <c r="AH38" s="114">
        <f t="shared" si="21"/>
        <v>1072.8026029902337</v>
      </c>
      <c r="AI38" s="114"/>
      <c r="AJ38" s="114">
        <f t="shared" si="22"/>
        <v>0</v>
      </c>
      <c r="AK38" s="114">
        <f t="shared" si="23"/>
        <v>0</v>
      </c>
      <c r="AL38" s="114">
        <f t="shared" si="9"/>
        <v>0</v>
      </c>
      <c r="AM38" s="114">
        <f t="shared" si="24"/>
        <v>0</v>
      </c>
      <c r="AN38" s="115">
        <f t="shared" si="25"/>
        <v>0</v>
      </c>
    </row>
    <row r="39" spans="1:40" ht="14.4">
      <c r="A39" s="47">
        <f t="shared" si="26"/>
        <v>60</v>
      </c>
      <c r="B39" s="47">
        <f t="shared" si="27"/>
        <v>2039</v>
      </c>
      <c r="C39" s="48">
        <f t="shared" si="0"/>
        <v>4.5300715395984511E-3</v>
      </c>
      <c r="D39" s="48">
        <f t="shared" si="1"/>
        <v>3.3220524623721981E-3</v>
      </c>
      <c r="E39" s="48">
        <f t="shared" si="2"/>
        <v>2.6801083765744531E-3</v>
      </c>
      <c r="F39" s="48">
        <f t="shared" si="3"/>
        <v>1.9653880829598709E-3</v>
      </c>
      <c r="H39" s="19">
        <v>20</v>
      </c>
      <c r="I39" s="47">
        <f t="shared" si="28"/>
        <v>60</v>
      </c>
      <c r="J39" s="19">
        <f t="shared" si="10"/>
        <v>2.1771041388735264E-3</v>
      </c>
      <c r="K39" s="19">
        <f t="shared" si="11"/>
        <v>0.99782289586112649</v>
      </c>
      <c r="L39" s="63">
        <v>6.4900000000000001E-3</v>
      </c>
      <c r="M39" s="113">
        <f t="shared" si="12"/>
        <v>8.9999999999999993E-3</v>
      </c>
      <c r="N39" s="114"/>
      <c r="O39" s="114"/>
      <c r="P39" s="114"/>
      <c r="Q39" s="114"/>
      <c r="R39" s="114">
        <v>0</v>
      </c>
      <c r="S39" s="114">
        <f t="shared" si="4"/>
        <v>0</v>
      </c>
      <c r="T39" s="114">
        <f t="shared" si="13"/>
        <v>0</v>
      </c>
      <c r="U39" s="114">
        <f t="shared" si="14"/>
        <v>0</v>
      </c>
      <c r="V39" s="114">
        <f t="shared" si="15"/>
        <v>0</v>
      </c>
      <c r="W39" s="114">
        <f t="shared" si="16"/>
        <v>0</v>
      </c>
      <c r="X39" s="114">
        <f t="shared" si="5"/>
        <v>0</v>
      </c>
      <c r="Y39" s="114">
        <f t="shared" si="17"/>
        <v>0</v>
      </c>
      <c r="Z39" s="114">
        <f t="shared" si="29"/>
        <v>0</v>
      </c>
      <c r="AA39" s="114">
        <f t="shared" si="18"/>
        <v>0</v>
      </c>
      <c r="AB39" s="114">
        <f t="shared" si="19"/>
        <v>0</v>
      </c>
      <c r="AC39" s="114">
        <f t="shared" si="30"/>
        <v>0</v>
      </c>
      <c r="AD39" s="114">
        <f t="shared" si="6"/>
        <v>0</v>
      </c>
      <c r="AE39" s="114">
        <f t="shared" si="20"/>
        <v>954.94268501519855</v>
      </c>
      <c r="AF39" s="114">
        <f t="shared" si="7"/>
        <v>0</v>
      </c>
      <c r="AG39" s="114">
        <f t="shared" si="8"/>
        <v>0</v>
      </c>
      <c r="AH39" s="114">
        <f t="shared" si="21"/>
        <v>1072.8026029902337</v>
      </c>
      <c r="AI39" s="114"/>
      <c r="AJ39" s="114">
        <f t="shared" si="22"/>
        <v>0</v>
      </c>
      <c r="AK39" s="114">
        <f t="shared" si="23"/>
        <v>0</v>
      </c>
      <c r="AL39" s="114">
        <f t="shared" si="9"/>
        <v>0</v>
      </c>
      <c r="AM39" s="114">
        <f t="shared" si="24"/>
        <v>0</v>
      </c>
      <c r="AN39" s="115">
        <f t="shared" si="25"/>
        <v>0</v>
      </c>
    </row>
    <row r="40" spans="1:40" ht="14.4">
      <c r="A40" s="47">
        <f t="shared" si="26"/>
        <v>61</v>
      </c>
      <c r="B40" s="47">
        <f t="shared" si="27"/>
        <v>2040</v>
      </c>
      <c r="C40" s="48">
        <f t="shared" si="0"/>
        <v>4.8938607588701307E-3</v>
      </c>
      <c r="D40" s="48">
        <f t="shared" si="1"/>
        <v>3.5690264618469278E-3</v>
      </c>
      <c r="E40" s="48">
        <f t="shared" si="2"/>
        <v>2.8649490006835282E-3</v>
      </c>
      <c r="F40" s="48">
        <f t="shared" si="3"/>
        <v>2.0892212038561907E-3</v>
      </c>
      <c r="H40" s="19">
        <v>21</v>
      </c>
      <c r="I40" s="47">
        <f t="shared" si="28"/>
        <v>61</v>
      </c>
      <c r="J40" s="19">
        <f t="shared" si="10"/>
        <v>2.3259884150329951E-3</v>
      </c>
      <c r="K40" s="19">
        <f t="shared" si="11"/>
        <v>0.99767401158496705</v>
      </c>
      <c r="L40" s="62">
        <v>7.0400000000000003E-3</v>
      </c>
      <c r="M40" s="113">
        <f t="shared" si="12"/>
        <v>8.9999999999999993E-3</v>
      </c>
      <c r="N40" s="114"/>
      <c r="O40" s="114"/>
      <c r="P40" s="114"/>
      <c r="Q40" s="114"/>
      <c r="R40" s="114">
        <v>0</v>
      </c>
      <c r="S40" s="114">
        <f t="shared" si="4"/>
        <v>0</v>
      </c>
      <c r="T40" s="114">
        <f t="shared" si="13"/>
        <v>0</v>
      </c>
      <c r="U40" s="114">
        <f t="shared" si="14"/>
        <v>0</v>
      </c>
      <c r="V40" s="114">
        <f t="shared" si="15"/>
        <v>0</v>
      </c>
      <c r="W40" s="114">
        <f t="shared" si="16"/>
        <v>0</v>
      </c>
      <c r="X40" s="114">
        <f t="shared" si="5"/>
        <v>0</v>
      </c>
      <c r="Y40" s="114">
        <f t="shared" si="17"/>
        <v>0</v>
      </c>
      <c r="Z40" s="114">
        <f t="shared" si="29"/>
        <v>0</v>
      </c>
      <c r="AA40" s="114">
        <f t="shared" si="18"/>
        <v>0</v>
      </c>
      <c r="AB40" s="114">
        <f t="shared" si="19"/>
        <v>0</v>
      </c>
      <c r="AC40" s="114">
        <f t="shared" si="30"/>
        <v>0</v>
      </c>
      <c r="AD40" s="114">
        <f t="shared" si="6"/>
        <v>0</v>
      </c>
      <c r="AE40" s="114">
        <f t="shared" si="20"/>
        <v>954.94268501519855</v>
      </c>
      <c r="AF40" s="114">
        <f t="shared" si="7"/>
        <v>0</v>
      </c>
      <c r="AG40" s="114">
        <f t="shared" si="8"/>
        <v>0</v>
      </c>
      <c r="AH40" s="114">
        <f t="shared" si="21"/>
        <v>1072.8026029902337</v>
      </c>
      <c r="AI40" s="114"/>
      <c r="AJ40" s="114">
        <f t="shared" si="22"/>
        <v>0</v>
      </c>
      <c r="AK40" s="114">
        <f t="shared" si="23"/>
        <v>0</v>
      </c>
      <c r="AL40" s="114">
        <f t="shared" si="9"/>
        <v>0</v>
      </c>
      <c r="AM40" s="114">
        <f t="shared" si="24"/>
        <v>0</v>
      </c>
      <c r="AN40" s="115">
        <f t="shared" si="25"/>
        <v>0</v>
      </c>
    </row>
    <row r="41" spans="1:40" ht="14.4">
      <c r="A41" s="47">
        <f t="shared" si="26"/>
        <v>62</v>
      </c>
      <c r="B41" s="47">
        <f t="shared" si="27"/>
        <v>2041</v>
      </c>
      <c r="C41" s="48">
        <f t="shared" si="0"/>
        <v>5.2103227159088277E-3</v>
      </c>
      <c r="D41" s="48">
        <f t="shared" si="1"/>
        <v>3.8716658484154575E-3</v>
      </c>
      <c r="E41" s="48">
        <f t="shared" si="2"/>
        <v>3.0152666156259794E-3</v>
      </c>
      <c r="F41" s="48">
        <f t="shared" si="3"/>
        <v>2.2405642383632857E-3</v>
      </c>
      <c r="H41" s="19">
        <v>22</v>
      </c>
      <c r="I41" s="47">
        <f t="shared" si="28"/>
        <v>62</v>
      </c>
      <c r="J41" s="19">
        <f t="shared" si="10"/>
        <v>2.4506184033765794E-3</v>
      </c>
      <c r="K41" s="19">
        <f t="shared" si="11"/>
        <v>0.99754938159662343</v>
      </c>
      <c r="L41" s="62">
        <v>7.6899999999999998E-3</v>
      </c>
      <c r="M41" s="113">
        <f t="shared" si="12"/>
        <v>8.9999999999999993E-3</v>
      </c>
      <c r="N41" s="114"/>
      <c r="O41" s="114"/>
      <c r="P41" s="114"/>
      <c r="Q41" s="114"/>
      <c r="R41" s="114">
        <v>0</v>
      </c>
      <c r="S41" s="114">
        <f t="shared" si="4"/>
        <v>0</v>
      </c>
      <c r="T41" s="114">
        <f t="shared" si="13"/>
        <v>0</v>
      </c>
      <c r="U41" s="114">
        <f t="shared" si="14"/>
        <v>0</v>
      </c>
      <c r="V41" s="114">
        <f t="shared" si="15"/>
        <v>0</v>
      </c>
      <c r="W41" s="114">
        <f t="shared" si="16"/>
        <v>0</v>
      </c>
      <c r="X41" s="114">
        <f t="shared" si="5"/>
        <v>0</v>
      </c>
      <c r="Y41" s="114">
        <f t="shared" si="17"/>
        <v>0</v>
      </c>
      <c r="Z41" s="114">
        <f t="shared" si="29"/>
        <v>0</v>
      </c>
      <c r="AA41" s="114">
        <f t="shared" si="18"/>
        <v>0</v>
      </c>
      <c r="AB41" s="114">
        <f t="shared" si="19"/>
        <v>0</v>
      </c>
      <c r="AC41" s="114">
        <f t="shared" si="30"/>
        <v>0</v>
      </c>
      <c r="AD41" s="114">
        <f t="shared" si="6"/>
        <v>0</v>
      </c>
      <c r="AE41" s="114">
        <f t="shared" si="20"/>
        <v>954.94268501519855</v>
      </c>
      <c r="AF41" s="114">
        <f t="shared" si="7"/>
        <v>0</v>
      </c>
      <c r="AG41" s="114">
        <f t="shared" si="8"/>
        <v>0</v>
      </c>
      <c r="AH41" s="114">
        <f t="shared" si="21"/>
        <v>1072.8026029902337</v>
      </c>
      <c r="AI41" s="114"/>
      <c r="AJ41" s="114">
        <f t="shared" si="22"/>
        <v>0</v>
      </c>
      <c r="AK41" s="114">
        <f t="shared" si="23"/>
        <v>0</v>
      </c>
      <c r="AL41" s="114">
        <f t="shared" si="9"/>
        <v>0</v>
      </c>
      <c r="AM41" s="114">
        <f t="shared" si="24"/>
        <v>0</v>
      </c>
      <c r="AN41" s="115">
        <f t="shared" si="25"/>
        <v>0</v>
      </c>
    </row>
    <row r="42" spans="1:40" ht="14.4">
      <c r="A42" s="47">
        <f t="shared" si="26"/>
        <v>63</v>
      </c>
      <c r="B42" s="47">
        <f t="shared" si="27"/>
        <v>2042</v>
      </c>
      <c r="C42" s="48">
        <f t="shared" si="0"/>
        <v>5.4745098420994984E-3</v>
      </c>
      <c r="D42" s="48">
        <f t="shared" si="1"/>
        <v>4.2228644343756793E-3</v>
      </c>
      <c r="E42" s="48">
        <f t="shared" si="2"/>
        <v>3.1287193900854117E-3</v>
      </c>
      <c r="F42" s="48">
        <f t="shared" si="3"/>
        <v>2.4134091817117832E-3</v>
      </c>
      <c r="H42" s="19">
        <v>23</v>
      </c>
      <c r="I42" s="47">
        <f t="shared" si="28"/>
        <v>63</v>
      </c>
      <c r="J42" s="19">
        <f t="shared" si="10"/>
        <v>2.5421397420831672E-3</v>
      </c>
      <c r="K42" s="19">
        <f t="shared" si="11"/>
        <v>0.99745786025791683</v>
      </c>
      <c r="L42" s="62">
        <v>8.4100000000000008E-3</v>
      </c>
      <c r="M42" s="113">
        <f t="shared" si="12"/>
        <v>8.9999999999999993E-3</v>
      </c>
      <c r="N42" s="114"/>
      <c r="O42" s="114"/>
      <c r="P42" s="114"/>
      <c r="Q42" s="114"/>
      <c r="R42" s="114">
        <v>0</v>
      </c>
      <c r="S42" s="114">
        <f t="shared" si="4"/>
        <v>0</v>
      </c>
      <c r="T42" s="114">
        <f t="shared" si="13"/>
        <v>0</v>
      </c>
      <c r="U42" s="114">
        <f t="shared" si="14"/>
        <v>0</v>
      </c>
      <c r="V42" s="114">
        <f t="shared" si="15"/>
        <v>0</v>
      </c>
      <c r="W42" s="114">
        <f t="shared" si="16"/>
        <v>0</v>
      </c>
      <c r="X42" s="114">
        <f t="shared" si="5"/>
        <v>0</v>
      </c>
      <c r="Y42" s="114">
        <f t="shared" si="17"/>
        <v>0</v>
      </c>
      <c r="Z42" s="114">
        <f t="shared" si="29"/>
        <v>0</v>
      </c>
      <c r="AA42" s="114">
        <f t="shared" si="18"/>
        <v>0</v>
      </c>
      <c r="AB42" s="114">
        <f t="shared" si="19"/>
        <v>0</v>
      </c>
      <c r="AC42" s="114">
        <f t="shared" si="30"/>
        <v>0</v>
      </c>
      <c r="AD42" s="114">
        <f t="shared" si="6"/>
        <v>0</v>
      </c>
      <c r="AE42" s="114">
        <f t="shared" si="20"/>
        <v>954.94268501519855</v>
      </c>
      <c r="AF42" s="114">
        <f t="shared" si="7"/>
        <v>0</v>
      </c>
      <c r="AG42" s="114">
        <f t="shared" si="8"/>
        <v>0</v>
      </c>
      <c r="AH42" s="114">
        <f t="shared" si="21"/>
        <v>1072.8026029902337</v>
      </c>
      <c r="AI42" s="114"/>
      <c r="AJ42" s="114">
        <f t="shared" si="22"/>
        <v>0</v>
      </c>
      <c r="AK42" s="114">
        <f t="shared" si="23"/>
        <v>0</v>
      </c>
      <c r="AL42" s="114">
        <f t="shared" si="9"/>
        <v>0</v>
      </c>
      <c r="AM42" s="114">
        <f t="shared" si="24"/>
        <v>0</v>
      </c>
      <c r="AN42" s="115">
        <f t="shared" si="25"/>
        <v>0</v>
      </c>
    </row>
    <row r="43" spans="1:40" ht="14.4">
      <c r="A43" s="47">
        <f t="shared" si="26"/>
        <v>64</v>
      </c>
      <c r="B43" s="47">
        <f t="shared" si="27"/>
        <v>2043</v>
      </c>
      <c r="C43" s="48">
        <f t="shared" si="0"/>
        <v>5.7400494805894412E-3</v>
      </c>
      <c r="D43" s="48">
        <f t="shared" si="1"/>
        <v>4.6016924619741578E-3</v>
      </c>
      <c r="E43" s="48">
        <f t="shared" si="2"/>
        <v>3.235853956263292E-3</v>
      </c>
      <c r="F43" s="48">
        <f t="shared" si="3"/>
        <v>2.5940909144996061E-3</v>
      </c>
      <c r="H43" s="19">
        <v>24</v>
      </c>
      <c r="I43" s="47">
        <f t="shared" si="28"/>
        <v>64</v>
      </c>
      <c r="J43" s="19">
        <f t="shared" si="10"/>
        <v>2.619138959279376E-3</v>
      </c>
      <c r="K43" s="19">
        <f t="shared" si="11"/>
        <v>0.99738086104072066</v>
      </c>
      <c r="L43" s="62">
        <v>9.1699999999999993E-3</v>
      </c>
      <c r="M43" s="113">
        <f t="shared" si="12"/>
        <v>8.9999999999999993E-3</v>
      </c>
      <c r="N43" s="114"/>
      <c r="O43" s="114"/>
      <c r="P43" s="114"/>
      <c r="Q43" s="114"/>
      <c r="R43" s="114">
        <v>0</v>
      </c>
      <c r="S43" s="114">
        <f t="shared" si="4"/>
        <v>0</v>
      </c>
      <c r="T43" s="114">
        <f t="shared" si="13"/>
        <v>0</v>
      </c>
      <c r="U43" s="114">
        <f t="shared" si="14"/>
        <v>0</v>
      </c>
      <c r="V43" s="114">
        <f t="shared" si="15"/>
        <v>0</v>
      </c>
      <c r="W43" s="114">
        <f t="shared" si="16"/>
        <v>0</v>
      </c>
      <c r="X43" s="114">
        <f t="shared" si="5"/>
        <v>0</v>
      </c>
      <c r="Y43" s="114">
        <f t="shared" si="17"/>
        <v>0</v>
      </c>
      <c r="Z43" s="114">
        <f t="shared" si="29"/>
        <v>0</v>
      </c>
      <c r="AA43" s="114">
        <f t="shared" si="18"/>
        <v>0</v>
      </c>
      <c r="AB43" s="114">
        <f t="shared" si="19"/>
        <v>0</v>
      </c>
      <c r="AC43" s="114">
        <f t="shared" si="30"/>
        <v>0</v>
      </c>
      <c r="AD43" s="114">
        <f t="shared" si="6"/>
        <v>0</v>
      </c>
      <c r="AE43" s="114">
        <f t="shared" si="20"/>
        <v>954.94268501519855</v>
      </c>
      <c r="AF43" s="114">
        <f t="shared" si="7"/>
        <v>0</v>
      </c>
      <c r="AG43" s="114">
        <f t="shared" si="8"/>
        <v>0</v>
      </c>
      <c r="AH43" s="114">
        <f t="shared" si="21"/>
        <v>1072.8026029902337</v>
      </c>
      <c r="AI43" s="114"/>
      <c r="AJ43" s="114">
        <f t="shared" si="22"/>
        <v>0</v>
      </c>
      <c r="AK43" s="114">
        <f t="shared" si="23"/>
        <v>0</v>
      </c>
      <c r="AL43" s="114">
        <f t="shared" si="9"/>
        <v>0</v>
      </c>
      <c r="AM43" s="114">
        <f t="shared" si="24"/>
        <v>0</v>
      </c>
      <c r="AN43" s="115">
        <f t="shared" si="25"/>
        <v>0</v>
      </c>
    </row>
    <row r="44" spans="1:40" ht="14.4">
      <c r="A44" s="47">
        <f t="shared" si="26"/>
        <v>65</v>
      </c>
      <c r="B44" s="47">
        <f t="shared" si="27"/>
        <v>2044</v>
      </c>
      <c r="C44" s="48">
        <f t="shared" si="0"/>
        <v>6.0088629053582521E-3</v>
      </c>
      <c r="D44" s="48">
        <f t="shared" si="1"/>
        <v>4.9839635390297246E-3</v>
      </c>
      <c r="E44" s="48">
        <f t="shared" si="2"/>
        <v>3.3382297364728361E-3</v>
      </c>
      <c r="F44" s="48">
        <f t="shared" si="3"/>
        <v>2.7686680453889883E-3</v>
      </c>
      <c r="H44" s="19">
        <v>25</v>
      </c>
      <c r="I44" s="47">
        <f t="shared" si="28"/>
        <v>65</v>
      </c>
      <c r="J44" s="19">
        <f t="shared" si="10"/>
        <v>2.6893565499413975E-3</v>
      </c>
      <c r="K44" s="19">
        <f t="shared" si="11"/>
        <v>0.9973106434500586</v>
      </c>
      <c r="L44" s="63">
        <v>9.9500000000000005E-3</v>
      </c>
      <c r="M44" s="113">
        <f t="shared" si="12"/>
        <v>8.9999999999999993E-3</v>
      </c>
      <c r="N44" s="114"/>
      <c r="O44" s="114"/>
      <c r="P44" s="114"/>
      <c r="Q44" s="114"/>
      <c r="R44" s="114">
        <v>0</v>
      </c>
      <c r="S44" s="114">
        <f t="shared" si="4"/>
        <v>0</v>
      </c>
      <c r="T44" s="114">
        <f t="shared" si="13"/>
        <v>0</v>
      </c>
      <c r="U44" s="114">
        <f t="shared" si="14"/>
        <v>0</v>
      </c>
      <c r="V44" s="114">
        <f t="shared" si="15"/>
        <v>0</v>
      </c>
      <c r="W44" s="114">
        <f t="shared" si="16"/>
        <v>0</v>
      </c>
      <c r="X44" s="114">
        <f t="shared" si="5"/>
        <v>0</v>
      </c>
      <c r="Y44" s="114">
        <f t="shared" si="17"/>
        <v>0</v>
      </c>
      <c r="Z44" s="114">
        <f t="shared" si="29"/>
        <v>0</v>
      </c>
      <c r="AA44" s="114">
        <f t="shared" si="18"/>
        <v>0</v>
      </c>
      <c r="AB44" s="114">
        <f t="shared" si="19"/>
        <v>0</v>
      </c>
      <c r="AC44" s="114">
        <f t="shared" si="30"/>
        <v>0</v>
      </c>
      <c r="AD44" s="114">
        <f t="shared" si="6"/>
        <v>0</v>
      </c>
      <c r="AE44" s="114">
        <f t="shared" si="20"/>
        <v>954.94268501519855</v>
      </c>
      <c r="AF44" s="114">
        <f t="shared" si="7"/>
        <v>0</v>
      </c>
      <c r="AG44" s="114">
        <f t="shared" si="8"/>
        <v>0</v>
      </c>
      <c r="AH44" s="114">
        <f t="shared" si="21"/>
        <v>1072.8026029902337</v>
      </c>
      <c r="AI44" s="114"/>
      <c r="AJ44" s="114">
        <f t="shared" si="22"/>
        <v>0</v>
      </c>
      <c r="AK44" s="114">
        <f t="shared" si="23"/>
        <v>0</v>
      </c>
      <c r="AL44" s="114">
        <f t="shared" si="9"/>
        <v>0</v>
      </c>
      <c r="AM44" s="114">
        <f t="shared" si="24"/>
        <v>0</v>
      </c>
      <c r="AN44" s="115">
        <f t="shared" si="25"/>
        <v>0</v>
      </c>
    </row>
    <row r="45" spans="1:40" ht="14.4">
      <c r="A45" s="47">
        <f t="shared" si="26"/>
        <v>66</v>
      </c>
      <c r="B45" s="47">
        <f t="shared" si="27"/>
        <v>2045</v>
      </c>
      <c r="C45" s="48">
        <f t="shared" si="0"/>
        <v>6.3307166935840202E-3</v>
      </c>
      <c r="D45" s="48">
        <f t="shared" si="1"/>
        <v>5.394596826573549E-3</v>
      </c>
      <c r="E45" s="48">
        <f t="shared" si="2"/>
        <v>3.4629189923033247E-3</v>
      </c>
      <c r="F45" s="48">
        <f t="shared" si="3"/>
        <v>2.9509937356808815E-3</v>
      </c>
      <c r="H45" s="19">
        <v>26</v>
      </c>
      <c r="I45" s="47">
        <f t="shared" si="28"/>
        <v>66</v>
      </c>
      <c r="J45" s="19">
        <f t="shared" si="10"/>
        <v>2.7829126604787683E-3</v>
      </c>
      <c r="K45" s="19">
        <f t="shared" si="11"/>
        <v>0.99721708733952119</v>
      </c>
      <c r="L45" s="62">
        <v>1.073E-2</v>
      </c>
      <c r="M45" s="113">
        <f t="shared" si="12"/>
        <v>8.9999999999999993E-3</v>
      </c>
      <c r="N45" s="114"/>
      <c r="O45" s="114"/>
      <c r="P45" s="114"/>
      <c r="Q45" s="114"/>
      <c r="R45" s="114">
        <v>0</v>
      </c>
      <c r="S45" s="114">
        <f t="shared" si="4"/>
        <v>0</v>
      </c>
      <c r="T45" s="114">
        <f t="shared" si="13"/>
        <v>0</v>
      </c>
      <c r="U45" s="114">
        <f t="shared" si="14"/>
        <v>0</v>
      </c>
      <c r="V45" s="114">
        <f t="shared" si="15"/>
        <v>0</v>
      </c>
      <c r="W45" s="114">
        <f t="shared" si="16"/>
        <v>0</v>
      </c>
      <c r="X45" s="114">
        <f t="shared" si="5"/>
        <v>0</v>
      </c>
      <c r="Y45" s="114">
        <f t="shared" si="17"/>
        <v>0</v>
      </c>
      <c r="Z45" s="114">
        <f t="shared" si="29"/>
        <v>0</v>
      </c>
      <c r="AA45" s="114">
        <f t="shared" si="18"/>
        <v>0</v>
      </c>
      <c r="AB45" s="114">
        <f t="shared" si="19"/>
        <v>0</v>
      </c>
      <c r="AC45" s="114">
        <f t="shared" si="30"/>
        <v>0</v>
      </c>
      <c r="AD45" s="114">
        <f t="shared" si="6"/>
        <v>0</v>
      </c>
      <c r="AE45" s="114">
        <f t="shared" si="20"/>
        <v>954.94268501519855</v>
      </c>
      <c r="AF45" s="114">
        <f t="shared" si="7"/>
        <v>0</v>
      </c>
      <c r="AG45" s="114">
        <f t="shared" si="8"/>
        <v>0</v>
      </c>
      <c r="AH45" s="114">
        <f t="shared" si="21"/>
        <v>1072.8026029902337</v>
      </c>
      <c r="AI45" s="114"/>
      <c r="AJ45" s="114">
        <f t="shared" si="22"/>
        <v>0</v>
      </c>
      <c r="AK45" s="114">
        <f t="shared" si="23"/>
        <v>0</v>
      </c>
      <c r="AL45" s="114">
        <f t="shared" si="9"/>
        <v>0</v>
      </c>
      <c r="AM45" s="114">
        <f t="shared" si="24"/>
        <v>0</v>
      </c>
      <c r="AN45" s="115">
        <f t="shared" si="25"/>
        <v>0</v>
      </c>
    </row>
    <row r="46" spans="1:40" ht="14.4">
      <c r="A46" s="47">
        <f t="shared" si="26"/>
        <v>67</v>
      </c>
      <c r="B46" s="47">
        <f t="shared" si="27"/>
        <v>2046</v>
      </c>
      <c r="C46" s="48">
        <f t="shared" si="0"/>
        <v>6.7316087726889831E-3</v>
      </c>
      <c r="D46" s="48">
        <f t="shared" si="1"/>
        <v>5.9027694858597391E-3</v>
      </c>
      <c r="E46" s="48">
        <f t="shared" si="2"/>
        <v>3.6237820633521632E-3</v>
      </c>
      <c r="F46" s="48">
        <f t="shared" si="3"/>
        <v>3.1773741280116796E-3</v>
      </c>
      <c r="H46" s="19">
        <v>27</v>
      </c>
      <c r="I46" s="47">
        <f t="shared" si="28"/>
        <v>67</v>
      </c>
      <c r="J46" s="19">
        <f t="shared" si="10"/>
        <v>2.9170499897465548E-3</v>
      </c>
      <c r="K46" s="19">
        <f t="shared" si="11"/>
        <v>0.99708295001025349</v>
      </c>
      <c r="L46" s="62">
        <v>1.1520000000000001E-2</v>
      </c>
      <c r="M46" s="113">
        <f t="shared" si="12"/>
        <v>8.9999999999999993E-3</v>
      </c>
      <c r="N46" s="114"/>
      <c r="O46" s="114"/>
      <c r="P46" s="114"/>
      <c r="Q46" s="114"/>
      <c r="R46" s="114">
        <v>0</v>
      </c>
      <c r="S46" s="114">
        <f t="shared" si="4"/>
        <v>0</v>
      </c>
      <c r="T46" s="114">
        <f t="shared" si="13"/>
        <v>0</v>
      </c>
      <c r="U46" s="114">
        <f t="shared" si="14"/>
        <v>0</v>
      </c>
      <c r="V46" s="114">
        <f t="shared" si="15"/>
        <v>0</v>
      </c>
      <c r="W46" s="114">
        <f t="shared" si="16"/>
        <v>0</v>
      </c>
      <c r="X46" s="114">
        <f t="shared" si="5"/>
        <v>0</v>
      </c>
      <c r="Y46" s="114">
        <f t="shared" si="17"/>
        <v>0</v>
      </c>
      <c r="Z46" s="114">
        <f t="shared" si="29"/>
        <v>0</v>
      </c>
      <c r="AA46" s="114">
        <f t="shared" si="18"/>
        <v>0</v>
      </c>
      <c r="AB46" s="114">
        <f t="shared" si="19"/>
        <v>0</v>
      </c>
      <c r="AC46" s="114">
        <f t="shared" si="30"/>
        <v>0</v>
      </c>
      <c r="AD46" s="114">
        <f t="shared" si="6"/>
        <v>0</v>
      </c>
      <c r="AE46" s="114">
        <f t="shared" si="20"/>
        <v>954.94268501519855</v>
      </c>
      <c r="AF46" s="114">
        <f t="shared" si="7"/>
        <v>0</v>
      </c>
      <c r="AG46" s="114">
        <f t="shared" si="8"/>
        <v>0</v>
      </c>
      <c r="AH46" s="114">
        <f t="shared" si="21"/>
        <v>1072.8026029902337</v>
      </c>
      <c r="AI46" s="114"/>
      <c r="AJ46" s="114">
        <f t="shared" si="22"/>
        <v>0</v>
      </c>
      <c r="AK46" s="114">
        <f t="shared" si="23"/>
        <v>0</v>
      </c>
      <c r="AL46" s="114">
        <f t="shared" si="9"/>
        <v>0</v>
      </c>
      <c r="AM46" s="114">
        <f t="shared" si="24"/>
        <v>0</v>
      </c>
      <c r="AN46" s="115">
        <f t="shared" si="25"/>
        <v>0</v>
      </c>
    </row>
    <row r="47" spans="1:40" ht="14.4">
      <c r="A47" s="47">
        <f t="shared" si="26"/>
        <v>68</v>
      </c>
      <c r="B47" s="47">
        <f t="shared" si="27"/>
        <v>2047</v>
      </c>
      <c r="C47" s="48">
        <f t="shared" si="0"/>
        <v>7.1402742376922039E-3</v>
      </c>
      <c r="D47" s="48">
        <f t="shared" si="1"/>
        <v>6.4250505018199709E-3</v>
      </c>
      <c r="E47" s="48">
        <f t="shared" si="2"/>
        <v>3.7815989123603198E-3</v>
      </c>
      <c r="F47" s="48">
        <f t="shared" si="3"/>
        <v>3.402875764317709E-3</v>
      </c>
      <c r="H47" s="19">
        <v>28</v>
      </c>
      <c r="I47" s="47">
        <f t="shared" si="28"/>
        <v>68</v>
      </c>
      <c r="J47" s="19">
        <f t="shared" si="10"/>
        <v>3.061877423037776E-3</v>
      </c>
      <c r="K47" s="19">
        <f t="shared" si="11"/>
        <v>0.99693812257696224</v>
      </c>
      <c r="L47" s="62">
        <v>1.2290000000000001E-2</v>
      </c>
      <c r="M47" s="113">
        <f t="shared" si="12"/>
        <v>8.9999999999999993E-3</v>
      </c>
      <c r="N47" s="114"/>
      <c r="O47" s="114"/>
      <c r="P47" s="114"/>
      <c r="Q47" s="114"/>
      <c r="R47" s="114">
        <v>0</v>
      </c>
      <c r="S47" s="114">
        <f t="shared" si="4"/>
        <v>0</v>
      </c>
      <c r="T47" s="114">
        <f t="shared" si="13"/>
        <v>0</v>
      </c>
      <c r="U47" s="114">
        <f t="shared" si="14"/>
        <v>0</v>
      </c>
      <c r="V47" s="114">
        <f t="shared" si="15"/>
        <v>0</v>
      </c>
      <c r="W47" s="114">
        <f t="shared" si="16"/>
        <v>0</v>
      </c>
      <c r="X47" s="114">
        <f t="shared" si="5"/>
        <v>0</v>
      </c>
      <c r="Y47" s="114">
        <f t="shared" si="17"/>
        <v>0</v>
      </c>
      <c r="Z47" s="114">
        <f t="shared" si="29"/>
        <v>0</v>
      </c>
      <c r="AA47" s="114">
        <f t="shared" si="18"/>
        <v>0</v>
      </c>
      <c r="AB47" s="114">
        <f t="shared" si="19"/>
        <v>0</v>
      </c>
      <c r="AC47" s="114">
        <f t="shared" si="30"/>
        <v>0</v>
      </c>
      <c r="AD47" s="114">
        <f t="shared" si="6"/>
        <v>0</v>
      </c>
      <c r="AE47" s="114">
        <f t="shared" si="20"/>
        <v>954.94268501519855</v>
      </c>
      <c r="AF47" s="114">
        <f t="shared" si="7"/>
        <v>0</v>
      </c>
      <c r="AG47" s="114">
        <f t="shared" si="8"/>
        <v>0</v>
      </c>
      <c r="AH47" s="114">
        <f t="shared" si="21"/>
        <v>1072.8026029902337</v>
      </c>
      <c r="AI47" s="114"/>
      <c r="AJ47" s="114">
        <f t="shared" si="22"/>
        <v>0</v>
      </c>
      <c r="AK47" s="114">
        <f t="shared" si="23"/>
        <v>0</v>
      </c>
      <c r="AL47" s="114">
        <f t="shared" si="9"/>
        <v>0</v>
      </c>
      <c r="AM47" s="114">
        <f t="shared" si="24"/>
        <v>0</v>
      </c>
      <c r="AN47" s="115">
        <f t="shared" si="25"/>
        <v>0</v>
      </c>
    </row>
    <row r="48" spans="1:40" ht="14.4">
      <c r="A48" s="47">
        <f t="shared" si="26"/>
        <v>69</v>
      </c>
      <c r="B48" s="47">
        <f t="shared" si="27"/>
        <v>2048</v>
      </c>
      <c r="C48" s="48">
        <f t="shared" si="0"/>
        <v>7.5647084177538409E-3</v>
      </c>
      <c r="D48" s="48">
        <f t="shared" si="1"/>
        <v>6.965180192079555E-3</v>
      </c>
      <c r="E48" s="48">
        <f t="shared" si="2"/>
        <v>3.9424034399550521E-3</v>
      </c>
      <c r="F48" s="48">
        <f t="shared" si="3"/>
        <v>3.6299393991977456E-3</v>
      </c>
      <c r="H48" s="19">
        <v>29</v>
      </c>
      <c r="I48" s="47">
        <f t="shared" si="28"/>
        <v>69</v>
      </c>
      <c r="J48" s="19">
        <f t="shared" si="10"/>
        <v>3.2128899029107644E-3</v>
      </c>
      <c r="K48" s="19">
        <f t="shared" si="11"/>
        <v>0.9967871100970892</v>
      </c>
      <c r="L48" s="62">
        <v>1.3050000000000001E-2</v>
      </c>
      <c r="M48" s="113">
        <f t="shared" si="12"/>
        <v>8.9999999999999993E-3</v>
      </c>
      <c r="N48" s="114"/>
      <c r="O48" s="114"/>
      <c r="P48" s="114"/>
      <c r="Q48" s="114"/>
      <c r="R48" s="114">
        <v>0</v>
      </c>
      <c r="S48" s="114">
        <f t="shared" si="4"/>
        <v>0</v>
      </c>
      <c r="T48" s="114">
        <f t="shared" si="13"/>
        <v>0</v>
      </c>
      <c r="U48" s="114">
        <f t="shared" si="14"/>
        <v>0</v>
      </c>
      <c r="V48" s="114">
        <f t="shared" si="15"/>
        <v>0</v>
      </c>
      <c r="W48" s="114">
        <f t="shared" si="16"/>
        <v>0</v>
      </c>
      <c r="X48" s="114">
        <f t="shared" si="5"/>
        <v>0</v>
      </c>
      <c r="Y48" s="114">
        <f t="shared" si="17"/>
        <v>0</v>
      </c>
      <c r="Z48" s="114">
        <f t="shared" si="29"/>
        <v>0</v>
      </c>
      <c r="AA48" s="114">
        <f t="shared" si="18"/>
        <v>0</v>
      </c>
      <c r="AB48" s="114">
        <f t="shared" si="19"/>
        <v>0</v>
      </c>
      <c r="AC48" s="114">
        <f t="shared" si="30"/>
        <v>0</v>
      </c>
      <c r="AD48" s="114">
        <f t="shared" si="6"/>
        <v>0</v>
      </c>
      <c r="AE48" s="114">
        <f t="shared" si="20"/>
        <v>954.94268501519855</v>
      </c>
      <c r="AF48" s="114">
        <f t="shared" si="7"/>
        <v>0</v>
      </c>
      <c r="AG48" s="114">
        <f t="shared" si="8"/>
        <v>0</v>
      </c>
      <c r="AH48" s="114">
        <f t="shared" si="21"/>
        <v>1072.8026029902337</v>
      </c>
      <c r="AI48" s="114"/>
      <c r="AJ48" s="114">
        <f t="shared" si="22"/>
        <v>0</v>
      </c>
      <c r="AK48" s="114">
        <f t="shared" si="23"/>
        <v>0</v>
      </c>
      <c r="AL48" s="114">
        <f t="shared" si="9"/>
        <v>0</v>
      </c>
      <c r="AM48" s="114">
        <f t="shared" si="24"/>
        <v>0</v>
      </c>
      <c r="AN48" s="115">
        <f t="shared" si="25"/>
        <v>0</v>
      </c>
    </row>
    <row r="49" spans="1:40" ht="14.4">
      <c r="A49" s="47">
        <f t="shared" si="26"/>
        <v>70</v>
      </c>
      <c r="B49" s="47">
        <f t="shared" si="27"/>
        <v>2049</v>
      </c>
      <c r="C49" s="48">
        <f t="shared" si="0"/>
        <v>8.0246256572465684E-3</v>
      </c>
      <c r="D49" s="48">
        <f t="shared" si="1"/>
        <v>7.5348898273467982E-3</v>
      </c>
      <c r="E49" s="48">
        <f t="shared" si="2"/>
        <v>4.1183942991433681E-3</v>
      </c>
      <c r="F49" s="48">
        <f t="shared" si="3"/>
        <v>3.8669580514474398E-3</v>
      </c>
      <c r="H49" s="19">
        <v>30</v>
      </c>
      <c r="I49" s="47">
        <f t="shared" si="28"/>
        <v>70</v>
      </c>
      <c r="J49" s="19">
        <f t="shared" si="10"/>
        <v>3.3765904180673122E-3</v>
      </c>
      <c r="K49" s="19">
        <f t="shared" si="11"/>
        <v>0.99662340958193274</v>
      </c>
      <c r="L49" s="63">
        <v>1.38E-2</v>
      </c>
      <c r="M49" s="113">
        <f t="shared" si="12"/>
        <v>8.9999999999999993E-3</v>
      </c>
      <c r="N49" s="114"/>
      <c r="O49" s="114"/>
      <c r="P49" s="114"/>
      <c r="Q49" s="114"/>
      <c r="R49" s="114">
        <v>0</v>
      </c>
      <c r="S49" s="114">
        <f t="shared" si="4"/>
        <v>0</v>
      </c>
      <c r="T49" s="114">
        <f t="shared" si="13"/>
        <v>0</v>
      </c>
      <c r="U49" s="114">
        <f t="shared" si="14"/>
        <v>0</v>
      </c>
      <c r="V49" s="114">
        <f t="shared" si="15"/>
        <v>0</v>
      </c>
      <c r="W49" s="114">
        <f t="shared" si="16"/>
        <v>0</v>
      </c>
      <c r="X49" s="114">
        <f t="shared" si="5"/>
        <v>0</v>
      </c>
      <c r="Y49" s="114">
        <f t="shared" si="17"/>
        <v>0</v>
      </c>
      <c r="Z49" s="114">
        <f t="shared" si="29"/>
        <v>0</v>
      </c>
      <c r="AA49" s="114">
        <f t="shared" si="18"/>
        <v>0</v>
      </c>
      <c r="AB49" s="114">
        <f t="shared" si="19"/>
        <v>0</v>
      </c>
      <c r="AC49" s="114">
        <f t="shared" si="30"/>
        <v>0</v>
      </c>
      <c r="AD49" s="114">
        <f t="shared" si="6"/>
        <v>0</v>
      </c>
      <c r="AE49" s="114">
        <f t="shared" si="20"/>
        <v>954.94268501519855</v>
      </c>
      <c r="AF49" s="114">
        <f t="shared" si="7"/>
        <v>0</v>
      </c>
      <c r="AG49" s="114">
        <f t="shared" si="8"/>
        <v>0</v>
      </c>
      <c r="AH49" s="114">
        <f t="shared" si="21"/>
        <v>1072.8026029902337</v>
      </c>
      <c r="AI49" s="114"/>
      <c r="AJ49" s="114">
        <f t="shared" si="22"/>
        <v>0</v>
      </c>
      <c r="AK49" s="114">
        <f t="shared" si="23"/>
        <v>0</v>
      </c>
      <c r="AL49" s="114">
        <f t="shared" si="9"/>
        <v>0</v>
      </c>
      <c r="AM49" s="114">
        <f t="shared" si="24"/>
        <v>0</v>
      </c>
      <c r="AN49" s="115">
        <f t="shared" si="25"/>
        <v>0</v>
      </c>
    </row>
    <row r="50" spans="1:40" ht="14.4">
      <c r="A50" s="47">
        <f t="shared" si="26"/>
        <v>71</v>
      </c>
      <c r="B50" s="47">
        <f t="shared" si="27"/>
        <v>2050</v>
      </c>
      <c r="C50" s="48">
        <f t="shared" si="0"/>
        <v>8.5618707859867627E-3</v>
      </c>
      <c r="D50" s="48">
        <f t="shared" si="1"/>
        <v>8.1541070162938906E-3</v>
      </c>
      <c r="E50" s="48">
        <f t="shared" si="2"/>
        <v>4.3324615635281939E-3</v>
      </c>
      <c r="F50" s="48">
        <f t="shared" si="3"/>
        <v>4.1259647703994441E-3</v>
      </c>
      <c r="H50" s="19">
        <v>31</v>
      </c>
      <c r="I50" s="47">
        <f t="shared" si="28"/>
        <v>71</v>
      </c>
      <c r="J50" s="19">
        <f t="shared" si="10"/>
        <v>3.5762037003130836E-3</v>
      </c>
      <c r="K50" s="19">
        <f t="shared" si="11"/>
        <v>0.99642379629968691</v>
      </c>
      <c r="L50" s="62">
        <v>1.452E-2</v>
      </c>
      <c r="M50" s="113">
        <f t="shared" si="12"/>
        <v>8.9999999999999993E-3</v>
      </c>
      <c r="N50" s="114"/>
      <c r="O50" s="114"/>
      <c r="P50" s="114"/>
      <c r="Q50" s="114"/>
      <c r="R50" s="114">
        <v>0</v>
      </c>
      <c r="S50" s="114">
        <f t="shared" si="4"/>
        <v>0</v>
      </c>
      <c r="T50" s="114">
        <f t="shared" si="13"/>
        <v>0</v>
      </c>
      <c r="U50" s="114">
        <f t="shared" si="14"/>
        <v>0</v>
      </c>
      <c r="V50" s="114">
        <f t="shared" si="15"/>
        <v>0</v>
      </c>
      <c r="W50" s="114">
        <f t="shared" si="16"/>
        <v>0</v>
      </c>
      <c r="X50" s="114">
        <f t="shared" si="5"/>
        <v>0</v>
      </c>
      <c r="Y50" s="114">
        <f t="shared" si="17"/>
        <v>0</v>
      </c>
      <c r="Z50" s="114">
        <f t="shared" si="29"/>
        <v>0</v>
      </c>
      <c r="AA50" s="114">
        <f t="shared" si="18"/>
        <v>0</v>
      </c>
      <c r="AB50" s="114">
        <f t="shared" si="19"/>
        <v>0</v>
      </c>
      <c r="AC50" s="114">
        <f t="shared" si="30"/>
        <v>0</v>
      </c>
      <c r="AD50" s="114">
        <f t="shared" si="6"/>
        <v>0</v>
      </c>
      <c r="AE50" s="114">
        <f t="shared" si="20"/>
        <v>954.94268501519855</v>
      </c>
      <c r="AF50" s="114">
        <f t="shared" si="7"/>
        <v>0</v>
      </c>
      <c r="AG50" s="114">
        <f t="shared" si="8"/>
        <v>0</v>
      </c>
      <c r="AH50" s="114">
        <f t="shared" si="21"/>
        <v>1072.8026029902337</v>
      </c>
      <c r="AI50" s="114"/>
      <c r="AJ50" s="114">
        <f t="shared" si="22"/>
        <v>0</v>
      </c>
      <c r="AK50" s="114">
        <f t="shared" si="23"/>
        <v>0</v>
      </c>
      <c r="AL50" s="114">
        <f t="shared" si="9"/>
        <v>0</v>
      </c>
      <c r="AM50" s="114">
        <f t="shared" si="24"/>
        <v>0</v>
      </c>
      <c r="AN50" s="115">
        <f t="shared" si="25"/>
        <v>0</v>
      </c>
    </row>
    <row r="51" spans="1:40" ht="14.4">
      <c r="A51" s="47">
        <f t="shared" si="26"/>
        <v>72</v>
      </c>
      <c r="B51" s="47">
        <f t="shared" si="27"/>
        <v>2051</v>
      </c>
      <c r="C51" s="48">
        <f t="shared" ref="C51:C82" si="31">IF($A51=121,1,IF($A51&gt;121,0,IF($A51&lt;(x+n),INDEX(Aggregattafel_2.O,$A51+1,1),IF($A51=(x+n),INDEX(f,1,1),IF(AND($A51&gt;(x+n),$A51&lt;(x+n+5)),INDEX(f,2,1),1))*INDEX(Selektionstafel_2.O,$A51+1,1))*EXP(-(INDEX(F_2_2.O,$A51+1,1)*($B51-1999)+INDEX(G,$B51-1998,1)*(INDEX(F_1_2.O,$A51+1,1)-INDEX(F_2_2.O,$A51+1,1))))))</f>
        <v>9.2210209599555577E-3</v>
      </c>
      <c r="D51" s="48">
        <f t="shared" si="1"/>
        <v>8.8550771765096153E-3</v>
      </c>
      <c r="E51" s="48">
        <f t="shared" ref="E51:E82" si="32">IF($A51=121,1,IF($A51&gt;121,0,IF($A51&lt;(x+n),INDEX(Aggregattafel_1.O,$A51+1,1),IF($A51=(x+n),INDEX(f,1,1),IF(AND($A51&gt;(x+n),$A51&lt;(x+n+5)),INDEX(f,2,1),1))*INDEX(Selektionstafel_1.O,$A51+1,1))*EXP(-INDEX(F_1.O,$A51+1,1)*($B51-1999))))</f>
        <v>4.6074090040529357E-3</v>
      </c>
      <c r="F51" s="48">
        <f t="shared" si="3"/>
        <v>4.4245394777258648E-3</v>
      </c>
      <c r="H51" s="19">
        <v>32</v>
      </c>
      <c r="I51" s="47">
        <f t="shared" si="28"/>
        <v>72</v>
      </c>
      <c r="J51" s="19">
        <f t="shared" si="10"/>
        <v>3.8194366440635775E-3</v>
      </c>
      <c r="K51" s="19">
        <f t="shared" si="11"/>
        <v>0.99618056335593641</v>
      </c>
      <c r="L51" s="62">
        <v>1.5219999999999999E-2</v>
      </c>
      <c r="M51" s="113">
        <f t="shared" si="12"/>
        <v>8.9999999999999993E-3</v>
      </c>
      <c r="N51" s="114"/>
      <c r="O51" s="114"/>
      <c r="P51" s="114"/>
      <c r="Q51" s="114"/>
      <c r="R51" s="114">
        <v>0</v>
      </c>
      <c r="S51" s="114">
        <f t="shared" si="4"/>
        <v>0</v>
      </c>
      <c r="T51" s="114">
        <f t="shared" si="13"/>
        <v>0</v>
      </c>
      <c r="U51" s="114">
        <f t="shared" si="14"/>
        <v>0</v>
      </c>
      <c r="V51" s="114">
        <f t="shared" si="15"/>
        <v>0</v>
      </c>
      <c r="W51" s="114">
        <f t="shared" si="16"/>
        <v>0</v>
      </c>
      <c r="X51" s="114">
        <f t="shared" si="5"/>
        <v>0</v>
      </c>
      <c r="Y51" s="114">
        <f t="shared" si="17"/>
        <v>0</v>
      </c>
      <c r="Z51" s="114">
        <f t="shared" si="29"/>
        <v>0</v>
      </c>
      <c r="AA51" s="114">
        <f t="shared" si="18"/>
        <v>0</v>
      </c>
      <c r="AB51" s="114">
        <f t="shared" si="19"/>
        <v>0</v>
      </c>
      <c r="AC51" s="114">
        <f t="shared" si="30"/>
        <v>0</v>
      </c>
      <c r="AD51" s="114">
        <f t="shared" si="6"/>
        <v>0</v>
      </c>
      <c r="AE51" s="114">
        <f t="shared" si="20"/>
        <v>954.94268501519855</v>
      </c>
      <c r="AF51" s="114">
        <f t="shared" si="7"/>
        <v>0</v>
      </c>
      <c r="AG51" s="114">
        <f t="shared" si="8"/>
        <v>0</v>
      </c>
      <c r="AH51" s="114">
        <f t="shared" si="21"/>
        <v>1072.8026029902337</v>
      </c>
      <c r="AI51" s="114"/>
      <c r="AJ51" s="114">
        <f t="shared" si="22"/>
        <v>0</v>
      </c>
      <c r="AK51" s="114">
        <f t="shared" si="23"/>
        <v>0</v>
      </c>
      <c r="AL51" s="114">
        <f t="shared" si="9"/>
        <v>0</v>
      </c>
      <c r="AM51" s="114">
        <f t="shared" si="24"/>
        <v>0</v>
      </c>
      <c r="AN51" s="115">
        <f t="shared" si="25"/>
        <v>0</v>
      </c>
    </row>
    <row r="52" spans="1:40" ht="14.4">
      <c r="A52" s="47">
        <f t="shared" si="26"/>
        <v>73</v>
      </c>
      <c r="B52" s="47">
        <f t="shared" si="27"/>
        <v>2052</v>
      </c>
      <c r="C52" s="48">
        <f t="shared" si="31"/>
        <v>1.0021651560827306E-2</v>
      </c>
      <c r="D52" s="48">
        <f t="shared" si="1"/>
        <v>9.6595906192301281E-3</v>
      </c>
      <c r="E52" s="48">
        <f t="shared" si="32"/>
        <v>4.9537477366792954E-3</v>
      </c>
      <c r="F52" s="48">
        <f t="shared" si="3"/>
        <v>4.7748397845705365E-3</v>
      </c>
      <c r="H52" s="19">
        <v>33</v>
      </c>
      <c r="I52" s="47">
        <f t="shared" si="28"/>
        <v>73</v>
      </c>
      <c r="J52" s="19">
        <f t="shared" si="10"/>
        <v>4.107260739848068E-3</v>
      </c>
      <c r="K52" s="19">
        <f t="shared" si="11"/>
        <v>0.99589273926015198</v>
      </c>
      <c r="L52" s="62">
        <v>1.5890000000000001E-2</v>
      </c>
      <c r="M52" s="113">
        <f t="shared" si="12"/>
        <v>8.9999999999999993E-3</v>
      </c>
      <c r="N52" s="114"/>
      <c r="O52" s="114"/>
      <c r="P52" s="114"/>
      <c r="Q52" s="114"/>
      <c r="R52" s="114">
        <v>0</v>
      </c>
      <c r="S52" s="114">
        <f t="shared" si="4"/>
        <v>0</v>
      </c>
      <c r="T52" s="114">
        <f t="shared" si="13"/>
        <v>0</v>
      </c>
      <c r="U52" s="114">
        <f t="shared" si="14"/>
        <v>0</v>
      </c>
      <c r="V52" s="114">
        <f t="shared" si="15"/>
        <v>0</v>
      </c>
      <c r="W52" s="114">
        <f t="shared" si="16"/>
        <v>0</v>
      </c>
      <c r="X52" s="114">
        <f t="shared" si="5"/>
        <v>0</v>
      </c>
      <c r="Y52" s="114">
        <f t="shared" si="17"/>
        <v>0</v>
      </c>
      <c r="Z52" s="114">
        <f t="shared" si="29"/>
        <v>0</v>
      </c>
      <c r="AA52" s="114">
        <f t="shared" si="18"/>
        <v>0</v>
      </c>
      <c r="AB52" s="114">
        <f t="shared" si="19"/>
        <v>0</v>
      </c>
      <c r="AC52" s="114">
        <f t="shared" si="30"/>
        <v>0</v>
      </c>
      <c r="AD52" s="114">
        <f t="shared" si="6"/>
        <v>0</v>
      </c>
      <c r="AE52" s="114">
        <f t="shared" si="20"/>
        <v>954.94268501519855</v>
      </c>
      <c r="AF52" s="114">
        <f t="shared" si="7"/>
        <v>0</v>
      </c>
      <c r="AG52" s="114">
        <f t="shared" si="8"/>
        <v>0</v>
      </c>
      <c r="AH52" s="114">
        <f t="shared" si="21"/>
        <v>1072.8026029902337</v>
      </c>
      <c r="AI52" s="114"/>
      <c r="AJ52" s="114">
        <f t="shared" si="22"/>
        <v>0</v>
      </c>
      <c r="AK52" s="114">
        <f t="shared" si="23"/>
        <v>0</v>
      </c>
      <c r="AL52" s="114">
        <f t="shared" si="9"/>
        <v>0</v>
      </c>
      <c r="AM52" s="114">
        <f t="shared" si="24"/>
        <v>0</v>
      </c>
      <c r="AN52" s="115">
        <f t="shared" si="25"/>
        <v>0</v>
      </c>
    </row>
    <row r="53" spans="1:40" ht="14.4">
      <c r="A53" s="47">
        <f t="shared" si="26"/>
        <v>74</v>
      </c>
      <c r="B53" s="47">
        <f t="shared" si="27"/>
        <v>2053</v>
      </c>
      <c r="C53" s="48">
        <f t="shared" si="31"/>
        <v>1.0988954654935469E-2</v>
      </c>
      <c r="D53" s="48">
        <f t="shared" si="1"/>
        <v>1.0598715007555033E-2</v>
      </c>
      <c r="E53" s="48">
        <f t="shared" si="32"/>
        <v>5.3846014557876942E-3</v>
      </c>
      <c r="F53" s="48">
        <f t="shared" si="3"/>
        <v>5.1934462639949656E-3</v>
      </c>
      <c r="H53" s="19">
        <v>34</v>
      </c>
      <c r="I53" s="47">
        <f t="shared" si="28"/>
        <v>74</v>
      </c>
      <c r="J53" s="19">
        <f t="shared" si="10"/>
        <v>4.4595289897808102E-3</v>
      </c>
      <c r="K53" s="19">
        <f t="shared" si="11"/>
        <v>0.99554047101021914</v>
      </c>
      <c r="L53" s="62">
        <v>1.6539999999999999E-2</v>
      </c>
      <c r="M53" s="113">
        <f t="shared" si="12"/>
        <v>8.9999999999999993E-3</v>
      </c>
      <c r="N53" s="114"/>
      <c r="O53" s="114"/>
      <c r="P53" s="114"/>
      <c r="Q53" s="114"/>
      <c r="R53" s="114">
        <v>0</v>
      </c>
      <c r="S53" s="114">
        <f t="shared" si="4"/>
        <v>0</v>
      </c>
      <c r="T53" s="114">
        <f t="shared" si="13"/>
        <v>0</v>
      </c>
      <c r="U53" s="114">
        <f t="shared" si="14"/>
        <v>0</v>
      </c>
      <c r="V53" s="114">
        <f t="shared" si="15"/>
        <v>0</v>
      </c>
      <c r="W53" s="114">
        <f t="shared" si="16"/>
        <v>0</v>
      </c>
      <c r="X53" s="114">
        <f t="shared" si="5"/>
        <v>0</v>
      </c>
      <c r="Y53" s="114">
        <f t="shared" si="17"/>
        <v>0</v>
      </c>
      <c r="Z53" s="114">
        <f t="shared" si="29"/>
        <v>0</v>
      </c>
      <c r="AA53" s="114">
        <f t="shared" si="18"/>
        <v>0</v>
      </c>
      <c r="AB53" s="114">
        <f t="shared" si="19"/>
        <v>0</v>
      </c>
      <c r="AC53" s="114">
        <f t="shared" si="30"/>
        <v>0</v>
      </c>
      <c r="AD53" s="114">
        <f t="shared" si="6"/>
        <v>0</v>
      </c>
      <c r="AE53" s="114">
        <f t="shared" si="20"/>
        <v>954.94268501519855</v>
      </c>
      <c r="AF53" s="114">
        <f t="shared" si="7"/>
        <v>0</v>
      </c>
      <c r="AG53" s="114">
        <f t="shared" si="8"/>
        <v>0</v>
      </c>
      <c r="AH53" s="114">
        <f t="shared" si="21"/>
        <v>1072.8026029902337</v>
      </c>
      <c r="AI53" s="114"/>
      <c r="AJ53" s="114">
        <f t="shared" si="22"/>
        <v>0</v>
      </c>
      <c r="AK53" s="114">
        <f t="shared" si="23"/>
        <v>0</v>
      </c>
      <c r="AL53" s="114">
        <f t="shared" si="9"/>
        <v>0</v>
      </c>
      <c r="AM53" s="114">
        <f t="shared" si="24"/>
        <v>0</v>
      </c>
      <c r="AN53" s="115">
        <f t="shared" si="25"/>
        <v>0</v>
      </c>
    </row>
    <row r="54" spans="1:40" ht="14.4">
      <c r="A54" s="47">
        <f t="shared" si="26"/>
        <v>75</v>
      </c>
      <c r="B54" s="47">
        <f t="shared" si="27"/>
        <v>2054</v>
      </c>
      <c r="C54" s="48">
        <f t="shared" si="31"/>
        <v>1.219497779765618E-2</v>
      </c>
      <c r="D54" s="48">
        <f t="shared" si="1"/>
        <v>1.1751977932042138E-2</v>
      </c>
      <c r="E54" s="48">
        <f t="shared" si="32"/>
        <v>5.9361370319386975E-3</v>
      </c>
      <c r="F54" s="48">
        <f t="shared" si="3"/>
        <v>5.7203087716335465E-3</v>
      </c>
      <c r="H54" s="19">
        <v>35</v>
      </c>
      <c r="I54" s="47">
        <f t="shared" si="28"/>
        <v>75</v>
      </c>
      <c r="J54" s="19">
        <f t="shared" si="10"/>
        <v>4.9005283507636589E-3</v>
      </c>
      <c r="K54" s="19">
        <f t="shared" si="11"/>
        <v>0.99509947164923629</v>
      </c>
      <c r="L54" s="63">
        <v>1.7170000000000001E-2</v>
      </c>
      <c r="M54" s="113">
        <f t="shared" si="12"/>
        <v>8.9999999999999993E-3</v>
      </c>
      <c r="N54" s="114"/>
      <c r="O54" s="114"/>
      <c r="P54" s="114"/>
      <c r="Q54" s="114"/>
      <c r="R54" s="114">
        <v>0</v>
      </c>
      <c r="S54" s="114">
        <f t="shared" si="4"/>
        <v>0</v>
      </c>
      <c r="T54" s="114">
        <f t="shared" si="13"/>
        <v>0</v>
      </c>
      <c r="U54" s="114">
        <f t="shared" si="14"/>
        <v>0</v>
      </c>
      <c r="V54" s="114">
        <f t="shared" si="15"/>
        <v>0</v>
      </c>
      <c r="W54" s="114">
        <f t="shared" si="16"/>
        <v>0</v>
      </c>
      <c r="X54" s="114">
        <f t="shared" si="5"/>
        <v>0</v>
      </c>
      <c r="Y54" s="114">
        <f t="shared" si="17"/>
        <v>0</v>
      </c>
      <c r="Z54" s="114">
        <f t="shared" si="29"/>
        <v>0</v>
      </c>
      <c r="AA54" s="114">
        <f t="shared" si="18"/>
        <v>0</v>
      </c>
      <c r="AB54" s="114">
        <f t="shared" si="19"/>
        <v>0</v>
      </c>
      <c r="AC54" s="114">
        <f t="shared" si="30"/>
        <v>0</v>
      </c>
      <c r="AD54" s="114">
        <f t="shared" si="6"/>
        <v>0</v>
      </c>
      <c r="AE54" s="114">
        <f t="shared" si="20"/>
        <v>954.94268501519855</v>
      </c>
      <c r="AF54" s="114">
        <f t="shared" si="7"/>
        <v>0</v>
      </c>
      <c r="AG54" s="114">
        <f t="shared" si="8"/>
        <v>0</v>
      </c>
      <c r="AH54" s="114">
        <f t="shared" si="21"/>
        <v>1072.8026029902337</v>
      </c>
      <c r="AI54" s="114"/>
      <c r="AJ54" s="114">
        <f t="shared" si="22"/>
        <v>0</v>
      </c>
      <c r="AK54" s="114">
        <f t="shared" si="23"/>
        <v>0</v>
      </c>
      <c r="AL54" s="114">
        <f t="shared" si="9"/>
        <v>0</v>
      </c>
      <c r="AM54" s="114">
        <f t="shared" si="24"/>
        <v>0</v>
      </c>
      <c r="AN54" s="115">
        <f t="shared" si="25"/>
        <v>0</v>
      </c>
    </row>
    <row r="55" spans="1:40" ht="14.4">
      <c r="A55" s="47">
        <f t="shared" si="26"/>
        <v>76</v>
      </c>
      <c r="B55" s="47">
        <f t="shared" si="27"/>
        <v>2055</v>
      </c>
      <c r="C55" s="48">
        <f t="shared" si="31"/>
        <v>1.3641651141553307E-2</v>
      </c>
      <c r="D55" s="48">
        <f t="shared" si="1"/>
        <v>1.312787661813325E-2</v>
      </c>
      <c r="E55" s="48">
        <f t="shared" si="32"/>
        <v>6.609485433734969E-3</v>
      </c>
      <c r="F55" s="48">
        <f t="shared" si="3"/>
        <v>6.3605178831012688E-3</v>
      </c>
      <c r="H55" s="19">
        <v>36</v>
      </c>
      <c r="I55" s="47">
        <f t="shared" si="28"/>
        <v>76</v>
      </c>
      <c r="J55" s="19">
        <f t="shared" si="10"/>
        <v>5.4262542129250814E-3</v>
      </c>
      <c r="K55" s="19">
        <f t="shared" si="11"/>
        <v>0.99457374578707491</v>
      </c>
      <c r="L55" s="62">
        <v>1.7780000000000001E-2</v>
      </c>
      <c r="M55" s="113">
        <f t="shared" si="12"/>
        <v>8.9999999999999993E-3</v>
      </c>
      <c r="N55" s="114"/>
      <c r="O55" s="114"/>
      <c r="P55" s="114"/>
      <c r="Q55" s="114"/>
      <c r="R55" s="114">
        <v>0</v>
      </c>
      <c r="S55" s="114">
        <f t="shared" si="4"/>
        <v>0</v>
      </c>
      <c r="T55" s="114">
        <f t="shared" si="13"/>
        <v>0</v>
      </c>
      <c r="U55" s="114">
        <f t="shared" si="14"/>
        <v>0</v>
      </c>
      <c r="V55" s="114">
        <f t="shared" si="15"/>
        <v>0</v>
      </c>
      <c r="W55" s="114">
        <f t="shared" si="16"/>
        <v>0</v>
      </c>
      <c r="X55" s="114">
        <f t="shared" si="5"/>
        <v>0</v>
      </c>
      <c r="Y55" s="114">
        <f t="shared" si="17"/>
        <v>0</v>
      </c>
      <c r="Z55" s="114">
        <f t="shared" si="29"/>
        <v>0</v>
      </c>
      <c r="AA55" s="114">
        <f t="shared" si="18"/>
        <v>0</v>
      </c>
      <c r="AB55" s="114">
        <f t="shared" si="19"/>
        <v>0</v>
      </c>
      <c r="AC55" s="114">
        <f t="shared" si="30"/>
        <v>0</v>
      </c>
      <c r="AD55" s="114">
        <f t="shared" si="6"/>
        <v>0</v>
      </c>
      <c r="AE55" s="114">
        <f t="shared" si="20"/>
        <v>954.94268501519855</v>
      </c>
      <c r="AF55" s="114">
        <f t="shared" si="7"/>
        <v>0</v>
      </c>
      <c r="AG55" s="114">
        <f t="shared" si="8"/>
        <v>0</v>
      </c>
      <c r="AH55" s="114">
        <f t="shared" si="21"/>
        <v>1072.8026029902337</v>
      </c>
      <c r="AI55" s="114"/>
      <c r="AJ55" s="114">
        <f t="shared" si="22"/>
        <v>0</v>
      </c>
      <c r="AK55" s="114">
        <f t="shared" si="23"/>
        <v>0</v>
      </c>
      <c r="AL55" s="114">
        <f t="shared" si="9"/>
        <v>0</v>
      </c>
      <c r="AM55" s="114">
        <f t="shared" si="24"/>
        <v>0</v>
      </c>
      <c r="AN55" s="115">
        <f t="shared" si="25"/>
        <v>0</v>
      </c>
    </row>
    <row r="56" spans="1:40" ht="14.4">
      <c r="A56" s="47">
        <f t="shared" si="26"/>
        <v>77</v>
      </c>
      <c r="B56" s="47">
        <f t="shared" si="27"/>
        <v>2056</v>
      </c>
      <c r="C56" s="48">
        <f t="shared" si="31"/>
        <v>1.5401036675180061E-2</v>
      </c>
      <c r="D56" s="48">
        <f t="shared" si="1"/>
        <v>1.4803063569609292E-2</v>
      </c>
      <c r="E56" s="48">
        <f t="shared" si="32"/>
        <v>7.4410604632328629E-3</v>
      </c>
      <c r="F56" s="48">
        <f t="shared" si="3"/>
        <v>7.1523386142647331E-3</v>
      </c>
      <c r="H56" s="19">
        <v>37</v>
      </c>
      <c r="I56" s="47">
        <f t="shared" si="28"/>
        <v>77</v>
      </c>
      <c r="J56" s="19">
        <f t="shared" si="10"/>
        <v>6.0503460152909515E-3</v>
      </c>
      <c r="K56" s="19">
        <f t="shared" si="11"/>
        <v>0.99394965398470903</v>
      </c>
      <c r="L56" s="62">
        <v>1.8360000000000001E-2</v>
      </c>
      <c r="M56" s="113">
        <f t="shared" si="12"/>
        <v>8.9999999999999993E-3</v>
      </c>
      <c r="N56" s="114"/>
      <c r="O56" s="114"/>
      <c r="P56" s="114"/>
      <c r="Q56" s="114"/>
      <c r="R56" s="114">
        <v>0</v>
      </c>
      <c r="S56" s="114">
        <f t="shared" si="4"/>
        <v>0</v>
      </c>
      <c r="T56" s="114">
        <f t="shared" si="13"/>
        <v>0</v>
      </c>
      <c r="U56" s="114">
        <f t="shared" si="14"/>
        <v>0</v>
      </c>
      <c r="V56" s="114">
        <f t="shared" si="15"/>
        <v>0</v>
      </c>
      <c r="W56" s="114">
        <f t="shared" si="16"/>
        <v>0</v>
      </c>
      <c r="X56" s="114">
        <f t="shared" si="5"/>
        <v>0</v>
      </c>
      <c r="Y56" s="114">
        <f t="shared" si="17"/>
        <v>0</v>
      </c>
      <c r="Z56" s="114">
        <f t="shared" si="29"/>
        <v>0</v>
      </c>
      <c r="AA56" s="114">
        <f t="shared" si="18"/>
        <v>0</v>
      </c>
      <c r="AB56" s="114">
        <f t="shared" si="19"/>
        <v>0</v>
      </c>
      <c r="AC56" s="114">
        <f t="shared" si="30"/>
        <v>0</v>
      </c>
      <c r="AD56" s="114">
        <f t="shared" si="6"/>
        <v>0</v>
      </c>
      <c r="AE56" s="114">
        <f t="shared" si="20"/>
        <v>954.94268501519855</v>
      </c>
      <c r="AF56" s="114">
        <f t="shared" si="7"/>
        <v>0</v>
      </c>
      <c r="AG56" s="114">
        <f t="shared" si="8"/>
        <v>0</v>
      </c>
      <c r="AH56" s="114">
        <f t="shared" si="21"/>
        <v>1072.8026029902337</v>
      </c>
      <c r="AI56" s="114"/>
      <c r="AJ56" s="114">
        <f t="shared" si="22"/>
        <v>0</v>
      </c>
      <c r="AK56" s="114">
        <f t="shared" si="23"/>
        <v>0</v>
      </c>
      <c r="AL56" s="114">
        <f t="shared" si="9"/>
        <v>0</v>
      </c>
      <c r="AM56" s="114">
        <f t="shared" si="24"/>
        <v>0</v>
      </c>
      <c r="AN56" s="115">
        <f t="shared" si="25"/>
        <v>0</v>
      </c>
    </row>
    <row r="57" spans="1:40" ht="14.4">
      <c r="A57" s="47">
        <f t="shared" si="26"/>
        <v>78</v>
      </c>
      <c r="B57" s="47">
        <f t="shared" si="27"/>
        <v>2057</v>
      </c>
      <c r="C57" s="48">
        <f t="shared" si="31"/>
        <v>1.752737608133163E-2</v>
      </c>
      <c r="D57" s="48">
        <f t="shared" si="1"/>
        <v>1.683569441144802E-2</v>
      </c>
      <c r="E57" s="48">
        <f t="shared" si="32"/>
        <v>8.4595033528692947E-3</v>
      </c>
      <c r="F57" s="48">
        <f t="shared" si="3"/>
        <v>8.1257999381433819E-3</v>
      </c>
      <c r="H57" s="19">
        <v>38</v>
      </c>
      <c r="I57" s="47">
        <f t="shared" si="28"/>
        <v>78</v>
      </c>
      <c r="J57" s="19">
        <f t="shared" si="10"/>
        <v>6.8158185959981714E-3</v>
      </c>
      <c r="K57" s="19">
        <f t="shared" si="11"/>
        <v>0.99318418140400178</v>
      </c>
      <c r="L57" s="62">
        <v>1.8919999999999999E-2</v>
      </c>
      <c r="M57" s="113">
        <f t="shared" si="12"/>
        <v>8.9999999999999993E-3</v>
      </c>
      <c r="N57" s="114"/>
      <c r="O57" s="114"/>
      <c r="P57" s="114"/>
      <c r="Q57" s="114"/>
      <c r="R57" s="114">
        <v>0</v>
      </c>
      <c r="S57" s="114">
        <f t="shared" si="4"/>
        <v>0</v>
      </c>
      <c r="T57" s="114">
        <f t="shared" si="13"/>
        <v>0</v>
      </c>
      <c r="U57" s="114">
        <f t="shared" si="14"/>
        <v>0</v>
      </c>
      <c r="V57" s="114">
        <f t="shared" si="15"/>
        <v>0</v>
      </c>
      <c r="W57" s="114">
        <f t="shared" si="16"/>
        <v>0</v>
      </c>
      <c r="X57" s="114">
        <f t="shared" si="5"/>
        <v>0</v>
      </c>
      <c r="Y57" s="114">
        <f t="shared" si="17"/>
        <v>0</v>
      </c>
      <c r="Z57" s="114">
        <f t="shared" si="29"/>
        <v>0</v>
      </c>
      <c r="AA57" s="114">
        <f t="shared" si="18"/>
        <v>0</v>
      </c>
      <c r="AB57" s="114">
        <f t="shared" si="19"/>
        <v>0</v>
      </c>
      <c r="AC57" s="114">
        <f t="shared" si="30"/>
        <v>0</v>
      </c>
      <c r="AD57" s="114">
        <f t="shared" si="6"/>
        <v>0</v>
      </c>
      <c r="AE57" s="114">
        <f t="shared" si="20"/>
        <v>954.94268501519855</v>
      </c>
      <c r="AF57" s="114">
        <f t="shared" si="7"/>
        <v>0</v>
      </c>
      <c r="AG57" s="114">
        <f t="shared" si="8"/>
        <v>0</v>
      </c>
      <c r="AH57" s="114">
        <f t="shared" si="21"/>
        <v>1072.8026029902337</v>
      </c>
      <c r="AI57" s="114"/>
      <c r="AJ57" s="114">
        <f t="shared" si="22"/>
        <v>0</v>
      </c>
      <c r="AK57" s="114">
        <f t="shared" si="23"/>
        <v>0</v>
      </c>
      <c r="AL57" s="114">
        <f t="shared" si="9"/>
        <v>0</v>
      </c>
      <c r="AM57" s="114">
        <f t="shared" si="24"/>
        <v>0</v>
      </c>
      <c r="AN57" s="115">
        <f t="shared" si="25"/>
        <v>0</v>
      </c>
    </row>
    <row r="58" spans="1:40" ht="14.4">
      <c r="A58" s="47">
        <f t="shared" si="26"/>
        <v>79</v>
      </c>
      <c r="B58" s="47">
        <f t="shared" si="27"/>
        <v>2058</v>
      </c>
      <c r="C58" s="48">
        <f t="shared" si="31"/>
        <v>2.0101859638518481E-2</v>
      </c>
      <c r="D58" s="48">
        <f t="shared" si="1"/>
        <v>1.9311927145280173E-2</v>
      </c>
      <c r="E58" s="48">
        <f t="shared" si="32"/>
        <v>9.7062516521718902E-3</v>
      </c>
      <c r="F58" s="48">
        <f t="shared" si="3"/>
        <v>9.3249159888325363E-3</v>
      </c>
      <c r="H58" s="19">
        <v>39</v>
      </c>
      <c r="I58" s="47">
        <f t="shared" si="28"/>
        <v>79</v>
      </c>
      <c r="J58" s="19">
        <f t="shared" si="10"/>
        <v>7.7633073514845772E-3</v>
      </c>
      <c r="K58" s="19">
        <f t="shared" si="11"/>
        <v>0.99223669264851544</v>
      </c>
      <c r="L58" s="62">
        <v>1.9460000000000002E-2</v>
      </c>
      <c r="M58" s="113">
        <f t="shared" si="12"/>
        <v>8.9999999999999993E-3</v>
      </c>
      <c r="N58" s="114"/>
      <c r="O58" s="114"/>
      <c r="P58" s="114"/>
      <c r="Q58" s="114"/>
      <c r="R58" s="114">
        <v>0</v>
      </c>
      <c r="S58" s="114">
        <f t="shared" si="4"/>
        <v>0</v>
      </c>
      <c r="T58" s="114">
        <f t="shared" si="13"/>
        <v>0</v>
      </c>
      <c r="U58" s="114">
        <f t="shared" si="14"/>
        <v>0</v>
      </c>
      <c r="V58" s="114">
        <f t="shared" si="15"/>
        <v>0</v>
      </c>
      <c r="W58" s="114">
        <f t="shared" si="16"/>
        <v>0</v>
      </c>
      <c r="X58" s="114">
        <f t="shared" si="5"/>
        <v>0</v>
      </c>
      <c r="Y58" s="114">
        <f t="shared" si="17"/>
        <v>0</v>
      </c>
      <c r="Z58" s="114">
        <f t="shared" si="29"/>
        <v>0</v>
      </c>
      <c r="AA58" s="114">
        <f t="shared" si="18"/>
        <v>0</v>
      </c>
      <c r="AB58" s="114">
        <f t="shared" si="19"/>
        <v>0</v>
      </c>
      <c r="AC58" s="114">
        <f t="shared" si="30"/>
        <v>0</v>
      </c>
      <c r="AD58" s="114">
        <f t="shared" si="6"/>
        <v>0</v>
      </c>
      <c r="AE58" s="114">
        <f t="shared" si="20"/>
        <v>954.94268501519855</v>
      </c>
      <c r="AF58" s="114">
        <f t="shared" si="7"/>
        <v>0</v>
      </c>
      <c r="AG58" s="114">
        <f t="shared" si="8"/>
        <v>0</v>
      </c>
      <c r="AH58" s="114">
        <f t="shared" si="21"/>
        <v>1072.8026029902337</v>
      </c>
      <c r="AI58" s="114"/>
      <c r="AJ58" s="114">
        <f t="shared" si="22"/>
        <v>0</v>
      </c>
      <c r="AK58" s="114">
        <f t="shared" si="23"/>
        <v>0</v>
      </c>
      <c r="AL58" s="114">
        <f t="shared" si="9"/>
        <v>0</v>
      </c>
      <c r="AM58" s="114">
        <f t="shared" si="24"/>
        <v>0</v>
      </c>
      <c r="AN58" s="115">
        <f t="shared" si="25"/>
        <v>0</v>
      </c>
    </row>
    <row r="59" spans="1:40" ht="14.4">
      <c r="A59" s="47">
        <f t="shared" si="26"/>
        <v>80</v>
      </c>
      <c r="B59" s="47">
        <f t="shared" si="27"/>
        <v>2059</v>
      </c>
      <c r="C59" s="48">
        <f t="shared" si="31"/>
        <v>2.3226325312223069E-2</v>
      </c>
      <c r="D59" s="48">
        <f t="shared" si="1"/>
        <v>2.2336265400623279E-2</v>
      </c>
      <c r="E59" s="48">
        <f t="shared" si="32"/>
        <v>1.1233912314133808E-2</v>
      </c>
      <c r="F59" s="48">
        <f t="shared" si="3"/>
        <v>1.0803537187105784E-2</v>
      </c>
      <c r="H59" s="19">
        <v>40</v>
      </c>
      <c r="I59" s="47">
        <f t="shared" si="28"/>
        <v>80</v>
      </c>
      <c r="J59" s="19">
        <f t="shared" si="10"/>
        <v>8.9465545147367365E-3</v>
      </c>
      <c r="K59" s="19">
        <f t="shared" si="11"/>
        <v>0.99105344548526331</v>
      </c>
      <c r="L59" s="63">
        <v>1.9970000000000002E-2</v>
      </c>
      <c r="M59" s="113">
        <f t="shared" si="12"/>
        <v>8.9999999999999993E-3</v>
      </c>
      <c r="N59" s="114"/>
      <c r="O59" s="114"/>
      <c r="P59" s="114"/>
      <c r="Q59" s="114"/>
      <c r="R59" s="114">
        <v>0</v>
      </c>
      <c r="S59" s="114">
        <f t="shared" si="4"/>
        <v>0</v>
      </c>
      <c r="T59" s="114">
        <f>(O60*J59+T60*K59)/(1+M59)</f>
        <v>0</v>
      </c>
      <c r="U59" s="114">
        <f t="shared" si="14"/>
        <v>0</v>
      </c>
      <c r="V59" s="114">
        <f t="shared" si="15"/>
        <v>0</v>
      </c>
      <c r="W59" s="114">
        <f t="shared" si="16"/>
        <v>0</v>
      </c>
      <c r="X59" s="114">
        <f t="shared" si="5"/>
        <v>0</v>
      </c>
      <c r="Y59" s="114">
        <f t="shared" si="17"/>
        <v>0</v>
      </c>
      <c r="Z59" s="114">
        <f t="shared" si="29"/>
        <v>0</v>
      </c>
      <c r="AA59" s="114">
        <f t="shared" si="18"/>
        <v>0</v>
      </c>
      <c r="AB59" s="114">
        <f t="shared" si="19"/>
        <v>0</v>
      </c>
      <c r="AC59" s="114">
        <f t="shared" si="30"/>
        <v>0</v>
      </c>
      <c r="AD59" s="114">
        <f t="shared" si="6"/>
        <v>0</v>
      </c>
      <c r="AE59" s="114">
        <f t="shared" si="20"/>
        <v>954.94268501519855</v>
      </c>
      <c r="AF59" s="114">
        <f t="shared" si="7"/>
        <v>0</v>
      </c>
      <c r="AG59" s="114">
        <f t="shared" si="8"/>
        <v>0</v>
      </c>
      <c r="AH59" s="114">
        <f t="shared" si="21"/>
        <v>1072.8026029902337</v>
      </c>
      <c r="AI59" s="114"/>
      <c r="AJ59" s="114">
        <f t="shared" si="22"/>
        <v>0</v>
      </c>
      <c r="AK59" s="114">
        <f t="shared" si="23"/>
        <v>0</v>
      </c>
      <c r="AL59" s="114">
        <f t="shared" si="9"/>
        <v>0</v>
      </c>
      <c r="AM59" s="114">
        <f t="shared" si="24"/>
        <v>0</v>
      </c>
      <c r="AN59" s="115">
        <f t="shared" si="25"/>
        <v>0</v>
      </c>
    </row>
    <row r="60" spans="1:40" ht="14.4">
      <c r="A60" s="47">
        <f t="shared" si="26"/>
        <v>81</v>
      </c>
      <c r="B60" s="47">
        <f t="shared" si="27"/>
        <v>2060</v>
      </c>
      <c r="C60" s="48">
        <f t="shared" si="31"/>
        <v>2.6956107064830974E-2</v>
      </c>
      <c r="D60" s="48">
        <f t="shared" si="1"/>
        <v>2.5971877715628242E-2</v>
      </c>
      <c r="E60" s="48">
        <f t="shared" si="32"/>
        <v>1.307512426108349E-2</v>
      </c>
      <c r="F60" s="48">
        <f t="shared" si="3"/>
        <v>1.2597756958956933E-2</v>
      </c>
      <c r="H60" s="19">
        <v>41</v>
      </c>
      <c r="I60" s="47">
        <f t="shared" si="28"/>
        <v>81</v>
      </c>
      <c r="J60" s="19">
        <f t="shared" si="10"/>
        <v>1.0409267406225916E-2</v>
      </c>
      <c r="K60" s="19">
        <f t="shared" si="11"/>
        <v>0.98959073259377406</v>
      </c>
      <c r="L60" s="62">
        <v>2.0469999999999999E-2</v>
      </c>
      <c r="M60" s="113">
        <f t="shared" si="12"/>
        <v>8.9999999999999993E-3</v>
      </c>
      <c r="N60" s="114"/>
      <c r="O60" s="114"/>
      <c r="P60" s="114"/>
      <c r="Q60" s="114"/>
      <c r="R60" s="114">
        <v>0</v>
      </c>
      <c r="S60" s="114">
        <f t="shared" si="4"/>
        <v>0</v>
      </c>
      <c r="T60" s="114">
        <f>(O61*J60+T61*K60)/(1+M60)</f>
        <v>0</v>
      </c>
      <c r="U60" s="114">
        <f>(R61*J60+U61*K60)/(1+M60)</f>
        <v>0</v>
      </c>
      <c r="V60" s="114">
        <f t="shared" si="15"/>
        <v>0</v>
      </c>
      <c r="W60" s="114">
        <f t="shared" si="16"/>
        <v>0</v>
      </c>
      <c r="X60" s="114">
        <f t="shared" si="5"/>
        <v>0</v>
      </c>
      <c r="Y60" s="114">
        <f t="shared" si="17"/>
        <v>0</v>
      </c>
      <c r="Z60" s="114">
        <f t="shared" si="29"/>
        <v>0</v>
      </c>
      <c r="AA60" s="114">
        <f t="shared" si="18"/>
        <v>0</v>
      </c>
      <c r="AB60" s="114">
        <f t="shared" si="19"/>
        <v>0</v>
      </c>
      <c r="AC60" s="114">
        <f t="shared" si="30"/>
        <v>0</v>
      </c>
      <c r="AD60" s="114">
        <f t="shared" si="6"/>
        <v>0</v>
      </c>
      <c r="AE60" s="114">
        <f t="shared" si="20"/>
        <v>954.94268501519855</v>
      </c>
      <c r="AF60" s="114">
        <f t="shared" si="7"/>
        <v>0</v>
      </c>
      <c r="AG60" s="114">
        <f t="shared" si="8"/>
        <v>0</v>
      </c>
      <c r="AH60" s="114">
        <f t="shared" si="21"/>
        <v>1072.8026029902337</v>
      </c>
      <c r="AI60" s="114"/>
      <c r="AJ60" s="114">
        <f t="shared" si="22"/>
        <v>0</v>
      </c>
      <c r="AK60" s="114">
        <f t="shared" si="23"/>
        <v>0</v>
      </c>
      <c r="AL60" s="114">
        <f t="shared" si="9"/>
        <v>0</v>
      </c>
      <c r="AM60" s="114">
        <f t="shared" si="24"/>
        <v>0</v>
      </c>
      <c r="AN60" s="115">
        <f t="shared" si="25"/>
        <v>0</v>
      </c>
    </row>
    <row r="61" spans="1:40" ht="14.4">
      <c r="A61" s="47">
        <f t="shared" si="26"/>
        <v>82</v>
      </c>
      <c r="B61" s="47">
        <f t="shared" si="27"/>
        <v>2061</v>
      </c>
      <c r="C61" s="48">
        <f t="shared" si="31"/>
        <v>3.1388039764394228E-2</v>
      </c>
      <c r="D61" s="48">
        <f t="shared" si="1"/>
        <v>3.031524208948623E-2</v>
      </c>
      <c r="E61" s="48">
        <f t="shared" si="32"/>
        <v>1.5282396402624751E-2</v>
      </c>
      <c r="F61" s="48">
        <f t="shared" si="3"/>
        <v>1.4760009363262412E-2</v>
      </c>
      <c r="H61" s="19">
        <v>42</v>
      </c>
      <c r="I61" s="47">
        <f t="shared" si="28"/>
        <v>82</v>
      </c>
      <c r="J61" s="19">
        <f t="shared" si="10"/>
        <v>1.2207733826582969E-2</v>
      </c>
      <c r="K61" s="19">
        <f t="shared" si="11"/>
        <v>0.98779226617341698</v>
      </c>
      <c r="L61" s="62">
        <v>2.095E-2</v>
      </c>
      <c r="M61" s="113">
        <f t="shared" si="12"/>
        <v>8.9999999999999993E-3</v>
      </c>
      <c r="N61" s="114"/>
      <c r="O61" s="114"/>
      <c r="P61" s="114"/>
      <c r="Q61" s="114"/>
      <c r="R61" s="114">
        <v>0</v>
      </c>
      <c r="S61" s="114">
        <f t="shared" si="4"/>
        <v>0</v>
      </c>
      <c r="T61" s="114">
        <f t="shared" si="13"/>
        <v>0</v>
      </c>
      <c r="U61" s="114">
        <f t="shared" si="14"/>
        <v>0</v>
      </c>
      <c r="V61" s="114">
        <f t="shared" si="15"/>
        <v>0</v>
      </c>
      <c r="W61" s="114">
        <f t="shared" si="16"/>
        <v>0</v>
      </c>
      <c r="X61" s="114">
        <f t="shared" si="5"/>
        <v>0</v>
      </c>
      <c r="Y61" s="114">
        <f t="shared" si="17"/>
        <v>0</v>
      </c>
      <c r="Z61" s="114">
        <f t="shared" si="29"/>
        <v>0</v>
      </c>
      <c r="AA61" s="114">
        <f t="shared" si="18"/>
        <v>0</v>
      </c>
      <c r="AB61" s="114">
        <f t="shared" si="19"/>
        <v>0</v>
      </c>
      <c r="AC61" s="114">
        <f t="shared" si="30"/>
        <v>0</v>
      </c>
      <c r="AD61" s="114">
        <f t="shared" si="6"/>
        <v>0</v>
      </c>
      <c r="AE61" s="114">
        <f t="shared" si="20"/>
        <v>954.94268501519855</v>
      </c>
      <c r="AF61" s="114">
        <f t="shared" si="7"/>
        <v>0</v>
      </c>
      <c r="AG61" s="114">
        <f t="shared" si="8"/>
        <v>0</v>
      </c>
      <c r="AH61" s="114">
        <f t="shared" si="21"/>
        <v>1072.8026029902337</v>
      </c>
      <c r="AI61" s="114"/>
      <c r="AJ61" s="114">
        <f t="shared" si="22"/>
        <v>0</v>
      </c>
      <c r="AK61" s="114">
        <f t="shared" si="23"/>
        <v>0</v>
      </c>
      <c r="AL61" s="114">
        <f t="shared" si="9"/>
        <v>0</v>
      </c>
      <c r="AM61" s="114">
        <f t="shared" si="24"/>
        <v>0</v>
      </c>
      <c r="AN61" s="115">
        <f t="shared" si="25"/>
        <v>0</v>
      </c>
    </row>
    <row r="62" spans="1:40" ht="14.4">
      <c r="A62" s="47">
        <f t="shared" si="26"/>
        <v>83</v>
      </c>
      <c r="B62" s="47">
        <f t="shared" si="27"/>
        <v>2062</v>
      </c>
      <c r="C62" s="48">
        <f t="shared" si="31"/>
        <v>3.6561593046258029E-2</v>
      </c>
      <c r="D62" s="48">
        <f t="shared" si="1"/>
        <v>3.5409243896650545E-2</v>
      </c>
      <c r="E62" s="48">
        <f t="shared" si="32"/>
        <v>1.7875290900428706E-2</v>
      </c>
      <c r="F62" s="48">
        <f t="shared" si="3"/>
        <v>1.7312071372328371E-2</v>
      </c>
      <c r="H62" s="19">
        <v>43</v>
      </c>
      <c r="I62" s="47">
        <f t="shared" si="28"/>
        <v>83</v>
      </c>
      <c r="J62" s="19">
        <f t="shared" si="10"/>
        <v>1.4366036622497334E-2</v>
      </c>
      <c r="K62" s="19">
        <f t="shared" si="11"/>
        <v>0.98563396337750264</v>
      </c>
      <c r="L62" s="62">
        <v>2.1409999999999998E-2</v>
      </c>
      <c r="M62" s="113">
        <f t="shared" si="12"/>
        <v>8.9999999999999993E-3</v>
      </c>
      <c r="N62" s="114"/>
      <c r="O62" s="114"/>
      <c r="P62" s="114"/>
      <c r="Q62" s="114"/>
      <c r="R62" s="114">
        <v>0</v>
      </c>
      <c r="S62" s="114">
        <f t="shared" si="4"/>
        <v>0</v>
      </c>
      <c r="T62" s="114">
        <f t="shared" si="13"/>
        <v>0</v>
      </c>
      <c r="U62" s="114">
        <f t="shared" si="14"/>
        <v>0</v>
      </c>
      <c r="V62" s="114">
        <f t="shared" si="15"/>
        <v>0</v>
      </c>
      <c r="W62" s="114">
        <f t="shared" si="16"/>
        <v>0</v>
      </c>
      <c r="X62" s="114">
        <f t="shared" si="5"/>
        <v>0</v>
      </c>
      <c r="Y62" s="114">
        <f t="shared" si="17"/>
        <v>0</v>
      </c>
      <c r="Z62" s="114">
        <f t="shared" si="29"/>
        <v>0</v>
      </c>
      <c r="AA62" s="114">
        <f t="shared" si="18"/>
        <v>0</v>
      </c>
      <c r="AB62" s="114">
        <f t="shared" si="19"/>
        <v>0</v>
      </c>
      <c r="AC62" s="114">
        <f t="shared" si="30"/>
        <v>0</v>
      </c>
      <c r="AD62" s="114">
        <f t="shared" si="6"/>
        <v>0</v>
      </c>
      <c r="AE62" s="114">
        <f t="shared" si="20"/>
        <v>954.94268501519855</v>
      </c>
      <c r="AF62" s="114">
        <f t="shared" si="7"/>
        <v>0</v>
      </c>
      <c r="AG62" s="114">
        <f t="shared" si="8"/>
        <v>0</v>
      </c>
      <c r="AH62" s="114">
        <f t="shared" si="21"/>
        <v>1072.8026029902337</v>
      </c>
      <c r="AI62" s="114"/>
      <c r="AJ62" s="114">
        <f t="shared" si="22"/>
        <v>0</v>
      </c>
      <c r="AK62" s="114">
        <f t="shared" si="23"/>
        <v>0</v>
      </c>
      <c r="AL62" s="114">
        <f t="shared" si="9"/>
        <v>0</v>
      </c>
      <c r="AM62" s="114">
        <f t="shared" si="24"/>
        <v>0</v>
      </c>
      <c r="AN62" s="115">
        <f t="shared" si="25"/>
        <v>0</v>
      </c>
    </row>
    <row r="63" spans="1:40" ht="14.4">
      <c r="A63" s="47">
        <f t="shared" si="26"/>
        <v>84</v>
      </c>
      <c r="B63" s="47">
        <f t="shared" si="27"/>
        <v>2063</v>
      </c>
      <c r="C63" s="48">
        <f t="shared" si="31"/>
        <v>4.2538420782129327E-2</v>
      </c>
      <c r="D63" s="48">
        <f t="shared" si="1"/>
        <v>4.1319925825650944E-2</v>
      </c>
      <c r="E63" s="48">
        <f t="shared" si="32"/>
        <v>2.0883352650624961E-2</v>
      </c>
      <c r="F63" s="48">
        <f t="shared" si="3"/>
        <v>2.0285263352629018E-2</v>
      </c>
      <c r="H63" s="19">
        <v>44</v>
      </c>
      <c r="I63" s="47">
        <f t="shared" si="28"/>
        <v>84</v>
      </c>
      <c r="J63" s="19">
        <f t="shared" si="10"/>
        <v>1.6901963001720435E-2</v>
      </c>
      <c r="K63" s="19">
        <f t="shared" si="11"/>
        <v>0.98309803699827958</v>
      </c>
      <c r="L63" s="62">
        <v>2.1850000000000001E-2</v>
      </c>
      <c r="M63" s="113">
        <f t="shared" si="12"/>
        <v>8.9999999999999993E-3</v>
      </c>
      <c r="N63" s="114"/>
      <c r="O63" s="114"/>
      <c r="P63" s="114"/>
      <c r="Q63" s="114"/>
      <c r="R63" s="114">
        <v>0</v>
      </c>
      <c r="S63" s="114">
        <f t="shared" si="4"/>
        <v>0</v>
      </c>
      <c r="T63" s="114">
        <f t="shared" si="13"/>
        <v>0</v>
      </c>
      <c r="U63" s="114">
        <f t="shared" si="14"/>
        <v>0</v>
      </c>
      <c r="V63" s="114">
        <f t="shared" si="15"/>
        <v>0</v>
      </c>
      <c r="W63" s="114">
        <f t="shared" si="16"/>
        <v>0</v>
      </c>
      <c r="X63" s="114">
        <f t="shared" si="5"/>
        <v>0</v>
      </c>
      <c r="Y63" s="114">
        <f t="shared" si="17"/>
        <v>0</v>
      </c>
      <c r="Z63" s="114">
        <f t="shared" si="29"/>
        <v>0</v>
      </c>
      <c r="AA63" s="114">
        <f t="shared" si="18"/>
        <v>0</v>
      </c>
      <c r="AB63" s="114">
        <f t="shared" si="19"/>
        <v>0</v>
      </c>
      <c r="AC63" s="114">
        <f t="shared" si="30"/>
        <v>0</v>
      </c>
      <c r="AD63" s="114">
        <f t="shared" si="6"/>
        <v>0</v>
      </c>
      <c r="AE63" s="114">
        <f t="shared" si="20"/>
        <v>954.94268501519855</v>
      </c>
      <c r="AF63" s="114">
        <f t="shared" si="7"/>
        <v>0</v>
      </c>
      <c r="AG63" s="114">
        <f t="shared" si="8"/>
        <v>0</v>
      </c>
      <c r="AH63" s="114">
        <f t="shared" si="21"/>
        <v>1072.8026029902337</v>
      </c>
      <c r="AI63" s="114"/>
      <c r="AJ63" s="114">
        <f t="shared" si="22"/>
        <v>0</v>
      </c>
      <c r="AK63" s="114">
        <f t="shared" si="23"/>
        <v>0</v>
      </c>
      <c r="AL63" s="114">
        <f t="shared" si="9"/>
        <v>0</v>
      </c>
      <c r="AM63" s="114">
        <f t="shared" si="24"/>
        <v>0</v>
      </c>
      <c r="AN63" s="115">
        <f t="shared" si="25"/>
        <v>0</v>
      </c>
    </row>
    <row r="64" spans="1:40" ht="14.4">
      <c r="A64" s="47">
        <f t="shared" si="26"/>
        <v>85</v>
      </c>
      <c r="B64" s="47">
        <f t="shared" si="27"/>
        <v>2064</v>
      </c>
      <c r="C64" s="48">
        <f t="shared" si="31"/>
        <v>4.9399435132583575E-2</v>
      </c>
      <c r="D64" s="48">
        <f t="shared" si="1"/>
        <v>4.812949442672295E-2</v>
      </c>
      <c r="E64" s="48">
        <f t="shared" si="32"/>
        <v>2.4350643767279665E-2</v>
      </c>
      <c r="F64" s="48">
        <f t="shared" si="3"/>
        <v>2.3724578883919926E-2</v>
      </c>
      <c r="H64" s="19">
        <v>45</v>
      </c>
      <c r="I64" s="47">
        <f t="shared" si="28"/>
        <v>85</v>
      </c>
      <c r="J64" s="19">
        <f t="shared" si="10"/>
        <v>1.9862253858067152E-2</v>
      </c>
      <c r="K64" s="19">
        <f t="shared" si="11"/>
        <v>0.98013774614193283</v>
      </c>
      <c r="L64" s="63">
        <v>2.2280000000000001E-2</v>
      </c>
      <c r="M64" s="113">
        <f t="shared" si="12"/>
        <v>8.9999999999999993E-3</v>
      </c>
      <c r="N64" s="114"/>
      <c r="O64" s="114"/>
      <c r="P64" s="114"/>
      <c r="Q64" s="114"/>
      <c r="R64" s="114">
        <v>0</v>
      </c>
      <c r="S64" s="114">
        <f t="shared" si="4"/>
        <v>0</v>
      </c>
      <c r="T64" s="114">
        <f t="shared" si="13"/>
        <v>0</v>
      </c>
      <c r="U64" s="114">
        <f t="shared" si="14"/>
        <v>0</v>
      </c>
      <c r="V64" s="114">
        <f t="shared" si="15"/>
        <v>0</v>
      </c>
      <c r="W64" s="114">
        <f t="shared" si="16"/>
        <v>0</v>
      </c>
      <c r="X64" s="114">
        <f t="shared" si="5"/>
        <v>0</v>
      </c>
      <c r="Y64" s="114">
        <f t="shared" si="17"/>
        <v>0</v>
      </c>
      <c r="Z64" s="114">
        <f t="shared" si="29"/>
        <v>0</v>
      </c>
      <c r="AA64" s="114">
        <f t="shared" si="18"/>
        <v>0</v>
      </c>
      <c r="AB64" s="114">
        <f t="shared" si="19"/>
        <v>0</v>
      </c>
      <c r="AC64" s="114">
        <f t="shared" si="30"/>
        <v>0</v>
      </c>
      <c r="AD64" s="114">
        <f t="shared" si="6"/>
        <v>0</v>
      </c>
      <c r="AE64" s="114">
        <f t="shared" si="20"/>
        <v>954.94268501519855</v>
      </c>
      <c r="AF64" s="114">
        <f t="shared" si="7"/>
        <v>0</v>
      </c>
      <c r="AG64" s="114">
        <f t="shared" si="8"/>
        <v>0</v>
      </c>
      <c r="AH64" s="114">
        <f t="shared" si="21"/>
        <v>1072.8026029902337</v>
      </c>
      <c r="AI64" s="114"/>
      <c r="AJ64" s="114">
        <f t="shared" si="22"/>
        <v>0</v>
      </c>
      <c r="AK64" s="114">
        <f t="shared" si="23"/>
        <v>0</v>
      </c>
      <c r="AL64" s="114">
        <f t="shared" si="9"/>
        <v>0</v>
      </c>
      <c r="AM64" s="114">
        <f t="shared" si="24"/>
        <v>0</v>
      </c>
      <c r="AN64" s="115">
        <f t="shared" si="25"/>
        <v>0</v>
      </c>
    </row>
    <row r="65" spans="1:40" ht="14.4">
      <c r="A65" s="47">
        <f t="shared" si="26"/>
        <v>86</v>
      </c>
      <c r="B65" s="47">
        <f t="shared" si="27"/>
        <v>2065</v>
      </c>
      <c r="C65" s="48">
        <f t="shared" si="31"/>
        <v>5.7172935238305717E-2</v>
      </c>
      <c r="D65" s="48">
        <f t="shared" si="1"/>
        <v>5.5871603676911311E-2</v>
      </c>
      <c r="E65" s="48">
        <f t="shared" si="32"/>
        <v>2.8294691183878125E-2</v>
      </c>
      <c r="F65" s="48">
        <f t="shared" si="3"/>
        <v>2.7650608281598037E-2</v>
      </c>
      <c r="H65" s="19">
        <v>46</v>
      </c>
      <c r="I65" s="47">
        <f t="shared" si="28"/>
        <v>86</v>
      </c>
      <c r="J65" s="19">
        <f t="shared" si="10"/>
        <v>2.329236035530546E-2</v>
      </c>
      <c r="K65" s="19">
        <f t="shared" si="11"/>
        <v>0.97670763964469454</v>
      </c>
      <c r="L65" s="62">
        <v>2.2689999999999998E-2</v>
      </c>
      <c r="M65" s="113">
        <f t="shared" si="12"/>
        <v>8.9999999999999993E-3</v>
      </c>
      <c r="N65" s="114"/>
      <c r="O65" s="114"/>
      <c r="P65" s="114"/>
      <c r="Q65" s="114"/>
      <c r="R65" s="114">
        <v>0</v>
      </c>
      <c r="S65" s="114">
        <f t="shared" si="4"/>
        <v>0</v>
      </c>
      <c r="T65" s="114">
        <f t="shared" si="13"/>
        <v>0</v>
      </c>
      <c r="U65" s="114">
        <f t="shared" si="14"/>
        <v>0</v>
      </c>
      <c r="V65" s="114">
        <f t="shared" si="15"/>
        <v>0</v>
      </c>
      <c r="W65" s="114">
        <f t="shared" si="16"/>
        <v>0</v>
      </c>
      <c r="X65" s="114">
        <f t="shared" si="5"/>
        <v>0</v>
      </c>
      <c r="Y65" s="114">
        <f t="shared" si="17"/>
        <v>0</v>
      </c>
      <c r="Z65" s="114">
        <f t="shared" si="29"/>
        <v>0</v>
      </c>
      <c r="AA65" s="114">
        <f t="shared" si="18"/>
        <v>0</v>
      </c>
      <c r="AB65" s="114">
        <f t="shared" si="19"/>
        <v>0</v>
      </c>
      <c r="AC65" s="114">
        <f t="shared" si="30"/>
        <v>0</v>
      </c>
      <c r="AD65" s="114">
        <f t="shared" si="6"/>
        <v>0</v>
      </c>
      <c r="AE65" s="114">
        <f t="shared" si="20"/>
        <v>954.94268501519855</v>
      </c>
      <c r="AF65" s="114">
        <f t="shared" si="7"/>
        <v>0</v>
      </c>
      <c r="AG65" s="114">
        <f t="shared" si="8"/>
        <v>0</v>
      </c>
      <c r="AH65" s="114">
        <f t="shared" si="21"/>
        <v>1072.8026029902337</v>
      </c>
      <c r="AI65" s="114"/>
      <c r="AJ65" s="114">
        <f t="shared" si="22"/>
        <v>0</v>
      </c>
      <c r="AK65" s="114">
        <f t="shared" si="23"/>
        <v>0</v>
      </c>
      <c r="AL65" s="114">
        <f t="shared" si="9"/>
        <v>0</v>
      </c>
      <c r="AM65" s="114">
        <f t="shared" si="24"/>
        <v>0</v>
      </c>
      <c r="AN65" s="115">
        <f t="shared" si="25"/>
        <v>0</v>
      </c>
    </row>
    <row r="66" spans="1:40" ht="14.4">
      <c r="A66" s="47">
        <f t="shared" si="26"/>
        <v>87</v>
      </c>
      <c r="B66" s="47">
        <f t="shared" si="27"/>
        <v>2066</v>
      </c>
      <c r="C66" s="48">
        <f t="shared" si="31"/>
        <v>6.5956583898368309E-2</v>
      </c>
      <c r="D66" s="48">
        <f t="shared" si="1"/>
        <v>6.4644110520744161E-2</v>
      </c>
      <c r="E66" s="48">
        <f t="shared" si="32"/>
        <v>3.2776689149379763E-2</v>
      </c>
      <c r="F66" s="48">
        <f t="shared" si="3"/>
        <v>3.2124551977796387E-2</v>
      </c>
      <c r="H66" s="19">
        <v>47</v>
      </c>
      <c r="I66" s="47">
        <f t="shared" si="28"/>
        <v>87</v>
      </c>
      <c r="J66" s="19">
        <f t="shared" si="10"/>
        <v>2.7256705041739333E-2</v>
      </c>
      <c r="K66" s="19">
        <f t="shared" si="11"/>
        <v>0.97274329495826062</v>
      </c>
      <c r="L66" s="62">
        <v>2.308E-2</v>
      </c>
      <c r="M66" s="113">
        <f t="shared" si="12"/>
        <v>8.9999999999999993E-3</v>
      </c>
      <c r="N66" s="114"/>
      <c r="O66" s="114"/>
      <c r="P66" s="114"/>
      <c r="Q66" s="114"/>
      <c r="R66" s="114">
        <v>0</v>
      </c>
      <c r="S66" s="114">
        <f t="shared" si="4"/>
        <v>0</v>
      </c>
      <c r="T66" s="114">
        <f t="shared" si="13"/>
        <v>0</v>
      </c>
      <c r="U66" s="114">
        <f t="shared" si="14"/>
        <v>0</v>
      </c>
      <c r="V66" s="114">
        <f t="shared" si="15"/>
        <v>0</v>
      </c>
      <c r="W66" s="114">
        <f t="shared" si="16"/>
        <v>0</v>
      </c>
      <c r="X66" s="114">
        <f t="shared" si="5"/>
        <v>0</v>
      </c>
      <c r="Y66" s="114">
        <f t="shared" si="17"/>
        <v>0</v>
      </c>
      <c r="Z66" s="114">
        <f t="shared" si="29"/>
        <v>0</v>
      </c>
      <c r="AA66" s="114">
        <f t="shared" si="18"/>
        <v>0</v>
      </c>
      <c r="AB66" s="114">
        <f t="shared" si="19"/>
        <v>0</v>
      </c>
      <c r="AC66" s="114">
        <f t="shared" si="30"/>
        <v>0</v>
      </c>
      <c r="AD66" s="114">
        <f t="shared" si="6"/>
        <v>0</v>
      </c>
      <c r="AE66" s="114">
        <f t="shared" si="20"/>
        <v>954.94268501519855</v>
      </c>
      <c r="AF66" s="114">
        <f t="shared" si="7"/>
        <v>0</v>
      </c>
      <c r="AG66" s="114">
        <f t="shared" si="8"/>
        <v>0</v>
      </c>
      <c r="AH66" s="114">
        <f t="shared" si="21"/>
        <v>1072.8026029902337</v>
      </c>
      <c r="AI66" s="114"/>
      <c r="AJ66" s="114">
        <f t="shared" si="22"/>
        <v>0</v>
      </c>
      <c r="AK66" s="114">
        <f t="shared" si="23"/>
        <v>0</v>
      </c>
      <c r="AL66" s="114">
        <f t="shared" si="9"/>
        <v>0</v>
      </c>
      <c r="AM66" s="114">
        <f t="shared" si="24"/>
        <v>0</v>
      </c>
      <c r="AN66" s="115">
        <f t="shared" si="25"/>
        <v>0</v>
      </c>
    </row>
    <row r="67" spans="1:40" ht="14.4">
      <c r="A67" s="47">
        <f t="shared" si="26"/>
        <v>88</v>
      </c>
      <c r="B67" s="47">
        <f t="shared" si="27"/>
        <v>2067</v>
      </c>
      <c r="C67" s="48">
        <f t="shared" si="31"/>
        <v>7.5813945663712898E-2</v>
      </c>
      <c r="D67" s="48">
        <f t="shared" si="1"/>
        <v>7.4511860326085783E-2</v>
      </c>
      <c r="E67" s="48">
        <f t="shared" si="32"/>
        <v>3.7848793237399009E-2</v>
      </c>
      <c r="F67" s="48">
        <f t="shared" si="3"/>
        <v>3.719853701643086E-2</v>
      </c>
      <c r="H67" s="19">
        <v>48</v>
      </c>
      <c r="I67" s="47">
        <f t="shared" si="28"/>
        <v>88</v>
      </c>
      <c r="J67" s="19">
        <f t="shared" si="10"/>
        <v>3.1799749356674935E-2</v>
      </c>
      <c r="K67" s="19">
        <f t="shared" si="11"/>
        <v>0.96820025064332504</v>
      </c>
      <c r="L67" s="62">
        <v>2.3460000000000002E-2</v>
      </c>
      <c r="M67" s="113">
        <f t="shared" si="12"/>
        <v>8.9999999999999993E-3</v>
      </c>
      <c r="N67" s="114"/>
      <c r="O67" s="114"/>
      <c r="P67" s="114"/>
      <c r="Q67" s="114"/>
      <c r="R67" s="114">
        <v>0</v>
      </c>
      <c r="S67" s="114">
        <f t="shared" si="4"/>
        <v>0</v>
      </c>
      <c r="T67" s="114">
        <f t="shared" si="13"/>
        <v>0</v>
      </c>
      <c r="U67" s="114">
        <f t="shared" si="14"/>
        <v>0</v>
      </c>
      <c r="V67" s="114">
        <f t="shared" si="15"/>
        <v>0</v>
      </c>
      <c r="W67" s="114">
        <f t="shared" si="16"/>
        <v>0</v>
      </c>
      <c r="X67" s="114">
        <f t="shared" si="5"/>
        <v>0</v>
      </c>
      <c r="Y67" s="114">
        <f t="shared" si="17"/>
        <v>0</v>
      </c>
      <c r="Z67" s="114">
        <f t="shared" si="29"/>
        <v>0</v>
      </c>
      <c r="AA67" s="114">
        <f t="shared" si="18"/>
        <v>0</v>
      </c>
      <c r="AB67" s="114">
        <f t="shared" si="19"/>
        <v>0</v>
      </c>
      <c r="AC67" s="114">
        <f t="shared" si="30"/>
        <v>0</v>
      </c>
      <c r="AD67" s="114">
        <f t="shared" si="6"/>
        <v>0</v>
      </c>
      <c r="AE67" s="114">
        <f t="shared" si="20"/>
        <v>954.94268501519855</v>
      </c>
      <c r="AF67" s="114">
        <f t="shared" si="7"/>
        <v>0</v>
      </c>
      <c r="AG67" s="114">
        <f t="shared" si="8"/>
        <v>0</v>
      </c>
      <c r="AH67" s="114">
        <f t="shared" si="21"/>
        <v>1072.8026029902337</v>
      </c>
      <c r="AI67" s="114"/>
      <c r="AJ67" s="114">
        <f t="shared" si="22"/>
        <v>0</v>
      </c>
      <c r="AK67" s="114">
        <f t="shared" si="23"/>
        <v>0</v>
      </c>
      <c r="AL67" s="114">
        <f t="shared" si="9"/>
        <v>0</v>
      </c>
      <c r="AM67" s="114">
        <f t="shared" si="24"/>
        <v>0</v>
      </c>
      <c r="AN67" s="115">
        <f t="shared" si="25"/>
        <v>0</v>
      </c>
    </row>
    <row r="68" spans="1:40" ht="14.4">
      <c r="A68" s="47">
        <f t="shared" si="26"/>
        <v>89</v>
      </c>
      <c r="B68" s="47">
        <f t="shared" si="27"/>
        <v>2068</v>
      </c>
      <c r="C68" s="48">
        <f t="shared" si="31"/>
        <v>8.678112812869207E-2</v>
      </c>
      <c r="D68" s="48">
        <f t="shared" si="1"/>
        <v>8.5510888035445973E-2</v>
      </c>
      <c r="E68" s="48">
        <f t="shared" si="32"/>
        <v>4.3548263133386993E-2</v>
      </c>
      <c r="F68" s="48">
        <f t="shared" si="3"/>
        <v>4.2911266331201001E-2</v>
      </c>
      <c r="H68" s="19">
        <v>49</v>
      </c>
      <c r="I68" s="47">
        <f t="shared" si="28"/>
        <v>89</v>
      </c>
      <c r="J68" s="19">
        <f t="shared" si="10"/>
        <v>3.6954679745700367E-2</v>
      </c>
      <c r="K68" s="19">
        <f t="shared" si="11"/>
        <v>0.96304532025429967</v>
      </c>
      <c r="L68" s="62">
        <v>2.3820000000000001E-2</v>
      </c>
      <c r="M68" s="113">
        <f t="shared" si="12"/>
        <v>8.9999999999999993E-3</v>
      </c>
      <c r="N68" s="114"/>
      <c r="O68" s="114"/>
      <c r="P68" s="114"/>
      <c r="Q68" s="114"/>
      <c r="R68" s="114">
        <v>0</v>
      </c>
      <c r="S68" s="114">
        <f t="shared" si="4"/>
        <v>0</v>
      </c>
      <c r="T68" s="114">
        <f t="shared" si="13"/>
        <v>0</v>
      </c>
      <c r="U68" s="114">
        <f t="shared" si="14"/>
        <v>0</v>
      </c>
      <c r="V68" s="114">
        <f t="shared" si="15"/>
        <v>0</v>
      </c>
      <c r="W68" s="114">
        <f t="shared" si="16"/>
        <v>0</v>
      </c>
      <c r="X68" s="114">
        <f t="shared" si="5"/>
        <v>0</v>
      </c>
      <c r="Y68" s="114">
        <f t="shared" si="17"/>
        <v>0</v>
      </c>
      <c r="Z68" s="114">
        <f t="shared" si="29"/>
        <v>0</v>
      </c>
      <c r="AA68" s="114">
        <f t="shared" si="18"/>
        <v>0</v>
      </c>
      <c r="AB68" s="114">
        <f t="shared" si="19"/>
        <v>0</v>
      </c>
      <c r="AC68" s="114">
        <f t="shared" si="30"/>
        <v>0</v>
      </c>
      <c r="AD68" s="114">
        <f t="shared" si="6"/>
        <v>0</v>
      </c>
      <c r="AE68" s="114">
        <f t="shared" si="20"/>
        <v>954.94268501519855</v>
      </c>
      <c r="AF68" s="114">
        <f t="shared" si="7"/>
        <v>0</v>
      </c>
      <c r="AG68" s="114">
        <f t="shared" si="8"/>
        <v>0</v>
      </c>
      <c r="AH68" s="114">
        <f t="shared" si="21"/>
        <v>1072.8026029902337</v>
      </c>
      <c r="AI68" s="114"/>
      <c r="AJ68" s="114">
        <f t="shared" si="22"/>
        <v>0</v>
      </c>
      <c r="AK68" s="114">
        <f t="shared" si="23"/>
        <v>0</v>
      </c>
      <c r="AL68" s="114">
        <f t="shared" si="9"/>
        <v>0</v>
      </c>
      <c r="AM68" s="114">
        <f t="shared" si="24"/>
        <v>0</v>
      </c>
      <c r="AN68" s="115">
        <f t="shared" si="25"/>
        <v>0</v>
      </c>
    </row>
    <row r="69" spans="1:40" ht="14.4">
      <c r="A69" s="47">
        <f t="shared" si="26"/>
        <v>90</v>
      </c>
      <c r="B69" s="47">
        <f t="shared" si="27"/>
        <v>2069</v>
      </c>
      <c r="C69" s="48">
        <f t="shared" si="31"/>
        <v>9.6483962055278219E-2</v>
      </c>
      <c r="D69" s="48">
        <f t="shared" si="1"/>
        <v>9.5297686156166447E-2</v>
      </c>
      <c r="E69" s="48">
        <f t="shared" si="32"/>
        <v>4.9685342546304481E-2</v>
      </c>
      <c r="F69" s="48">
        <f t="shared" si="3"/>
        <v>4.9074377786550882E-2</v>
      </c>
      <c r="H69" s="19">
        <v>50</v>
      </c>
      <c r="I69" s="47">
        <f t="shared" si="28"/>
        <v>90</v>
      </c>
      <c r="J69" s="19">
        <f t="shared" si="10"/>
        <v>4.2550791493886984E-2</v>
      </c>
      <c r="K69" s="19">
        <f t="shared" si="11"/>
        <v>0.95744920850611304</v>
      </c>
      <c r="L69" s="63">
        <v>2.418E-2</v>
      </c>
      <c r="M69" s="113">
        <f t="shared" si="12"/>
        <v>8.9999999999999993E-3</v>
      </c>
      <c r="N69" s="114"/>
      <c r="O69" s="114"/>
      <c r="P69" s="114"/>
      <c r="Q69" s="114"/>
      <c r="R69" s="114">
        <v>0</v>
      </c>
      <c r="S69" s="114">
        <f t="shared" si="4"/>
        <v>0</v>
      </c>
      <c r="T69" s="114">
        <f t="shared" si="13"/>
        <v>0</v>
      </c>
      <c r="U69" s="114">
        <f t="shared" si="14"/>
        <v>0</v>
      </c>
      <c r="V69" s="114">
        <f t="shared" si="15"/>
        <v>0</v>
      </c>
      <c r="W69" s="114">
        <f t="shared" si="16"/>
        <v>0</v>
      </c>
      <c r="X69" s="114">
        <f t="shared" si="5"/>
        <v>0</v>
      </c>
      <c r="Y69" s="114">
        <f t="shared" si="17"/>
        <v>0</v>
      </c>
      <c r="Z69" s="114">
        <f t="shared" si="29"/>
        <v>0</v>
      </c>
      <c r="AA69" s="114">
        <f t="shared" si="18"/>
        <v>0</v>
      </c>
      <c r="AB69" s="114">
        <f t="shared" si="19"/>
        <v>0</v>
      </c>
      <c r="AC69" s="114">
        <f t="shared" si="30"/>
        <v>0</v>
      </c>
      <c r="AD69" s="114">
        <f t="shared" si="6"/>
        <v>0</v>
      </c>
      <c r="AE69" s="114">
        <f t="shared" si="20"/>
        <v>954.94268501519855</v>
      </c>
      <c r="AF69" s="114">
        <f t="shared" si="7"/>
        <v>0</v>
      </c>
      <c r="AG69" s="114">
        <f t="shared" si="8"/>
        <v>0</v>
      </c>
      <c r="AH69" s="114">
        <f t="shared" si="21"/>
        <v>1072.8026029902337</v>
      </c>
      <c r="AI69" s="114"/>
      <c r="AJ69" s="114">
        <f t="shared" si="22"/>
        <v>0</v>
      </c>
      <c r="AK69" s="114">
        <f t="shared" si="23"/>
        <v>0</v>
      </c>
      <c r="AL69" s="114">
        <f t="shared" si="9"/>
        <v>0</v>
      </c>
      <c r="AM69" s="114">
        <f t="shared" si="24"/>
        <v>0</v>
      </c>
      <c r="AN69" s="115">
        <f t="shared" si="25"/>
        <v>0</v>
      </c>
    </row>
    <row r="70" spans="1:40" ht="14.4">
      <c r="A70" s="47">
        <f t="shared" si="26"/>
        <v>91</v>
      </c>
      <c r="B70" s="47">
        <f t="shared" si="27"/>
        <v>2070</v>
      </c>
      <c r="C70" s="48">
        <f t="shared" si="31"/>
        <v>0.10490581017640466</v>
      </c>
      <c r="D70" s="48">
        <f t="shared" si="1"/>
        <v>0.10383666458255726</v>
      </c>
      <c r="E70" s="48">
        <f t="shared" si="32"/>
        <v>5.6031253152124184E-2</v>
      </c>
      <c r="F70" s="48">
        <f t="shared" si="3"/>
        <v>5.5460390038848166E-2</v>
      </c>
      <c r="H70" s="19">
        <v>51</v>
      </c>
      <c r="I70" s="47">
        <f t="shared" si="28"/>
        <v>91</v>
      </c>
      <c r="J70" s="19">
        <f t="shared" si="10"/>
        <v>4.8359744626961118E-2</v>
      </c>
      <c r="K70" s="19">
        <f t="shared" si="11"/>
        <v>0.95164025537303887</v>
      </c>
      <c r="L70" s="62">
        <v>2.452E-2</v>
      </c>
      <c r="M70" s="113">
        <f t="shared" si="12"/>
        <v>8.9999999999999993E-3</v>
      </c>
      <c r="N70" s="114"/>
      <c r="O70" s="114"/>
      <c r="P70" s="114"/>
      <c r="Q70" s="114"/>
      <c r="R70" s="114">
        <v>0</v>
      </c>
      <c r="S70" s="114">
        <f t="shared" si="4"/>
        <v>0</v>
      </c>
      <c r="T70" s="114">
        <f t="shared" si="13"/>
        <v>0</v>
      </c>
      <c r="U70" s="114">
        <f t="shared" si="14"/>
        <v>0</v>
      </c>
      <c r="V70" s="114">
        <f t="shared" si="15"/>
        <v>0</v>
      </c>
      <c r="W70" s="114">
        <f t="shared" si="16"/>
        <v>0</v>
      </c>
      <c r="X70" s="114">
        <f t="shared" si="5"/>
        <v>0</v>
      </c>
      <c r="Y70" s="114">
        <f t="shared" si="17"/>
        <v>0</v>
      </c>
      <c r="Z70" s="114">
        <f t="shared" si="29"/>
        <v>0</v>
      </c>
      <c r="AA70" s="114">
        <f t="shared" si="18"/>
        <v>0</v>
      </c>
      <c r="AB70" s="114">
        <f t="shared" si="19"/>
        <v>0</v>
      </c>
      <c r="AC70" s="114">
        <f t="shared" si="30"/>
        <v>0</v>
      </c>
      <c r="AD70" s="114">
        <f t="shared" si="6"/>
        <v>0</v>
      </c>
      <c r="AE70" s="114">
        <f t="shared" si="20"/>
        <v>954.94268501519855</v>
      </c>
      <c r="AF70" s="114">
        <f t="shared" si="7"/>
        <v>0</v>
      </c>
      <c r="AG70" s="114">
        <f t="shared" si="8"/>
        <v>0</v>
      </c>
      <c r="AH70" s="114">
        <f t="shared" si="21"/>
        <v>1072.8026029902337</v>
      </c>
      <c r="AI70" s="114"/>
      <c r="AJ70" s="114">
        <f t="shared" si="22"/>
        <v>0</v>
      </c>
      <c r="AK70" s="114">
        <f t="shared" si="23"/>
        <v>0</v>
      </c>
      <c r="AL70" s="114">
        <f t="shared" si="9"/>
        <v>0</v>
      </c>
      <c r="AM70" s="114">
        <f t="shared" si="24"/>
        <v>0</v>
      </c>
      <c r="AN70" s="115">
        <f t="shared" si="25"/>
        <v>0</v>
      </c>
    </row>
    <row r="71" spans="1:40" ht="14.4">
      <c r="A71" s="47">
        <f t="shared" si="26"/>
        <v>92</v>
      </c>
      <c r="B71" s="47">
        <f t="shared" si="27"/>
        <v>2071</v>
      </c>
      <c r="C71" s="48">
        <f t="shared" si="31"/>
        <v>0.11337620538197925</v>
      </c>
      <c r="D71" s="48">
        <f t="shared" si="1"/>
        <v>0.11243530060322447</v>
      </c>
      <c r="E71" s="48">
        <f t="shared" si="32"/>
        <v>6.2451051673352992E-2</v>
      </c>
      <c r="F71" s="48">
        <f t="shared" si="3"/>
        <v>6.193284834184154E-2</v>
      </c>
      <c r="H71" s="19">
        <v>52</v>
      </c>
      <c r="I71" s="47">
        <f t="shared" si="28"/>
        <v>92</v>
      </c>
      <c r="J71" s="19">
        <f t="shared" si="10"/>
        <v>5.427740533779439E-2</v>
      </c>
      <c r="K71" s="19">
        <f t="shared" si="11"/>
        <v>0.94572259466220565</v>
      </c>
      <c r="L71" s="62">
        <v>2.4840000000000001E-2</v>
      </c>
      <c r="M71" s="113">
        <f t="shared" si="12"/>
        <v>8.9999999999999993E-3</v>
      </c>
      <c r="N71" s="114"/>
      <c r="O71" s="114"/>
      <c r="P71" s="114"/>
      <c r="Q71" s="114"/>
      <c r="R71" s="114">
        <v>0</v>
      </c>
      <c r="S71" s="114">
        <f t="shared" si="4"/>
        <v>0</v>
      </c>
      <c r="T71" s="114">
        <f t="shared" si="13"/>
        <v>0</v>
      </c>
      <c r="U71" s="114">
        <f t="shared" si="14"/>
        <v>0</v>
      </c>
      <c r="V71" s="114">
        <f t="shared" si="15"/>
        <v>0</v>
      </c>
      <c r="W71" s="114">
        <f t="shared" si="16"/>
        <v>0</v>
      </c>
      <c r="X71" s="114">
        <f t="shared" si="5"/>
        <v>0</v>
      </c>
      <c r="Y71" s="114">
        <f t="shared" si="17"/>
        <v>0</v>
      </c>
      <c r="Z71" s="114">
        <f t="shared" si="29"/>
        <v>0</v>
      </c>
      <c r="AA71" s="114">
        <f t="shared" si="18"/>
        <v>0</v>
      </c>
      <c r="AB71" s="114">
        <f t="shared" si="19"/>
        <v>0</v>
      </c>
      <c r="AC71" s="114">
        <f t="shared" si="30"/>
        <v>0</v>
      </c>
      <c r="AD71" s="114">
        <f t="shared" si="6"/>
        <v>0</v>
      </c>
      <c r="AE71" s="114">
        <f t="shared" si="20"/>
        <v>954.94268501519855</v>
      </c>
      <c r="AF71" s="114">
        <f t="shared" si="7"/>
        <v>0</v>
      </c>
      <c r="AG71" s="114">
        <f t="shared" si="8"/>
        <v>0</v>
      </c>
      <c r="AH71" s="114">
        <f t="shared" si="21"/>
        <v>1072.8026029902337</v>
      </c>
      <c r="AI71" s="114"/>
      <c r="AJ71" s="114">
        <f t="shared" si="22"/>
        <v>0</v>
      </c>
      <c r="AK71" s="114">
        <f t="shared" si="23"/>
        <v>0</v>
      </c>
      <c r="AL71" s="114">
        <f t="shared" si="9"/>
        <v>0</v>
      </c>
      <c r="AM71" s="114">
        <f t="shared" si="24"/>
        <v>0</v>
      </c>
      <c r="AN71" s="115">
        <f t="shared" si="25"/>
        <v>0</v>
      </c>
    </row>
    <row r="72" spans="1:40" ht="14.4">
      <c r="A72" s="47">
        <f t="shared" si="26"/>
        <v>93</v>
      </c>
      <c r="B72" s="47">
        <f t="shared" si="27"/>
        <v>2072</v>
      </c>
      <c r="C72" s="48">
        <f t="shared" si="31"/>
        <v>0.12187100146425439</v>
      </c>
      <c r="D72" s="48">
        <f t="shared" si="1"/>
        <v>0.1210656468638473</v>
      </c>
      <c r="E72" s="48">
        <f t="shared" si="32"/>
        <v>6.8817259432930489E-2</v>
      </c>
      <c r="F72" s="48">
        <f t="shared" si="3"/>
        <v>6.8362480062764366E-2</v>
      </c>
      <c r="H72" s="19">
        <v>53</v>
      </c>
      <c r="I72" s="47">
        <f t="shared" si="28"/>
        <v>93</v>
      </c>
      <c r="J72" s="19">
        <f t="shared" si="10"/>
        <v>6.0196608924755396E-2</v>
      </c>
      <c r="K72" s="19">
        <f t="shared" si="11"/>
        <v>0.93980339107524458</v>
      </c>
      <c r="L72" s="62">
        <v>2.5159999999999998E-2</v>
      </c>
      <c r="M72" s="113">
        <f t="shared" si="12"/>
        <v>8.9999999999999993E-3</v>
      </c>
      <c r="N72" s="114"/>
      <c r="O72" s="114"/>
      <c r="P72" s="114"/>
      <c r="Q72" s="114"/>
      <c r="R72" s="114">
        <v>0</v>
      </c>
      <c r="S72" s="114">
        <f t="shared" si="4"/>
        <v>0</v>
      </c>
      <c r="T72" s="114">
        <f t="shared" si="13"/>
        <v>0</v>
      </c>
      <c r="U72" s="114">
        <f t="shared" si="14"/>
        <v>0</v>
      </c>
      <c r="V72" s="114">
        <f t="shared" si="15"/>
        <v>0</v>
      </c>
      <c r="W72" s="114">
        <f t="shared" si="16"/>
        <v>0</v>
      </c>
      <c r="X72" s="114">
        <f t="shared" si="5"/>
        <v>0</v>
      </c>
      <c r="Y72" s="114">
        <f t="shared" si="17"/>
        <v>0</v>
      </c>
      <c r="Z72" s="114">
        <f t="shared" si="29"/>
        <v>0</v>
      </c>
      <c r="AA72" s="114">
        <f t="shared" si="18"/>
        <v>0</v>
      </c>
      <c r="AB72" s="114">
        <f t="shared" si="19"/>
        <v>0</v>
      </c>
      <c r="AC72" s="114">
        <f t="shared" si="30"/>
        <v>0</v>
      </c>
      <c r="AD72" s="114">
        <f t="shared" si="6"/>
        <v>0</v>
      </c>
      <c r="AE72" s="114">
        <f t="shared" si="20"/>
        <v>954.94268501519855</v>
      </c>
      <c r="AF72" s="114">
        <f t="shared" si="7"/>
        <v>0</v>
      </c>
      <c r="AG72" s="114">
        <f t="shared" si="8"/>
        <v>0</v>
      </c>
      <c r="AH72" s="114">
        <f t="shared" si="21"/>
        <v>1072.8026029902337</v>
      </c>
      <c r="AI72" s="114"/>
      <c r="AJ72" s="114">
        <f t="shared" si="22"/>
        <v>0</v>
      </c>
      <c r="AK72" s="114">
        <f t="shared" si="23"/>
        <v>0</v>
      </c>
      <c r="AL72" s="114">
        <f t="shared" si="9"/>
        <v>0</v>
      </c>
      <c r="AM72" s="114">
        <f t="shared" si="24"/>
        <v>0</v>
      </c>
      <c r="AN72" s="115">
        <f t="shared" si="25"/>
        <v>0</v>
      </c>
    </row>
    <row r="73" spans="1:40" ht="14.4">
      <c r="A73" s="47">
        <f t="shared" si="26"/>
        <v>94</v>
      </c>
      <c r="B73" s="47">
        <f t="shared" si="27"/>
        <v>2073</v>
      </c>
      <c r="C73" s="48">
        <f t="shared" si="31"/>
        <v>0.13034664973089002</v>
      </c>
      <c r="D73" s="48">
        <f t="shared" si="1"/>
        <v>0.12968260052325831</v>
      </c>
      <c r="E73" s="48">
        <f t="shared" si="32"/>
        <v>7.497605436511838E-2</v>
      </c>
      <c r="F73" s="48">
        <f t="shared" si="3"/>
        <v>7.459424740559556E-2</v>
      </c>
      <c r="H73" s="19">
        <v>54</v>
      </c>
      <c r="I73" s="47">
        <f t="shared" si="28"/>
        <v>94</v>
      </c>
      <c r="J73" s="19">
        <f t="shared" si="10"/>
        <v>6.5989242029543066E-2</v>
      </c>
      <c r="K73" s="19">
        <f t="shared" si="11"/>
        <v>0.93401075797045696</v>
      </c>
      <c r="L73" s="62">
        <v>2.546E-2</v>
      </c>
      <c r="M73" s="113">
        <f t="shared" si="12"/>
        <v>8.9999999999999993E-3</v>
      </c>
      <c r="N73" s="114"/>
      <c r="O73" s="114"/>
      <c r="P73" s="114"/>
      <c r="Q73" s="114"/>
      <c r="R73" s="114">
        <v>0</v>
      </c>
      <c r="S73" s="114">
        <f t="shared" si="4"/>
        <v>0</v>
      </c>
      <c r="T73" s="114">
        <f t="shared" si="13"/>
        <v>0</v>
      </c>
      <c r="U73" s="114">
        <f t="shared" si="14"/>
        <v>0</v>
      </c>
      <c r="V73" s="114">
        <f t="shared" si="15"/>
        <v>0</v>
      </c>
      <c r="W73" s="114">
        <f t="shared" si="16"/>
        <v>0</v>
      </c>
      <c r="X73" s="114">
        <f t="shared" si="5"/>
        <v>0</v>
      </c>
      <c r="Y73" s="114">
        <f t="shared" si="17"/>
        <v>0</v>
      </c>
      <c r="Z73" s="114">
        <f t="shared" si="29"/>
        <v>0</v>
      </c>
      <c r="AA73" s="114">
        <f t="shared" si="18"/>
        <v>0</v>
      </c>
      <c r="AB73" s="114">
        <f t="shared" si="19"/>
        <v>0</v>
      </c>
      <c r="AC73" s="114">
        <f t="shared" si="30"/>
        <v>0</v>
      </c>
      <c r="AD73" s="114">
        <f t="shared" si="6"/>
        <v>0</v>
      </c>
      <c r="AE73" s="114">
        <f t="shared" si="20"/>
        <v>954.94268501519855</v>
      </c>
      <c r="AF73" s="114">
        <f t="shared" si="7"/>
        <v>0</v>
      </c>
      <c r="AG73" s="114">
        <f t="shared" si="8"/>
        <v>0</v>
      </c>
      <c r="AH73" s="114">
        <f t="shared" si="21"/>
        <v>1072.8026029902337</v>
      </c>
      <c r="AI73" s="114"/>
      <c r="AJ73" s="114">
        <f t="shared" si="22"/>
        <v>0</v>
      </c>
      <c r="AK73" s="114">
        <f t="shared" si="23"/>
        <v>0</v>
      </c>
      <c r="AL73" s="114">
        <f t="shared" si="9"/>
        <v>0</v>
      </c>
      <c r="AM73" s="114">
        <f t="shared" si="24"/>
        <v>0</v>
      </c>
      <c r="AN73" s="115">
        <f t="shared" si="25"/>
        <v>0</v>
      </c>
    </row>
    <row r="74" spans="1:40" ht="14.4">
      <c r="A74" s="47">
        <f t="shared" si="26"/>
        <v>95</v>
      </c>
      <c r="B74" s="47">
        <f t="shared" si="27"/>
        <v>2074</v>
      </c>
      <c r="C74" s="48">
        <f t="shared" si="31"/>
        <v>0.13875587118958746</v>
      </c>
      <c r="D74" s="48">
        <f t="shared" si="1"/>
        <v>0.13823954543027292</v>
      </c>
      <c r="E74" s="48">
        <f t="shared" si="32"/>
        <v>8.0762841086802345E-2</v>
      </c>
      <c r="F74" s="48">
        <f t="shared" si="3"/>
        <v>8.0462279269994288E-2</v>
      </c>
      <c r="H74" s="19">
        <v>55</v>
      </c>
      <c r="I74" s="47">
        <f t="shared" si="28"/>
        <v>95</v>
      </c>
      <c r="J74" s="19">
        <f t="shared" si="10"/>
        <v>7.1509583072662711E-2</v>
      </c>
      <c r="K74" s="19">
        <f t="shared" si="11"/>
        <v>0.92849041692733725</v>
      </c>
      <c r="L74" s="63">
        <v>2.5760000000000002E-2</v>
      </c>
      <c r="M74" s="113">
        <f t="shared" si="12"/>
        <v>8.9999999999999993E-3</v>
      </c>
      <c r="N74" s="114"/>
      <c r="O74" s="114"/>
      <c r="P74" s="114"/>
      <c r="Q74" s="114"/>
      <c r="R74" s="114">
        <v>0</v>
      </c>
      <c r="S74" s="114">
        <f t="shared" si="4"/>
        <v>0</v>
      </c>
      <c r="T74" s="114">
        <f t="shared" si="13"/>
        <v>0</v>
      </c>
      <c r="U74" s="114">
        <f t="shared" si="14"/>
        <v>0</v>
      </c>
      <c r="V74" s="114">
        <f t="shared" si="15"/>
        <v>0</v>
      </c>
      <c r="W74" s="114">
        <f t="shared" si="16"/>
        <v>0</v>
      </c>
      <c r="X74" s="114">
        <f t="shared" si="5"/>
        <v>0</v>
      </c>
      <c r="Y74" s="114">
        <f t="shared" si="17"/>
        <v>0</v>
      </c>
      <c r="Z74" s="114">
        <f t="shared" si="29"/>
        <v>0</v>
      </c>
      <c r="AA74" s="114">
        <f t="shared" si="18"/>
        <v>0</v>
      </c>
      <c r="AB74" s="114">
        <f t="shared" si="19"/>
        <v>0</v>
      </c>
      <c r="AC74" s="114">
        <f t="shared" si="30"/>
        <v>0</v>
      </c>
      <c r="AD74" s="114">
        <f t="shared" si="6"/>
        <v>0</v>
      </c>
      <c r="AE74" s="114">
        <f t="shared" si="20"/>
        <v>954.94268501519855</v>
      </c>
      <c r="AF74" s="114">
        <f t="shared" si="7"/>
        <v>0</v>
      </c>
      <c r="AG74" s="114">
        <f t="shared" si="8"/>
        <v>0</v>
      </c>
      <c r="AH74" s="114">
        <f t="shared" si="21"/>
        <v>1072.8026029902337</v>
      </c>
      <c r="AI74" s="114"/>
      <c r="AJ74" s="114">
        <f t="shared" si="22"/>
        <v>0</v>
      </c>
      <c r="AK74" s="114">
        <f t="shared" si="23"/>
        <v>0</v>
      </c>
      <c r="AL74" s="114">
        <f t="shared" si="9"/>
        <v>0</v>
      </c>
      <c r="AM74" s="114">
        <f t="shared" si="24"/>
        <v>0</v>
      </c>
      <c r="AN74" s="115">
        <f t="shared" si="25"/>
        <v>0</v>
      </c>
    </row>
    <row r="75" spans="1:40" ht="14.4">
      <c r="A75" s="47">
        <f t="shared" si="26"/>
        <v>96</v>
      </c>
      <c r="B75" s="47">
        <f t="shared" si="27"/>
        <v>2075</v>
      </c>
      <c r="C75" s="48">
        <f t="shared" si="31"/>
        <v>0.14706185923369405</v>
      </c>
      <c r="D75" s="48">
        <f t="shared" si="1"/>
        <v>0.14669696753449879</v>
      </c>
      <c r="E75" s="48">
        <f t="shared" si="32"/>
        <v>8.6013115638939638E-2</v>
      </c>
      <c r="F75" s="48">
        <f t="shared" si="3"/>
        <v>8.5799626525612363E-2</v>
      </c>
      <c r="H75" s="19">
        <v>56</v>
      </c>
      <c r="I75" s="47">
        <f t="shared" si="28"/>
        <v>96</v>
      </c>
      <c r="J75" s="19">
        <f t="shared" si="10"/>
        <v>7.6605854166125281E-2</v>
      </c>
      <c r="K75" s="19">
        <f t="shared" si="11"/>
        <v>0.92339414583387469</v>
      </c>
      <c r="L75" s="62">
        <v>2.6040000000000001E-2</v>
      </c>
      <c r="M75" s="113">
        <f t="shared" si="12"/>
        <v>8.9999999999999993E-3</v>
      </c>
      <c r="N75" s="114"/>
      <c r="O75" s="114"/>
      <c r="P75" s="114"/>
      <c r="Q75" s="114"/>
      <c r="R75" s="114">
        <v>0</v>
      </c>
      <c r="S75" s="114">
        <f t="shared" si="4"/>
        <v>0</v>
      </c>
      <c r="T75" s="114">
        <f t="shared" si="13"/>
        <v>0</v>
      </c>
      <c r="U75" s="114">
        <f t="shared" si="14"/>
        <v>0</v>
      </c>
      <c r="V75" s="114">
        <f t="shared" si="15"/>
        <v>0</v>
      </c>
      <c r="W75" s="114">
        <f t="shared" si="16"/>
        <v>0</v>
      </c>
      <c r="X75" s="114">
        <f t="shared" si="5"/>
        <v>0</v>
      </c>
      <c r="Y75" s="114">
        <f t="shared" si="17"/>
        <v>0</v>
      </c>
      <c r="Z75" s="114">
        <f t="shared" si="29"/>
        <v>0</v>
      </c>
      <c r="AA75" s="114">
        <f t="shared" si="18"/>
        <v>0</v>
      </c>
      <c r="AB75" s="114">
        <f t="shared" si="19"/>
        <v>0</v>
      </c>
      <c r="AC75" s="114">
        <f t="shared" si="30"/>
        <v>0</v>
      </c>
      <c r="AD75" s="114">
        <f t="shared" si="6"/>
        <v>0</v>
      </c>
      <c r="AE75" s="114">
        <f t="shared" si="20"/>
        <v>954.94268501519855</v>
      </c>
      <c r="AF75" s="114">
        <f t="shared" si="7"/>
        <v>0</v>
      </c>
      <c r="AG75" s="114">
        <f t="shared" si="8"/>
        <v>0</v>
      </c>
      <c r="AH75" s="114">
        <f t="shared" si="21"/>
        <v>1072.8026029902337</v>
      </c>
      <c r="AI75" s="114"/>
      <c r="AJ75" s="114">
        <f t="shared" si="22"/>
        <v>0</v>
      </c>
      <c r="AK75" s="114">
        <f t="shared" si="23"/>
        <v>0</v>
      </c>
      <c r="AL75" s="114">
        <f t="shared" si="9"/>
        <v>0</v>
      </c>
      <c r="AM75" s="114">
        <f t="shared" si="24"/>
        <v>0</v>
      </c>
      <c r="AN75" s="115">
        <f t="shared" si="25"/>
        <v>0</v>
      </c>
    </row>
    <row r="76" spans="1:40" ht="14.4">
      <c r="A76" s="47">
        <f t="shared" si="26"/>
        <v>97</v>
      </c>
      <c r="B76" s="47">
        <f t="shared" si="27"/>
        <v>2076</v>
      </c>
      <c r="C76" s="48">
        <f t="shared" si="31"/>
        <v>0.1552393175317128</v>
      </c>
      <c r="D76" s="48">
        <f t="shared" si="1"/>
        <v>0.15502854295562749</v>
      </c>
      <c r="E76" s="48">
        <f t="shared" si="32"/>
        <v>9.0580523178418054E-2</v>
      </c>
      <c r="F76" s="48">
        <f t="shared" si="3"/>
        <v>9.0457524027063474E-2</v>
      </c>
      <c r="H76" s="19">
        <v>57</v>
      </c>
      <c r="I76" s="47">
        <f t="shared" si="28"/>
        <v>97</v>
      </c>
      <c r="J76" s="19">
        <f t="shared" si="10"/>
        <v>8.1132307608733065E-2</v>
      </c>
      <c r="K76" s="19">
        <f t="shared" si="11"/>
        <v>0.91886769239126698</v>
      </c>
      <c r="L76" s="62">
        <v>2.632E-2</v>
      </c>
      <c r="M76" s="113">
        <f t="shared" si="12"/>
        <v>8.9999999999999993E-3</v>
      </c>
      <c r="N76" s="114"/>
      <c r="O76" s="114"/>
      <c r="P76" s="114"/>
      <c r="Q76" s="114"/>
      <c r="R76" s="114">
        <v>0</v>
      </c>
      <c r="S76" s="114">
        <f t="shared" si="4"/>
        <v>0</v>
      </c>
      <c r="T76" s="114">
        <f t="shared" si="13"/>
        <v>0</v>
      </c>
      <c r="U76" s="114">
        <f t="shared" si="14"/>
        <v>0</v>
      </c>
      <c r="V76" s="114">
        <f t="shared" si="15"/>
        <v>0</v>
      </c>
      <c r="W76" s="114">
        <f t="shared" si="16"/>
        <v>0</v>
      </c>
      <c r="X76" s="114">
        <f t="shared" si="5"/>
        <v>0</v>
      </c>
      <c r="Y76" s="114">
        <f t="shared" si="17"/>
        <v>0</v>
      </c>
      <c r="Z76" s="114">
        <f t="shared" si="29"/>
        <v>0</v>
      </c>
      <c r="AA76" s="114">
        <f t="shared" si="18"/>
        <v>0</v>
      </c>
      <c r="AB76" s="114">
        <f t="shared" si="19"/>
        <v>0</v>
      </c>
      <c r="AC76" s="114">
        <f t="shared" si="30"/>
        <v>0</v>
      </c>
      <c r="AD76" s="114">
        <f t="shared" si="6"/>
        <v>0</v>
      </c>
      <c r="AE76" s="114">
        <f t="shared" si="20"/>
        <v>954.94268501519855</v>
      </c>
      <c r="AF76" s="114">
        <f t="shared" si="7"/>
        <v>0</v>
      </c>
      <c r="AG76" s="114">
        <f t="shared" si="8"/>
        <v>0</v>
      </c>
      <c r="AH76" s="114">
        <f t="shared" si="21"/>
        <v>1072.8026029902337</v>
      </c>
      <c r="AI76" s="114"/>
      <c r="AJ76" s="114">
        <f t="shared" si="22"/>
        <v>0</v>
      </c>
      <c r="AK76" s="114">
        <f t="shared" si="23"/>
        <v>0</v>
      </c>
      <c r="AL76" s="114">
        <f t="shared" si="9"/>
        <v>0</v>
      </c>
      <c r="AM76" s="114">
        <f t="shared" si="24"/>
        <v>0</v>
      </c>
      <c r="AN76" s="115">
        <f t="shared" si="25"/>
        <v>0</v>
      </c>
    </row>
    <row r="77" spans="1:40" ht="14.4">
      <c r="A77" s="47">
        <f t="shared" si="26"/>
        <v>98</v>
      </c>
      <c r="B77" s="47">
        <f t="shared" si="27"/>
        <v>2077</v>
      </c>
      <c r="C77" s="48">
        <f t="shared" si="31"/>
        <v>0.16333674922385422</v>
      </c>
      <c r="D77" s="48">
        <f t="shared" si="1"/>
        <v>0.16327900302802689</v>
      </c>
      <c r="E77" s="48">
        <f t="shared" si="32"/>
        <v>9.4825194679837133E-2</v>
      </c>
      <c r="F77" s="48">
        <f t="shared" si="3"/>
        <v>9.4791830210891062E-2</v>
      </c>
      <c r="H77" s="19">
        <v>58</v>
      </c>
      <c r="I77" s="47">
        <f t="shared" si="28"/>
        <v>98</v>
      </c>
      <c r="J77" s="19">
        <f t="shared" si="10"/>
        <v>8.5231920224671617E-2</v>
      </c>
      <c r="K77" s="19">
        <f t="shared" si="11"/>
        <v>0.91476807977532837</v>
      </c>
      <c r="L77" s="62">
        <v>2.6579999999999999E-2</v>
      </c>
      <c r="M77" s="113">
        <f t="shared" si="12"/>
        <v>8.9999999999999993E-3</v>
      </c>
      <c r="N77" s="114"/>
      <c r="O77" s="114"/>
      <c r="P77" s="114"/>
      <c r="Q77" s="114"/>
      <c r="R77" s="114">
        <v>0</v>
      </c>
      <c r="S77" s="114">
        <f t="shared" si="4"/>
        <v>0</v>
      </c>
      <c r="T77" s="114">
        <f t="shared" si="13"/>
        <v>0</v>
      </c>
      <c r="U77" s="114">
        <f t="shared" si="14"/>
        <v>0</v>
      </c>
      <c r="V77" s="114">
        <f t="shared" si="15"/>
        <v>0</v>
      </c>
      <c r="W77" s="114">
        <f t="shared" si="16"/>
        <v>0</v>
      </c>
      <c r="X77" s="114">
        <f t="shared" si="5"/>
        <v>0</v>
      </c>
      <c r="Y77" s="114">
        <f t="shared" si="17"/>
        <v>0</v>
      </c>
      <c r="Z77" s="114">
        <f t="shared" si="29"/>
        <v>0</v>
      </c>
      <c r="AA77" s="114">
        <f t="shared" si="18"/>
        <v>0</v>
      </c>
      <c r="AB77" s="114">
        <f t="shared" si="19"/>
        <v>0</v>
      </c>
      <c r="AC77" s="114">
        <f t="shared" si="30"/>
        <v>0</v>
      </c>
      <c r="AD77" s="114">
        <f t="shared" si="6"/>
        <v>0</v>
      </c>
      <c r="AE77" s="114">
        <f t="shared" si="20"/>
        <v>954.94268501519855</v>
      </c>
      <c r="AF77" s="114">
        <f t="shared" si="7"/>
        <v>0</v>
      </c>
      <c r="AG77" s="114">
        <f t="shared" si="8"/>
        <v>0</v>
      </c>
      <c r="AH77" s="114">
        <f t="shared" si="21"/>
        <v>1072.8026029902337</v>
      </c>
      <c r="AI77" s="114"/>
      <c r="AJ77" s="114">
        <f t="shared" si="22"/>
        <v>0</v>
      </c>
      <c r="AK77" s="114">
        <f t="shared" si="23"/>
        <v>0</v>
      </c>
      <c r="AL77" s="114">
        <f t="shared" si="9"/>
        <v>0</v>
      </c>
      <c r="AM77" s="114">
        <f t="shared" si="24"/>
        <v>0</v>
      </c>
      <c r="AN77" s="115">
        <f t="shared" si="25"/>
        <v>0</v>
      </c>
    </row>
    <row r="78" spans="1:40" ht="14.4">
      <c r="A78" s="47">
        <f t="shared" si="26"/>
        <v>99</v>
      </c>
      <c r="B78" s="47">
        <f t="shared" si="27"/>
        <v>2078</v>
      </c>
      <c r="C78" s="48">
        <f t="shared" si="31"/>
        <v>0.17136021888312444</v>
      </c>
      <c r="D78" s="48">
        <f t="shared" si="1"/>
        <v>0.17145483956568913</v>
      </c>
      <c r="E78" s="48">
        <f t="shared" si="32"/>
        <v>9.8981803232259774E-2</v>
      </c>
      <c r="F78" s="48">
        <f t="shared" si="3"/>
        <v>9.90369623846237E-2</v>
      </c>
      <c r="H78" s="19">
        <v>59</v>
      </c>
      <c r="I78" s="47">
        <f t="shared" si="28"/>
        <v>99</v>
      </c>
      <c r="J78" s="19">
        <f t="shared" si="10"/>
        <v>8.8980690007592275E-2</v>
      </c>
      <c r="K78" s="19">
        <f t="shared" si="11"/>
        <v>0.91101930999240777</v>
      </c>
      <c r="L78" s="62">
        <v>2.6839999999999999E-2</v>
      </c>
      <c r="M78" s="113">
        <f t="shared" si="12"/>
        <v>8.9999999999999993E-3</v>
      </c>
      <c r="N78" s="114"/>
      <c r="O78" s="114"/>
      <c r="P78" s="114"/>
      <c r="Q78" s="114"/>
      <c r="R78" s="114">
        <v>0</v>
      </c>
      <c r="S78" s="114">
        <f t="shared" si="4"/>
        <v>0</v>
      </c>
      <c r="T78" s="114">
        <f t="shared" si="13"/>
        <v>0</v>
      </c>
      <c r="U78" s="114">
        <f t="shared" si="14"/>
        <v>0</v>
      </c>
      <c r="V78" s="114">
        <f t="shared" si="15"/>
        <v>0</v>
      </c>
      <c r="W78" s="114">
        <f t="shared" si="16"/>
        <v>0</v>
      </c>
      <c r="X78" s="114">
        <f t="shared" si="5"/>
        <v>0</v>
      </c>
      <c r="Y78" s="114">
        <f t="shared" si="17"/>
        <v>0</v>
      </c>
      <c r="Z78" s="114">
        <f t="shared" si="29"/>
        <v>0</v>
      </c>
      <c r="AA78" s="114">
        <f t="shared" si="18"/>
        <v>0</v>
      </c>
      <c r="AB78" s="114">
        <f t="shared" si="19"/>
        <v>0</v>
      </c>
      <c r="AC78" s="114">
        <f t="shared" si="30"/>
        <v>0</v>
      </c>
      <c r="AD78" s="114">
        <f t="shared" si="6"/>
        <v>0</v>
      </c>
      <c r="AE78" s="114">
        <f t="shared" si="20"/>
        <v>954.94268501519855</v>
      </c>
      <c r="AF78" s="114">
        <f t="shared" si="7"/>
        <v>0</v>
      </c>
      <c r="AG78" s="114">
        <f t="shared" si="8"/>
        <v>0</v>
      </c>
      <c r="AH78" s="114">
        <f t="shared" si="21"/>
        <v>1072.8026029902337</v>
      </c>
      <c r="AI78" s="114"/>
      <c r="AJ78" s="114">
        <f t="shared" si="22"/>
        <v>0</v>
      </c>
      <c r="AK78" s="114">
        <f t="shared" si="23"/>
        <v>0</v>
      </c>
      <c r="AL78" s="114">
        <f t="shared" si="9"/>
        <v>0</v>
      </c>
      <c r="AM78" s="114">
        <f t="shared" si="24"/>
        <v>0</v>
      </c>
      <c r="AN78" s="115">
        <f t="shared" si="25"/>
        <v>0</v>
      </c>
    </row>
    <row r="79" spans="1:40" ht="14.4">
      <c r="A79" s="47">
        <f t="shared" si="26"/>
        <v>100</v>
      </c>
      <c r="B79" s="47">
        <f t="shared" si="27"/>
        <v>2079</v>
      </c>
      <c r="C79" s="48">
        <f t="shared" si="31"/>
        <v>0.17735070637875766</v>
      </c>
      <c r="D79" s="48">
        <f t="shared" si="1"/>
        <v>0.17735070637875766</v>
      </c>
      <c r="E79" s="48">
        <f t="shared" si="32"/>
        <v>0.10192626564560024</v>
      </c>
      <c r="F79" s="48">
        <f t="shared" si="3"/>
        <v>0.10192626564560024</v>
      </c>
      <c r="H79" s="19">
        <v>60</v>
      </c>
      <c r="I79" s="47">
        <f t="shared" si="28"/>
        <v>100</v>
      </c>
      <c r="J79" s="19">
        <f t="shared" si="10"/>
        <v>9.3852819707812937E-2</v>
      </c>
      <c r="K79" s="19">
        <f t="shared" si="11"/>
        <v>0.9061471802921871</v>
      </c>
      <c r="L79" s="63">
        <v>2.7089999999999999E-2</v>
      </c>
      <c r="M79" s="113">
        <f t="shared" si="12"/>
        <v>8.9999999999999993E-3</v>
      </c>
      <c r="N79" s="114"/>
      <c r="O79" s="114"/>
      <c r="P79" s="114"/>
      <c r="Q79" s="114"/>
      <c r="R79" s="114">
        <v>0</v>
      </c>
      <c r="S79" s="114">
        <f t="shared" si="4"/>
        <v>0</v>
      </c>
      <c r="T79" s="114">
        <f t="shared" si="13"/>
        <v>0</v>
      </c>
      <c r="U79" s="114">
        <f t="shared" si="14"/>
        <v>0</v>
      </c>
      <c r="V79" s="114">
        <f t="shared" si="15"/>
        <v>0</v>
      </c>
      <c r="W79" s="114">
        <f t="shared" si="16"/>
        <v>0</v>
      </c>
      <c r="X79" s="114">
        <f t="shared" si="5"/>
        <v>0</v>
      </c>
      <c r="Y79" s="114">
        <f t="shared" si="17"/>
        <v>0</v>
      </c>
      <c r="Z79" s="114">
        <f t="shared" si="29"/>
        <v>0</v>
      </c>
      <c r="AA79" s="114">
        <f t="shared" si="18"/>
        <v>0</v>
      </c>
      <c r="AB79" s="114">
        <f t="shared" si="19"/>
        <v>0</v>
      </c>
      <c r="AC79" s="114">
        <f t="shared" si="30"/>
        <v>0</v>
      </c>
      <c r="AD79" s="114">
        <f t="shared" si="6"/>
        <v>0</v>
      </c>
      <c r="AE79" s="114">
        <f t="shared" si="20"/>
        <v>954.94268501519855</v>
      </c>
      <c r="AF79" s="114">
        <f t="shared" si="7"/>
        <v>0</v>
      </c>
      <c r="AG79" s="114">
        <f t="shared" si="8"/>
        <v>0</v>
      </c>
      <c r="AH79" s="114">
        <f t="shared" si="21"/>
        <v>1072.8026029902337</v>
      </c>
      <c r="AI79" s="114"/>
      <c r="AJ79" s="114">
        <f t="shared" si="22"/>
        <v>0</v>
      </c>
      <c r="AK79" s="114">
        <f t="shared" si="23"/>
        <v>0</v>
      </c>
      <c r="AL79" s="114">
        <f t="shared" si="9"/>
        <v>0</v>
      </c>
      <c r="AM79" s="114">
        <f t="shared" si="24"/>
        <v>0</v>
      </c>
      <c r="AN79" s="115">
        <f t="shared" si="25"/>
        <v>0</v>
      </c>
    </row>
    <row r="80" spans="1:40" ht="14.4">
      <c r="A80" s="47">
        <f t="shared" si="26"/>
        <v>101</v>
      </c>
      <c r="B80" s="47">
        <f t="shared" si="27"/>
        <v>2080</v>
      </c>
      <c r="C80" s="48">
        <f t="shared" si="31"/>
        <v>0.18541794065212311</v>
      </c>
      <c r="D80" s="48">
        <f t="shared" si="1"/>
        <v>0.18541794065212311</v>
      </c>
      <c r="E80" s="48">
        <f t="shared" si="32"/>
        <v>0.10602565180903223</v>
      </c>
      <c r="F80" s="48">
        <f t="shared" si="3"/>
        <v>0.10602565180903223</v>
      </c>
      <c r="H80" s="19">
        <v>61</v>
      </c>
      <c r="I80" s="47">
        <f t="shared" si="28"/>
        <v>101</v>
      </c>
      <c r="J80" s="19">
        <f t="shared" si="10"/>
        <v>9.7846163426607707E-2</v>
      </c>
      <c r="K80" s="19">
        <f t="shared" si="11"/>
        <v>0.90215383657339232</v>
      </c>
      <c r="L80" s="62">
        <v>2.733E-2</v>
      </c>
      <c r="M80" s="113">
        <f t="shared" si="12"/>
        <v>8.9999999999999993E-3</v>
      </c>
      <c r="N80" s="114"/>
      <c r="O80" s="114"/>
      <c r="P80" s="114"/>
      <c r="Q80" s="114"/>
      <c r="R80" s="114">
        <v>0</v>
      </c>
      <c r="S80" s="114">
        <f t="shared" si="4"/>
        <v>0</v>
      </c>
      <c r="T80" s="114">
        <f t="shared" si="13"/>
        <v>0</v>
      </c>
      <c r="U80" s="114">
        <f t="shared" si="14"/>
        <v>0</v>
      </c>
      <c r="V80" s="114">
        <f t="shared" si="15"/>
        <v>0</v>
      </c>
      <c r="W80" s="114">
        <f t="shared" si="16"/>
        <v>0</v>
      </c>
      <c r="X80" s="114">
        <f t="shared" si="5"/>
        <v>0</v>
      </c>
      <c r="Y80" s="114">
        <f t="shared" si="17"/>
        <v>0</v>
      </c>
      <c r="Z80" s="114">
        <f t="shared" si="29"/>
        <v>0</v>
      </c>
      <c r="AA80" s="114">
        <f t="shared" si="18"/>
        <v>0</v>
      </c>
      <c r="AB80" s="114">
        <f t="shared" si="19"/>
        <v>0</v>
      </c>
      <c r="AC80" s="114">
        <f t="shared" si="30"/>
        <v>0</v>
      </c>
      <c r="AD80" s="114">
        <f t="shared" si="6"/>
        <v>0</v>
      </c>
      <c r="AE80" s="114">
        <f t="shared" si="20"/>
        <v>954.94268501519855</v>
      </c>
      <c r="AF80" s="114">
        <f t="shared" si="7"/>
        <v>0</v>
      </c>
      <c r="AG80" s="114">
        <f t="shared" si="8"/>
        <v>0</v>
      </c>
      <c r="AH80" s="114">
        <f t="shared" si="21"/>
        <v>1072.8026029902337</v>
      </c>
      <c r="AI80" s="114"/>
      <c r="AJ80" s="114">
        <f t="shared" si="22"/>
        <v>0</v>
      </c>
      <c r="AK80" s="114">
        <f t="shared" si="23"/>
        <v>0</v>
      </c>
      <c r="AL80" s="114">
        <f t="shared" si="9"/>
        <v>0</v>
      </c>
      <c r="AM80" s="114">
        <f t="shared" si="24"/>
        <v>0</v>
      </c>
      <c r="AN80" s="115">
        <f t="shared" si="25"/>
        <v>0</v>
      </c>
    </row>
    <row r="81" spans="1:40" ht="14.4">
      <c r="A81" s="47">
        <f t="shared" si="26"/>
        <v>102</v>
      </c>
      <c r="B81" s="47">
        <f t="shared" si="27"/>
        <v>2081</v>
      </c>
      <c r="C81" s="48">
        <f t="shared" si="31"/>
        <v>0.1935185896653292</v>
      </c>
      <c r="D81" s="48">
        <f t="shared" si="1"/>
        <v>0.1935185896653292</v>
      </c>
      <c r="E81" s="48">
        <f t="shared" si="32"/>
        <v>0.11010073969978626</v>
      </c>
      <c r="F81" s="48">
        <f t="shared" si="3"/>
        <v>0.11010073969978626</v>
      </c>
      <c r="H81" s="19">
        <v>62</v>
      </c>
      <c r="I81" s="47">
        <f t="shared" si="28"/>
        <v>102</v>
      </c>
      <c r="J81" s="19">
        <f t="shared" si="10"/>
        <v>0.10183420077195282</v>
      </c>
      <c r="K81" s="19">
        <f t="shared" si="11"/>
        <v>0.89816579922804718</v>
      </c>
      <c r="L81" s="62">
        <v>2.7560000000000001E-2</v>
      </c>
      <c r="M81" s="113">
        <f t="shared" si="12"/>
        <v>8.9999999999999993E-3</v>
      </c>
      <c r="N81" s="114"/>
      <c r="O81" s="114"/>
      <c r="P81" s="114"/>
      <c r="Q81" s="114"/>
      <c r="R81" s="114">
        <v>0</v>
      </c>
      <c r="S81" s="114">
        <f t="shared" si="4"/>
        <v>0</v>
      </c>
      <c r="T81" s="114">
        <f t="shared" si="13"/>
        <v>0</v>
      </c>
      <c r="U81" s="114">
        <f t="shared" si="14"/>
        <v>0</v>
      </c>
      <c r="V81" s="114">
        <f t="shared" si="15"/>
        <v>0</v>
      </c>
      <c r="W81" s="114">
        <f t="shared" si="16"/>
        <v>0</v>
      </c>
      <c r="X81" s="114">
        <f t="shared" si="5"/>
        <v>0</v>
      </c>
      <c r="Y81" s="114">
        <f t="shared" si="17"/>
        <v>0</v>
      </c>
      <c r="Z81" s="114">
        <f t="shared" si="29"/>
        <v>0</v>
      </c>
      <c r="AA81" s="114">
        <f t="shared" si="18"/>
        <v>0</v>
      </c>
      <c r="AB81" s="114">
        <f t="shared" si="19"/>
        <v>0</v>
      </c>
      <c r="AC81" s="114">
        <f t="shared" si="30"/>
        <v>0</v>
      </c>
      <c r="AD81" s="114">
        <f t="shared" si="6"/>
        <v>0</v>
      </c>
      <c r="AE81" s="114">
        <f t="shared" si="20"/>
        <v>954.94268501519855</v>
      </c>
      <c r="AF81" s="114">
        <f t="shared" si="7"/>
        <v>0</v>
      </c>
      <c r="AG81" s="114">
        <f t="shared" si="8"/>
        <v>0</v>
      </c>
      <c r="AH81" s="114">
        <f t="shared" si="21"/>
        <v>1072.8026029902337</v>
      </c>
      <c r="AI81" s="114"/>
      <c r="AJ81" s="114">
        <f t="shared" si="22"/>
        <v>0</v>
      </c>
      <c r="AK81" s="114">
        <f t="shared" si="23"/>
        <v>0</v>
      </c>
      <c r="AL81" s="114">
        <f t="shared" si="9"/>
        <v>0</v>
      </c>
      <c r="AM81" s="114">
        <f t="shared" si="24"/>
        <v>0</v>
      </c>
      <c r="AN81" s="115">
        <f t="shared" si="25"/>
        <v>0</v>
      </c>
    </row>
    <row r="82" spans="1:40" ht="14.4">
      <c r="A82" s="47">
        <f t="shared" si="26"/>
        <v>103</v>
      </c>
      <c r="B82" s="47">
        <f t="shared" si="27"/>
        <v>2082</v>
      </c>
      <c r="C82" s="48">
        <f t="shared" si="31"/>
        <v>0.20165151472034609</v>
      </c>
      <c r="D82" s="48">
        <f t="shared" si="1"/>
        <v>0.20165151472034609</v>
      </c>
      <c r="E82" s="48">
        <f t="shared" si="32"/>
        <v>0.11414961578160299</v>
      </c>
      <c r="F82" s="48">
        <f t="shared" si="3"/>
        <v>0.11414961578160299</v>
      </c>
      <c r="H82" s="19">
        <v>63</v>
      </c>
      <c r="I82" s="47">
        <f t="shared" si="28"/>
        <v>103</v>
      </c>
      <c r="J82" s="19">
        <f t="shared" si="10"/>
        <v>0.10581611403605494</v>
      </c>
      <c r="K82" s="19">
        <f t="shared" si="11"/>
        <v>0.89418388596394505</v>
      </c>
      <c r="L82" s="62">
        <v>2.7789999999999999E-2</v>
      </c>
      <c r="M82" s="113">
        <f t="shared" si="12"/>
        <v>8.9999999999999993E-3</v>
      </c>
      <c r="N82" s="114"/>
      <c r="O82" s="114"/>
      <c r="P82" s="114"/>
      <c r="Q82" s="114"/>
      <c r="R82" s="114">
        <v>0</v>
      </c>
      <c r="S82" s="114">
        <f t="shared" si="4"/>
        <v>0</v>
      </c>
      <c r="T82" s="114">
        <f t="shared" si="13"/>
        <v>0</v>
      </c>
      <c r="U82" s="114">
        <f t="shared" si="14"/>
        <v>0</v>
      </c>
      <c r="V82" s="114">
        <f t="shared" si="15"/>
        <v>0</v>
      </c>
      <c r="W82" s="114">
        <f t="shared" si="16"/>
        <v>0</v>
      </c>
      <c r="X82" s="114">
        <f t="shared" si="5"/>
        <v>0</v>
      </c>
      <c r="Y82" s="114">
        <f t="shared" si="17"/>
        <v>0</v>
      </c>
      <c r="Z82" s="114">
        <f t="shared" si="29"/>
        <v>0</v>
      </c>
      <c r="AA82" s="114">
        <f t="shared" si="18"/>
        <v>0</v>
      </c>
      <c r="AB82" s="114">
        <f t="shared" si="19"/>
        <v>0</v>
      </c>
      <c r="AC82" s="114">
        <f t="shared" si="30"/>
        <v>0</v>
      </c>
      <c r="AD82" s="114">
        <f t="shared" si="6"/>
        <v>0</v>
      </c>
      <c r="AE82" s="114">
        <f t="shared" si="20"/>
        <v>954.94268501519855</v>
      </c>
      <c r="AF82" s="114">
        <f t="shared" si="7"/>
        <v>0</v>
      </c>
      <c r="AG82" s="114">
        <f t="shared" si="8"/>
        <v>0</v>
      </c>
      <c r="AH82" s="114">
        <f t="shared" si="21"/>
        <v>1072.8026029902337</v>
      </c>
      <c r="AI82" s="114"/>
      <c r="AJ82" s="114">
        <f t="shared" si="22"/>
        <v>0</v>
      </c>
      <c r="AK82" s="114">
        <f t="shared" si="23"/>
        <v>0</v>
      </c>
      <c r="AL82" s="114">
        <f t="shared" si="9"/>
        <v>0</v>
      </c>
      <c r="AM82" s="114">
        <f t="shared" si="24"/>
        <v>0</v>
      </c>
      <c r="AN82" s="115">
        <f t="shared" si="25"/>
        <v>0</v>
      </c>
    </row>
    <row r="83" spans="1:40" ht="14.4">
      <c r="A83" s="47">
        <f t="shared" si="26"/>
        <v>104</v>
      </c>
      <c r="B83" s="47">
        <f t="shared" si="27"/>
        <v>2083</v>
      </c>
      <c r="C83" s="48">
        <f t="shared" ref="C83:C114" si="33">IF($A83=121,1,IF($A83&gt;121,0,IF($A83&lt;(x+n),INDEX(Aggregattafel_2.O,$A83+1,1),IF($A83=(x+n),INDEX(f,1,1),IF(AND($A83&gt;(x+n),$A83&lt;(x+n+5)),INDEX(f,2,1),1))*INDEX(Selektionstafel_2.O,$A83+1,1))*EXP(-(INDEX(F_2_2.O,$A83+1,1)*($B83-1999)+INDEX(G,$B83-1998,1)*(INDEX(F_1_2.O,$A83+1,1)-INDEX(F_2_2.O,$A83+1,1))))))</f>
        <v>0.2098140236811582</v>
      </c>
      <c r="D83" s="48">
        <f t="shared" ref="D83:D146" si="34">IF($A83=121,1,IF($A83&gt;121,0,INDEX(Aggregattafel_2.O,$A83+1,1)*EXP(-(INDEX(F_2_2.O,$A83+1,1)*($B83-1999)+INDEX(G,$B83-1998,1)*(INDEX(F_1_2.O,$A83+1,1)-INDEX(F_2_2.O,$A83+1,1))))))</f>
        <v>0.2098140236811582</v>
      </c>
      <c r="E83" s="48">
        <f t="shared" ref="E83:E114" si="35">IF($A83=121,1,IF($A83&gt;121,0,IF($A83&lt;(x+n),INDEX(Aggregattafel_1.O,$A83+1,1),IF($A83=(x+n),INDEX(f,1,1),IF(AND($A83&gt;(x+n),$A83&lt;(x+n+5)),INDEX(f,2,1),1))*INDEX(Selektionstafel_1.O,$A83+1,1))*EXP(-INDEX(F_1.O,$A83+1,1)*($B83-1999))))</f>
        <v>0.11817184097846926</v>
      </c>
      <c r="F83" s="48">
        <f t="shared" ref="F83:F146" si="36">IF($A83=121,1,IF($A83&gt;121,0,INDEX(Aggregattafel_1.O,$A83+1,1)*EXP(-INDEX(F_1.O,$A83+1,1)*($B83-1999))))</f>
        <v>0.11817184097846926</v>
      </c>
      <c r="H83" s="19">
        <v>64</v>
      </c>
      <c r="I83" s="47">
        <f t="shared" si="28"/>
        <v>104</v>
      </c>
      <c r="J83" s="19">
        <f t="shared" si="10"/>
        <v>0.10979201910055522</v>
      </c>
      <c r="K83" s="19">
        <f t="shared" si="11"/>
        <v>0.89020798089944475</v>
      </c>
      <c r="L83" s="62">
        <v>2.801E-2</v>
      </c>
      <c r="M83" s="113">
        <f t="shared" si="12"/>
        <v>8.9999999999999993E-3</v>
      </c>
      <c r="N83" s="114"/>
      <c r="O83" s="114"/>
      <c r="P83" s="114"/>
      <c r="Q83" s="114"/>
      <c r="R83" s="114">
        <v>0</v>
      </c>
      <c r="S83" s="114">
        <f t="shared" ref="S83:S140" si="37">N83+S84*K83/(1+M83)</f>
        <v>0</v>
      </c>
      <c r="T83" s="114">
        <f t="shared" si="13"/>
        <v>0</v>
      </c>
      <c r="U83" s="114">
        <f t="shared" si="14"/>
        <v>0</v>
      </c>
      <c r="V83" s="114">
        <f t="shared" si="15"/>
        <v>0</v>
      </c>
      <c r="W83" s="114">
        <f t="shared" si="16"/>
        <v>0</v>
      </c>
      <c r="X83" s="114">
        <f t="shared" ref="X83:X140" si="38">Q83+X84*K83/(1+M83)</f>
        <v>0</v>
      </c>
      <c r="Y83" s="114">
        <f t="shared" si="17"/>
        <v>0</v>
      </c>
      <c r="Z83" s="114">
        <f t="shared" si="29"/>
        <v>0</v>
      </c>
      <c r="AA83" s="114">
        <f t="shared" si="18"/>
        <v>0</v>
      </c>
      <c r="AB83" s="114">
        <f t="shared" si="19"/>
        <v>0</v>
      </c>
      <c r="AC83" s="114">
        <f t="shared" si="30"/>
        <v>0</v>
      </c>
      <c r="AD83" s="114">
        <f t="shared" ref="AD83:AD146" si="39">N83+Y84/(1+M83)-Y83</f>
        <v>0</v>
      </c>
      <c r="AE83" s="114">
        <f t="shared" si="20"/>
        <v>954.94268501519855</v>
      </c>
      <c r="AF83" s="114">
        <f t="shared" ref="AF83:AF146" si="40">N83+AA84/(1+M83)-AA83</f>
        <v>0</v>
      </c>
      <c r="AG83" s="114">
        <f t="shared" ref="AG83:AG146" si="41">1/(1+M83)*J83*(O84+R84*$M$5-AA84)</f>
        <v>0</v>
      </c>
      <c r="AH83" s="114">
        <f t="shared" si="21"/>
        <v>1072.8026029902337</v>
      </c>
      <c r="AI83" s="114"/>
      <c r="AJ83" s="114">
        <f t="shared" si="22"/>
        <v>0</v>
      </c>
      <c r="AK83" s="114">
        <f t="shared" si="23"/>
        <v>0</v>
      </c>
      <c r="AL83" s="114">
        <f t="shared" ref="AL83:AL141" si="42">S83*$P$5</f>
        <v>0</v>
      </c>
      <c r="AM83" s="114">
        <f t="shared" si="24"/>
        <v>0</v>
      </c>
      <c r="AN83" s="115">
        <f t="shared" si="25"/>
        <v>0</v>
      </c>
    </row>
    <row r="84" spans="1:40" ht="14.4">
      <c r="A84" s="47">
        <f t="shared" si="26"/>
        <v>105</v>
      </c>
      <c r="B84" s="47">
        <f t="shared" si="27"/>
        <v>2084</v>
      </c>
      <c r="C84" s="48">
        <f t="shared" si="33"/>
        <v>0.21800296321591303</v>
      </c>
      <c r="D84" s="48">
        <f t="shared" si="34"/>
        <v>0.21800296321591303</v>
      </c>
      <c r="E84" s="48">
        <f t="shared" si="35"/>
        <v>0.12216561517939176</v>
      </c>
      <c r="F84" s="48">
        <f t="shared" si="36"/>
        <v>0.12216561517939176</v>
      </c>
      <c r="H84" s="19">
        <v>65</v>
      </c>
      <c r="I84" s="47">
        <f t="shared" si="28"/>
        <v>105</v>
      </c>
      <c r="J84" s="19">
        <f t="shared" ref="J84:J147" si="43">IF(I84&gt;121,0,IF($D$4="1.O. Selektion",B$6*E84+(1-B$6)*E236,IF($D$4="1.O. Aggregat",B$6*F84+(1-B$6)*F236,IF($D$4="2.O. Selektion",B$6*C84+(1-B$6)*C236,B$6*D84+(1-B$6)*D236))))</f>
        <v>0.11376108854558561</v>
      </c>
      <c r="K84" s="19">
        <f t="shared" ref="K84:K147" si="44">IF(J84&lt;&gt;"",1-J84,"")</f>
        <v>0.88623891145441436</v>
      </c>
      <c r="L84" s="63">
        <v>2.8219999999999999E-2</v>
      </c>
      <c r="M84" s="113">
        <f t="shared" ref="M84:M140" si="45">IF(E$5="konstant",D$5,(1+L85)^H85/(1+L84)^H84 -1)</f>
        <v>8.9999999999999993E-3</v>
      </c>
      <c r="N84" s="114"/>
      <c r="O84" s="114"/>
      <c r="P84" s="114"/>
      <c r="Q84" s="114"/>
      <c r="R84" s="114">
        <v>0</v>
      </c>
      <c r="S84" s="114">
        <f t="shared" si="37"/>
        <v>0</v>
      </c>
      <c r="T84" s="114">
        <f t="shared" ref="T84:T140" si="46">(O85*J84+T85*K84)/(1+M84)</f>
        <v>0</v>
      </c>
      <c r="U84" s="114">
        <f t="shared" ref="U84:U140" si="47">(R85*J84+U85*K84)/(1+M84)</f>
        <v>0</v>
      </c>
      <c r="V84" s="114">
        <f t="shared" ref="V84:V140" si="48">S84+T84+U84*$M$5</f>
        <v>0</v>
      </c>
      <c r="W84" s="114">
        <f t="shared" ref="W84:W140" si="49">P84+W85*K84/(1+M84)</f>
        <v>0</v>
      </c>
      <c r="X84" s="114">
        <f t="shared" si="38"/>
        <v>0</v>
      </c>
      <c r="Y84" s="114">
        <f t="shared" ref="Y84:Y147" si="50">V84-W84*$M$3</f>
        <v>0</v>
      </c>
      <c r="Z84" s="114">
        <f t="shared" si="29"/>
        <v>0</v>
      </c>
      <c r="AA84" s="114">
        <f t="shared" ref="AA84:AA147" si="51">V84+AM84-W84*$M$5</f>
        <v>0</v>
      </c>
      <c r="AB84" s="114">
        <f t="shared" ref="AB84:AB147" si="52">V84+AN84+AM84-W84*$M$5</f>
        <v>0</v>
      </c>
      <c r="AC84" s="114">
        <f t="shared" si="30"/>
        <v>0</v>
      </c>
      <c r="AD84" s="114">
        <f t="shared" si="39"/>
        <v>0</v>
      </c>
      <c r="AE84" s="114">
        <f t="shared" ref="AE84:AE147" si="53">$M$3-AD84</f>
        <v>954.94268501519855</v>
      </c>
      <c r="AF84" s="114">
        <f t="shared" si="40"/>
        <v>0</v>
      </c>
      <c r="AG84" s="114">
        <f t="shared" si="41"/>
        <v>0</v>
      </c>
      <c r="AH84" s="114">
        <f t="shared" ref="AH84:AH147" si="54">$M$5-AG84-AF84</f>
        <v>1072.8026029902337</v>
      </c>
      <c r="AI84" s="114"/>
      <c r="AJ84" s="114">
        <f t="shared" ref="AJ84:AJ141" si="55">$P$3*$M$5*W84</f>
        <v>0</v>
      </c>
      <c r="AK84" s="114">
        <f t="shared" ref="AK84:AK141" si="56">$M$5*$P$4*X84*$P$8</f>
        <v>0</v>
      </c>
      <c r="AL84" s="114">
        <f t="shared" si="42"/>
        <v>0</v>
      </c>
      <c r="AM84" s="114">
        <f t="shared" ref="AM84:AM141" si="57">SUM(AJ84:AL84)</f>
        <v>0</v>
      </c>
      <c r="AN84" s="115">
        <f t="shared" ref="AN84:AN141" si="58">$M$5*$P$7*X84*$P$8</f>
        <v>0</v>
      </c>
    </row>
    <row r="85" spans="1:40" ht="14.4">
      <c r="A85" s="47">
        <f t="shared" ref="A85:A148" si="59">IF(AND(A84&lt;121,A84&lt;&gt;""),A84+1,"")</f>
        <v>106</v>
      </c>
      <c r="B85" s="47">
        <f t="shared" ref="B85:B148" si="60">IF(AND($A84&lt;121,$A84&lt;&gt;""),B84+1,"")</f>
        <v>2085</v>
      </c>
      <c r="C85" s="48">
        <f t="shared" si="33"/>
        <v>0.22621576320570705</v>
      </c>
      <c r="D85" s="48">
        <f t="shared" si="34"/>
        <v>0.22621576320570705</v>
      </c>
      <c r="E85" s="48">
        <f t="shared" si="35"/>
        <v>0.12612887995102373</v>
      </c>
      <c r="F85" s="48">
        <f t="shared" si="36"/>
        <v>0.12612887995102373</v>
      </c>
      <c r="H85" s="19">
        <v>66</v>
      </c>
      <c r="I85" s="47">
        <f t="shared" ref="I85:I148" si="61">IF(AND(A84&lt;121,A84&lt;&gt;""),A84+1,"")</f>
        <v>106</v>
      </c>
      <c r="J85" s="19">
        <f t="shared" si="43"/>
        <v>0.11772247446075855</v>
      </c>
      <c r="K85" s="19">
        <f t="shared" si="44"/>
        <v>0.88227752553924144</v>
      </c>
      <c r="L85" s="62">
        <v>2.843E-2</v>
      </c>
      <c r="M85" s="113">
        <f t="shared" si="45"/>
        <v>8.9999999999999993E-3</v>
      </c>
      <c r="N85" s="114"/>
      <c r="O85" s="114"/>
      <c r="P85" s="114"/>
      <c r="Q85" s="114"/>
      <c r="R85" s="114">
        <v>0</v>
      </c>
      <c r="S85" s="114">
        <f t="shared" si="37"/>
        <v>0</v>
      </c>
      <c r="T85" s="114">
        <f t="shared" si="46"/>
        <v>0</v>
      </c>
      <c r="U85" s="114">
        <f t="shared" si="47"/>
        <v>0</v>
      </c>
      <c r="V85" s="114">
        <f t="shared" si="48"/>
        <v>0</v>
      </c>
      <c r="W85" s="114">
        <f t="shared" si="49"/>
        <v>0</v>
      </c>
      <c r="X85" s="114">
        <f t="shared" si="38"/>
        <v>0</v>
      </c>
      <c r="Y85" s="114">
        <f t="shared" si="50"/>
        <v>0</v>
      </c>
      <c r="Z85" s="114">
        <f t="shared" ref="Z85:Z148" si="62">V85-$M$7*W85</f>
        <v>0</v>
      </c>
      <c r="AA85" s="114">
        <f t="shared" si="51"/>
        <v>0</v>
      </c>
      <c r="AB85" s="114">
        <f t="shared" si="52"/>
        <v>0</v>
      </c>
      <c r="AC85" s="114">
        <f t="shared" ref="AC85:AC148" si="63">IF((V85+AM85+AN85-W85*$M$5)&lt;=0,0,V85+AM85+AN85-W85*$M$5)</f>
        <v>0</v>
      </c>
      <c r="AD85" s="114">
        <f t="shared" si="39"/>
        <v>0</v>
      </c>
      <c r="AE85" s="114">
        <f t="shared" si="53"/>
        <v>954.94268501519855</v>
      </c>
      <c r="AF85" s="114">
        <f t="shared" si="40"/>
        <v>0</v>
      </c>
      <c r="AG85" s="114">
        <f t="shared" si="41"/>
        <v>0</v>
      </c>
      <c r="AH85" s="114">
        <f t="shared" si="54"/>
        <v>1072.8026029902337</v>
      </c>
      <c r="AI85" s="114"/>
      <c r="AJ85" s="114">
        <f t="shared" si="55"/>
        <v>0</v>
      </c>
      <c r="AK85" s="114">
        <f t="shared" si="56"/>
        <v>0</v>
      </c>
      <c r="AL85" s="114">
        <f t="shared" si="42"/>
        <v>0</v>
      </c>
      <c r="AM85" s="114">
        <f t="shared" si="57"/>
        <v>0</v>
      </c>
      <c r="AN85" s="115">
        <f t="shared" si="58"/>
        <v>0</v>
      </c>
    </row>
    <row r="86" spans="1:40" ht="14.4">
      <c r="A86" s="47">
        <f t="shared" si="59"/>
        <v>107</v>
      </c>
      <c r="B86" s="47">
        <f t="shared" si="60"/>
        <v>2086</v>
      </c>
      <c r="C86" s="48">
        <f t="shared" si="33"/>
        <v>0.23444736186684748</v>
      </c>
      <c r="D86" s="48">
        <f t="shared" si="34"/>
        <v>0.23444736186684748</v>
      </c>
      <c r="E86" s="48">
        <f t="shared" si="35"/>
        <v>0.13006034175566775</v>
      </c>
      <c r="F86" s="48">
        <f t="shared" si="36"/>
        <v>0.13006034175566775</v>
      </c>
      <c r="H86" s="19">
        <v>67</v>
      </c>
      <c r="I86" s="47">
        <f t="shared" si="61"/>
        <v>107</v>
      </c>
      <c r="J86" s="19">
        <f t="shared" si="43"/>
        <v>0.12167526040548879</v>
      </c>
      <c r="K86" s="19">
        <f t="shared" si="44"/>
        <v>0.87832473959451118</v>
      </c>
      <c r="L86" s="62">
        <v>2.8629999999999999E-2</v>
      </c>
      <c r="M86" s="113">
        <f t="shared" si="45"/>
        <v>8.9999999999999993E-3</v>
      </c>
      <c r="N86" s="114"/>
      <c r="O86" s="114"/>
      <c r="P86" s="114"/>
      <c r="Q86" s="114"/>
      <c r="R86" s="114">
        <v>0</v>
      </c>
      <c r="S86" s="114">
        <f t="shared" si="37"/>
        <v>0</v>
      </c>
      <c r="T86" s="114">
        <f t="shared" si="46"/>
        <v>0</v>
      </c>
      <c r="U86" s="114">
        <f t="shared" si="47"/>
        <v>0</v>
      </c>
      <c r="V86" s="114">
        <f t="shared" si="48"/>
        <v>0</v>
      </c>
      <c r="W86" s="114">
        <f t="shared" si="49"/>
        <v>0</v>
      </c>
      <c r="X86" s="114">
        <f t="shared" si="38"/>
        <v>0</v>
      </c>
      <c r="Y86" s="114">
        <f t="shared" si="50"/>
        <v>0</v>
      </c>
      <c r="Z86" s="114">
        <f t="shared" si="62"/>
        <v>0</v>
      </c>
      <c r="AA86" s="114">
        <f t="shared" si="51"/>
        <v>0</v>
      </c>
      <c r="AB86" s="114">
        <f t="shared" si="52"/>
        <v>0</v>
      </c>
      <c r="AC86" s="114">
        <f t="shared" si="63"/>
        <v>0</v>
      </c>
      <c r="AD86" s="114">
        <f t="shared" si="39"/>
        <v>0</v>
      </c>
      <c r="AE86" s="114">
        <f t="shared" si="53"/>
        <v>954.94268501519855</v>
      </c>
      <c r="AF86" s="114">
        <f t="shared" si="40"/>
        <v>0</v>
      </c>
      <c r="AG86" s="114">
        <f t="shared" si="41"/>
        <v>0</v>
      </c>
      <c r="AH86" s="114">
        <f t="shared" si="54"/>
        <v>1072.8026029902337</v>
      </c>
      <c r="AI86" s="114"/>
      <c r="AJ86" s="114">
        <f t="shared" si="55"/>
        <v>0</v>
      </c>
      <c r="AK86" s="114">
        <f t="shared" si="56"/>
        <v>0</v>
      </c>
      <c r="AL86" s="114">
        <f t="shared" si="42"/>
        <v>0</v>
      </c>
      <c r="AM86" s="114">
        <f t="shared" si="57"/>
        <v>0</v>
      </c>
      <c r="AN86" s="115">
        <f t="shared" si="58"/>
        <v>0</v>
      </c>
    </row>
    <row r="87" spans="1:40" ht="14.4">
      <c r="A87" s="47">
        <f t="shared" si="59"/>
        <v>108</v>
      </c>
      <c r="B87" s="47">
        <f t="shared" si="60"/>
        <v>2087</v>
      </c>
      <c r="C87" s="48">
        <f t="shared" si="33"/>
        <v>0.24269434254058933</v>
      </c>
      <c r="D87" s="48">
        <f t="shared" si="34"/>
        <v>0.24269434254058933</v>
      </c>
      <c r="E87" s="48">
        <f t="shared" si="35"/>
        <v>0.13395711339173771</v>
      </c>
      <c r="F87" s="48">
        <f t="shared" si="36"/>
        <v>0.13395711339173771</v>
      </c>
      <c r="H87" s="19">
        <v>68</v>
      </c>
      <c r="I87" s="47">
        <f t="shared" si="61"/>
        <v>108</v>
      </c>
      <c r="J87" s="19">
        <f t="shared" si="43"/>
        <v>0.12561778896151835</v>
      </c>
      <c r="K87" s="19">
        <f t="shared" si="44"/>
        <v>0.87438221103848168</v>
      </c>
      <c r="L87" s="62">
        <v>2.8819999999999998E-2</v>
      </c>
      <c r="M87" s="113">
        <f t="shared" si="45"/>
        <v>8.9999999999999993E-3</v>
      </c>
      <c r="N87" s="114"/>
      <c r="O87" s="114"/>
      <c r="P87" s="114"/>
      <c r="Q87" s="114"/>
      <c r="R87" s="114">
        <v>0</v>
      </c>
      <c r="S87" s="114">
        <f t="shared" si="37"/>
        <v>0</v>
      </c>
      <c r="T87" s="114">
        <f t="shared" si="46"/>
        <v>0</v>
      </c>
      <c r="U87" s="114">
        <f t="shared" si="47"/>
        <v>0</v>
      </c>
      <c r="V87" s="114">
        <f t="shared" si="48"/>
        <v>0</v>
      </c>
      <c r="W87" s="114">
        <f t="shared" si="49"/>
        <v>0</v>
      </c>
      <c r="X87" s="114">
        <f t="shared" si="38"/>
        <v>0</v>
      </c>
      <c r="Y87" s="114">
        <f t="shared" si="50"/>
        <v>0</v>
      </c>
      <c r="Z87" s="114">
        <f t="shared" si="62"/>
        <v>0</v>
      </c>
      <c r="AA87" s="114">
        <f t="shared" si="51"/>
        <v>0</v>
      </c>
      <c r="AB87" s="114">
        <f t="shared" si="52"/>
        <v>0</v>
      </c>
      <c r="AC87" s="114">
        <f t="shared" si="63"/>
        <v>0</v>
      </c>
      <c r="AD87" s="114">
        <f t="shared" si="39"/>
        <v>0</v>
      </c>
      <c r="AE87" s="114">
        <f t="shared" si="53"/>
        <v>954.94268501519855</v>
      </c>
      <c r="AF87" s="114">
        <f t="shared" si="40"/>
        <v>0</v>
      </c>
      <c r="AG87" s="114">
        <f t="shared" si="41"/>
        <v>0</v>
      </c>
      <c r="AH87" s="114">
        <f t="shared" si="54"/>
        <v>1072.8026029902337</v>
      </c>
      <c r="AI87" s="114"/>
      <c r="AJ87" s="114">
        <f t="shared" si="55"/>
        <v>0</v>
      </c>
      <c r="AK87" s="114">
        <f t="shared" si="56"/>
        <v>0</v>
      </c>
      <c r="AL87" s="114">
        <f t="shared" si="42"/>
        <v>0</v>
      </c>
      <c r="AM87" s="114">
        <f t="shared" si="57"/>
        <v>0</v>
      </c>
      <c r="AN87" s="115">
        <f t="shared" si="58"/>
        <v>0</v>
      </c>
    </row>
    <row r="88" spans="1:40" ht="14.4">
      <c r="A88" s="47">
        <f t="shared" si="59"/>
        <v>109</v>
      </c>
      <c r="B88" s="47">
        <f t="shared" si="60"/>
        <v>2088</v>
      </c>
      <c r="C88" s="48">
        <f t="shared" si="33"/>
        <v>0.25094985981818618</v>
      </c>
      <c r="D88" s="48">
        <f t="shared" si="34"/>
        <v>0.25094985981818618</v>
      </c>
      <c r="E88" s="48">
        <f t="shared" si="35"/>
        <v>0.13781612144817865</v>
      </c>
      <c r="F88" s="48">
        <f t="shared" si="36"/>
        <v>0.13781612144817865</v>
      </c>
      <c r="H88" s="19">
        <v>69</v>
      </c>
      <c r="I88" s="47">
        <f t="shared" si="61"/>
        <v>109</v>
      </c>
      <c r="J88" s="19">
        <f t="shared" si="43"/>
        <v>0.12954813347902999</v>
      </c>
      <c r="K88" s="19">
        <f t="shared" si="44"/>
        <v>0.87045186652096995</v>
      </c>
      <c r="L88" s="62">
        <v>2.9010000000000001E-2</v>
      </c>
      <c r="M88" s="113">
        <f t="shared" si="45"/>
        <v>8.9999999999999993E-3</v>
      </c>
      <c r="N88" s="114"/>
      <c r="O88" s="114"/>
      <c r="P88" s="114"/>
      <c r="Q88" s="114"/>
      <c r="R88" s="114">
        <v>0</v>
      </c>
      <c r="S88" s="114">
        <f t="shared" si="37"/>
        <v>0</v>
      </c>
      <c r="T88" s="114">
        <f t="shared" si="46"/>
        <v>0</v>
      </c>
      <c r="U88" s="114">
        <f t="shared" si="47"/>
        <v>0</v>
      </c>
      <c r="V88" s="114">
        <f t="shared" si="48"/>
        <v>0</v>
      </c>
      <c r="W88" s="114">
        <f t="shared" si="49"/>
        <v>0</v>
      </c>
      <c r="X88" s="114">
        <f t="shared" si="38"/>
        <v>0</v>
      </c>
      <c r="Y88" s="114">
        <f t="shared" si="50"/>
        <v>0</v>
      </c>
      <c r="Z88" s="114">
        <f t="shared" si="62"/>
        <v>0</v>
      </c>
      <c r="AA88" s="114">
        <f t="shared" si="51"/>
        <v>0</v>
      </c>
      <c r="AB88" s="114">
        <f t="shared" si="52"/>
        <v>0</v>
      </c>
      <c r="AC88" s="114">
        <f t="shared" si="63"/>
        <v>0</v>
      </c>
      <c r="AD88" s="114">
        <f t="shared" si="39"/>
        <v>0</v>
      </c>
      <c r="AE88" s="114">
        <f t="shared" si="53"/>
        <v>954.94268501519855</v>
      </c>
      <c r="AF88" s="114">
        <f t="shared" si="40"/>
        <v>0</v>
      </c>
      <c r="AG88" s="114">
        <f t="shared" si="41"/>
        <v>0</v>
      </c>
      <c r="AH88" s="114">
        <f t="shared" si="54"/>
        <v>1072.8026029902337</v>
      </c>
      <c r="AI88" s="114"/>
      <c r="AJ88" s="114">
        <f t="shared" si="55"/>
        <v>0</v>
      </c>
      <c r="AK88" s="114">
        <f t="shared" si="56"/>
        <v>0</v>
      </c>
      <c r="AL88" s="114">
        <f t="shared" si="42"/>
        <v>0</v>
      </c>
      <c r="AM88" s="114">
        <f t="shared" si="57"/>
        <v>0</v>
      </c>
      <c r="AN88" s="115">
        <f t="shared" si="58"/>
        <v>0</v>
      </c>
    </row>
    <row r="89" spans="1:40" ht="14.4">
      <c r="A89" s="47">
        <f t="shared" si="59"/>
        <v>110</v>
      </c>
      <c r="B89" s="47">
        <f t="shared" si="60"/>
        <v>2089</v>
      </c>
      <c r="C89" s="48">
        <f t="shared" si="33"/>
        <v>0.25920824929197639</v>
      </c>
      <c r="D89" s="48">
        <f t="shared" si="34"/>
        <v>0.25920824929197639</v>
      </c>
      <c r="E89" s="48">
        <f t="shared" si="35"/>
        <v>0.14163412255388041</v>
      </c>
      <c r="F89" s="48">
        <f t="shared" si="36"/>
        <v>0.14163412255388041</v>
      </c>
      <c r="H89" s="19">
        <v>70</v>
      </c>
      <c r="I89" s="47">
        <f t="shared" si="61"/>
        <v>110</v>
      </c>
      <c r="J89" s="19">
        <f t="shared" si="43"/>
        <v>0.13346397208157509</v>
      </c>
      <c r="K89" s="19">
        <f t="shared" si="44"/>
        <v>0.86653602791842488</v>
      </c>
      <c r="L89" s="63">
        <v>2.92E-2</v>
      </c>
      <c r="M89" s="113">
        <f t="shared" si="45"/>
        <v>8.9999999999999993E-3</v>
      </c>
      <c r="N89" s="114"/>
      <c r="O89" s="114"/>
      <c r="P89" s="114"/>
      <c r="Q89" s="114"/>
      <c r="R89" s="114">
        <v>0</v>
      </c>
      <c r="S89" s="114">
        <f t="shared" si="37"/>
        <v>0</v>
      </c>
      <c r="T89" s="114">
        <f t="shared" si="46"/>
        <v>0</v>
      </c>
      <c r="U89" s="114">
        <f t="shared" si="47"/>
        <v>0</v>
      </c>
      <c r="V89" s="114">
        <f t="shared" si="48"/>
        <v>0</v>
      </c>
      <c r="W89" s="114">
        <f t="shared" si="49"/>
        <v>0</v>
      </c>
      <c r="X89" s="114">
        <f t="shared" si="38"/>
        <v>0</v>
      </c>
      <c r="Y89" s="114">
        <f t="shared" si="50"/>
        <v>0</v>
      </c>
      <c r="Z89" s="114">
        <f t="shared" si="62"/>
        <v>0</v>
      </c>
      <c r="AA89" s="114">
        <f t="shared" si="51"/>
        <v>0</v>
      </c>
      <c r="AB89" s="114">
        <f t="shared" si="52"/>
        <v>0</v>
      </c>
      <c r="AC89" s="114">
        <f t="shared" si="63"/>
        <v>0</v>
      </c>
      <c r="AD89" s="114">
        <f t="shared" si="39"/>
        <v>0</v>
      </c>
      <c r="AE89" s="114">
        <f t="shared" si="53"/>
        <v>954.94268501519855</v>
      </c>
      <c r="AF89" s="114">
        <f t="shared" si="40"/>
        <v>0</v>
      </c>
      <c r="AG89" s="114">
        <f t="shared" si="41"/>
        <v>0</v>
      </c>
      <c r="AH89" s="114">
        <f t="shared" si="54"/>
        <v>1072.8026029902337</v>
      </c>
      <c r="AI89" s="114"/>
      <c r="AJ89" s="114">
        <f t="shared" si="55"/>
        <v>0</v>
      </c>
      <c r="AK89" s="114">
        <f t="shared" si="56"/>
        <v>0</v>
      </c>
      <c r="AL89" s="114">
        <f t="shared" si="42"/>
        <v>0</v>
      </c>
      <c r="AM89" s="114">
        <f t="shared" si="57"/>
        <v>0</v>
      </c>
      <c r="AN89" s="115">
        <f t="shared" si="58"/>
        <v>0</v>
      </c>
    </row>
    <row r="90" spans="1:40" ht="14.4">
      <c r="A90" s="47">
        <f t="shared" si="59"/>
        <v>111</v>
      </c>
      <c r="B90" s="47">
        <f t="shared" si="60"/>
        <v>2090</v>
      </c>
      <c r="C90" s="48">
        <f t="shared" si="33"/>
        <v>0.26746103503394097</v>
      </c>
      <c r="D90" s="48">
        <f t="shared" si="34"/>
        <v>0.26746103503394097</v>
      </c>
      <c r="E90" s="48">
        <f t="shared" si="35"/>
        <v>0.14540708230297078</v>
      </c>
      <c r="F90" s="48">
        <f t="shared" si="36"/>
        <v>0.14540708230297078</v>
      </c>
      <c r="H90" s="19">
        <v>71</v>
      </c>
      <c r="I90" s="47">
        <f t="shared" si="61"/>
        <v>111</v>
      </c>
      <c r="J90" s="19">
        <f t="shared" si="43"/>
        <v>0.13736226489781761</v>
      </c>
      <c r="K90" s="19">
        <f t="shared" si="44"/>
        <v>0.86263773510218233</v>
      </c>
      <c r="L90" s="62">
        <v>2.938E-2</v>
      </c>
      <c r="M90" s="113">
        <f t="shared" si="45"/>
        <v>8.9999999999999993E-3</v>
      </c>
      <c r="N90" s="114"/>
      <c r="O90" s="114"/>
      <c r="P90" s="114"/>
      <c r="Q90" s="114"/>
      <c r="R90" s="114">
        <v>0</v>
      </c>
      <c r="S90" s="114">
        <f t="shared" si="37"/>
        <v>0</v>
      </c>
      <c r="T90" s="114">
        <f t="shared" si="46"/>
        <v>0</v>
      </c>
      <c r="U90" s="114">
        <f t="shared" si="47"/>
        <v>0</v>
      </c>
      <c r="V90" s="114">
        <f t="shared" si="48"/>
        <v>0</v>
      </c>
      <c r="W90" s="114">
        <f t="shared" si="49"/>
        <v>0</v>
      </c>
      <c r="X90" s="114">
        <f t="shared" si="38"/>
        <v>0</v>
      </c>
      <c r="Y90" s="114">
        <f t="shared" si="50"/>
        <v>0</v>
      </c>
      <c r="Z90" s="114">
        <f t="shared" si="62"/>
        <v>0</v>
      </c>
      <c r="AA90" s="114">
        <f t="shared" si="51"/>
        <v>0</v>
      </c>
      <c r="AB90" s="114">
        <f t="shared" si="52"/>
        <v>0</v>
      </c>
      <c r="AC90" s="114">
        <f t="shared" si="63"/>
        <v>0</v>
      </c>
      <c r="AD90" s="114">
        <f t="shared" si="39"/>
        <v>0</v>
      </c>
      <c r="AE90" s="114">
        <f t="shared" si="53"/>
        <v>954.94268501519855</v>
      </c>
      <c r="AF90" s="114">
        <f t="shared" si="40"/>
        <v>0</v>
      </c>
      <c r="AG90" s="114">
        <f t="shared" si="41"/>
        <v>0</v>
      </c>
      <c r="AH90" s="114">
        <f t="shared" si="54"/>
        <v>1072.8026029902337</v>
      </c>
      <c r="AI90" s="114"/>
      <c r="AJ90" s="114">
        <f t="shared" si="55"/>
        <v>0</v>
      </c>
      <c r="AK90" s="114">
        <f t="shared" si="56"/>
        <v>0</v>
      </c>
      <c r="AL90" s="114">
        <f t="shared" si="42"/>
        <v>0</v>
      </c>
      <c r="AM90" s="114">
        <f t="shared" si="57"/>
        <v>0</v>
      </c>
      <c r="AN90" s="115">
        <f t="shared" si="58"/>
        <v>0</v>
      </c>
    </row>
    <row r="91" spans="1:40" ht="14.4">
      <c r="A91" s="47">
        <f t="shared" si="59"/>
        <v>112</v>
      </c>
      <c r="B91" s="47">
        <f t="shared" si="60"/>
        <v>2091</v>
      </c>
      <c r="C91" s="48">
        <f t="shared" si="33"/>
        <v>0.27569948944494871</v>
      </c>
      <c r="D91" s="48">
        <f t="shared" si="34"/>
        <v>0.27569948944494871</v>
      </c>
      <c r="E91" s="48">
        <f t="shared" si="35"/>
        <v>0.14913117303491935</v>
      </c>
      <c r="F91" s="48">
        <f t="shared" si="36"/>
        <v>0.14913117303491935</v>
      </c>
      <c r="H91" s="19">
        <v>72</v>
      </c>
      <c r="I91" s="47">
        <f t="shared" si="61"/>
        <v>112</v>
      </c>
      <c r="J91" s="19">
        <f t="shared" si="43"/>
        <v>0.14123996241904233</v>
      </c>
      <c r="K91" s="19">
        <f t="shared" si="44"/>
        <v>0.85876003758095765</v>
      </c>
      <c r="L91" s="62">
        <v>2.955E-2</v>
      </c>
      <c r="M91" s="113">
        <f t="shared" si="45"/>
        <v>8.9999999999999993E-3</v>
      </c>
      <c r="N91" s="114"/>
      <c r="O91" s="114"/>
      <c r="P91" s="114"/>
      <c r="Q91" s="114"/>
      <c r="R91" s="114">
        <v>0</v>
      </c>
      <c r="S91" s="114">
        <f t="shared" si="37"/>
        <v>0</v>
      </c>
      <c r="T91" s="114">
        <f t="shared" si="46"/>
        <v>0</v>
      </c>
      <c r="U91" s="114">
        <f t="shared" si="47"/>
        <v>0</v>
      </c>
      <c r="V91" s="114">
        <f t="shared" si="48"/>
        <v>0</v>
      </c>
      <c r="W91" s="114">
        <f t="shared" si="49"/>
        <v>0</v>
      </c>
      <c r="X91" s="114">
        <f t="shared" si="38"/>
        <v>0</v>
      </c>
      <c r="Y91" s="114">
        <f t="shared" si="50"/>
        <v>0</v>
      </c>
      <c r="Z91" s="114">
        <f t="shared" si="62"/>
        <v>0</v>
      </c>
      <c r="AA91" s="114">
        <f t="shared" si="51"/>
        <v>0</v>
      </c>
      <c r="AB91" s="114">
        <f t="shared" si="52"/>
        <v>0</v>
      </c>
      <c r="AC91" s="114">
        <f t="shared" si="63"/>
        <v>0</v>
      </c>
      <c r="AD91" s="114">
        <f t="shared" si="39"/>
        <v>0</v>
      </c>
      <c r="AE91" s="114">
        <f t="shared" si="53"/>
        <v>954.94268501519855</v>
      </c>
      <c r="AF91" s="114">
        <f t="shared" si="40"/>
        <v>0</v>
      </c>
      <c r="AG91" s="114">
        <f t="shared" si="41"/>
        <v>0</v>
      </c>
      <c r="AH91" s="114">
        <f t="shared" si="54"/>
        <v>1072.8026029902337</v>
      </c>
      <c r="AI91" s="114"/>
      <c r="AJ91" s="114">
        <f t="shared" si="55"/>
        <v>0</v>
      </c>
      <c r="AK91" s="114">
        <f t="shared" si="56"/>
        <v>0</v>
      </c>
      <c r="AL91" s="114">
        <f t="shared" si="42"/>
        <v>0</v>
      </c>
      <c r="AM91" s="114">
        <f t="shared" si="57"/>
        <v>0</v>
      </c>
      <c r="AN91" s="115">
        <f t="shared" si="58"/>
        <v>0</v>
      </c>
    </row>
    <row r="92" spans="1:40" ht="14.4">
      <c r="A92" s="47">
        <f t="shared" si="59"/>
        <v>113</v>
      </c>
      <c r="B92" s="47">
        <f t="shared" si="60"/>
        <v>2092</v>
      </c>
      <c r="C92" s="48">
        <f t="shared" si="33"/>
        <v>0.28391318750118055</v>
      </c>
      <c r="D92" s="48">
        <f t="shared" si="34"/>
        <v>0.28391318750118055</v>
      </c>
      <c r="E92" s="48">
        <f t="shared" si="35"/>
        <v>0.15280059456020334</v>
      </c>
      <c r="F92" s="48">
        <f t="shared" si="36"/>
        <v>0.15280059456020334</v>
      </c>
      <c r="H92" s="19">
        <v>73</v>
      </c>
      <c r="I92" s="47">
        <f t="shared" si="61"/>
        <v>113</v>
      </c>
      <c r="J92" s="19">
        <f t="shared" si="43"/>
        <v>0.14509225673907344</v>
      </c>
      <c r="K92" s="19">
        <f t="shared" si="44"/>
        <v>0.85490774326092656</v>
      </c>
      <c r="L92" s="62">
        <v>2.972E-2</v>
      </c>
      <c r="M92" s="113">
        <f t="shared" si="45"/>
        <v>8.9999999999999993E-3</v>
      </c>
      <c r="N92" s="114"/>
      <c r="O92" s="114"/>
      <c r="P92" s="114"/>
      <c r="Q92" s="114"/>
      <c r="R92" s="114">
        <v>0</v>
      </c>
      <c r="S92" s="114">
        <f t="shared" si="37"/>
        <v>0</v>
      </c>
      <c r="T92" s="114">
        <f t="shared" si="46"/>
        <v>0</v>
      </c>
      <c r="U92" s="114">
        <f t="shared" si="47"/>
        <v>0</v>
      </c>
      <c r="V92" s="114">
        <f t="shared" si="48"/>
        <v>0</v>
      </c>
      <c r="W92" s="114">
        <f t="shared" si="49"/>
        <v>0</v>
      </c>
      <c r="X92" s="114">
        <f t="shared" si="38"/>
        <v>0</v>
      </c>
      <c r="Y92" s="114">
        <f t="shared" si="50"/>
        <v>0</v>
      </c>
      <c r="Z92" s="114">
        <f t="shared" si="62"/>
        <v>0</v>
      </c>
      <c r="AA92" s="114">
        <f t="shared" si="51"/>
        <v>0</v>
      </c>
      <c r="AB92" s="114">
        <f t="shared" si="52"/>
        <v>0</v>
      </c>
      <c r="AC92" s="114">
        <f t="shared" si="63"/>
        <v>0</v>
      </c>
      <c r="AD92" s="114">
        <f t="shared" si="39"/>
        <v>0</v>
      </c>
      <c r="AE92" s="114">
        <f t="shared" si="53"/>
        <v>954.94268501519855</v>
      </c>
      <c r="AF92" s="114">
        <f t="shared" si="40"/>
        <v>0</v>
      </c>
      <c r="AG92" s="114">
        <f t="shared" si="41"/>
        <v>0</v>
      </c>
      <c r="AH92" s="114">
        <f t="shared" si="54"/>
        <v>1072.8026029902337</v>
      </c>
      <c r="AI92" s="114"/>
      <c r="AJ92" s="114">
        <f t="shared" si="55"/>
        <v>0</v>
      </c>
      <c r="AK92" s="114">
        <f t="shared" si="56"/>
        <v>0</v>
      </c>
      <c r="AL92" s="114">
        <f t="shared" si="42"/>
        <v>0</v>
      </c>
      <c r="AM92" s="114">
        <f t="shared" si="57"/>
        <v>0</v>
      </c>
      <c r="AN92" s="115">
        <f t="shared" si="58"/>
        <v>0</v>
      </c>
    </row>
    <row r="93" spans="1:40" ht="14.4">
      <c r="A93" s="47">
        <f t="shared" si="59"/>
        <v>114</v>
      </c>
      <c r="B93" s="47">
        <f t="shared" si="60"/>
        <v>2093</v>
      </c>
      <c r="C93" s="48">
        <f t="shared" si="33"/>
        <v>0.29209104111183015</v>
      </c>
      <c r="D93" s="48">
        <f t="shared" si="34"/>
        <v>0.29209104111183015</v>
      </c>
      <c r="E93" s="48">
        <f t="shared" si="35"/>
        <v>0.15640954303879573</v>
      </c>
      <c r="F93" s="48">
        <f t="shared" si="36"/>
        <v>0.15640954303879573</v>
      </c>
      <c r="H93" s="19">
        <v>74</v>
      </c>
      <c r="I93" s="47">
        <f t="shared" si="61"/>
        <v>114</v>
      </c>
      <c r="J93" s="19">
        <f t="shared" si="43"/>
        <v>0.14891439734400477</v>
      </c>
      <c r="K93" s="19">
        <f t="shared" si="44"/>
        <v>0.8510856026559952</v>
      </c>
      <c r="L93" s="62">
        <v>2.988E-2</v>
      </c>
      <c r="M93" s="113">
        <f t="shared" si="45"/>
        <v>8.9999999999999993E-3</v>
      </c>
      <c r="N93" s="114"/>
      <c r="O93" s="114"/>
      <c r="P93" s="114"/>
      <c r="Q93" s="114"/>
      <c r="R93" s="114">
        <v>0</v>
      </c>
      <c r="S93" s="114">
        <f t="shared" si="37"/>
        <v>0</v>
      </c>
      <c r="T93" s="114">
        <f t="shared" si="46"/>
        <v>0</v>
      </c>
      <c r="U93" s="114">
        <f t="shared" si="47"/>
        <v>0</v>
      </c>
      <c r="V93" s="114">
        <f t="shared" si="48"/>
        <v>0</v>
      </c>
      <c r="W93" s="114">
        <f t="shared" si="49"/>
        <v>0</v>
      </c>
      <c r="X93" s="114">
        <f t="shared" si="38"/>
        <v>0</v>
      </c>
      <c r="Y93" s="114">
        <f t="shared" si="50"/>
        <v>0</v>
      </c>
      <c r="Z93" s="114">
        <f t="shared" si="62"/>
        <v>0</v>
      </c>
      <c r="AA93" s="114">
        <f t="shared" si="51"/>
        <v>0</v>
      </c>
      <c r="AB93" s="114">
        <f t="shared" si="52"/>
        <v>0</v>
      </c>
      <c r="AC93" s="114">
        <f t="shared" si="63"/>
        <v>0</v>
      </c>
      <c r="AD93" s="114">
        <f t="shared" si="39"/>
        <v>0</v>
      </c>
      <c r="AE93" s="114">
        <f t="shared" si="53"/>
        <v>954.94268501519855</v>
      </c>
      <c r="AF93" s="114">
        <f t="shared" si="40"/>
        <v>0</v>
      </c>
      <c r="AG93" s="114">
        <f t="shared" si="41"/>
        <v>0</v>
      </c>
      <c r="AH93" s="114">
        <f t="shared" si="54"/>
        <v>1072.8026029902337</v>
      </c>
      <c r="AI93" s="114"/>
      <c r="AJ93" s="114">
        <f t="shared" si="55"/>
        <v>0</v>
      </c>
      <c r="AK93" s="114">
        <f t="shared" si="56"/>
        <v>0</v>
      </c>
      <c r="AL93" s="114">
        <f t="shared" si="42"/>
        <v>0</v>
      </c>
      <c r="AM93" s="114">
        <f t="shared" si="57"/>
        <v>0</v>
      </c>
      <c r="AN93" s="115">
        <f t="shared" si="58"/>
        <v>0</v>
      </c>
    </row>
    <row r="94" spans="1:40" ht="14.4">
      <c r="A94" s="47">
        <f t="shared" si="59"/>
        <v>115</v>
      </c>
      <c r="B94" s="47">
        <f t="shared" si="60"/>
        <v>2094</v>
      </c>
      <c r="C94" s="48">
        <f t="shared" si="33"/>
        <v>0.30021797444929499</v>
      </c>
      <c r="D94" s="48">
        <f t="shared" si="34"/>
        <v>0.30021797444929499</v>
      </c>
      <c r="E94" s="48">
        <f t="shared" si="35"/>
        <v>0.15995161530426324</v>
      </c>
      <c r="F94" s="48">
        <f t="shared" si="36"/>
        <v>0.15995161530426324</v>
      </c>
      <c r="H94" s="19">
        <v>75</v>
      </c>
      <c r="I94" s="47">
        <f t="shared" si="61"/>
        <v>115</v>
      </c>
      <c r="J94" s="19">
        <f t="shared" si="43"/>
        <v>0.15270054462987476</v>
      </c>
      <c r="K94" s="19">
        <f t="shared" si="44"/>
        <v>0.84729945537012519</v>
      </c>
      <c r="L94" s="63">
        <v>3.005E-2</v>
      </c>
      <c r="M94" s="113">
        <f t="shared" si="45"/>
        <v>8.9999999999999993E-3</v>
      </c>
      <c r="N94" s="114"/>
      <c r="O94" s="114"/>
      <c r="P94" s="114"/>
      <c r="Q94" s="114"/>
      <c r="R94" s="114">
        <v>0</v>
      </c>
      <c r="S94" s="114">
        <f t="shared" si="37"/>
        <v>0</v>
      </c>
      <c r="T94" s="114">
        <f t="shared" si="46"/>
        <v>0</v>
      </c>
      <c r="U94" s="114">
        <f t="shared" si="47"/>
        <v>0</v>
      </c>
      <c r="V94" s="114">
        <f t="shared" si="48"/>
        <v>0</v>
      </c>
      <c r="W94" s="114">
        <f t="shared" si="49"/>
        <v>0</v>
      </c>
      <c r="X94" s="114">
        <f t="shared" si="38"/>
        <v>0</v>
      </c>
      <c r="Y94" s="114">
        <f t="shared" si="50"/>
        <v>0</v>
      </c>
      <c r="Z94" s="114">
        <f t="shared" si="62"/>
        <v>0</v>
      </c>
      <c r="AA94" s="114">
        <f t="shared" si="51"/>
        <v>0</v>
      </c>
      <c r="AB94" s="114">
        <f t="shared" si="52"/>
        <v>0</v>
      </c>
      <c r="AC94" s="114">
        <f t="shared" si="63"/>
        <v>0</v>
      </c>
      <c r="AD94" s="114">
        <f t="shared" si="39"/>
        <v>0</v>
      </c>
      <c r="AE94" s="114">
        <f t="shared" si="53"/>
        <v>954.94268501519855</v>
      </c>
      <c r="AF94" s="114">
        <f t="shared" si="40"/>
        <v>0</v>
      </c>
      <c r="AG94" s="114">
        <f t="shared" si="41"/>
        <v>0</v>
      </c>
      <c r="AH94" s="114">
        <f t="shared" si="54"/>
        <v>1072.8026029902337</v>
      </c>
      <c r="AI94" s="114"/>
      <c r="AJ94" s="114">
        <f t="shared" si="55"/>
        <v>0</v>
      </c>
      <c r="AK94" s="114">
        <f t="shared" si="56"/>
        <v>0</v>
      </c>
      <c r="AL94" s="114">
        <f t="shared" si="42"/>
        <v>0</v>
      </c>
      <c r="AM94" s="114">
        <f t="shared" si="57"/>
        <v>0</v>
      </c>
      <c r="AN94" s="115">
        <f t="shared" si="58"/>
        <v>0</v>
      </c>
    </row>
    <row r="95" spans="1:40" ht="14.4">
      <c r="A95" s="47">
        <f t="shared" si="59"/>
        <v>116</v>
      </c>
      <c r="B95" s="47">
        <f t="shared" si="60"/>
        <v>2095</v>
      </c>
      <c r="C95" s="48">
        <f t="shared" si="33"/>
        <v>0.30827888558874111</v>
      </c>
      <c r="D95" s="48">
        <f t="shared" si="34"/>
        <v>0.30827888558874111</v>
      </c>
      <c r="E95" s="48">
        <f t="shared" si="35"/>
        <v>0.16341895918421417</v>
      </c>
      <c r="F95" s="48">
        <f t="shared" si="36"/>
        <v>0.16341895918421417</v>
      </c>
      <c r="H95" s="19">
        <v>76</v>
      </c>
      <c r="I95" s="47">
        <f t="shared" si="61"/>
        <v>116</v>
      </c>
      <c r="J95" s="19">
        <f t="shared" si="43"/>
        <v>0.15644335214824473</v>
      </c>
      <c r="K95" s="19">
        <f t="shared" si="44"/>
        <v>0.84355664785175533</v>
      </c>
      <c r="L95" s="62">
        <v>3.0200000000000001E-2</v>
      </c>
      <c r="M95" s="113">
        <f t="shared" si="45"/>
        <v>8.9999999999999993E-3</v>
      </c>
      <c r="N95" s="114"/>
      <c r="O95" s="114"/>
      <c r="P95" s="114"/>
      <c r="Q95" s="114"/>
      <c r="R95" s="114">
        <v>0</v>
      </c>
      <c r="S95" s="114">
        <f t="shared" si="37"/>
        <v>0</v>
      </c>
      <c r="T95" s="114">
        <f t="shared" si="46"/>
        <v>0</v>
      </c>
      <c r="U95" s="114">
        <f t="shared" si="47"/>
        <v>0</v>
      </c>
      <c r="V95" s="114">
        <f t="shared" si="48"/>
        <v>0</v>
      </c>
      <c r="W95" s="114">
        <f t="shared" si="49"/>
        <v>0</v>
      </c>
      <c r="X95" s="114">
        <f t="shared" si="38"/>
        <v>0</v>
      </c>
      <c r="Y95" s="114">
        <f t="shared" si="50"/>
        <v>0</v>
      </c>
      <c r="Z95" s="114">
        <f t="shared" si="62"/>
        <v>0</v>
      </c>
      <c r="AA95" s="114">
        <f t="shared" si="51"/>
        <v>0</v>
      </c>
      <c r="AB95" s="114">
        <f t="shared" si="52"/>
        <v>0</v>
      </c>
      <c r="AC95" s="114">
        <f t="shared" si="63"/>
        <v>0</v>
      </c>
      <c r="AD95" s="114">
        <f t="shared" si="39"/>
        <v>0</v>
      </c>
      <c r="AE95" s="114">
        <f t="shared" si="53"/>
        <v>954.94268501519855</v>
      </c>
      <c r="AF95" s="114">
        <f t="shared" si="40"/>
        <v>0</v>
      </c>
      <c r="AG95" s="114">
        <f t="shared" si="41"/>
        <v>0</v>
      </c>
      <c r="AH95" s="114">
        <f t="shared" si="54"/>
        <v>1072.8026029902337</v>
      </c>
      <c r="AI95" s="114"/>
      <c r="AJ95" s="114">
        <f t="shared" si="55"/>
        <v>0</v>
      </c>
      <c r="AK95" s="114">
        <f t="shared" si="56"/>
        <v>0</v>
      </c>
      <c r="AL95" s="114">
        <f t="shared" si="42"/>
        <v>0</v>
      </c>
      <c r="AM95" s="114">
        <f t="shared" si="57"/>
        <v>0</v>
      </c>
      <c r="AN95" s="115">
        <f t="shared" si="58"/>
        <v>0</v>
      </c>
    </row>
    <row r="96" spans="1:40" ht="14.4">
      <c r="A96" s="47">
        <f t="shared" si="59"/>
        <v>117</v>
      </c>
      <c r="B96" s="47">
        <f t="shared" si="60"/>
        <v>2096</v>
      </c>
      <c r="C96" s="48">
        <f t="shared" si="33"/>
        <v>0.31625629513769049</v>
      </c>
      <c r="D96" s="48">
        <f t="shared" si="34"/>
        <v>0.31625629513769049</v>
      </c>
      <c r="E96" s="48">
        <f t="shared" si="35"/>
        <v>0.16680326032081746</v>
      </c>
      <c r="F96" s="48">
        <f t="shared" si="36"/>
        <v>0.16680326032081746</v>
      </c>
      <c r="H96" s="19">
        <v>77</v>
      </c>
      <c r="I96" s="47">
        <f t="shared" si="61"/>
        <v>117</v>
      </c>
      <c r="J96" s="19">
        <f t="shared" si="43"/>
        <v>0.16013468987945659</v>
      </c>
      <c r="K96" s="19">
        <f t="shared" si="44"/>
        <v>0.83986531012054344</v>
      </c>
      <c r="L96" s="62">
        <v>3.0349999999999999E-2</v>
      </c>
      <c r="M96" s="113">
        <f t="shared" si="45"/>
        <v>8.9999999999999993E-3</v>
      </c>
      <c r="N96" s="114"/>
      <c r="O96" s="114"/>
      <c r="P96" s="114"/>
      <c r="Q96" s="114"/>
      <c r="R96" s="114">
        <v>0</v>
      </c>
      <c r="S96" s="114">
        <f t="shared" si="37"/>
        <v>0</v>
      </c>
      <c r="T96" s="114">
        <f t="shared" si="46"/>
        <v>0</v>
      </c>
      <c r="U96" s="114">
        <f t="shared" si="47"/>
        <v>0</v>
      </c>
      <c r="V96" s="114">
        <f t="shared" si="48"/>
        <v>0</v>
      </c>
      <c r="W96" s="114">
        <f t="shared" si="49"/>
        <v>0</v>
      </c>
      <c r="X96" s="114">
        <f t="shared" si="38"/>
        <v>0</v>
      </c>
      <c r="Y96" s="114">
        <f t="shared" si="50"/>
        <v>0</v>
      </c>
      <c r="Z96" s="114">
        <f t="shared" si="62"/>
        <v>0</v>
      </c>
      <c r="AA96" s="114">
        <f t="shared" si="51"/>
        <v>0</v>
      </c>
      <c r="AB96" s="114">
        <f t="shared" si="52"/>
        <v>0</v>
      </c>
      <c r="AC96" s="114">
        <f t="shared" si="63"/>
        <v>0</v>
      </c>
      <c r="AD96" s="114">
        <f t="shared" si="39"/>
        <v>0</v>
      </c>
      <c r="AE96" s="114">
        <f t="shared" si="53"/>
        <v>954.94268501519855</v>
      </c>
      <c r="AF96" s="114">
        <f t="shared" si="40"/>
        <v>0</v>
      </c>
      <c r="AG96" s="114">
        <f t="shared" si="41"/>
        <v>0</v>
      </c>
      <c r="AH96" s="114">
        <f t="shared" si="54"/>
        <v>1072.8026029902337</v>
      </c>
      <c r="AI96" s="114"/>
      <c r="AJ96" s="114">
        <f t="shared" si="55"/>
        <v>0</v>
      </c>
      <c r="AK96" s="114">
        <f t="shared" si="56"/>
        <v>0</v>
      </c>
      <c r="AL96" s="114">
        <f t="shared" si="42"/>
        <v>0</v>
      </c>
      <c r="AM96" s="114">
        <f t="shared" si="57"/>
        <v>0</v>
      </c>
      <c r="AN96" s="115">
        <f t="shared" si="58"/>
        <v>0</v>
      </c>
    </row>
    <row r="97" spans="1:40" ht="14.4">
      <c r="A97" s="47">
        <f t="shared" si="59"/>
        <v>118</v>
      </c>
      <c r="B97" s="47">
        <f t="shared" si="60"/>
        <v>2097</v>
      </c>
      <c r="C97" s="48">
        <f t="shared" si="33"/>
        <v>0.32412950670960056</v>
      </c>
      <c r="D97" s="48">
        <f t="shared" si="34"/>
        <v>0.32412950670960056</v>
      </c>
      <c r="E97" s="48">
        <f t="shared" si="35"/>
        <v>0.17009432665293212</v>
      </c>
      <c r="F97" s="48">
        <f t="shared" si="36"/>
        <v>0.17009432665293212</v>
      </c>
      <c r="H97" s="19">
        <v>78</v>
      </c>
      <c r="I97" s="47">
        <f t="shared" si="61"/>
        <v>118</v>
      </c>
      <c r="J97" s="19">
        <f t="shared" si="43"/>
        <v>0.16376477208161239</v>
      </c>
      <c r="K97" s="19">
        <f t="shared" si="44"/>
        <v>0.83623522791838756</v>
      </c>
      <c r="L97" s="62">
        <v>3.0499999999999999E-2</v>
      </c>
      <c r="M97" s="113">
        <f t="shared" si="45"/>
        <v>8.9999999999999993E-3</v>
      </c>
      <c r="N97" s="114"/>
      <c r="O97" s="114"/>
      <c r="P97" s="114"/>
      <c r="Q97" s="114"/>
      <c r="R97" s="114">
        <v>0</v>
      </c>
      <c r="S97" s="114">
        <f t="shared" si="37"/>
        <v>0</v>
      </c>
      <c r="T97" s="114">
        <f t="shared" si="46"/>
        <v>0</v>
      </c>
      <c r="U97" s="114">
        <f t="shared" si="47"/>
        <v>0</v>
      </c>
      <c r="V97" s="114">
        <f t="shared" si="48"/>
        <v>0</v>
      </c>
      <c r="W97" s="114">
        <f t="shared" si="49"/>
        <v>0</v>
      </c>
      <c r="X97" s="114">
        <f t="shared" si="38"/>
        <v>0</v>
      </c>
      <c r="Y97" s="114">
        <f t="shared" si="50"/>
        <v>0</v>
      </c>
      <c r="Z97" s="114">
        <f t="shared" si="62"/>
        <v>0</v>
      </c>
      <c r="AA97" s="114">
        <f t="shared" si="51"/>
        <v>0</v>
      </c>
      <c r="AB97" s="114">
        <f t="shared" si="52"/>
        <v>0</v>
      </c>
      <c r="AC97" s="114">
        <f t="shared" si="63"/>
        <v>0</v>
      </c>
      <c r="AD97" s="114">
        <f t="shared" si="39"/>
        <v>0</v>
      </c>
      <c r="AE97" s="114">
        <f t="shared" si="53"/>
        <v>954.94268501519855</v>
      </c>
      <c r="AF97" s="114">
        <f t="shared" si="40"/>
        <v>0</v>
      </c>
      <c r="AG97" s="114">
        <f t="shared" si="41"/>
        <v>0</v>
      </c>
      <c r="AH97" s="114">
        <f t="shared" si="54"/>
        <v>1072.8026029902337</v>
      </c>
      <c r="AI97" s="114"/>
      <c r="AJ97" s="114">
        <f t="shared" si="55"/>
        <v>0</v>
      </c>
      <c r="AK97" s="114">
        <f t="shared" si="56"/>
        <v>0</v>
      </c>
      <c r="AL97" s="114">
        <f t="shared" si="42"/>
        <v>0</v>
      </c>
      <c r="AM97" s="114">
        <f t="shared" si="57"/>
        <v>0</v>
      </c>
      <c r="AN97" s="115">
        <f t="shared" si="58"/>
        <v>0</v>
      </c>
    </row>
    <row r="98" spans="1:40" ht="14.4">
      <c r="A98" s="47">
        <f t="shared" si="59"/>
        <v>119</v>
      </c>
      <c r="B98" s="47">
        <f t="shared" si="60"/>
        <v>2098</v>
      </c>
      <c r="C98" s="48">
        <f t="shared" si="33"/>
        <v>0.3318747375363959</v>
      </c>
      <c r="D98" s="48">
        <f t="shared" si="34"/>
        <v>0.3318747375363959</v>
      </c>
      <c r="E98" s="48">
        <f t="shared" si="35"/>
        <v>0.1732816590169643</v>
      </c>
      <c r="F98" s="48">
        <f t="shared" si="36"/>
        <v>0.1732816590169643</v>
      </c>
      <c r="H98" s="19">
        <v>79</v>
      </c>
      <c r="I98" s="47">
        <f t="shared" si="61"/>
        <v>119</v>
      </c>
      <c r="J98" s="19">
        <f t="shared" si="43"/>
        <v>0.167322158673301</v>
      </c>
      <c r="K98" s="19">
        <f t="shared" si="44"/>
        <v>0.83267784132669898</v>
      </c>
      <c r="L98" s="62">
        <v>3.065E-2</v>
      </c>
      <c r="M98" s="113">
        <f t="shared" si="45"/>
        <v>8.9999999999999993E-3</v>
      </c>
      <c r="N98" s="114"/>
      <c r="O98" s="114"/>
      <c r="P98" s="114"/>
      <c r="Q98" s="114"/>
      <c r="R98" s="114">
        <v>0</v>
      </c>
      <c r="S98" s="114">
        <f t="shared" si="37"/>
        <v>0</v>
      </c>
      <c r="T98" s="114">
        <f t="shared" si="46"/>
        <v>0</v>
      </c>
      <c r="U98" s="114">
        <f t="shared" si="47"/>
        <v>0</v>
      </c>
      <c r="V98" s="114">
        <f t="shared" si="48"/>
        <v>0</v>
      </c>
      <c r="W98" s="114">
        <f t="shared" si="49"/>
        <v>0</v>
      </c>
      <c r="X98" s="114">
        <f t="shared" si="38"/>
        <v>0</v>
      </c>
      <c r="Y98" s="114">
        <f t="shared" si="50"/>
        <v>0</v>
      </c>
      <c r="Z98" s="114">
        <f t="shared" si="62"/>
        <v>0</v>
      </c>
      <c r="AA98" s="114">
        <f t="shared" si="51"/>
        <v>0</v>
      </c>
      <c r="AB98" s="114">
        <f t="shared" si="52"/>
        <v>0</v>
      </c>
      <c r="AC98" s="114">
        <f t="shared" si="63"/>
        <v>0</v>
      </c>
      <c r="AD98" s="114">
        <f t="shared" si="39"/>
        <v>0</v>
      </c>
      <c r="AE98" s="114">
        <f t="shared" si="53"/>
        <v>954.94268501519855</v>
      </c>
      <c r="AF98" s="114">
        <f t="shared" si="40"/>
        <v>0</v>
      </c>
      <c r="AG98" s="114">
        <f t="shared" si="41"/>
        <v>0</v>
      </c>
      <c r="AH98" s="114">
        <f t="shared" si="54"/>
        <v>1072.8026029902337</v>
      </c>
      <c r="AI98" s="114"/>
      <c r="AJ98" s="114">
        <f t="shared" si="55"/>
        <v>0</v>
      </c>
      <c r="AK98" s="114">
        <f t="shared" si="56"/>
        <v>0</v>
      </c>
      <c r="AL98" s="114">
        <f t="shared" si="42"/>
        <v>0</v>
      </c>
      <c r="AM98" s="114">
        <f t="shared" si="57"/>
        <v>0</v>
      </c>
      <c r="AN98" s="115">
        <f t="shared" si="58"/>
        <v>0</v>
      </c>
    </row>
    <row r="99" spans="1:40" ht="14.4">
      <c r="A99" s="47">
        <f t="shared" si="59"/>
        <v>120</v>
      </c>
      <c r="B99" s="47">
        <f t="shared" si="60"/>
        <v>2099</v>
      </c>
      <c r="C99" s="48">
        <f t="shared" si="33"/>
        <v>0.33946709256504992</v>
      </c>
      <c r="D99" s="48">
        <f t="shared" si="34"/>
        <v>0.33946709256504992</v>
      </c>
      <c r="E99" s="48">
        <f t="shared" si="35"/>
        <v>0.17635278187623535</v>
      </c>
      <c r="F99" s="48">
        <f t="shared" si="36"/>
        <v>0.17635278187623535</v>
      </c>
      <c r="H99" s="19">
        <v>80</v>
      </c>
      <c r="I99" s="47">
        <f t="shared" si="61"/>
        <v>120</v>
      </c>
      <c r="J99" s="19">
        <f t="shared" si="43"/>
        <v>0.17079383178331167</v>
      </c>
      <c r="K99" s="19">
        <f t="shared" si="44"/>
        <v>0.82920616821668836</v>
      </c>
      <c r="L99" s="63">
        <v>3.0790000000000001E-2</v>
      </c>
      <c r="M99" s="113">
        <f t="shared" si="45"/>
        <v>8.9999999999999993E-3</v>
      </c>
      <c r="N99" s="114"/>
      <c r="O99" s="114"/>
      <c r="P99" s="114"/>
      <c r="Q99" s="114"/>
      <c r="R99" s="114">
        <v>0</v>
      </c>
      <c r="S99" s="114">
        <f t="shared" si="37"/>
        <v>0</v>
      </c>
      <c r="T99" s="114">
        <f t="shared" si="46"/>
        <v>0</v>
      </c>
      <c r="U99" s="114">
        <f t="shared" si="47"/>
        <v>0</v>
      </c>
      <c r="V99" s="114">
        <f t="shared" si="48"/>
        <v>0</v>
      </c>
      <c r="W99" s="114">
        <f t="shared" si="49"/>
        <v>0</v>
      </c>
      <c r="X99" s="114">
        <f t="shared" si="38"/>
        <v>0</v>
      </c>
      <c r="Y99" s="114">
        <f t="shared" si="50"/>
        <v>0</v>
      </c>
      <c r="Z99" s="114">
        <f t="shared" si="62"/>
        <v>0</v>
      </c>
      <c r="AA99" s="114">
        <f t="shared" si="51"/>
        <v>0</v>
      </c>
      <c r="AB99" s="114">
        <f t="shared" si="52"/>
        <v>0</v>
      </c>
      <c r="AC99" s="114">
        <f t="shared" si="63"/>
        <v>0</v>
      </c>
      <c r="AD99" s="114">
        <f t="shared" si="39"/>
        <v>0</v>
      </c>
      <c r="AE99" s="114">
        <f t="shared" si="53"/>
        <v>954.94268501519855</v>
      </c>
      <c r="AF99" s="114">
        <f t="shared" si="40"/>
        <v>0</v>
      </c>
      <c r="AG99" s="114">
        <f t="shared" si="41"/>
        <v>0</v>
      </c>
      <c r="AH99" s="114">
        <f t="shared" si="54"/>
        <v>1072.8026029902337</v>
      </c>
      <c r="AI99" s="114"/>
      <c r="AJ99" s="114">
        <f t="shared" si="55"/>
        <v>0</v>
      </c>
      <c r="AK99" s="114">
        <f t="shared" si="56"/>
        <v>0</v>
      </c>
      <c r="AL99" s="114">
        <f t="shared" si="42"/>
        <v>0</v>
      </c>
      <c r="AM99" s="114">
        <f t="shared" si="57"/>
        <v>0</v>
      </c>
      <c r="AN99" s="115">
        <f t="shared" si="58"/>
        <v>0</v>
      </c>
    </row>
    <row r="100" spans="1:40" ht="14.4">
      <c r="A100" s="47">
        <f t="shared" si="59"/>
        <v>121</v>
      </c>
      <c r="B100" s="47">
        <f t="shared" si="60"/>
        <v>2100</v>
      </c>
      <c r="C100" s="48">
        <f t="shared" si="33"/>
        <v>1</v>
      </c>
      <c r="D100" s="48">
        <f t="shared" si="34"/>
        <v>1</v>
      </c>
      <c r="E100" s="48">
        <f t="shared" si="35"/>
        <v>1</v>
      </c>
      <c r="F100" s="48">
        <f t="shared" si="36"/>
        <v>1</v>
      </c>
      <c r="H100" s="19">
        <v>81</v>
      </c>
      <c r="I100" s="47">
        <f t="shared" si="61"/>
        <v>121</v>
      </c>
      <c r="J100" s="19">
        <f t="shared" si="43"/>
        <v>1</v>
      </c>
      <c r="K100" s="19">
        <f t="shared" si="44"/>
        <v>0</v>
      </c>
      <c r="L100" s="62">
        <v>3.0929999999999999E-2</v>
      </c>
      <c r="M100" s="113">
        <f t="shared" si="45"/>
        <v>8.9999999999999993E-3</v>
      </c>
      <c r="N100" s="114"/>
      <c r="O100" s="114"/>
      <c r="P100" s="114"/>
      <c r="Q100" s="114"/>
      <c r="R100" s="114">
        <v>0</v>
      </c>
      <c r="S100" s="114">
        <f t="shared" si="37"/>
        <v>0</v>
      </c>
      <c r="T100" s="114">
        <f t="shared" si="46"/>
        <v>0</v>
      </c>
      <c r="U100" s="114">
        <f t="shared" si="47"/>
        <v>0</v>
      </c>
      <c r="V100" s="114">
        <f t="shared" si="48"/>
        <v>0</v>
      </c>
      <c r="W100" s="114">
        <f t="shared" si="49"/>
        <v>0</v>
      </c>
      <c r="X100" s="114">
        <f t="shared" si="38"/>
        <v>0</v>
      </c>
      <c r="Y100" s="114">
        <f t="shared" si="50"/>
        <v>0</v>
      </c>
      <c r="Z100" s="114">
        <f t="shared" si="62"/>
        <v>0</v>
      </c>
      <c r="AA100" s="114">
        <f t="shared" si="51"/>
        <v>0</v>
      </c>
      <c r="AB100" s="114">
        <f t="shared" si="52"/>
        <v>0</v>
      </c>
      <c r="AC100" s="114">
        <f t="shared" si="63"/>
        <v>0</v>
      </c>
      <c r="AD100" s="114">
        <f t="shared" si="39"/>
        <v>0</v>
      </c>
      <c r="AE100" s="114">
        <f t="shared" si="53"/>
        <v>954.94268501519855</v>
      </c>
      <c r="AF100" s="114">
        <f t="shared" si="40"/>
        <v>0</v>
      </c>
      <c r="AG100" s="114">
        <f t="shared" si="41"/>
        <v>0</v>
      </c>
      <c r="AH100" s="114">
        <f t="shared" si="54"/>
        <v>1072.8026029902337</v>
      </c>
      <c r="AI100" s="114"/>
      <c r="AJ100" s="114">
        <f t="shared" si="55"/>
        <v>0</v>
      </c>
      <c r="AK100" s="114">
        <f t="shared" si="56"/>
        <v>0</v>
      </c>
      <c r="AL100" s="114">
        <f t="shared" si="42"/>
        <v>0</v>
      </c>
      <c r="AM100" s="114">
        <f t="shared" si="57"/>
        <v>0</v>
      </c>
      <c r="AN100" s="115">
        <f t="shared" si="58"/>
        <v>0</v>
      </c>
    </row>
    <row r="101" spans="1:40" ht="14.4">
      <c r="A101" s="47" t="str">
        <f t="shared" si="59"/>
        <v/>
      </c>
      <c r="B101" s="47" t="str">
        <f t="shared" si="60"/>
        <v/>
      </c>
      <c r="C101" s="48">
        <f t="shared" si="33"/>
        <v>0</v>
      </c>
      <c r="D101" s="48">
        <f t="shared" si="34"/>
        <v>0</v>
      </c>
      <c r="E101" s="48">
        <f t="shared" si="35"/>
        <v>0</v>
      </c>
      <c r="F101" s="48">
        <f t="shared" si="36"/>
        <v>0</v>
      </c>
      <c r="H101" s="19">
        <v>82</v>
      </c>
      <c r="I101" s="47" t="str">
        <f t="shared" si="61"/>
        <v/>
      </c>
      <c r="J101" s="19">
        <f t="shared" si="43"/>
        <v>0</v>
      </c>
      <c r="K101" s="19">
        <f t="shared" si="44"/>
        <v>1</v>
      </c>
      <c r="L101" s="62">
        <v>3.1060000000000001E-2</v>
      </c>
      <c r="M101" s="113">
        <f t="shared" si="45"/>
        <v>8.9999999999999993E-3</v>
      </c>
      <c r="N101" s="114"/>
      <c r="O101" s="114"/>
      <c r="P101" s="114"/>
      <c r="Q101" s="114"/>
      <c r="R101" s="114">
        <v>0</v>
      </c>
      <c r="S101" s="114">
        <f t="shared" si="37"/>
        <v>0</v>
      </c>
      <c r="T101" s="114">
        <f t="shared" si="46"/>
        <v>0</v>
      </c>
      <c r="U101" s="114">
        <f t="shared" si="47"/>
        <v>0</v>
      </c>
      <c r="V101" s="114">
        <f t="shared" si="48"/>
        <v>0</v>
      </c>
      <c r="W101" s="114">
        <f t="shared" si="49"/>
        <v>0</v>
      </c>
      <c r="X101" s="114">
        <f t="shared" si="38"/>
        <v>0</v>
      </c>
      <c r="Y101" s="114">
        <f t="shared" si="50"/>
        <v>0</v>
      </c>
      <c r="Z101" s="114">
        <f t="shared" si="62"/>
        <v>0</v>
      </c>
      <c r="AA101" s="114">
        <f t="shared" si="51"/>
        <v>0</v>
      </c>
      <c r="AB101" s="114">
        <f t="shared" si="52"/>
        <v>0</v>
      </c>
      <c r="AC101" s="114">
        <f t="shared" si="63"/>
        <v>0</v>
      </c>
      <c r="AD101" s="114">
        <f t="shared" si="39"/>
        <v>0</v>
      </c>
      <c r="AE101" s="114">
        <f t="shared" si="53"/>
        <v>954.94268501519855</v>
      </c>
      <c r="AF101" s="114">
        <f t="shared" si="40"/>
        <v>0</v>
      </c>
      <c r="AG101" s="114">
        <f t="shared" si="41"/>
        <v>0</v>
      </c>
      <c r="AH101" s="114">
        <f t="shared" si="54"/>
        <v>1072.8026029902337</v>
      </c>
      <c r="AI101" s="114"/>
      <c r="AJ101" s="114">
        <f t="shared" si="55"/>
        <v>0</v>
      </c>
      <c r="AK101" s="114">
        <f t="shared" si="56"/>
        <v>0</v>
      </c>
      <c r="AL101" s="114">
        <f t="shared" si="42"/>
        <v>0</v>
      </c>
      <c r="AM101" s="114">
        <f t="shared" si="57"/>
        <v>0</v>
      </c>
      <c r="AN101" s="115">
        <f t="shared" si="58"/>
        <v>0</v>
      </c>
    </row>
    <row r="102" spans="1:40" ht="14.4">
      <c r="A102" s="47" t="str">
        <f t="shared" si="59"/>
        <v/>
      </c>
      <c r="B102" s="47" t="str">
        <f t="shared" si="60"/>
        <v/>
      </c>
      <c r="C102" s="48">
        <f t="shared" si="33"/>
        <v>0</v>
      </c>
      <c r="D102" s="48">
        <f t="shared" si="34"/>
        <v>0</v>
      </c>
      <c r="E102" s="48">
        <f t="shared" si="35"/>
        <v>0</v>
      </c>
      <c r="F102" s="48">
        <f t="shared" si="36"/>
        <v>0</v>
      </c>
      <c r="H102" s="19">
        <v>83</v>
      </c>
      <c r="I102" s="47" t="str">
        <f t="shared" si="61"/>
        <v/>
      </c>
      <c r="J102" s="19">
        <f t="shared" si="43"/>
        <v>0</v>
      </c>
      <c r="K102" s="19">
        <f t="shared" si="44"/>
        <v>1</v>
      </c>
      <c r="L102" s="62">
        <v>3.1189999999999999E-2</v>
      </c>
      <c r="M102" s="113">
        <f t="shared" si="45"/>
        <v>8.9999999999999993E-3</v>
      </c>
      <c r="N102" s="114"/>
      <c r="O102" s="114"/>
      <c r="P102" s="114"/>
      <c r="Q102" s="114"/>
      <c r="R102" s="114">
        <v>0</v>
      </c>
      <c r="S102" s="114">
        <f t="shared" si="37"/>
        <v>0</v>
      </c>
      <c r="T102" s="114">
        <f t="shared" si="46"/>
        <v>0</v>
      </c>
      <c r="U102" s="114">
        <f t="shared" si="47"/>
        <v>0</v>
      </c>
      <c r="V102" s="114">
        <f t="shared" si="48"/>
        <v>0</v>
      </c>
      <c r="W102" s="114">
        <f t="shared" si="49"/>
        <v>0</v>
      </c>
      <c r="X102" s="114">
        <f t="shared" si="38"/>
        <v>0</v>
      </c>
      <c r="Y102" s="114">
        <f t="shared" si="50"/>
        <v>0</v>
      </c>
      <c r="Z102" s="114">
        <f t="shared" si="62"/>
        <v>0</v>
      </c>
      <c r="AA102" s="114">
        <f t="shared" si="51"/>
        <v>0</v>
      </c>
      <c r="AB102" s="114">
        <f t="shared" si="52"/>
        <v>0</v>
      </c>
      <c r="AC102" s="114">
        <f t="shared" si="63"/>
        <v>0</v>
      </c>
      <c r="AD102" s="114">
        <f t="shared" si="39"/>
        <v>0</v>
      </c>
      <c r="AE102" s="114">
        <f t="shared" si="53"/>
        <v>954.94268501519855</v>
      </c>
      <c r="AF102" s="114">
        <f t="shared" si="40"/>
        <v>0</v>
      </c>
      <c r="AG102" s="114">
        <f t="shared" si="41"/>
        <v>0</v>
      </c>
      <c r="AH102" s="114">
        <f t="shared" si="54"/>
        <v>1072.8026029902337</v>
      </c>
      <c r="AI102" s="114"/>
      <c r="AJ102" s="114">
        <f t="shared" si="55"/>
        <v>0</v>
      </c>
      <c r="AK102" s="114">
        <f t="shared" si="56"/>
        <v>0</v>
      </c>
      <c r="AL102" s="114">
        <f t="shared" si="42"/>
        <v>0</v>
      </c>
      <c r="AM102" s="114">
        <f t="shared" si="57"/>
        <v>0</v>
      </c>
      <c r="AN102" s="115">
        <f t="shared" si="58"/>
        <v>0</v>
      </c>
    </row>
    <row r="103" spans="1:40" ht="14.4">
      <c r="A103" s="47" t="str">
        <f t="shared" si="59"/>
        <v/>
      </c>
      <c r="B103" s="47" t="str">
        <f t="shared" si="60"/>
        <v/>
      </c>
      <c r="C103" s="48">
        <f t="shared" si="33"/>
        <v>0</v>
      </c>
      <c r="D103" s="48">
        <f t="shared" si="34"/>
        <v>0</v>
      </c>
      <c r="E103" s="48">
        <f t="shared" si="35"/>
        <v>0</v>
      </c>
      <c r="F103" s="48">
        <f t="shared" si="36"/>
        <v>0</v>
      </c>
      <c r="H103" s="19">
        <v>84</v>
      </c>
      <c r="I103" s="47" t="str">
        <f t="shared" si="61"/>
        <v/>
      </c>
      <c r="J103" s="19">
        <f t="shared" si="43"/>
        <v>0</v>
      </c>
      <c r="K103" s="19">
        <f t="shared" si="44"/>
        <v>1</v>
      </c>
      <c r="L103" s="62">
        <v>3.1320000000000001E-2</v>
      </c>
      <c r="M103" s="113">
        <f t="shared" si="45"/>
        <v>8.9999999999999993E-3</v>
      </c>
      <c r="N103" s="114"/>
      <c r="O103" s="114"/>
      <c r="P103" s="114"/>
      <c r="Q103" s="114"/>
      <c r="R103" s="114">
        <v>0</v>
      </c>
      <c r="S103" s="114">
        <f t="shared" si="37"/>
        <v>0</v>
      </c>
      <c r="T103" s="114">
        <f t="shared" si="46"/>
        <v>0</v>
      </c>
      <c r="U103" s="114">
        <f t="shared" si="47"/>
        <v>0</v>
      </c>
      <c r="V103" s="114">
        <f t="shared" si="48"/>
        <v>0</v>
      </c>
      <c r="W103" s="114">
        <f t="shared" si="49"/>
        <v>0</v>
      </c>
      <c r="X103" s="114">
        <f t="shared" si="38"/>
        <v>0</v>
      </c>
      <c r="Y103" s="114">
        <f t="shared" si="50"/>
        <v>0</v>
      </c>
      <c r="Z103" s="114">
        <f t="shared" si="62"/>
        <v>0</v>
      </c>
      <c r="AA103" s="114">
        <f t="shared" si="51"/>
        <v>0</v>
      </c>
      <c r="AB103" s="114">
        <f t="shared" si="52"/>
        <v>0</v>
      </c>
      <c r="AC103" s="114">
        <f t="shared" si="63"/>
        <v>0</v>
      </c>
      <c r="AD103" s="114">
        <f t="shared" si="39"/>
        <v>0</v>
      </c>
      <c r="AE103" s="114">
        <f t="shared" si="53"/>
        <v>954.94268501519855</v>
      </c>
      <c r="AF103" s="114">
        <f t="shared" si="40"/>
        <v>0</v>
      </c>
      <c r="AG103" s="114">
        <f t="shared" si="41"/>
        <v>0</v>
      </c>
      <c r="AH103" s="114">
        <f t="shared" si="54"/>
        <v>1072.8026029902337</v>
      </c>
      <c r="AI103" s="114"/>
      <c r="AJ103" s="114">
        <f t="shared" si="55"/>
        <v>0</v>
      </c>
      <c r="AK103" s="114">
        <f t="shared" si="56"/>
        <v>0</v>
      </c>
      <c r="AL103" s="114">
        <f t="shared" si="42"/>
        <v>0</v>
      </c>
      <c r="AM103" s="114">
        <f t="shared" si="57"/>
        <v>0</v>
      </c>
      <c r="AN103" s="115">
        <f t="shared" si="58"/>
        <v>0</v>
      </c>
    </row>
    <row r="104" spans="1:40" ht="14.4">
      <c r="A104" s="47" t="str">
        <f t="shared" si="59"/>
        <v/>
      </c>
      <c r="B104" s="47" t="str">
        <f t="shared" si="60"/>
        <v/>
      </c>
      <c r="C104" s="48">
        <f t="shared" si="33"/>
        <v>0</v>
      </c>
      <c r="D104" s="48">
        <f t="shared" si="34"/>
        <v>0</v>
      </c>
      <c r="E104" s="48">
        <f t="shared" si="35"/>
        <v>0</v>
      </c>
      <c r="F104" s="48">
        <f t="shared" si="36"/>
        <v>0</v>
      </c>
      <c r="H104" s="19">
        <v>85</v>
      </c>
      <c r="I104" s="47" t="str">
        <f t="shared" si="61"/>
        <v/>
      </c>
      <c r="J104" s="19">
        <f t="shared" si="43"/>
        <v>0</v>
      </c>
      <c r="K104" s="19">
        <f t="shared" si="44"/>
        <v>1</v>
      </c>
      <c r="L104" s="63">
        <v>3.1440000000000003E-2</v>
      </c>
      <c r="M104" s="113">
        <f t="shared" si="45"/>
        <v>8.9999999999999993E-3</v>
      </c>
      <c r="N104" s="114"/>
      <c r="O104" s="114"/>
      <c r="P104" s="114"/>
      <c r="Q104" s="114"/>
      <c r="R104" s="114">
        <v>0</v>
      </c>
      <c r="S104" s="114">
        <f t="shared" si="37"/>
        <v>0</v>
      </c>
      <c r="T104" s="114">
        <f t="shared" si="46"/>
        <v>0</v>
      </c>
      <c r="U104" s="114">
        <f t="shared" si="47"/>
        <v>0</v>
      </c>
      <c r="V104" s="114">
        <f t="shared" si="48"/>
        <v>0</v>
      </c>
      <c r="W104" s="114">
        <f t="shared" si="49"/>
        <v>0</v>
      </c>
      <c r="X104" s="114">
        <f t="shared" si="38"/>
        <v>0</v>
      </c>
      <c r="Y104" s="114">
        <f t="shared" si="50"/>
        <v>0</v>
      </c>
      <c r="Z104" s="114">
        <f t="shared" si="62"/>
        <v>0</v>
      </c>
      <c r="AA104" s="114">
        <f t="shared" si="51"/>
        <v>0</v>
      </c>
      <c r="AB104" s="114">
        <f t="shared" si="52"/>
        <v>0</v>
      </c>
      <c r="AC104" s="114">
        <f t="shared" si="63"/>
        <v>0</v>
      </c>
      <c r="AD104" s="114">
        <f t="shared" si="39"/>
        <v>0</v>
      </c>
      <c r="AE104" s="114">
        <f t="shared" si="53"/>
        <v>954.94268501519855</v>
      </c>
      <c r="AF104" s="114">
        <f t="shared" si="40"/>
        <v>0</v>
      </c>
      <c r="AG104" s="114">
        <f t="shared" si="41"/>
        <v>0</v>
      </c>
      <c r="AH104" s="114">
        <f t="shared" si="54"/>
        <v>1072.8026029902337</v>
      </c>
      <c r="AI104" s="114"/>
      <c r="AJ104" s="114">
        <f t="shared" si="55"/>
        <v>0</v>
      </c>
      <c r="AK104" s="114">
        <f t="shared" si="56"/>
        <v>0</v>
      </c>
      <c r="AL104" s="114">
        <f t="shared" si="42"/>
        <v>0</v>
      </c>
      <c r="AM104" s="114">
        <f t="shared" si="57"/>
        <v>0</v>
      </c>
      <c r="AN104" s="115">
        <f t="shared" si="58"/>
        <v>0</v>
      </c>
    </row>
    <row r="105" spans="1:40" ht="14.4">
      <c r="A105" s="47" t="str">
        <f t="shared" si="59"/>
        <v/>
      </c>
      <c r="B105" s="47" t="str">
        <f t="shared" si="60"/>
        <v/>
      </c>
      <c r="C105" s="48">
        <f t="shared" si="33"/>
        <v>0</v>
      </c>
      <c r="D105" s="48">
        <f t="shared" si="34"/>
        <v>0</v>
      </c>
      <c r="E105" s="48">
        <f t="shared" si="35"/>
        <v>0</v>
      </c>
      <c r="F105" s="48">
        <f t="shared" si="36"/>
        <v>0</v>
      </c>
      <c r="H105" s="19">
        <v>86</v>
      </c>
      <c r="I105" s="47" t="str">
        <f t="shared" si="61"/>
        <v/>
      </c>
      <c r="J105" s="19">
        <f t="shared" si="43"/>
        <v>0</v>
      </c>
      <c r="K105" s="19">
        <f t="shared" si="44"/>
        <v>1</v>
      </c>
      <c r="L105" s="62">
        <v>3.1570000000000001E-2</v>
      </c>
      <c r="M105" s="113">
        <f t="shared" si="45"/>
        <v>8.9999999999999993E-3</v>
      </c>
      <c r="N105" s="114"/>
      <c r="O105" s="114"/>
      <c r="P105" s="114"/>
      <c r="Q105" s="114"/>
      <c r="R105" s="114">
        <v>0</v>
      </c>
      <c r="S105" s="114">
        <f t="shared" si="37"/>
        <v>0</v>
      </c>
      <c r="T105" s="114">
        <f t="shared" si="46"/>
        <v>0</v>
      </c>
      <c r="U105" s="114">
        <f t="shared" si="47"/>
        <v>0</v>
      </c>
      <c r="V105" s="114">
        <f t="shared" si="48"/>
        <v>0</v>
      </c>
      <c r="W105" s="114">
        <f t="shared" si="49"/>
        <v>0</v>
      </c>
      <c r="X105" s="114">
        <f t="shared" si="38"/>
        <v>0</v>
      </c>
      <c r="Y105" s="114">
        <f t="shared" si="50"/>
        <v>0</v>
      </c>
      <c r="Z105" s="114">
        <f t="shared" si="62"/>
        <v>0</v>
      </c>
      <c r="AA105" s="114">
        <f t="shared" si="51"/>
        <v>0</v>
      </c>
      <c r="AB105" s="114">
        <f t="shared" si="52"/>
        <v>0</v>
      </c>
      <c r="AC105" s="114">
        <f t="shared" si="63"/>
        <v>0</v>
      </c>
      <c r="AD105" s="114">
        <f t="shared" si="39"/>
        <v>0</v>
      </c>
      <c r="AE105" s="114">
        <f t="shared" si="53"/>
        <v>954.94268501519855</v>
      </c>
      <c r="AF105" s="114">
        <f t="shared" si="40"/>
        <v>0</v>
      </c>
      <c r="AG105" s="114">
        <f t="shared" si="41"/>
        <v>0</v>
      </c>
      <c r="AH105" s="114">
        <f t="shared" si="54"/>
        <v>1072.8026029902337</v>
      </c>
      <c r="AI105" s="114"/>
      <c r="AJ105" s="114">
        <f t="shared" si="55"/>
        <v>0</v>
      </c>
      <c r="AK105" s="114">
        <f t="shared" si="56"/>
        <v>0</v>
      </c>
      <c r="AL105" s="114">
        <f t="shared" si="42"/>
        <v>0</v>
      </c>
      <c r="AM105" s="114">
        <f t="shared" si="57"/>
        <v>0</v>
      </c>
      <c r="AN105" s="115">
        <f t="shared" si="58"/>
        <v>0</v>
      </c>
    </row>
    <row r="106" spans="1:40" ht="14.4">
      <c r="A106" s="47" t="str">
        <f t="shared" si="59"/>
        <v/>
      </c>
      <c r="B106" s="47" t="str">
        <f t="shared" si="60"/>
        <v/>
      </c>
      <c r="C106" s="48">
        <f t="shared" si="33"/>
        <v>0</v>
      </c>
      <c r="D106" s="48">
        <f t="shared" si="34"/>
        <v>0</v>
      </c>
      <c r="E106" s="48">
        <f t="shared" si="35"/>
        <v>0</v>
      </c>
      <c r="F106" s="48">
        <f t="shared" si="36"/>
        <v>0</v>
      </c>
      <c r="H106" s="19">
        <v>87</v>
      </c>
      <c r="I106" s="47" t="str">
        <f t="shared" si="61"/>
        <v/>
      </c>
      <c r="J106" s="19">
        <f t="shared" si="43"/>
        <v>0</v>
      </c>
      <c r="K106" s="19">
        <f t="shared" si="44"/>
        <v>1</v>
      </c>
      <c r="L106" s="62">
        <v>3.1690000000000003E-2</v>
      </c>
      <c r="M106" s="113">
        <f t="shared" si="45"/>
        <v>8.9999999999999993E-3</v>
      </c>
      <c r="N106" s="114"/>
      <c r="O106" s="114"/>
      <c r="P106" s="114"/>
      <c r="Q106" s="114"/>
      <c r="R106" s="114">
        <v>0</v>
      </c>
      <c r="S106" s="114">
        <f t="shared" si="37"/>
        <v>0</v>
      </c>
      <c r="T106" s="114">
        <f t="shared" si="46"/>
        <v>0</v>
      </c>
      <c r="U106" s="114">
        <f t="shared" si="47"/>
        <v>0</v>
      </c>
      <c r="V106" s="114">
        <f t="shared" si="48"/>
        <v>0</v>
      </c>
      <c r="W106" s="114">
        <f t="shared" si="49"/>
        <v>0</v>
      </c>
      <c r="X106" s="114">
        <f t="shared" si="38"/>
        <v>0</v>
      </c>
      <c r="Y106" s="114">
        <f t="shared" si="50"/>
        <v>0</v>
      </c>
      <c r="Z106" s="114">
        <f t="shared" si="62"/>
        <v>0</v>
      </c>
      <c r="AA106" s="114">
        <f t="shared" si="51"/>
        <v>0</v>
      </c>
      <c r="AB106" s="114">
        <f t="shared" si="52"/>
        <v>0</v>
      </c>
      <c r="AC106" s="114">
        <f t="shared" si="63"/>
        <v>0</v>
      </c>
      <c r="AD106" s="114">
        <f t="shared" si="39"/>
        <v>0</v>
      </c>
      <c r="AE106" s="114">
        <f t="shared" si="53"/>
        <v>954.94268501519855</v>
      </c>
      <c r="AF106" s="114">
        <f t="shared" si="40"/>
        <v>0</v>
      </c>
      <c r="AG106" s="114">
        <f t="shared" si="41"/>
        <v>0</v>
      </c>
      <c r="AH106" s="114">
        <f t="shared" si="54"/>
        <v>1072.8026029902337</v>
      </c>
      <c r="AI106" s="114"/>
      <c r="AJ106" s="114">
        <f t="shared" si="55"/>
        <v>0</v>
      </c>
      <c r="AK106" s="114">
        <f t="shared" si="56"/>
        <v>0</v>
      </c>
      <c r="AL106" s="114">
        <f t="shared" si="42"/>
        <v>0</v>
      </c>
      <c r="AM106" s="114">
        <f t="shared" si="57"/>
        <v>0</v>
      </c>
      <c r="AN106" s="115">
        <f t="shared" si="58"/>
        <v>0</v>
      </c>
    </row>
    <row r="107" spans="1:40" ht="14.4">
      <c r="A107" s="47" t="str">
        <f t="shared" si="59"/>
        <v/>
      </c>
      <c r="B107" s="47" t="str">
        <f t="shared" si="60"/>
        <v/>
      </c>
      <c r="C107" s="48">
        <f t="shared" si="33"/>
        <v>0</v>
      </c>
      <c r="D107" s="48">
        <f t="shared" si="34"/>
        <v>0</v>
      </c>
      <c r="E107" s="48">
        <f t="shared" si="35"/>
        <v>0</v>
      </c>
      <c r="F107" s="48">
        <f t="shared" si="36"/>
        <v>0</v>
      </c>
      <c r="H107" s="19">
        <v>88</v>
      </c>
      <c r="I107" s="47" t="str">
        <f t="shared" si="61"/>
        <v/>
      </c>
      <c r="J107" s="19">
        <f t="shared" si="43"/>
        <v>0</v>
      </c>
      <c r="K107" s="19">
        <f t="shared" si="44"/>
        <v>1</v>
      </c>
      <c r="L107" s="62">
        <v>3.1800000000000002E-2</v>
      </c>
      <c r="M107" s="113">
        <f t="shared" si="45"/>
        <v>8.9999999999999993E-3</v>
      </c>
      <c r="N107" s="114"/>
      <c r="O107" s="114"/>
      <c r="P107" s="114"/>
      <c r="Q107" s="114"/>
      <c r="R107" s="114">
        <v>0</v>
      </c>
      <c r="S107" s="114">
        <f t="shared" si="37"/>
        <v>0</v>
      </c>
      <c r="T107" s="114">
        <f t="shared" si="46"/>
        <v>0</v>
      </c>
      <c r="U107" s="114">
        <f t="shared" si="47"/>
        <v>0</v>
      </c>
      <c r="V107" s="114">
        <f t="shared" si="48"/>
        <v>0</v>
      </c>
      <c r="W107" s="114">
        <f t="shared" si="49"/>
        <v>0</v>
      </c>
      <c r="X107" s="114">
        <f t="shared" si="38"/>
        <v>0</v>
      </c>
      <c r="Y107" s="114">
        <f t="shared" si="50"/>
        <v>0</v>
      </c>
      <c r="Z107" s="114">
        <f t="shared" si="62"/>
        <v>0</v>
      </c>
      <c r="AA107" s="114">
        <f t="shared" si="51"/>
        <v>0</v>
      </c>
      <c r="AB107" s="114">
        <f t="shared" si="52"/>
        <v>0</v>
      </c>
      <c r="AC107" s="114">
        <f t="shared" si="63"/>
        <v>0</v>
      </c>
      <c r="AD107" s="114">
        <f t="shared" si="39"/>
        <v>0</v>
      </c>
      <c r="AE107" s="114">
        <f t="shared" si="53"/>
        <v>954.94268501519855</v>
      </c>
      <c r="AF107" s="114">
        <f t="shared" si="40"/>
        <v>0</v>
      </c>
      <c r="AG107" s="114">
        <f t="shared" si="41"/>
        <v>0</v>
      </c>
      <c r="AH107" s="114">
        <f t="shared" si="54"/>
        <v>1072.8026029902337</v>
      </c>
      <c r="AI107" s="114"/>
      <c r="AJ107" s="114">
        <f t="shared" si="55"/>
        <v>0</v>
      </c>
      <c r="AK107" s="114">
        <f t="shared" si="56"/>
        <v>0</v>
      </c>
      <c r="AL107" s="114">
        <f t="shared" si="42"/>
        <v>0</v>
      </c>
      <c r="AM107" s="114">
        <f t="shared" si="57"/>
        <v>0</v>
      </c>
      <c r="AN107" s="115">
        <f t="shared" si="58"/>
        <v>0</v>
      </c>
    </row>
    <row r="108" spans="1:40" ht="14.4">
      <c r="A108" s="47" t="str">
        <f t="shared" si="59"/>
        <v/>
      </c>
      <c r="B108" s="47" t="str">
        <f t="shared" si="60"/>
        <v/>
      </c>
      <c r="C108" s="48">
        <f t="shared" si="33"/>
        <v>0</v>
      </c>
      <c r="D108" s="48">
        <f t="shared" si="34"/>
        <v>0</v>
      </c>
      <c r="E108" s="48">
        <f t="shared" si="35"/>
        <v>0</v>
      </c>
      <c r="F108" s="48">
        <f t="shared" si="36"/>
        <v>0</v>
      </c>
      <c r="H108" s="19">
        <v>89</v>
      </c>
      <c r="I108" s="47" t="str">
        <f t="shared" si="61"/>
        <v/>
      </c>
      <c r="J108" s="19">
        <f t="shared" si="43"/>
        <v>0</v>
      </c>
      <c r="K108" s="19">
        <f t="shared" si="44"/>
        <v>1</v>
      </c>
      <c r="L108" s="62">
        <v>3.1919999999999997E-2</v>
      </c>
      <c r="M108" s="113">
        <f t="shared" si="45"/>
        <v>8.9999999999999993E-3</v>
      </c>
      <c r="N108" s="114"/>
      <c r="O108" s="114"/>
      <c r="P108" s="114"/>
      <c r="Q108" s="114"/>
      <c r="R108" s="114">
        <v>0</v>
      </c>
      <c r="S108" s="114">
        <f t="shared" si="37"/>
        <v>0</v>
      </c>
      <c r="T108" s="114">
        <f t="shared" si="46"/>
        <v>0</v>
      </c>
      <c r="U108" s="114">
        <f t="shared" si="47"/>
        <v>0</v>
      </c>
      <c r="V108" s="114">
        <f t="shared" si="48"/>
        <v>0</v>
      </c>
      <c r="W108" s="114">
        <f t="shared" si="49"/>
        <v>0</v>
      </c>
      <c r="X108" s="114">
        <f t="shared" si="38"/>
        <v>0</v>
      </c>
      <c r="Y108" s="114">
        <f t="shared" si="50"/>
        <v>0</v>
      </c>
      <c r="Z108" s="114">
        <f t="shared" si="62"/>
        <v>0</v>
      </c>
      <c r="AA108" s="114">
        <f t="shared" si="51"/>
        <v>0</v>
      </c>
      <c r="AB108" s="114">
        <f t="shared" si="52"/>
        <v>0</v>
      </c>
      <c r="AC108" s="114">
        <f t="shared" si="63"/>
        <v>0</v>
      </c>
      <c r="AD108" s="114">
        <f t="shared" si="39"/>
        <v>0</v>
      </c>
      <c r="AE108" s="114">
        <f t="shared" si="53"/>
        <v>954.94268501519855</v>
      </c>
      <c r="AF108" s="114">
        <f t="shared" si="40"/>
        <v>0</v>
      </c>
      <c r="AG108" s="114">
        <f t="shared" si="41"/>
        <v>0</v>
      </c>
      <c r="AH108" s="114">
        <f t="shared" si="54"/>
        <v>1072.8026029902337</v>
      </c>
      <c r="AI108" s="114"/>
      <c r="AJ108" s="114">
        <f t="shared" si="55"/>
        <v>0</v>
      </c>
      <c r="AK108" s="114">
        <f t="shared" si="56"/>
        <v>0</v>
      </c>
      <c r="AL108" s="114">
        <f t="shared" si="42"/>
        <v>0</v>
      </c>
      <c r="AM108" s="114">
        <f t="shared" si="57"/>
        <v>0</v>
      </c>
      <c r="AN108" s="115">
        <f t="shared" si="58"/>
        <v>0</v>
      </c>
    </row>
    <row r="109" spans="1:40" ht="14.4">
      <c r="A109" s="47" t="str">
        <f t="shared" si="59"/>
        <v/>
      </c>
      <c r="B109" s="47" t="str">
        <f t="shared" si="60"/>
        <v/>
      </c>
      <c r="C109" s="48">
        <f t="shared" si="33"/>
        <v>0</v>
      </c>
      <c r="D109" s="48">
        <f t="shared" si="34"/>
        <v>0</v>
      </c>
      <c r="E109" s="48">
        <f t="shared" si="35"/>
        <v>0</v>
      </c>
      <c r="F109" s="48">
        <f t="shared" si="36"/>
        <v>0</v>
      </c>
      <c r="H109" s="19">
        <v>90</v>
      </c>
      <c r="I109" s="47" t="str">
        <f t="shared" si="61"/>
        <v/>
      </c>
      <c r="J109" s="19">
        <f t="shared" si="43"/>
        <v>0</v>
      </c>
      <c r="K109" s="19">
        <f t="shared" si="44"/>
        <v>1</v>
      </c>
      <c r="L109" s="63">
        <v>3.2030000000000003E-2</v>
      </c>
      <c r="M109" s="113">
        <f t="shared" si="45"/>
        <v>8.9999999999999993E-3</v>
      </c>
      <c r="N109" s="114"/>
      <c r="O109" s="114"/>
      <c r="P109" s="114"/>
      <c r="Q109" s="114"/>
      <c r="R109" s="114">
        <v>0</v>
      </c>
      <c r="S109" s="114">
        <f t="shared" si="37"/>
        <v>0</v>
      </c>
      <c r="T109" s="114">
        <f t="shared" si="46"/>
        <v>0</v>
      </c>
      <c r="U109" s="114">
        <f t="shared" si="47"/>
        <v>0</v>
      </c>
      <c r="V109" s="114">
        <f t="shared" si="48"/>
        <v>0</v>
      </c>
      <c r="W109" s="114">
        <f t="shared" si="49"/>
        <v>0</v>
      </c>
      <c r="X109" s="114">
        <f t="shared" si="38"/>
        <v>0</v>
      </c>
      <c r="Y109" s="114">
        <f t="shared" si="50"/>
        <v>0</v>
      </c>
      <c r="Z109" s="114">
        <f t="shared" si="62"/>
        <v>0</v>
      </c>
      <c r="AA109" s="114">
        <f t="shared" si="51"/>
        <v>0</v>
      </c>
      <c r="AB109" s="114">
        <f t="shared" si="52"/>
        <v>0</v>
      </c>
      <c r="AC109" s="114">
        <f t="shared" si="63"/>
        <v>0</v>
      </c>
      <c r="AD109" s="114">
        <f t="shared" si="39"/>
        <v>0</v>
      </c>
      <c r="AE109" s="114">
        <f t="shared" si="53"/>
        <v>954.94268501519855</v>
      </c>
      <c r="AF109" s="114">
        <f t="shared" si="40"/>
        <v>0</v>
      </c>
      <c r="AG109" s="114">
        <f t="shared" si="41"/>
        <v>0</v>
      </c>
      <c r="AH109" s="114">
        <f t="shared" si="54"/>
        <v>1072.8026029902337</v>
      </c>
      <c r="AI109" s="114"/>
      <c r="AJ109" s="114">
        <f t="shared" si="55"/>
        <v>0</v>
      </c>
      <c r="AK109" s="114">
        <f t="shared" si="56"/>
        <v>0</v>
      </c>
      <c r="AL109" s="114">
        <f t="shared" si="42"/>
        <v>0</v>
      </c>
      <c r="AM109" s="114">
        <f t="shared" si="57"/>
        <v>0</v>
      </c>
      <c r="AN109" s="115">
        <f t="shared" si="58"/>
        <v>0</v>
      </c>
    </row>
    <row r="110" spans="1:40" ht="14.4">
      <c r="A110" s="47" t="str">
        <f t="shared" si="59"/>
        <v/>
      </c>
      <c r="B110" s="47" t="str">
        <f t="shared" si="60"/>
        <v/>
      </c>
      <c r="C110" s="48">
        <f t="shared" si="33"/>
        <v>0</v>
      </c>
      <c r="D110" s="48">
        <f t="shared" si="34"/>
        <v>0</v>
      </c>
      <c r="E110" s="48">
        <f t="shared" si="35"/>
        <v>0</v>
      </c>
      <c r="F110" s="48">
        <f t="shared" si="36"/>
        <v>0</v>
      </c>
      <c r="H110" s="19">
        <v>91</v>
      </c>
      <c r="I110" s="47" t="str">
        <f t="shared" si="61"/>
        <v/>
      </c>
      <c r="J110" s="19">
        <f t="shared" si="43"/>
        <v>0</v>
      </c>
      <c r="K110" s="19">
        <f t="shared" si="44"/>
        <v>1</v>
      </c>
      <c r="L110" s="62">
        <v>3.2140000000000002E-2</v>
      </c>
      <c r="M110" s="113">
        <f t="shared" si="45"/>
        <v>8.9999999999999993E-3</v>
      </c>
      <c r="N110" s="114"/>
      <c r="O110" s="114"/>
      <c r="P110" s="114"/>
      <c r="Q110" s="114"/>
      <c r="R110" s="114">
        <v>0</v>
      </c>
      <c r="S110" s="114">
        <f t="shared" si="37"/>
        <v>0</v>
      </c>
      <c r="T110" s="114">
        <f t="shared" si="46"/>
        <v>0</v>
      </c>
      <c r="U110" s="114">
        <f t="shared" si="47"/>
        <v>0</v>
      </c>
      <c r="V110" s="114">
        <f>S110+T110+U110*$M$5</f>
        <v>0</v>
      </c>
      <c r="W110" s="114">
        <f t="shared" si="49"/>
        <v>0</v>
      </c>
      <c r="X110" s="114">
        <f t="shared" si="38"/>
        <v>0</v>
      </c>
      <c r="Y110" s="114">
        <f>V110-W110*$M$3</f>
        <v>0</v>
      </c>
      <c r="Z110" s="114">
        <f t="shared" si="62"/>
        <v>0</v>
      </c>
      <c r="AA110" s="114">
        <f t="shared" si="51"/>
        <v>0</v>
      </c>
      <c r="AB110" s="114">
        <f t="shared" si="52"/>
        <v>0</v>
      </c>
      <c r="AC110" s="114">
        <f t="shared" si="63"/>
        <v>0</v>
      </c>
      <c r="AD110" s="114">
        <f t="shared" si="39"/>
        <v>0</v>
      </c>
      <c r="AE110" s="114">
        <f t="shared" si="53"/>
        <v>954.94268501519855</v>
      </c>
      <c r="AF110" s="114">
        <f t="shared" si="40"/>
        <v>0</v>
      </c>
      <c r="AG110" s="114">
        <f t="shared" si="41"/>
        <v>0</v>
      </c>
      <c r="AH110" s="114">
        <f t="shared" si="54"/>
        <v>1072.8026029902337</v>
      </c>
      <c r="AI110" s="114"/>
      <c r="AJ110" s="114">
        <f t="shared" si="55"/>
        <v>0</v>
      </c>
      <c r="AK110" s="114">
        <f t="shared" si="56"/>
        <v>0</v>
      </c>
      <c r="AL110" s="114">
        <f t="shared" si="42"/>
        <v>0</v>
      </c>
      <c r="AM110" s="114">
        <f t="shared" si="57"/>
        <v>0</v>
      </c>
      <c r="AN110" s="115">
        <f t="shared" si="58"/>
        <v>0</v>
      </c>
    </row>
    <row r="111" spans="1:40" ht="14.4">
      <c r="A111" s="47" t="str">
        <f t="shared" si="59"/>
        <v/>
      </c>
      <c r="B111" s="47" t="str">
        <f t="shared" si="60"/>
        <v/>
      </c>
      <c r="C111" s="48">
        <f t="shared" si="33"/>
        <v>0</v>
      </c>
      <c r="D111" s="48">
        <f t="shared" si="34"/>
        <v>0</v>
      </c>
      <c r="E111" s="48">
        <f t="shared" si="35"/>
        <v>0</v>
      </c>
      <c r="F111" s="48">
        <f t="shared" si="36"/>
        <v>0</v>
      </c>
      <c r="H111" s="19">
        <v>92</v>
      </c>
      <c r="I111" s="47" t="str">
        <f t="shared" si="61"/>
        <v/>
      </c>
      <c r="J111" s="19">
        <f t="shared" si="43"/>
        <v>0</v>
      </c>
      <c r="K111" s="19">
        <f t="shared" si="44"/>
        <v>1</v>
      </c>
      <c r="L111" s="62">
        <v>3.2239999999999998E-2</v>
      </c>
      <c r="M111" s="113">
        <f t="shared" si="45"/>
        <v>8.9999999999999993E-3</v>
      </c>
      <c r="N111" s="114"/>
      <c r="O111" s="114"/>
      <c r="P111" s="114"/>
      <c r="Q111" s="114"/>
      <c r="R111" s="114">
        <v>0</v>
      </c>
      <c r="S111" s="114">
        <f t="shared" si="37"/>
        <v>0</v>
      </c>
      <c r="T111" s="114">
        <f t="shared" si="46"/>
        <v>0</v>
      </c>
      <c r="U111" s="114">
        <f t="shared" si="47"/>
        <v>0</v>
      </c>
      <c r="V111" s="114">
        <f t="shared" si="48"/>
        <v>0</v>
      </c>
      <c r="W111" s="114">
        <f t="shared" si="49"/>
        <v>0</v>
      </c>
      <c r="X111" s="114">
        <f t="shared" si="38"/>
        <v>0</v>
      </c>
      <c r="Y111" s="114">
        <f t="shared" si="50"/>
        <v>0</v>
      </c>
      <c r="Z111" s="114">
        <f t="shared" si="62"/>
        <v>0</v>
      </c>
      <c r="AA111" s="114">
        <f t="shared" si="51"/>
        <v>0</v>
      </c>
      <c r="AB111" s="114">
        <f t="shared" si="52"/>
        <v>0</v>
      </c>
      <c r="AC111" s="114">
        <f t="shared" si="63"/>
        <v>0</v>
      </c>
      <c r="AD111" s="114">
        <f t="shared" si="39"/>
        <v>0</v>
      </c>
      <c r="AE111" s="114">
        <f t="shared" si="53"/>
        <v>954.94268501519855</v>
      </c>
      <c r="AF111" s="114">
        <f t="shared" si="40"/>
        <v>0</v>
      </c>
      <c r="AG111" s="114">
        <f t="shared" si="41"/>
        <v>0</v>
      </c>
      <c r="AH111" s="114">
        <f t="shared" si="54"/>
        <v>1072.8026029902337</v>
      </c>
      <c r="AI111" s="114"/>
      <c r="AJ111" s="114">
        <f t="shared" si="55"/>
        <v>0</v>
      </c>
      <c r="AK111" s="114">
        <f t="shared" si="56"/>
        <v>0</v>
      </c>
      <c r="AL111" s="114">
        <f t="shared" si="42"/>
        <v>0</v>
      </c>
      <c r="AM111" s="114">
        <f t="shared" si="57"/>
        <v>0</v>
      </c>
      <c r="AN111" s="115">
        <f t="shared" si="58"/>
        <v>0</v>
      </c>
    </row>
    <row r="112" spans="1:40" ht="14.4">
      <c r="A112" s="47" t="str">
        <f t="shared" si="59"/>
        <v/>
      </c>
      <c r="B112" s="47" t="str">
        <f t="shared" si="60"/>
        <v/>
      </c>
      <c r="C112" s="48">
        <f t="shared" si="33"/>
        <v>0</v>
      </c>
      <c r="D112" s="48">
        <f t="shared" si="34"/>
        <v>0</v>
      </c>
      <c r="E112" s="48">
        <f t="shared" si="35"/>
        <v>0</v>
      </c>
      <c r="F112" s="48">
        <f t="shared" si="36"/>
        <v>0</v>
      </c>
      <c r="H112" s="19">
        <v>93</v>
      </c>
      <c r="I112" s="47" t="str">
        <f t="shared" si="61"/>
        <v/>
      </c>
      <c r="J112" s="19">
        <f t="shared" si="43"/>
        <v>0</v>
      </c>
      <c r="K112" s="19">
        <f t="shared" si="44"/>
        <v>1</v>
      </c>
      <c r="L112" s="62">
        <v>3.2349999999999997E-2</v>
      </c>
      <c r="M112" s="113">
        <f t="shared" si="45"/>
        <v>8.9999999999999993E-3</v>
      </c>
      <c r="N112" s="114"/>
      <c r="O112" s="114"/>
      <c r="P112" s="114"/>
      <c r="Q112" s="114"/>
      <c r="R112" s="114">
        <v>0</v>
      </c>
      <c r="S112" s="114">
        <f t="shared" si="37"/>
        <v>0</v>
      </c>
      <c r="T112" s="114">
        <f t="shared" si="46"/>
        <v>0</v>
      </c>
      <c r="U112" s="114">
        <f t="shared" si="47"/>
        <v>0</v>
      </c>
      <c r="V112" s="114">
        <f t="shared" si="48"/>
        <v>0</v>
      </c>
      <c r="W112" s="114">
        <f t="shared" si="49"/>
        <v>0</v>
      </c>
      <c r="X112" s="114">
        <f t="shared" si="38"/>
        <v>0</v>
      </c>
      <c r="Y112" s="114">
        <f t="shared" si="50"/>
        <v>0</v>
      </c>
      <c r="Z112" s="114">
        <f t="shared" si="62"/>
        <v>0</v>
      </c>
      <c r="AA112" s="114">
        <f t="shared" si="51"/>
        <v>0</v>
      </c>
      <c r="AB112" s="114">
        <f t="shared" si="52"/>
        <v>0</v>
      </c>
      <c r="AC112" s="114">
        <f t="shared" si="63"/>
        <v>0</v>
      </c>
      <c r="AD112" s="114">
        <f t="shared" si="39"/>
        <v>0</v>
      </c>
      <c r="AE112" s="114">
        <f t="shared" si="53"/>
        <v>954.94268501519855</v>
      </c>
      <c r="AF112" s="114">
        <f t="shared" si="40"/>
        <v>0</v>
      </c>
      <c r="AG112" s="114">
        <f t="shared" si="41"/>
        <v>0</v>
      </c>
      <c r="AH112" s="114">
        <f t="shared" si="54"/>
        <v>1072.8026029902337</v>
      </c>
      <c r="AI112" s="114"/>
      <c r="AJ112" s="114">
        <f t="shared" si="55"/>
        <v>0</v>
      </c>
      <c r="AK112" s="114">
        <f t="shared" si="56"/>
        <v>0</v>
      </c>
      <c r="AL112" s="114">
        <f t="shared" si="42"/>
        <v>0</v>
      </c>
      <c r="AM112" s="114">
        <f t="shared" si="57"/>
        <v>0</v>
      </c>
      <c r="AN112" s="115">
        <f t="shared" si="58"/>
        <v>0</v>
      </c>
    </row>
    <row r="113" spans="1:40" ht="14.4">
      <c r="A113" s="47" t="str">
        <f t="shared" si="59"/>
        <v/>
      </c>
      <c r="B113" s="47" t="str">
        <f t="shared" si="60"/>
        <v/>
      </c>
      <c r="C113" s="48">
        <f t="shared" si="33"/>
        <v>0</v>
      </c>
      <c r="D113" s="48">
        <f t="shared" si="34"/>
        <v>0</v>
      </c>
      <c r="E113" s="48">
        <f t="shared" si="35"/>
        <v>0</v>
      </c>
      <c r="F113" s="48">
        <f t="shared" si="36"/>
        <v>0</v>
      </c>
      <c r="H113" s="19">
        <v>94</v>
      </c>
      <c r="I113" s="47" t="str">
        <f t="shared" si="61"/>
        <v/>
      </c>
      <c r="J113" s="19">
        <f t="shared" si="43"/>
        <v>0</v>
      </c>
      <c r="K113" s="19">
        <f t="shared" si="44"/>
        <v>1</v>
      </c>
      <c r="L113" s="62">
        <v>3.245E-2</v>
      </c>
      <c r="M113" s="113">
        <f t="shared" si="45"/>
        <v>8.9999999999999993E-3</v>
      </c>
      <c r="N113" s="114"/>
      <c r="O113" s="114"/>
      <c r="P113" s="114"/>
      <c r="Q113" s="114"/>
      <c r="R113" s="114">
        <v>0</v>
      </c>
      <c r="S113" s="114">
        <f t="shared" si="37"/>
        <v>0</v>
      </c>
      <c r="T113" s="114">
        <f t="shared" si="46"/>
        <v>0</v>
      </c>
      <c r="U113" s="114">
        <f t="shared" si="47"/>
        <v>0</v>
      </c>
      <c r="V113" s="114">
        <f t="shared" si="48"/>
        <v>0</v>
      </c>
      <c r="W113" s="114">
        <f t="shared" si="49"/>
        <v>0</v>
      </c>
      <c r="X113" s="114">
        <f t="shared" si="38"/>
        <v>0</v>
      </c>
      <c r="Y113" s="114">
        <f t="shared" si="50"/>
        <v>0</v>
      </c>
      <c r="Z113" s="114">
        <f t="shared" si="62"/>
        <v>0</v>
      </c>
      <c r="AA113" s="114">
        <f t="shared" si="51"/>
        <v>0</v>
      </c>
      <c r="AB113" s="114">
        <f t="shared" si="52"/>
        <v>0</v>
      </c>
      <c r="AC113" s="114">
        <f t="shared" si="63"/>
        <v>0</v>
      </c>
      <c r="AD113" s="114">
        <f t="shared" si="39"/>
        <v>0</v>
      </c>
      <c r="AE113" s="114">
        <f t="shared" si="53"/>
        <v>954.94268501519855</v>
      </c>
      <c r="AF113" s="114">
        <f t="shared" si="40"/>
        <v>0</v>
      </c>
      <c r="AG113" s="114">
        <f t="shared" si="41"/>
        <v>0</v>
      </c>
      <c r="AH113" s="114">
        <f t="shared" si="54"/>
        <v>1072.8026029902337</v>
      </c>
      <c r="AI113" s="114"/>
      <c r="AJ113" s="114">
        <f t="shared" si="55"/>
        <v>0</v>
      </c>
      <c r="AK113" s="114">
        <f t="shared" si="56"/>
        <v>0</v>
      </c>
      <c r="AL113" s="114">
        <f t="shared" si="42"/>
        <v>0</v>
      </c>
      <c r="AM113" s="114">
        <f t="shared" si="57"/>
        <v>0</v>
      </c>
      <c r="AN113" s="115">
        <f t="shared" si="58"/>
        <v>0</v>
      </c>
    </row>
    <row r="114" spans="1:40" ht="14.4">
      <c r="A114" s="47" t="str">
        <f t="shared" si="59"/>
        <v/>
      </c>
      <c r="B114" s="47" t="str">
        <f t="shared" si="60"/>
        <v/>
      </c>
      <c r="C114" s="48">
        <f t="shared" si="33"/>
        <v>0</v>
      </c>
      <c r="D114" s="48">
        <f t="shared" si="34"/>
        <v>0</v>
      </c>
      <c r="E114" s="48">
        <f t="shared" si="35"/>
        <v>0</v>
      </c>
      <c r="F114" s="48">
        <f t="shared" si="36"/>
        <v>0</v>
      </c>
      <c r="H114" s="19">
        <v>95</v>
      </c>
      <c r="I114" s="47" t="str">
        <f t="shared" si="61"/>
        <v/>
      </c>
      <c r="J114" s="19">
        <f t="shared" si="43"/>
        <v>0</v>
      </c>
      <c r="K114" s="19">
        <f t="shared" si="44"/>
        <v>1</v>
      </c>
      <c r="L114" s="63">
        <v>3.2550000000000003E-2</v>
      </c>
      <c r="M114" s="113">
        <f t="shared" si="45"/>
        <v>8.9999999999999993E-3</v>
      </c>
      <c r="N114" s="114"/>
      <c r="O114" s="114"/>
      <c r="P114" s="114"/>
      <c r="Q114" s="114"/>
      <c r="R114" s="114">
        <v>0</v>
      </c>
      <c r="S114" s="114">
        <f t="shared" si="37"/>
        <v>0</v>
      </c>
      <c r="T114" s="114">
        <f t="shared" si="46"/>
        <v>0</v>
      </c>
      <c r="U114" s="114">
        <f t="shared" si="47"/>
        <v>0</v>
      </c>
      <c r="V114" s="114">
        <f t="shared" si="48"/>
        <v>0</v>
      </c>
      <c r="W114" s="114">
        <f t="shared" si="49"/>
        <v>0</v>
      </c>
      <c r="X114" s="114">
        <f t="shared" si="38"/>
        <v>0</v>
      </c>
      <c r="Y114" s="114">
        <f t="shared" si="50"/>
        <v>0</v>
      </c>
      <c r="Z114" s="114">
        <f t="shared" si="62"/>
        <v>0</v>
      </c>
      <c r="AA114" s="114">
        <f t="shared" si="51"/>
        <v>0</v>
      </c>
      <c r="AB114" s="114">
        <f t="shared" si="52"/>
        <v>0</v>
      </c>
      <c r="AC114" s="114">
        <f t="shared" si="63"/>
        <v>0</v>
      </c>
      <c r="AD114" s="114">
        <f t="shared" si="39"/>
        <v>0</v>
      </c>
      <c r="AE114" s="114">
        <f t="shared" si="53"/>
        <v>954.94268501519855</v>
      </c>
      <c r="AF114" s="114">
        <f t="shared" si="40"/>
        <v>0</v>
      </c>
      <c r="AG114" s="114">
        <f t="shared" si="41"/>
        <v>0</v>
      </c>
      <c r="AH114" s="114">
        <f t="shared" si="54"/>
        <v>1072.8026029902337</v>
      </c>
      <c r="AI114" s="114"/>
      <c r="AJ114" s="114">
        <f t="shared" si="55"/>
        <v>0</v>
      </c>
      <c r="AK114" s="114">
        <f t="shared" si="56"/>
        <v>0</v>
      </c>
      <c r="AL114" s="114">
        <f t="shared" si="42"/>
        <v>0</v>
      </c>
      <c r="AM114" s="114">
        <f t="shared" si="57"/>
        <v>0</v>
      </c>
      <c r="AN114" s="115">
        <f t="shared" si="58"/>
        <v>0</v>
      </c>
    </row>
    <row r="115" spans="1:40" ht="14.4">
      <c r="A115" s="47" t="str">
        <f t="shared" si="59"/>
        <v/>
      </c>
      <c r="B115" s="47" t="str">
        <f t="shared" si="60"/>
        <v/>
      </c>
      <c r="C115" s="48">
        <f t="shared" ref="C115:C146" si="64">IF($A115=121,1,IF($A115&gt;121,0,IF($A115&lt;(x+n),INDEX(Aggregattafel_2.O,$A115+1,1),IF($A115=(x+n),INDEX(f,1,1),IF(AND($A115&gt;(x+n),$A115&lt;(x+n+5)),INDEX(f,2,1),1))*INDEX(Selektionstafel_2.O,$A115+1,1))*EXP(-(INDEX(F_2_2.O,$A115+1,1)*($B115-1999)+INDEX(G,$B115-1998,1)*(INDEX(F_1_2.O,$A115+1,1)-INDEX(F_2_2.O,$A115+1,1))))))</f>
        <v>0</v>
      </c>
      <c r="D115" s="48">
        <f t="shared" si="34"/>
        <v>0</v>
      </c>
      <c r="E115" s="48">
        <f t="shared" ref="E115:E146" si="65">IF($A115=121,1,IF($A115&gt;121,0,IF($A115&lt;(x+n),INDEX(Aggregattafel_1.O,$A115+1,1),IF($A115=(x+n),INDEX(f,1,1),IF(AND($A115&gt;(x+n),$A115&lt;(x+n+5)),INDEX(f,2,1),1))*INDEX(Selektionstafel_1.O,$A115+1,1))*EXP(-INDEX(F_1.O,$A115+1,1)*($B115-1999))))</f>
        <v>0</v>
      </c>
      <c r="F115" s="48">
        <f t="shared" si="36"/>
        <v>0</v>
      </c>
      <c r="H115" s="19">
        <v>96</v>
      </c>
      <c r="I115" s="47" t="str">
        <f t="shared" si="61"/>
        <v/>
      </c>
      <c r="J115" s="19">
        <f t="shared" si="43"/>
        <v>0</v>
      </c>
      <c r="K115" s="19">
        <f t="shared" si="44"/>
        <v>1</v>
      </c>
      <c r="L115" s="62">
        <v>3.2649999999999998E-2</v>
      </c>
      <c r="M115" s="113">
        <f t="shared" si="45"/>
        <v>8.9999999999999993E-3</v>
      </c>
      <c r="N115" s="114"/>
      <c r="O115" s="114"/>
      <c r="P115" s="114"/>
      <c r="Q115" s="114"/>
      <c r="R115" s="114">
        <v>0</v>
      </c>
      <c r="S115" s="114">
        <f t="shared" si="37"/>
        <v>0</v>
      </c>
      <c r="T115" s="114">
        <f t="shared" si="46"/>
        <v>0</v>
      </c>
      <c r="U115" s="114">
        <f t="shared" si="47"/>
        <v>0</v>
      </c>
      <c r="V115" s="114">
        <f t="shared" si="48"/>
        <v>0</v>
      </c>
      <c r="W115" s="114">
        <f t="shared" si="49"/>
        <v>0</v>
      </c>
      <c r="X115" s="114">
        <f t="shared" si="38"/>
        <v>0</v>
      </c>
      <c r="Y115" s="114">
        <f t="shared" si="50"/>
        <v>0</v>
      </c>
      <c r="Z115" s="114">
        <f t="shared" si="62"/>
        <v>0</v>
      </c>
      <c r="AA115" s="114">
        <f t="shared" si="51"/>
        <v>0</v>
      </c>
      <c r="AB115" s="114">
        <f t="shared" si="52"/>
        <v>0</v>
      </c>
      <c r="AC115" s="114">
        <f t="shared" si="63"/>
        <v>0</v>
      </c>
      <c r="AD115" s="114">
        <f t="shared" si="39"/>
        <v>0</v>
      </c>
      <c r="AE115" s="114">
        <f t="shared" si="53"/>
        <v>954.94268501519855</v>
      </c>
      <c r="AF115" s="114">
        <f t="shared" si="40"/>
        <v>0</v>
      </c>
      <c r="AG115" s="114">
        <f t="shared" si="41"/>
        <v>0</v>
      </c>
      <c r="AH115" s="114">
        <f t="shared" si="54"/>
        <v>1072.8026029902337</v>
      </c>
      <c r="AI115" s="114"/>
      <c r="AJ115" s="114">
        <f t="shared" si="55"/>
        <v>0</v>
      </c>
      <c r="AK115" s="114">
        <f t="shared" si="56"/>
        <v>0</v>
      </c>
      <c r="AL115" s="114">
        <f t="shared" si="42"/>
        <v>0</v>
      </c>
      <c r="AM115" s="114">
        <f t="shared" si="57"/>
        <v>0</v>
      </c>
      <c r="AN115" s="115">
        <f t="shared" si="58"/>
        <v>0</v>
      </c>
    </row>
    <row r="116" spans="1:40" ht="14.4">
      <c r="A116" s="47" t="str">
        <f t="shared" si="59"/>
        <v/>
      </c>
      <c r="B116" s="47" t="str">
        <f t="shared" si="60"/>
        <v/>
      </c>
      <c r="C116" s="48">
        <f t="shared" si="64"/>
        <v>0</v>
      </c>
      <c r="D116" s="48">
        <f t="shared" si="34"/>
        <v>0</v>
      </c>
      <c r="E116" s="48">
        <f t="shared" si="65"/>
        <v>0</v>
      </c>
      <c r="F116" s="48">
        <f t="shared" si="36"/>
        <v>0</v>
      </c>
      <c r="H116" s="19">
        <v>97</v>
      </c>
      <c r="I116" s="47" t="str">
        <f t="shared" si="61"/>
        <v/>
      </c>
      <c r="J116" s="19">
        <f t="shared" si="43"/>
        <v>0</v>
      </c>
      <c r="K116" s="19">
        <f t="shared" si="44"/>
        <v>1</v>
      </c>
      <c r="L116" s="62">
        <v>3.2739999999999998E-2</v>
      </c>
      <c r="M116" s="113">
        <f t="shared" si="45"/>
        <v>8.9999999999999993E-3</v>
      </c>
      <c r="N116" s="114"/>
      <c r="O116" s="114"/>
      <c r="P116" s="114"/>
      <c r="Q116" s="114"/>
      <c r="R116" s="114">
        <v>0</v>
      </c>
      <c r="S116" s="114">
        <f t="shared" si="37"/>
        <v>0</v>
      </c>
      <c r="T116" s="114">
        <f t="shared" si="46"/>
        <v>0</v>
      </c>
      <c r="U116" s="114">
        <f t="shared" si="47"/>
        <v>0</v>
      </c>
      <c r="V116" s="114">
        <f t="shared" si="48"/>
        <v>0</v>
      </c>
      <c r="W116" s="114">
        <f t="shared" si="49"/>
        <v>0</v>
      </c>
      <c r="X116" s="114">
        <f t="shared" si="38"/>
        <v>0</v>
      </c>
      <c r="Y116" s="114">
        <f t="shared" si="50"/>
        <v>0</v>
      </c>
      <c r="Z116" s="114">
        <f t="shared" si="62"/>
        <v>0</v>
      </c>
      <c r="AA116" s="114">
        <f t="shared" si="51"/>
        <v>0</v>
      </c>
      <c r="AB116" s="114">
        <f t="shared" si="52"/>
        <v>0</v>
      </c>
      <c r="AC116" s="114">
        <f t="shared" si="63"/>
        <v>0</v>
      </c>
      <c r="AD116" s="114">
        <f t="shared" si="39"/>
        <v>0</v>
      </c>
      <c r="AE116" s="114">
        <f t="shared" si="53"/>
        <v>954.94268501519855</v>
      </c>
      <c r="AF116" s="114">
        <f t="shared" si="40"/>
        <v>0</v>
      </c>
      <c r="AG116" s="114">
        <f t="shared" si="41"/>
        <v>0</v>
      </c>
      <c r="AH116" s="114">
        <f t="shared" si="54"/>
        <v>1072.8026029902337</v>
      </c>
      <c r="AI116" s="114"/>
      <c r="AJ116" s="114">
        <f t="shared" si="55"/>
        <v>0</v>
      </c>
      <c r="AK116" s="114">
        <f t="shared" si="56"/>
        <v>0</v>
      </c>
      <c r="AL116" s="114">
        <f t="shared" si="42"/>
        <v>0</v>
      </c>
      <c r="AM116" s="114">
        <f t="shared" si="57"/>
        <v>0</v>
      </c>
      <c r="AN116" s="115">
        <f t="shared" si="58"/>
        <v>0</v>
      </c>
    </row>
    <row r="117" spans="1:40" ht="14.4">
      <c r="A117" s="47" t="str">
        <f t="shared" si="59"/>
        <v/>
      </c>
      <c r="B117" s="47" t="str">
        <f t="shared" si="60"/>
        <v/>
      </c>
      <c r="C117" s="48">
        <f t="shared" si="64"/>
        <v>0</v>
      </c>
      <c r="D117" s="48">
        <f t="shared" si="34"/>
        <v>0</v>
      </c>
      <c r="E117" s="48">
        <f t="shared" si="65"/>
        <v>0</v>
      </c>
      <c r="F117" s="48">
        <f t="shared" si="36"/>
        <v>0</v>
      </c>
      <c r="H117" s="19">
        <v>98</v>
      </c>
      <c r="I117" s="47" t="str">
        <f t="shared" si="61"/>
        <v/>
      </c>
      <c r="J117" s="19">
        <f t="shared" si="43"/>
        <v>0</v>
      </c>
      <c r="K117" s="19">
        <f t="shared" si="44"/>
        <v>1</v>
      </c>
      <c r="L117" s="62">
        <v>3.2840000000000001E-2</v>
      </c>
      <c r="M117" s="113">
        <f t="shared" si="45"/>
        <v>8.9999999999999993E-3</v>
      </c>
      <c r="N117" s="114"/>
      <c r="O117" s="114"/>
      <c r="P117" s="114"/>
      <c r="Q117" s="114"/>
      <c r="R117" s="114">
        <v>0</v>
      </c>
      <c r="S117" s="114">
        <f t="shared" si="37"/>
        <v>0</v>
      </c>
      <c r="T117" s="114">
        <f t="shared" si="46"/>
        <v>0</v>
      </c>
      <c r="U117" s="114">
        <f t="shared" si="47"/>
        <v>0</v>
      </c>
      <c r="V117" s="114">
        <f t="shared" si="48"/>
        <v>0</v>
      </c>
      <c r="W117" s="114">
        <f t="shared" si="49"/>
        <v>0</v>
      </c>
      <c r="X117" s="114">
        <f t="shared" si="38"/>
        <v>0</v>
      </c>
      <c r="Y117" s="114">
        <f t="shared" si="50"/>
        <v>0</v>
      </c>
      <c r="Z117" s="114">
        <f t="shared" si="62"/>
        <v>0</v>
      </c>
      <c r="AA117" s="114">
        <f t="shared" si="51"/>
        <v>0</v>
      </c>
      <c r="AB117" s="114">
        <f t="shared" si="52"/>
        <v>0</v>
      </c>
      <c r="AC117" s="114">
        <f t="shared" si="63"/>
        <v>0</v>
      </c>
      <c r="AD117" s="114">
        <f t="shared" si="39"/>
        <v>0</v>
      </c>
      <c r="AE117" s="114">
        <f t="shared" si="53"/>
        <v>954.94268501519855</v>
      </c>
      <c r="AF117" s="114">
        <f t="shared" si="40"/>
        <v>0</v>
      </c>
      <c r="AG117" s="114">
        <f t="shared" si="41"/>
        <v>0</v>
      </c>
      <c r="AH117" s="114">
        <f t="shared" si="54"/>
        <v>1072.8026029902337</v>
      </c>
      <c r="AI117" s="114"/>
      <c r="AJ117" s="114">
        <f t="shared" si="55"/>
        <v>0</v>
      </c>
      <c r="AK117" s="114">
        <f t="shared" si="56"/>
        <v>0</v>
      </c>
      <c r="AL117" s="114">
        <f t="shared" si="42"/>
        <v>0</v>
      </c>
      <c r="AM117" s="114">
        <f t="shared" si="57"/>
        <v>0</v>
      </c>
      <c r="AN117" s="115">
        <f t="shared" si="58"/>
        <v>0</v>
      </c>
    </row>
    <row r="118" spans="1:40" ht="14.4">
      <c r="A118" s="47" t="str">
        <f t="shared" si="59"/>
        <v/>
      </c>
      <c r="B118" s="47" t="str">
        <f t="shared" si="60"/>
        <v/>
      </c>
      <c r="C118" s="48">
        <f t="shared" si="64"/>
        <v>0</v>
      </c>
      <c r="D118" s="48">
        <f t="shared" si="34"/>
        <v>0</v>
      </c>
      <c r="E118" s="48">
        <f t="shared" si="65"/>
        <v>0</v>
      </c>
      <c r="F118" s="48">
        <f t="shared" si="36"/>
        <v>0</v>
      </c>
      <c r="H118" s="19">
        <v>99</v>
      </c>
      <c r="I118" s="47" t="str">
        <f t="shared" si="61"/>
        <v/>
      </c>
      <c r="J118" s="19">
        <f t="shared" si="43"/>
        <v>0</v>
      </c>
      <c r="K118" s="19">
        <f t="shared" si="44"/>
        <v>1</v>
      </c>
      <c r="L118" s="62">
        <v>3.2930000000000001E-2</v>
      </c>
      <c r="M118" s="113">
        <f t="shared" si="45"/>
        <v>8.9999999999999993E-3</v>
      </c>
      <c r="N118" s="114"/>
      <c r="O118" s="114"/>
      <c r="P118" s="114"/>
      <c r="Q118" s="114"/>
      <c r="R118" s="114">
        <v>0</v>
      </c>
      <c r="S118" s="114">
        <f t="shared" si="37"/>
        <v>0</v>
      </c>
      <c r="T118" s="114">
        <f t="shared" si="46"/>
        <v>0</v>
      </c>
      <c r="U118" s="114">
        <f t="shared" si="47"/>
        <v>0</v>
      </c>
      <c r="V118" s="114">
        <f t="shared" si="48"/>
        <v>0</v>
      </c>
      <c r="W118" s="114">
        <f t="shared" si="49"/>
        <v>0</v>
      </c>
      <c r="X118" s="114">
        <f t="shared" si="38"/>
        <v>0</v>
      </c>
      <c r="Y118" s="114">
        <f t="shared" si="50"/>
        <v>0</v>
      </c>
      <c r="Z118" s="114">
        <f t="shared" si="62"/>
        <v>0</v>
      </c>
      <c r="AA118" s="114">
        <f t="shared" si="51"/>
        <v>0</v>
      </c>
      <c r="AB118" s="114">
        <f t="shared" si="52"/>
        <v>0</v>
      </c>
      <c r="AC118" s="114">
        <f t="shared" si="63"/>
        <v>0</v>
      </c>
      <c r="AD118" s="114">
        <f t="shared" si="39"/>
        <v>0</v>
      </c>
      <c r="AE118" s="114">
        <f t="shared" si="53"/>
        <v>954.94268501519855</v>
      </c>
      <c r="AF118" s="114">
        <f t="shared" si="40"/>
        <v>0</v>
      </c>
      <c r="AG118" s="114">
        <f t="shared" si="41"/>
        <v>0</v>
      </c>
      <c r="AH118" s="114">
        <f t="shared" si="54"/>
        <v>1072.8026029902337</v>
      </c>
      <c r="AI118" s="114"/>
      <c r="AJ118" s="114">
        <f t="shared" si="55"/>
        <v>0</v>
      </c>
      <c r="AK118" s="114">
        <f t="shared" si="56"/>
        <v>0</v>
      </c>
      <c r="AL118" s="114">
        <f t="shared" si="42"/>
        <v>0</v>
      </c>
      <c r="AM118" s="114">
        <f t="shared" si="57"/>
        <v>0</v>
      </c>
      <c r="AN118" s="115">
        <f t="shared" si="58"/>
        <v>0</v>
      </c>
    </row>
    <row r="119" spans="1:40" ht="14.4">
      <c r="A119" s="47" t="str">
        <f t="shared" si="59"/>
        <v/>
      </c>
      <c r="B119" s="47" t="str">
        <f t="shared" si="60"/>
        <v/>
      </c>
      <c r="C119" s="48">
        <f t="shared" si="64"/>
        <v>0</v>
      </c>
      <c r="D119" s="48">
        <f t="shared" si="34"/>
        <v>0</v>
      </c>
      <c r="E119" s="48">
        <f t="shared" si="65"/>
        <v>0</v>
      </c>
      <c r="F119" s="48">
        <f t="shared" si="36"/>
        <v>0</v>
      </c>
      <c r="H119" s="19">
        <v>100</v>
      </c>
      <c r="I119" s="47" t="str">
        <f t="shared" si="61"/>
        <v/>
      </c>
      <c r="J119" s="19">
        <f t="shared" si="43"/>
        <v>0</v>
      </c>
      <c r="K119" s="19">
        <f t="shared" si="44"/>
        <v>1</v>
      </c>
      <c r="L119" s="63">
        <v>3.3020000000000001E-2</v>
      </c>
      <c r="M119" s="114">
        <f t="shared" si="45"/>
        <v>8.9999999999999993E-3</v>
      </c>
      <c r="N119" s="114"/>
      <c r="O119" s="114"/>
      <c r="P119" s="114"/>
      <c r="Q119" s="114"/>
      <c r="R119" s="114">
        <v>0</v>
      </c>
      <c r="S119" s="114">
        <f t="shared" si="37"/>
        <v>0</v>
      </c>
      <c r="T119" s="114">
        <f t="shared" si="46"/>
        <v>0</v>
      </c>
      <c r="U119" s="114">
        <f t="shared" si="47"/>
        <v>0</v>
      </c>
      <c r="V119" s="114">
        <f t="shared" si="48"/>
        <v>0</v>
      </c>
      <c r="W119" s="114">
        <f t="shared" si="49"/>
        <v>0</v>
      </c>
      <c r="X119" s="114">
        <f t="shared" si="38"/>
        <v>0</v>
      </c>
      <c r="Y119" s="114">
        <f t="shared" si="50"/>
        <v>0</v>
      </c>
      <c r="Z119" s="114">
        <f t="shared" si="62"/>
        <v>0</v>
      </c>
      <c r="AA119" s="114">
        <f t="shared" si="51"/>
        <v>0</v>
      </c>
      <c r="AB119" s="114">
        <f t="shared" si="52"/>
        <v>0</v>
      </c>
      <c r="AC119" s="114">
        <f t="shared" si="63"/>
        <v>0</v>
      </c>
      <c r="AD119" s="114">
        <f t="shared" si="39"/>
        <v>0</v>
      </c>
      <c r="AE119" s="114">
        <f t="shared" si="53"/>
        <v>954.94268501519855</v>
      </c>
      <c r="AF119" s="114">
        <f t="shared" si="40"/>
        <v>0</v>
      </c>
      <c r="AG119" s="114">
        <f t="shared" si="41"/>
        <v>0</v>
      </c>
      <c r="AH119" s="114">
        <f t="shared" si="54"/>
        <v>1072.8026029902337</v>
      </c>
      <c r="AI119" s="114"/>
      <c r="AJ119" s="114">
        <f t="shared" si="55"/>
        <v>0</v>
      </c>
      <c r="AK119" s="114">
        <f t="shared" si="56"/>
        <v>0</v>
      </c>
      <c r="AL119" s="114">
        <f t="shared" si="42"/>
        <v>0</v>
      </c>
      <c r="AM119" s="114">
        <f t="shared" si="57"/>
        <v>0</v>
      </c>
      <c r="AN119" s="115">
        <f t="shared" si="58"/>
        <v>0</v>
      </c>
    </row>
    <row r="120" spans="1:40" ht="14.4">
      <c r="A120" s="47" t="str">
        <f t="shared" si="59"/>
        <v/>
      </c>
      <c r="B120" s="47" t="str">
        <f t="shared" si="60"/>
        <v/>
      </c>
      <c r="C120" s="48">
        <f t="shared" si="64"/>
        <v>0</v>
      </c>
      <c r="D120" s="48">
        <f t="shared" si="34"/>
        <v>0</v>
      </c>
      <c r="E120" s="48">
        <f t="shared" si="65"/>
        <v>0</v>
      </c>
      <c r="F120" s="48">
        <f t="shared" si="36"/>
        <v>0</v>
      </c>
      <c r="H120" s="19">
        <v>101</v>
      </c>
      <c r="I120" s="47" t="str">
        <f t="shared" si="61"/>
        <v/>
      </c>
      <c r="J120" s="19">
        <f t="shared" si="43"/>
        <v>0</v>
      </c>
      <c r="K120" s="19">
        <f t="shared" si="44"/>
        <v>1</v>
      </c>
      <c r="L120" s="63">
        <v>3.3020000000000001E-2</v>
      </c>
      <c r="M120" s="114">
        <f t="shared" si="45"/>
        <v>8.9999999999999993E-3</v>
      </c>
      <c r="N120" s="114"/>
      <c r="O120" s="114"/>
      <c r="P120" s="114"/>
      <c r="Q120" s="114"/>
      <c r="R120" s="114">
        <v>0</v>
      </c>
      <c r="S120" s="114">
        <f t="shared" si="37"/>
        <v>0</v>
      </c>
      <c r="T120" s="114">
        <f t="shared" si="46"/>
        <v>0</v>
      </c>
      <c r="U120" s="114">
        <f t="shared" si="47"/>
        <v>0</v>
      </c>
      <c r="V120" s="114">
        <f t="shared" si="48"/>
        <v>0</v>
      </c>
      <c r="W120" s="114">
        <f t="shared" si="49"/>
        <v>0</v>
      </c>
      <c r="X120" s="114">
        <f t="shared" si="38"/>
        <v>0</v>
      </c>
      <c r="Y120" s="114">
        <f t="shared" si="50"/>
        <v>0</v>
      </c>
      <c r="Z120" s="114">
        <f t="shared" si="62"/>
        <v>0</v>
      </c>
      <c r="AA120" s="114">
        <f t="shared" si="51"/>
        <v>0</v>
      </c>
      <c r="AB120" s="114">
        <f t="shared" si="52"/>
        <v>0</v>
      </c>
      <c r="AC120" s="114">
        <f t="shared" si="63"/>
        <v>0</v>
      </c>
      <c r="AD120" s="114">
        <f t="shared" si="39"/>
        <v>0</v>
      </c>
      <c r="AE120" s="114">
        <f t="shared" si="53"/>
        <v>954.94268501519855</v>
      </c>
      <c r="AF120" s="114">
        <f t="shared" si="40"/>
        <v>0</v>
      </c>
      <c r="AG120" s="114">
        <f t="shared" si="41"/>
        <v>0</v>
      </c>
      <c r="AH120" s="114">
        <f t="shared" si="54"/>
        <v>1072.8026029902337</v>
      </c>
      <c r="AI120" s="114"/>
      <c r="AJ120" s="114">
        <f t="shared" si="55"/>
        <v>0</v>
      </c>
      <c r="AK120" s="114">
        <f t="shared" si="56"/>
        <v>0</v>
      </c>
      <c r="AL120" s="114">
        <f t="shared" si="42"/>
        <v>0</v>
      </c>
      <c r="AM120" s="114">
        <f t="shared" si="57"/>
        <v>0</v>
      </c>
      <c r="AN120" s="115">
        <f t="shared" si="58"/>
        <v>0</v>
      </c>
    </row>
    <row r="121" spans="1:40" ht="14.4">
      <c r="A121" s="47" t="str">
        <f t="shared" si="59"/>
        <v/>
      </c>
      <c r="B121" s="47" t="str">
        <f t="shared" si="60"/>
        <v/>
      </c>
      <c r="C121" s="48">
        <f t="shared" si="64"/>
        <v>0</v>
      </c>
      <c r="D121" s="48">
        <f t="shared" si="34"/>
        <v>0</v>
      </c>
      <c r="E121" s="48">
        <f t="shared" si="65"/>
        <v>0</v>
      </c>
      <c r="F121" s="48">
        <f t="shared" si="36"/>
        <v>0</v>
      </c>
      <c r="H121" s="19">
        <v>102</v>
      </c>
      <c r="I121" s="47" t="str">
        <f t="shared" si="61"/>
        <v/>
      </c>
      <c r="J121" s="19">
        <f t="shared" si="43"/>
        <v>0</v>
      </c>
      <c r="K121" s="19">
        <f t="shared" si="44"/>
        <v>1</v>
      </c>
      <c r="L121" s="63">
        <v>3.3020000000000001E-2</v>
      </c>
      <c r="M121" s="114">
        <f t="shared" si="45"/>
        <v>8.9999999999999993E-3</v>
      </c>
      <c r="N121" s="114"/>
      <c r="O121" s="114"/>
      <c r="P121" s="114"/>
      <c r="Q121" s="114"/>
      <c r="R121" s="114">
        <v>0</v>
      </c>
      <c r="S121" s="114">
        <f t="shared" si="37"/>
        <v>0</v>
      </c>
      <c r="T121" s="114">
        <f t="shared" si="46"/>
        <v>0</v>
      </c>
      <c r="U121" s="114">
        <f t="shared" si="47"/>
        <v>0</v>
      </c>
      <c r="V121" s="114">
        <f t="shared" si="48"/>
        <v>0</v>
      </c>
      <c r="W121" s="114">
        <f t="shared" si="49"/>
        <v>0</v>
      </c>
      <c r="X121" s="114">
        <f t="shared" si="38"/>
        <v>0</v>
      </c>
      <c r="Y121" s="114">
        <f t="shared" si="50"/>
        <v>0</v>
      </c>
      <c r="Z121" s="114">
        <f t="shared" si="62"/>
        <v>0</v>
      </c>
      <c r="AA121" s="114">
        <f t="shared" si="51"/>
        <v>0</v>
      </c>
      <c r="AB121" s="114">
        <f t="shared" si="52"/>
        <v>0</v>
      </c>
      <c r="AC121" s="114">
        <f t="shared" si="63"/>
        <v>0</v>
      </c>
      <c r="AD121" s="114">
        <f t="shared" si="39"/>
        <v>0</v>
      </c>
      <c r="AE121" s="114">
        <f t="shared" si="53"/>
        <v>954.94268501519855</v>
      </c>
      <c r="AF121" s="114">
        <f t="shared" si="40"/>
        <v>0</v>
      </c>
      <c r="AG121" s="114">
        <f t="shared" si="41"/>
        <v>0</v>
      </c>
      <c r="AH121" s="114">
        <f t="shared" si="54"/>
        <v>1072.8026029902337</v>
      </c>
      <c r="AI121" s="114"/>
      <c r="AJ121" s="114">
        <f t="shared" si="55"/>
        <v>0</v>
      </c>
      <c r="AK121" s="114">
        <f t="shared" si="56"/>
        <v>0</v>
      </c>
      <c r="AL121" s="114">
        <f t="shared" si="42"/>
        <v>0</v>
      </c>
      <c r="AM121" s="114">
        <f t="shared" si="57"/>
        <v>0</v>
      </c>
      <c r="AN121" s="115">
        <f t="shared" si="58"/>
        <v>0</v>
      </c>
    </row>
    <row r="122" spans="1:40" ht="14.4">
      <c r="A122" s="47" t="str">
        <f t="shared" si="59"/>
        <v/>
      </c>
      <c r="B122" s="47" t="str">
        <f t="shared" si="60"/>
        <v/>
      </c>
      <c r="C122" s="48">
        <f t="shared" si="64"/>
        <v>0</v>
      </c>
      <c r="D122" s="48">
        <f t="shared" si="34"/>
        <v>0</v>
      </c>
      <c r="E122" s="48">
        <f t="shared" si="65"/>
        <v>0</v>
      </c>
      <c r="F122" s="48">
        <f t="shared" si="36"/>
        <v>0</v>
      </c>
      <c r="H122" s="19">
        <v>103</v>
      </c>
      <c r="I122" s="47" t="str">
        <f t="shared" si="61"/>
        <v/>
      </c>
      <c r="J122" s="19">
        <f t="shared" si="43"/>
        <v>0</v>
      </c>
      <c r="K122" s="19">
        <f t="shared" si="44"/>
        <v>1</v>
      </c>
      <c r="L122" s="63">
        <v>3.3020000000000001E-2</v>
      </c>
      <c r="M122" s="114">
        <f t="shared" si="45"/>
        <v>8.9999999999999993E-3</v>
      </c>
      <c r="N122" s="114"/>
      <c r="O122" s="114"/>
      <c r="P122" s="114"/>
      <c r="Q122" s="114"/>
      <c r="R122" s="114">
        <v>0</v>
      </c>
      <c r="S122" s="114">
        <f t="shared" si="37"/>
        <v>0</v>
      </c>
      <c r="T122" s="114">
        <f t="shared" si="46"/>
        <v>0</v>
      </c>
      <c r="U122" s="114">
        <f t="shared" si="47"/>
        <v>0</v>
      </c>
      <c r="V122" s="114">
        <f t="shared" si="48"/>
        <v>0</v>
      </c>
      <c r="W122" s="114">
        <f t="shared" si="49"/>
        <v>0</v>
      </c>
      <c r="X122" s="114">
        <f t="shared" si="38"/>
        <v>0</v>
      </c>
      <c r="Y122" s="114">
        <f t="shared" si="50"/>
        <v>0</v>
      </c>
      <c r="Z122" s="114">
        <f t="shared" si="62"/>
        <v>0</v>
      </c>
      <c r="AA122" s="114">
        <f t="shared" si="51"/>
        <v>0</v>
      </c>
      <c r="AB122" s="114">
        <f t="shared" si="52"/>
        <v>0</v>
      </c>
      <c r="AC122" s="114">
        <f t="shared" si="63"/>
        <v>0</v>
      </c>
      <c r="AD122" s="114">
        <f t="shared" si="39"/>
        <v>0</v>
      </c>
      <c r="AE122" s="114">
        <f t="shared" si="53"/>
        <v>954.94268501519855</v>
      </c>
      <c r="AF122" s="114">
        <f t="shared" si="40"/>
        <v>0</v>
      </c>
      <c r="AG122" s="114">
        <f t="shared" si="41"/>
        <v>0</v>
      </c>
      <c r="AH122" s="114">
        <f t="shared" si="54"/>
        <v>1072.8026029902337</v>
      </c>
      <c r="AI122" s="114"/>
      <c r="AJ122" s="114">
        <f t="shared" si="55"/>
        <v>0</v>
      </c>
      <c r="AK122" s="114">
        <f t="shared" si="56"/>
        <v>0</v>
      </c>
      <c r="AL122" s="114">
        <f t="shared" si="42"/>
        <v>0</v>
      </c>
      <c r="AM122" s="114">
        <f t="shared" si="57"/>
        <v>0</v>
      </c>
      <c r="AN122" s="115">
        <f t="shared" si="58"/>
        <v>0</v>
      </c>
    </row>
    <row r="123" spans="1:40" ht="14.4">
      <c r="A123" s="47" t="str">
        <f t="shared" si="59"/>
        <v/>
      </c>
      <c r="B123" s="47" t="str">
        <f t="shared" si="60"/>
        <v/>
      </c>
      <c r="C123" s="48">
        <f t="shared" si="64"/>
        <v>0</v>
      </c>
      <c r="D123" s="48">
        <f t="shared" si="34"/>
        <v>0</v>
      </c>
      <c r="E123" s="48">
        <f t="shared" si="65"/>
        <v>0</v>
      </c>
      <c r="F123" s="48">
        <f t="shared" si="36"/>
        <v>0</v>
      </c>
      <c r="H123" s="19">
        <v>104</v>
      </c>
      <c r="I123" s="47" t="str">
        <f t="shared" si="61"/>
        <v/>
      </c>
      <c r="J123" s="19">
        <f t="shared" si="43"/>
        <v>0</v>
      </c>
      <c r="K123" s="19">
        <f t="shared" si="44"/>
        <v>1</v>
      </c>
      <c r="L123" s="63">
        <v>3.3020000000000001E-2</v>
      </c>
      <c r="M123" s="114">
        <f t="shared" si="45"/>
        <v>8.9999999999999993E-3</v>
      </c>
      <c r="N123" s="114"/>
      <c r="O123" s="114"/>
      <c r="P123" s="114"/>
      <c r="Q123" s="114"/>
      <c r="R123" s="114">
        <v>0</v>
      </c>
      <c r="S123" s="114">
        <f t="shared" si="37"/>
        <v>0</v>
      </c>
      <c r="T123" s="114">
        <f t="shared" si="46"/>
        <v>0</v>
      </c>
      <c r="U123" s="114">
        <f t="shared" si="47"/>
        <v>0</v>
      </c>
      <c r="V123" s="114">
        <f t="shared" si="48"/>
        <v>0</v>
      </c>
      <c r="W123" s="114">
        <f t="shared" si="49"/>
        <v>0</v>
      </c>
      <c r="X123" s="114">
        <f t="shared" si="38"/>
        <v>0</v>
      </c>
      <c r="Y123" s="114">
        <f t="shared" si="50"/>
        <v>0</v>
      </c>
      <c r="Z123" s="114">
        <f t="shared" si="62"/>
        <v>0</v>
      </c>
      <c r="AA123" s="114">
        <f t="shared" si="51"/>
        <v>0</v>
      </c>
      <c r="AB123" s="114">
        <f t="shared" si="52"/>
        <v>0</v>
      </c>
      <c r="AC123" s="114">
        <f t="shared" si="63"/>
        <v>0</v>
      </c>
      <c r="AD123" s="114">
        <f t="shared" si="39"/>
        <v>0</v>
      </c>
      <c r="AE123" s="114">
        <f t="shared" si="53"/>
        <v>954.94268501519855</v>
      </c>
      <c r="AF123" s="114">
        <f t="shared" si="40"/>
        <v>0</v>
      </c>
      <c r="AG123" s="114">
        <f t="shared" si="41"/>
        <v>0</v>
      </c>
      <c r="AH123" s="114">
        <f t="shared" si="54"/>
        <v>1072.8026029902337</v>
      </c>
      <c r="AI123" s="114"/>
      <c r="AJ123" s="114">
        <f t="shared" si="55"/>
        <v>0</v>
      </c>
      <c r="AK123" s="114">
        <f t="shared" si="56"/>
        <v>0</v>
      </c>
      <c r="AL123" s="114">
        <f t="shared" si="42"/>
        <v>0</v>
      </c>
      <c r="AM123" s="114">
        <f t="shared" si="57"/>
        <v>0</v>
      </c>
      <c r="AN123" s="115">
        <f t="shared" si="58"/>
        <v>0</v>
      </c>
    </row>
    <row r="124" spans="1:40" ht="14.4">
      <c r="A124" s="47" t="str">
        <f t="shared" si="59"/>
        <v/>
      </c>
      <c r="B124" s="47" t="str">
        <f t="shared" si="60"/>
        <v/>
      </c>
      <c r="C124" s="48">
        <f t="shared" si="64"/>
        <v>0</v>
      </c>
      <c r="D124" s="48">
        <f t="shared" si="34"/>
        <v>0</v>
      </c>
      <c r="E124" s="48">
        <f t="shared" si="65"/>
        <v>0</v>
      </c>
      <c r="F124" s="48">
        <f t="shared" si="36"/>
        <v>0</v>
      </c>
      <c r="H124" s="19">
        <v>105</v>
      </c>
      <c r="I124" s="47" t="str">
        <f t="shared" si="61"/>
        <v/>
      </c>
      <c r="J124" s="19">
        <f t="shared" si="43"/>
        <v>0</v>
      </c>
      <c r="K124" s="19">
        <f t="shared" si="44"/>
        <v>1</v>
      </c>
      <c r="L124" s="63">
        <v>3.3020000000000001E-2</v>
      </c>
      <c r="M124" s="114">
        <f t="shared" si="45"/>
        <v>8.9999999999999993E-3</v>
      </c>
      <c r="N124" s="114"/>
      <c r="O124" s="114"/>
      <c r="P124" s="114"/>
      <c r="Q124" s="114"/>
      <c r="R124" s="114">
        <v>0</v>
      </c>
      <c r="S124" s="114">
        <f t="shared" si="37"/>
        <v>0</v>
      </c>
      <c r="T124" s="114">
        <f t="shared" si="46"/>
        <v>0</v>
      </c>
      <c r="U124" s="114">
        <f t="shared" si="47"/>
        <v>0</v>
      </c>
      <c r="V124" s="114">
        <f t="shared" si="48"/>
        <v>0</v>
      </c>
      <c r="W124" s="114">
        <f t="shared" si="49"/>
        <v>0</v>
      </c>
      <c r="X124" s="114">
        <f t="shared" si="38"/>
        <v>0</v>
      </c>
      <c r="Y124" s="114">
        <f t="shared" si="50"/>
        <v>0</v>
      </c>
      <c r="Z124" s="114">
        <f t="shared" si="62"/>
        <v>0</v>
      </c>
      <c r="AA124" s="114">
        <f t="shared" si="51"/>
        <v>0</v>
      </c>
      <c r="AB124" s="114">
        <f t="shared" si="52"/>
        <v>0</v>
      </c>
      <c r="AC124" s="114">
        <f t="shared" si="63"/>
        <v>0</v>
      </c>
      <c r="AD124" s="114">
        <f t="shared" si="39"/>
        <v>0</v>
      </c>
      <c r="AE124" s="114">
        <f t="shared" si="53"/>
        <v>954.94268501519855</v>
      </c>
      <c r="AF124" s="114">
        <f t="shared" si="40"/>
        <v>0</v>
      </c>
      <c r="AG124" s="114">
        <f t="shared" si="41"/>
        <v>0</v>
      </c>
      <c r="AH124" s="114">
        <f t="shared" si="54"/>
        <v>1072.8026029902337</v>
      </c>
      <c r="AI124" s="114"/>
      <c r="AJ124" s="114">
        <f t="shared" si="55"/>
        <v>0</v>
      </c>
      <c r="AK124" s="114">
        <f t="shared" si="56"/>
        <v>0</v>
      </c>
      <c r="AL124" s="114">
        <f t="shared" si="42"/>
        <v>0</v>
      </c>
      <c r="AM124" s="114">
        <f t="shared" si="57"/>
        <v>0</v>
      </c>
      <c r="AN124" s="115">
        <f t="shared" si="58"/>
        <v>0</v>
      </c>
    </row>
    <row r="125" spans="1:40" ht="14.4">
      <c r="A125" s="47" t="str">
        <f t="shared" si="59"/>
        <v/>
      </c>
      <c r="B125" s="47" t="str">
        <f t="shared" si="60"/>
        <v/>
      </c>
      <c r="C125" s="48">
        <f t="shared" si="64"/>
        <v>0</v>
      </c>
      <c r="D125" s="48">
        <f t="shared" si="34"/>
        <v>0</v>
      </c>
      <c r="E125" s="48">
        <f t="shared" si="65"/>
        <v>0</v>
      </c>
      <c r="F125" s="48">
        <f t="shared" si="36"/>
        <v>0</v>
      </c>
      <c r="H125" s="19">
        <v>106</v>
      </c>
      <c r="I125" s="47" t="str">
        <f t="shared" si="61"/>
        <v/>
      </c>
      <c r="J125" s="19">
        <f t="shared" si="43"/>
        <v>0</v>
      </c>
      <c r="K125" s="19">
        <f t="shared" si="44"/>
        <v>1</v>
      </c>
      <c r="L125" s="63">
        <v>3.3020000000000001E-2</v>
      </c>
      <c r="M125" s="114">
        <f t="shared" si="45"/>
        <v>8.9999999999999993E-3</v>
      </c>
      <c r="N125" s="114"/>
      <c r="O125" s="114"/>
      <c r="P125" s="114"/>
      <c r="Q125" s="114"/>
      <c r="R125" s="114">
        <v>0</v>
      </c>
      <c r="S125" s="114">
        <f t="shared" si="37"/>
        <v>0</v>
      </c>
      <c r="T125" s="114">
        <f t="shared" si="46"/>
        <v>0</v>
      </c>
      <c r="U125" s="114">
        <f t="shared" si="47"/>
        <v>0</v>
      </c>
      <c r="V125" s="114">
        <f t="shared" si="48"/>
        <v>0</v>
      </c>
      <c r="W125" s="114">
        <f t="shared" si="49"/>
        <v>0</v>
      </c>
      <c r="X125" s="114">
        <f t="shared" si="38"/>
        <v>0</v>
      </c>
      <c r="Y125" s="114">
        <f t="shared" si="50"/>
        <v>0</v>
      </c>
      <c r="Z125" s="114">
        <f t="shared" si="62"/>
        <v>0</v>
      </c>
      <c r="AA125" s="114">
        <f t="shared" si="51"/>
        <v>0</v>
      </c>
      <c r="AB125" s="114">
        <f t="shared" si="52"/>
        <v>0</v>
      </c>
      <c r="AC125" s="114">
        <f t="shared" si="63"/>
        <v>0</v>
      </c>
      <c r="AD125" s="114">
        <f t="shared" si="39"/>
        <v>0</v>
      </c>
      <c r="AE125" s="114">
        <f t="shared" si="53"/>
        <v>954.94268501519855</v>
      </c>
      <c r="AF125" s="114">
        <f t="shared" si="40"/>
        <v>0</v>
      </c>
      <c r="AG125" s="114">
        <f t="shared" si="41"/>
        <v>0</v>
      </c>
      <c r="AH125" s="114">
        <f t="shared" si="54"/>
        <v>1072.8026029902337</v>
      </c>
      <c r="AI125" s="114"/>
      <c r="AJ125" s="114">
        <f t="shared" si="55"/>
        <v>0</v>
      </c>
      <c r="AK125" s="114">
        <f t="shared" si="56"/>
        <v>0</v>
      </c>
      <c r="AL125" s="114">
        <f t="shared" si="42"/>
        <v>0</v>
      </c>
      <c r="AM125" s="114">
        <f t="shared" si="57"/>
        <v>0</v>
      </c>
      <c r="AN125" s="115">
        <f t="shared" si="58"/>
        <v>0</v>
      </c>
    </row>
    <row r="126" spans="1:40" ht="14.4">
      <c r="A126" s="47" t="str">
        <f t="shared" si="59"/>
        <v/>
      </c>
      <c r="B126" s="47" t="str">
        <f t="shared" si="60"/>
        <v/>
      </c>
      <c r="C126" s="48">
        <f t="shared" si="64"/>
        <v>0</v>
      </c>
      <c r="D126" s="48">
        <f t="shared" si="34"/>
        <v>0</v>
      </c>
      <c r="E126" s="48">
        <f t="shared" si="65"/>
        <v>0</v>
      </c>
      <c r="F126" s="48">
        <f t="shared" si="36"/>
        <v>0</v>
      </c>
      <c r="H126" s="19">
        <v>107</v>
      </c>
      <c r="I126" s="47" t="str">
        <f t="shared" si="61"/>
        <v/>
      </c>
      <c r="J126" s="19">
        <f t="shared" si="43"/>
        <v>0</v>
      </c>
      <c r="K126" s="19">
        <f t="shared" si="44"/>
        <v>1</v>
      </c>
      <c r="L126" s="63">
        <v>3.3020000000000001E-2</v>
      </c>
      <c r="M126" s="114">
        <f t="shared" si="45"/>
        <v>8.9999999999999993E-3</v>
      </c>
      <c r="N126" s="114"/>
      <c r="O126" s="114"/>
      <c r="P126" s="114"/>
      <c r="Q126" s="114"/>
      <c r="R126" s="114">
        <v>0</v>
      </c>
      <c r="S126" s="114">
        <f t="shared" si="37"/>
        <v>0</v>
      </c>
      <c r="T126" s="114">
        <f t="shared" si="46"/>
        <v>0</v>
      </c>
      <c r="U126" s="114">
        <f t="shared" si="47"/>
        <v>0</v>
      </c>
      <c r="V126" s="114">
        <f t="shared" si="48"/>
        <v>0</v>
      </c>
      <c r="W126" s="114">
        <f t="shared" si="49"/>
        <v>0</v>
      </c>
      <c r="X126" s="114">
        <f t="shared" si="38"/>
        <v>0</v>
      </c>
      <c r="Y126" s="114">
        <f t="shared" si="50"/>
        <v>0</v>
      </c>
      <c r="Z126" s="114">
        <f t="shared" si="62"/>
        <v>0</v>
      </c>
      <c r="AA126" s="114">
        <f t="shared" si="51"/>
        <v>0</v>
      </c>
      <c r="AB126" s="114">
        <f t="shared" si="52"/>
        <v>0</v>
      </c>
      <c r="AC126" s="114">
        <f t="shared" si="63"/>
        <v>0</v>
      </c>
      <c r="AD126" s="114">
        <f t="shared" si="39"/>
        <v>0</v>
      </c>
      <c r="AE126" s="114">
        <f t="shared" si="53"/>
        <v>954.94268501519855</v>
      </c>
      <c r="AF126" s="114">
        <f t="shared" si="40"/>
        <v>0</v>
      </c>
      <c r="AG126" s="114">
        <f t="shared" si="41"/>
        <v>0</v>
      </c>
      <c r="AH126" s="114">
        <f t="shared" si="54"/>
        <v>1072.8026029902337</v>
      </c>
      <c r="AI126" s="114"/>
      <c r="AJ126" s="114">
        <f t="shared" si="55"/>
        <v>0</v>
      </c>
      <c r="AK126" s="114">
        <f t="shared" si="56"/>
        <v>0</v>
      </c>
      <c r="AL126" s="114">
        <f t="shared" si="42"/>
        <v>0</v>
      </c>
      <c r="AM126" s="114">
        <f t="shared" si="57"/>
        <v>0</v>
      </c>
      <c r="AN126" s="115">
        <f t="shared" si="58"/>
        <v>0</v>
      </c>
    </row>
    <row r="127" spans="1:40" ht="14.4">
      <c r="A127" s="47" t="str">
        <f t="shared" si="59"/>
        <v/>
      </c>
      <c r="B127" s="47" t="str">
        <f t="shared" si="60"/>
        <v/>
      </c>
      <c r="C127" s="48">
        <f t="shared" si="64"/>
        <v>0</v>
      </c>
      <c r="D127" s="48">
        <f t="shared" si="34"/>
        <v>0</v>
      </c>
      <c r="E127" s="48">
        <f t="shared" si="65"/>
        <v>0</v>
      </c>
      <c r="F127" s="48">
        <f t="shared" si="36"/>
        <v>0</v>
      </c>
      <c r="H127" s="19">
        <v>108</v>
      </c>
      <c r="I127" s="47" t="str">
        <f t="shared" si="61"/>
        <v/>
      </c>
      <c r="J127" s="19">
        <f t="shared" si="43"/>
        <v>0</v>
      </c>
      <c r="K127" s="19">
        <f t="shared" si="44"/>
        <v>1</v>
      </c>
      <c r="L127" s="63">
        <v>3.3020000000000001E-2</v>
      </c>
      <c r="M127" s="114">
        <f t="shared" si="45"/>
        <v>8.9999999999999993E-3</v>
      </c>
      <c r="N127" s="114"/>
      <c r="O127" s="114"/>
      <c r="P127" s="114"/>
      <c r="Q127" s="114"/>
      <c r="R127" s="114">
        <v>0</v>
      </c>
      <c r="S127" s="114">
        <f t="shared" si="37"/>
        <v>0</v>
      </c>
      <c r="T127" s="114">
        <f t="shared" si="46"/>
        <v>0</v>
      </c>
      <c r="U127" s="114">
        <f t="shared" si="47"/>
        <v>0</v>
      </c>
      <c r="V127" s="114">
        <f t="shared" si="48"/>
        <v>0</v>
      </c>
      <c r="W127" s="114">
        <f t="shared" si="49"/>
        <v>0</v>
      </c>
      <c r="X127" s="114">
        <f t="shared" si="38"/>
        <v>0</v>
      </c>
      <c r="Y127" s="114">
        <f t="shared" si="50"/>
        <v>0</v>
      </c>
      <c r="Z127" s="114">
        <f t="shared" si="62"/>
        <v>0</v>
      </c>
      <c r="AA127" s="114">
        <f t="shared" si="51"/>
        <v>0</v>
      </c>
      <c r="AB127" s="114">
        <f t="shared" si="52"/>
        <v>0</v>
      </c>
      <c r="AC127" s="114">
        <f t="shared" si="63"/>
        <v>0</v>
      </c>
      <c r="AD127" s="114">
        <f t="shared" si="39"/>
        <v>0</v>
      </c>
      <c r="AE127" s="114">
        <f t="shared" si="53"/>
        <v>954.94268501519855</v>
      </c>
      <c r="AF127" s="114">
        <f t="shared" si="40"/>
        <v>0</v>
      </c>
      <c r="AG127" s="114">
        <f t="shared" si="41"/>
        <v>0</v>
      </c>
      <c r="AH127" s="114">
        <f t="shared" si="54"/>
        <v>1072.8026029902337</v>
      </c>
      <c r="AI127" s="114"/>
      <c r="AJ127" s="114">
        <f t="shared" si="55"/>
        <v>0</v>
      </c>
      <c r="AK127" s="114">
        <f t="shared" si="56"/>
        <v>0</v>
      </c>
      <c r="AL127" s="114">
        <f t="shared" si="42"/>
        <v>0</v>
      </c>
      <c r="AM127" s="114">
        <f t="shared" si="57"/>
        <v>0</v>
      </c>
      <c r="AN127" s="115">
        <f t="shared" si="58"/>
        <v>0</v>
      </c>
    </row>
    <row r="128" spans="1:40" ht="14.4">
      <c r="A128" s="47" t="str">
        <f t="shared" si="59"/>
        <v/>
      </c>
      <c r="B128" s="47" t="str">
        <f t="shared" si="60"/>
        <v/>
      </c>
      <c r="C128" s="48">
        <f t="shared" si="64"/>
        <v>0</v>
      </c>
      <c r="D128" s="48">
        <f t="shared" si="34"/>
        <v>0</v>
      </c>
      <c r="E128" s="48">
        <f t="shared" si="65"/>
        <v>0</v>
      </c>
      <c r="F128" s="48">
        <f t="shared" si="36"/>
        <v>0</v>
      </c>
      <c r="H128" s="19">
        <v>109</v>
      </c>
      <c r="I128" s="47" t="str">
        <f t="shared" si="61"/>
        <v/>
      </c>
      <c r="J128" s="19">
        <f t="shared" si="43"/>
        <v>0</v>
      </c>
      <c r="K128" s="19">
        <f t="shared" si="44"/>
        <v>1</v>
      </c>
      <c r="L128" s="63">
        <v>3.3020000000000001E-2</v>
      </c>
      <c r="M128" s="114">
        <f t="shared" si="45"/>
        <v>8.9999999999999993E-3</v>
      </c>
      <c r="N128" s="114"/>
      <c r="O128" s="114"/>
      <c r="P128" s="114"/>
      <c r="Q128" s="114"/>
      <c r="R128" s="114">
        <v>0</v>
      </c>
      <c r="S128" s="114">
        <f t="shared" si="37"/>
        <v>0</v>
      </c>
      <c r="T128" s="114">
        <f t="shared" si="46"/>
        <v>0</v>
      </c>
      <c r="U128" s="114">
        <f t="shared" si="47"/>
        <v>0</v>
      </c>
      <c r="V128" s="114">
        <f t="shared" si="48"/>
        <v>0</v>
      </c>
      <c r="W128" s="114">
        <f t="shared" si="49"/>
        <v>0</v>
      </c>
      <c r="X128" s="114">
        <f t="shared" si="38"/>
        <v>0</v>
      </c>
      <c r="Y128" s="114">
        <f t="shared" si="50"/>
        <v>0</v>
      </c>
      <c r="Z128" s="114">
        <f t="shared" si="62"/>
        <v>0</v>
      </c>
      <c r="AA128" s="114">
        <f t="shared" si="51"/>
        <v>0</v>
      </c>
      <c r="AB128" s="114">
        <f t="shared" si="52"/>
        <v>0</v>
      </c>
      <c r="AC128" s="114">
        <f t="shared" si="63"/>
        <v>0</v>
      </c>
      <c r="AD128" s="114">
        <f t="shared" si="39"/>
        <v>0</v>
      </c>
      <c r="AE128" s="114">
        <f t="shared" si="53"/>
        <v>954.94268501519855</v>
      </c>
      <c r="AF128" s="114">
        <f t="shared" si="40"/>
        <v>0</v>
      </c>
      <c r="AG128" s="114">
        <f t="shared" si="41"/>
        <v>0</v>
      </c>
      <c r="AH128" s="114">
        <f t="shared" si="54"/>
        <v>1072.8026029902337</v>
      </c>
      <c r="AI128" s="114"/>
      <c r="AJ128" s="114">
        <f t="shared" si="55"/>
        <v>0</v>
      </c>
      <c r="AK128" s="114">
        <f t="shared" si="56"/>
        <v>0</v>
      </c>
      <c r="AL128" s="114">
        <f t="shared" si="42"/>
        <v>0</v>
      </c>
      <c r="AM128" s="114">
        <f t="shared" si="57"/>
        <v>0</v>
      </c>
      <c r="AN128" s="115">
        <f t="shared" si="58"/>
        <v>0</v>
      </c>
    </row>
    <row r="129" spans="1:40" ht="14.4">
      <c r="A129" s="47" t="str">
        <f t="shared" si="59"/>
        <v/>
      </c>
      <c r="B129" s="47" t="str">
        <f t="shared" si="60"/>
        <v/>
      </c>
      <c r="C129" s="48">
        <f t="shared" si="64"/>
        <v>0</v>
      </c>
      <c r="D129" s="48">
        <f t="shared" si="34"/>
        <v>0</v>
      </c>
      <c r="E129" s="48">
        <f t="shared" si="65"/>
        <v>0</v>
      </c>
      <c r="F129" s="48">
        <f t="shared" si="36"/>
        <v>0</v>
      </c>
      <c r="H129" s="19">
        <v>110</v>
      </c>
      <c r="I129" s="47" t="str">
        <f t="shared" si="61"/>
        <v/>
      </c>
      <c r="J129" s="19">
        <f t="shared" si="43"/>
        <v>0</v>
      </c>
      <c r="K129" s="19">
        <f t="shared" si="44"/>
        <v>1</v>
      </c>
      <c r="L129" s="63">
        <v>3.3020000000000001E-2</v>
      </c>
      <c r="M129" s="114">
        <f t="shared" si="45"/>
        <v>8.9999999999999993E-3</v>
      </c>
      <c r="N129" s="114"/>
      <c r="O129" s="114"/>
      <c r="P129" s="114"/>
      <c r="Q129" s="114"/>
      <c r="R129" s="114">
        <v>0</v>
      </c>
      <c r="S129" s="114">
        <f t="shared" si="37"/>
        <v>0</v>
      </c>
      <c r="T129" s="114">
        <f t="shared" si="46"/>
        <v>0</v>
      </c>
      <c r="U129" s="114">
        <f t="shared" si="47"/>
        <v>0</v>
      </c>
      <c r="V129" s="114">
        <f t="shared" si="48"/>
        <v>0</v>
      </c>
      <c r="W129" s="114">
        <f t="shared" si="49"/>
        <v>0</v>
      </c>
      <c r="X129" s="114">
        <f t="shared" si="38"/>
        <v>0</v>
      </c>
      <c r="Y129" s="114">
        <f t="shared" si="50"/>
        <v>0</v>
      </c>
      <c r="Z129" s="114">
        <f t="shared" si="62"/>
        <v>0</v>
      </c>
      <c r="AA129" s="114">
        <f t="shared" si="51"/>
        <v>0</v>
      </c>
      <c r="AB129" s="114">
        <f t="shared" si="52"/>
        <v>0</v>
      </c>
      <c r="AC129" s="114">
        <f t="shared" si="63"/>
        <v>0</v>
      </c>
      <c r="AD129" s="114">
        <f t="shared" si="39"/>
        <v>0</v>
      </c>
      <c r="AE129" s="114">
        <f t="shared" si="53"/>
        <v>954.94268501519855</v>
      </c>
      <c r="AF129" s="114">
        <f t="shared" si="40"/>
        <v>0</v>
      </c>
      <c r="AG129" s="114">
        <f t="shared" si="41"/>
        <v>0</v>
      </c>
      <c r="AH129" s="114">
        <f t="shared" si="54"/>
        <v>1072.8026029902337</v>
      </c>
      <c r="AI129" s="114"/>
      <c r="AJ129" s="114">
        <f t="shared" si="55"/>
        <v>0</v>
      </c>
      <c r="AK129" s="114">
        <f t="shared" si="56"/>
        <v>0</v>
      </c>
      <c r="AL129" s="114">
        <f t="shared" si="42"/>
        <v>0</v>
      </c>
      <c r="AM129" s="114">
        <f t="shared" si="57"/>
        <v>0</v>
      </c>
      <c r="AN129" s="115">
        <f t="shared" si="58"/>
        <v>0</v>
      </c>
    </row>
    <row r="130" spans="1:40" ht="14.4">
      <c r="A130" s="47" t="str">
        <f t="shared" si="59"/>
        <v/>
      </c>
      <c r="B130" s="47" t="str">
        <f t="shared" si="60"/>
        <v/>
      </c>
      <c r="C130" s="48">
        <f t="shared" si="64"/>
        <v>0</v>
      </c>
      <c r="D130" s="48">
        <f t="shared" si="34"/>
        <v>0</v>
      </c>
      <c r="E130" s="48">
        <f t="shared" si="65"/>
        <v>0</v>
      </c>
      <c r="F130" s="48">
        <f t="shared" si="36"/>
        <v>0</v>
      </c>
      <c r="H130" s="19">
        <v>111</v>
      </c>
      <c r="I130" s="47" t="str">
        <f t="shared" si="61"/>
        <v/>
      </c>
      <c r="J130" s="19">
        <f t="shared" si="43"/>
        <v>0</v>
      </c>
      <c r="K130" s="19">
        <f t="shared" si="44"/>
        <v>1</v>
      </c>
      <c r="L130" s="63">
        <v>3.3020000000000001E-2</v>
      </c>
      <c r="M130" s="114">
        <f t="shared" si="45"/>
        <v>8.9999999999999993E-3</v>
      </c>
      <c r="N130" s="114"/>
      <c r="O130" s="114"/>
      <c r="P130" s="114"/>
      <c r="Q130" s="114"/>
      <c r="R130" s="114">
        <v>0</v>
      </c>
      <c r="S130" s="114">
        <f t="shared" si="37"/>
        <v>0</v>
      </c>
      <c r="T130" s="114">
        <f t="shared" si="46"/>
        <v>0</v>
      </c>
      <c r="U130" s="114">
        <f t="shared" si="47"/>
        <v>0</v>
      </c>
      <c r="V130" s="114">
        <f t="shared" si="48"/>
        <v>0</v>
      </c>
      <c r="W130" s="114">
        <f t="shared" si="49"/>
        <v>0</v>
      </c>
      <c r="X130" s="114">
        <f t="shared" si="38"/>
        <v>0</v>
      </c>
      <c r="Y130" s="114">
        <f t="shared" si="50"/>
        <v>0</v>
      </c>
      <c r="Z130" s="114">
        <f t="shared" si="62"/>
        <v>0</v>
      </c>
      <c r="AA130" s="114">
        <f t="shared" si="51"/>
        <v>0</v>
      </c>
      <c r="AB130" s="114">
        <f t="shared" si="52"/>
        <v>0</v>
      </c>
      <c r="AC130" s="114">
        <f t="shared" si="63"/>
        <v>0</v>
      </c>
      <c r="AD130" s="114">
        <f t="shared" si="39"/>
        <v>0</v>
      </c>
      <c r="AE130" s="114">
        <f t="shared" si="53"/>
        <v>954.94268501519855</v>
      </c>
      <c r="AF130" s="114">
        <f t="shared" si="40"/>
        <v>0</v>
      </c>
      <c r="AG130" s="114">
        <f t="shared" si="41"/>
        <v>0</v>
      </c>
      <c r="AH130" s="114">
        <f t="shared" si="54"/>
        <v>1072.8026029902337</v>
      </c>
      <c r="AI130" s="114"/>
      <c r="AJ130" s="114">
        <f t="shared" si="55"/>
        <v>0</v>
      </c>
      <c r="AK130" s="114">
        <f t="shared" si="56"/>
        <v>0</v>
      </c>
      <c r="AL130" s="114">
        <f t="shared" si="42"/>
        <v>0</v>
      </c>
      <c r="AM130" s="114">
        <f t="shared" si="57"/>
        <v>0</v>
      </c>
      <c r="AN130" s="115">
        <f t="shared" si="58"/>
        <v>0</v>
      </c>
    </row>
    <row r="131" spans="1:40" ht="14.4">
      <c r="A131" s="47" t="str">
        <f t="shared" si="59"/>
        <v/>
      </c>
      <c r="B131" s="47" t="str">
        <f t="shared" si="60"/>
        <v/>
      </c>
      <c r="C131" s="48">
        <f t="shared" si="64"/>
        <v>0</v>
      </c>
      <c r="D131" s="48">
        <f t="shared" si="34"/>
        <v>0</v>
      </c>
      <c r="E131" s="48">
        <f t="shared" si="65"/>
        <v>0</v>
      </c>
      <c r="F131" s="48">
        <f t="shared" si="36"/>
        <v>0</v>
      </c>
      <c r="H131" s="19">
        <v>112</v>
      </c>
      <c r="I131" s="47" t="str">
        <f t="shared" si="61"/>
        <v/>
      </c>
      <c r="J131" s="19">
        <f t="shared" si="43"/>
        <v>0</v>
      </c>
      <c r="K131" s="19">
        <f t="shared" si="44"/>
        <v>1</v>
      </c>
      <c r="L131" s="63">
        <v>3.3020000000000001E-2</v>
      </c>
      <c r="M131" s="114">
        <f t="shared" si="45"/>
        <v>8.9999999999999993E-3</v>
      </c>
      <c r="N131" s="114"/>
      <c r="O131" s="114"/>
      <c r="P131" s="114"/>
      <c r="Q131" s="114"/>
      <c r="R131" s="114">
        <v>0</v>
      </c>
      <c r="S131" s="114">
        <f t="shared" si="37"/>
        <v>0</v>
      </c>
      <c r="T131" s="114">
        <f t="shared" si="46"/>
        <v>0</v>
      </c>
      <c r="U131" s="114">
        <f t="shared" si="47"/>
        <v>0</v>
      </c>
      <c r="V131" s="114">
        <f t="shared" si="48"/>
        <v>0</v>
      </c>
      <c r="W131" s="114">
        <f t="shared" si="49"/>
        <v>0</v>
      </c>
      <c r="X131" s="114">
        <f t="shared" si="38"/>
        <v>0</v>
      </c>
      <c r="Y131" s="114">
        <f t="shared" si="50"/>
        <v>0</v>
      </c>
      <c r="Z131" s="114">
        <f t="shared" si="62"/>
        <v>0</v>
      </c>
      <c r="AA131" s="114">
        <f t="shared" si="51"/>
        <v>0</v>
      </c>
      <c r="AB131" s="114">
        <f t="shared" si="52"/>
        <v>0</v>
      </c>
      <c r="AC131" s="114">
        <f t="shared" si="63"/>
        <v>0</v>
      </c>
      <c r="AD131" s="114">
        <f t="shared" si="39"/>
        <v>0</v>
      </c>
      <c r="AE131" s="114">
        <f t="shared" si="53"/>
        <v>954.94268501519855</v>
      </c>
      <c r="AF131" s="114">
        <f t="shared" si="40"/>
        <v>0</v>
      </c>
      <c r="AG131" s="114">
        <f t="shared" si="41"/>
        <v>0</v>
      </c>
      <c r="AH131" s="114">
        <f t="shared" si="54"/>
        <v>1072.8026029902337</v>
      </c>
      <c r="AI131" s="114"/>
      <c r="AJ131" s="114">
        <f t="shared" si="55"/>
        <v>0</v>
      </c>
      <c r="AK131" s="114">
        <f t="shared" si="56"/>
        <v>0</v>
      </c>
      <c r="AL131" s="114">
        <f t="shared" si="42"/>
        <v>0</v>
      </c>
      <c r="AM131" s="114">
        <f t="shared" si="57"/>
        <v>0</v>
      </c>
      <c r="AN131" s="115">
        <f t="shared" si="58"/>
        <v>0</v>
      </c>
    </row>
    <row r="132" spans="1:40" ht="14.4">
      <c r="A132" s="47" t="str">
        <f t="shared" si="59"/>
        <v/>
      </c>
      <c r="B132" s="47" t="str">
        <f t="shared" si="60"/>
        <v/>
      </c>
      <c r="C132" s="48">
        <f t="shared" si="64"/>
        <v>0</v>
      </c>
      <c r="D132" s="48">
        <f t="shared" si="34"/>
        <v>0</v>
      </c>
      <c r="E132" s="48">
        <f t="shared" si="65"/>
        <v>0</v>
      </c>
      <c r="F132" s="48">
        <f t="shared" si="36"/>
        <v>0</v>
      </c>
      <c r="H132" s="19">
        <v>113</v>
      </c>
      <c r="I132" s="47" t="str">
        <f t="shared" si="61"/>
        <v/>
      </c>
      <c r="J132" s="19">
        <f t="shared" si="43"/>
        <v>0</v>
      </c>
      <c r="K132" s="19">
        <f t="shared" si="44"/>
        <v>1</v>
      </c>
      <c r="L132" s="63">
        <v>3.3020000000000001E-2</v>
      </c>
      <c r="M132" s="114">
        <f t="shared" si="45"/>
        <v>8.9999999999999993E-3</v>
      </c>
      <c r="N132" s="114"/>
      <c r="O132" s="114"/>
      <c r="P132" s="114"/>
      <c r="Q132" s="114"/>
      <c r="R132" s="114">
        <v>0</v>
      </c>
      <c r="S132" s="114">
        <f t="shared" si="37"/>
        <v>0</v>
      </c>
      <c r="T132" s="114">
        <f t="shared" si="46"/>
        <v>0</v>
      </c>
      <c r="U132" s="114">
        <f t="shared" si="47"/>
        <v>0</v>
      </c>
      <c r="V132" s="114">
        <f t="shared" si="48"/>
        <v>0</v>
      </c>
      <c r="W132" s="114">
        <f t="shared" si="49"/>
        <v>0</v>
      </c>
      <c r="X132" s="114">
        <f t="shared" si="38"/>
        <v>0</v>
      </c>
      <c r="Y132" s="114">
        <f t="shared" si="50"/>
        <v>0</v>
      </c>
      <c r="Z132" s="114">
        <f t="shared" si="62"/>
        <v>0</v>
      </c>
      <c r="AA132" s="114">
        <f t="shared" si="51"/>
        <v>0</v>
      </c>
      <c r="AB132" s="114">
        <f t="shared" si="52"/>
        <v>0</v>
      </c>
      <c r="AC132" s="114">
        <f t="shared" si="63"/>
        <v>0</v>
      </c>
      <c r="AD132" s="114">
        <f t="shared" si="39"/>
        <v>0</v>
      </c>
      <c r="AE132" s="114">
        <f t="shared" si="53"/>
        <v>954.94268501519855</v>
      </c>
      <c r="AF132" s="114">
        <f t="shared" si="40"/>
        <v>0</v>
      </c>
      <c r="AG132" s="114">
        <f t="shared" si="41"/>
        <v>0</v>
      </c>
      <c r="AH132" s="114">
        <f t="shared" si="54"/>
        <v>1072.8026029902337</v>
      </c>
      <c r="AI132" s="114"/>
      <c r="AJ132" s="114">
        <f t="shared" si="55"/>
        <v>0</v>
      </c>
      <c r="AK132" s="114">
        <f t="shared" si="56"/>
        <v>0</v>
      </c>
      <c r="AL132" s="114">
        <f t="shared" si="42"/>
        <v>0</v>
      </c>
      <c r="AM132" s="114">
        <f t="shared" si="57"/>
        <v>0</v>
      </c>
      <c r="AN132" s="115">
        <f t="shared" si="58"/>
        <v>0</v>
      </c>
    </row>
    <row r="133" spans="1:40" ht="14.4">
      <c r="A133" s="47" t="str">
        <f t="shared" si="59"/>
        <v/>
      </c>
      <c r="B133" s="47" t="str">
        <f t="shared" si="60"/>
        <v/>
      </c>
      <c r="C133" s="48">
        <f t="shared" si="64"/>
        <v>0</v>
      </c>
      <c r="D133" s="48">
        <f t="shared" si="34"/>
        <v>0</v>
      </c>
      <c r="E133" s="48">
        <f t="shared" si="65"/>
        <v>0</v>
      </c>
      <c r="F133" s="48">
        <f t="shared" si="36"/>
        <v>0</v>
      </c>
      <c r="H133" s="19">
        <v>114</v>
      </c>
      <c r="I133" s="47" t="str">
        <f t="shared" si="61"/>
        <v/>
      </c>
      <c r="J133" s="19">
        <f t="shared" si="43"/>
        <v>0</v>
      </c>
      <c r="K133" s="19">
        <f t="shared" si="44"/>
        <v>1</v>
      </c>
      <c r="L133" s="63">
        <v>3.3020000000000001E-2</v>
      </c>
      <c r="M133" s="114">
        <f t="shared" si="45"/>
        <v>8.9999999999999993E-3</v>
      </c>
      <c r="N133" s="114"/>
      <c r="O133" s="114"/>
      <c r="P133" s="114"/>
      <c r="Q133" s="114"/>
      <c r="R133" s="114">
        <v>0</v>
      </c>
      <c r="S133" s="114">
        <f t="shared" si="37"/>
        <v>0</v>
      </c>
      <c r="T133" s="114">
        <f t="shared" si="46"/>
        <v>0</v>
      </c>
      <c r="U133" s="114">
        <f t="shared" si="47"/>
        <v>0</v>
      </c>
      <c r="V133" s="114">
        <f t="shared" si="48"/>
        <v>0</v>
      </c>
      <c r="W133" s="114">
        <f t="shared" si="49"/>
        <v>0</v>
      </c>
      <c r="X133" s="114">
        <f t="shared" si="38"/>
        <v>0</v>
      </c>
      <c r="Y133" s="114">
        <f t="shared" si="50"/>
        <v>0</v>
      </c>
      <c r="Z133" s="114">
        <f t="shared" si="62"/>
        <v>0</v>
      </c>
      <c r="AA133" s="114">
        <f t="shared" si="51"/>
        <v>0</v>
      </c>
      <c r="AB133" s="114">
        <f t="shared" si="52"/>
        <v>0</v>
      </c>
      <c r="AC133" s="114">
        <f t="shared" si="63"/>
        <v>0</v>
      </c>
      <c r="AD133" s="114">
        <f t="shared" si="39"/>
        <v>0</v>
      </c>
      <c r="AE133" s="114">
        <f t="shared" si="53"/>
        <v>954.94268501519855</v>
      </c>
      <c r="AF133" s="114">
        <f t="shared" si="40"/>
        <v>0</v>
      </c>
      <c r="AG133" s="114">
        <f t="shared" si="41"/>
        <v>0</v>
      </c>
      <c r="AH133" s="114">
        <f t="shared" si="54"/>
        <v>1072.8026029902337</v>
      </c>
      <c r="AI133" s="114"/>
      <c r="AJ133" s="114">
        <f t="shared" si="55"/>
        <v>0</v>
      </c>
      <c r="AK133" s="114">
        <f t="shared" si="56"/>
        <v>0</v>
      </c>
      <c r="AL133" s="114">
        <f t="shared" si="42"/>
        <v>0</v>
      </c>
      <c r="AM133" s="114">
        <f t="shared" si="57"/>
        <v>0</v>
      </c>
      <c r="AN133" s="115">
        <f t="shared" si="58"/>
        <v>0</v>
      </c>
    </row>
    <row r="134" spans="1:40" ht="14.4">
      <c r="A134" s="47" t="str">
        <f t="shared" si="59"/>
        <v/>
      </c>
      <c r="B134" s="47" t="str">
        <f t="shared" si="60"/>
        <v/>
      </c>
      <c r="C134" s="48">
        <f t="shared" si="64"/>
        <v>0</v>
      </c>
      <c r="D134" s="48">
        <f t="shared" si="34"/>
        <v>0</v>
      </c>
      <c r="E134" s="48">
        <f t="shared" si="65"/>
        <v>0</v>
      </c>
      <c r="F134" s="48">
        <f t="shared" si="36"/>
        <v>0</v>
      </c>
      <c r="H134" s="19">
        <v>115</v>
      </c>
      <c r="I134" s="47" t="str">
        <f t="shared" si="61"/>
        <v/>
      </c>
      <c r="J134" s="19">
        <f t="shared" si="43"/>
        <v>0</v>
      </c>
      <c r="K134" s="19">
        <f t="shared" si="44"/>
        <v>1</v>
      </c>
      <c r="L134" s="63">
        <v>3.3020000000000001E-2</v>
      </c>
      <c r="M134" s="114">
        <f t="shared" si="45"/>
        <v>8.9999999999999993E-3</v>
      </c>
      <c r="N134" s="114"/>
      <c r="O134" s="114"/>
      <c r="P134" s="114"/>
      <c r="Q134" s="114"/>
      <c r="R134" s="114">
        <v>0</v>
      </c>
      <c r="S134" s="114">
        <f t="shared" si="37"/>
        <v>0</v>
      </c>
      <c r="T134" s="114">
        <f t="shared" si="46"/>
        <v>0</v>
      </c>
      <c r="U134" s="114">
        <f t="shared" si="47"/>
        <v>0</v>
      </c>
      <c r="V134" s="114">
        <f t="shared" si="48"/>
        <v>0</v>
      </c>
      <c r="W134" s="114">
        <f t="shared" si="49"/>
        <v>0</v>
      </c>
      <c r="X134" s="114">
        <f t="shared" si="38"/>
        <v>0</v>
      </c>
      <c r="Y134" s="114">
        <f t="shared" si="50"/>
        <v>0</v>
      </c>
      <c r="Z134" s="114">
        <f t="shared" si="62"/>
        <v>0</v>
      </c>
      <c r="AA134" s="114">
        <f t="shared" si="51"/>
        <v>0</v>
      </c>
      <c r="AB134" s="114">
        <f t="shared" si="52"/>
        <v>0</v>
      </c>
      <c r="AC134" s="114">
        <f t="shared" si="63"/>
        <v>0</v>
      </c>
      <c r="AD134" s="114">
        <f t="shared" si="39"/>
        <v>0</v>
      </c>
      <c r="AE134" s="114">
        <f t="shared" si="53"/>
        <v>954.94268501519855</v>
      </c>
      <c r="AF134" s="114">
        <f t="shared" si="40"/>
        <v>0</v>
      </c>
      <c r="AG134" s="114">
        <f t="shared" si="41"/>
        <v>0</v>
      </c>
      <c r="AH134" s="114">
        <f t="shared" si="54"/>
        <v>1072.8026029902337</v>
      </c>
      <c r="AI134" s="114"/>
      <c r="AJ134" s="114">
        <f t="shared" si="55"/>
        <v>0</v>
      </c>
      <c r="AK134" s="114">
        <f t="shared" si="56"/>
        <v>0</v>
      </c>
      <c r="AL134" s="114">
        <f t="shared" si="42"/>
        <v>0</v>
      </c>
      <c r="AM134" s="114">
        <f t="shared" si="57"/>
        <v>0</v>
      </c>
      <c r="AN134" s="115">
        <f t="shared" si="58"/>
        <v>0</v>
      </c>
    </row>
    <row r="135" spans="1:40" ht="14.4">
      <c r="A135" s="47" t="str">
        <f t="shared" si="59"/>
        <v/>
      </c>
      <c r="B135" s="47" t="str">
        <f t="shared" si="60"/>
        <v/>
      </c>
      <c r="C135" s="48">
        <f t="shared" si="64"/>
        <v>0</v>
      </c>
      <c r="D135" s="48">
        <f t="shared" si="34"/>
        <v>0</v>
      </c>
      <c r="E135" s="48">
        <f t="shared" si="65"/>
        <v>0</v>
      </c>
      <c r="F135" s="48">
        <f t="shared" si="36"/>
        <v>0</v>
      </c>
      <c r="H135" s="19">
        <v>116</v>
      </c>
      <c r="I135" s="47" t="str">
        <f t="shared" si="61"/>
        <v/>
      </c>
      <c r="J135" s="19">
        <f t="shared" si="43"/>
        <v>0</v>
      </c>
      <c r="K135" s="19">
        <f t="shared" si="44"/>
        <v>1</v>
      </c>
      <c r="L135" s="63">
        <v>3.3020000000000001E-2</v>
      </c>
      <c r="M135" s="114">
        <f t="shared" si="45"/>
        <v>8.9999999999999993E-3</v>
      </c>
      <c r="N135" s="114"/>
      <c r="O135" s="114"/>
      <c r="P135" s="114"/>
      <c r="Q135" s="114"/>
      <c r="R135" s="114">
        <v>0</v>
      </c>
      <c r="S135" s="114">
        <f t="shared" si="37"/>
        <v>0</v>
      </c>
      <c r="T135" s="114">
        <f t="shared" si="46"/>
        <v>0</v>
      </c>
      <c r="U135" s="114">
        <f t="shared" si="47"/>
        <v>0</v>
      </c>
      <c r="V135" s="114">
        <f t="shared" si="48"/>
        <v>0</v>
      </c>
      <c r="W135" s="114">
        <f t="shared" si="49"/>
        <v>0</v>
      </c>
      <c r="X135" s="114">
        <f t="shared" si="38"/>
        <v>0</v>
      </c>
      <c r="Y135" s="114">
        <f t="shared" si="50"/>
        <v>0</v>
      </c>
      <c r="Z135" s="114">
        <f t="shared" si="62"/>
        <v>0</v>
      </c>
      <c r="AA135" s="114">
        <f t="shared" si="51"/>
        <v>0</v>
      </c>
      <c r="AB135" s="114">
        <f t="shared" si="52"/>
        <v>0</v>
      </c>
      <c r="AC135" s="114">
        <f t="shared" si="63"/>
        <v>0</v>
      </c>
      <c r="AD135" s="114">
        <f t="shared" si="39"/>
        <v>0</v>
      </c>
      <c r="AE135" s="114">
        <f t="shared" si="53"/>
        <v>954.94268501519855</v>
      </c>
      <c r="AF135" s="114">
        <f t="shared" si="40"/>
        <v>0</v>
      </c>
      <c r="AG135" s="114">
        <f t="shared" si="41"/>
        <v>0</v>
      </c>
      <c r="AH135" s="114">
        <f t="shared" si="54"/>
        <v>1072.8026029902337</v>
      </c>
      <c r="AI135" s="114"/>
      <c r="AJ135" s="114">
        <f t="shared" si="55"/>
        <v>0</v>
      </c>
      <c r="AK135" s="114">
        <f t="shared" si="56"/>
        <v>0</v>
      </c>
      <c r="AL135" s="114">
        <f t="shared" si="42"/>
        <v>0</v>
      </c>
      <c r="AM135" s="114">
        <f t="shared" si="57"/>
        <v>0</v>
      </c>
      <c r="AN135" s="115">
        <f t="shared" si="58"/>
        <v>0</v>
      </c>
    </row>
    <row r="136" spans="1:40" ht="14.4">
      <c r="A136" s="47" t="str">
        <f t="shared" si="59"/>
        <v/>
      </c>
      <c r="B136" s="47" t="str">
        <f t="shared" si="60"/>
        <v/>
      </c>
      <c r="C136" s="48">
        <f t="shared" si="64"/>
        <v>0</v>
      </c>
      <c r="D136" s="48">
        <f t="shared" si="34"/>
        <v>0</v>
      </c>
      <c r="E136" s="48">
        <f t="shared" si="65"/>
        <v>0</v>
      </c>
      <c r="F136" s="48">
        <f t="shared" si="36"/>
        <v>0</v>
      </c>
      <c r="H136" s="19">
        <v>117</v>
      </c>
      <c r="I136" s="47" t="str">
        <f t="shared" si="61"/>
        <v/>
      </c>
      <c r="J136" s="19">
        <f t="shared" si="43"/>
        <v>0</v>
      </c>
      <c r="K136" s="19">
        <f t="shared" si="44"/>
        <v>1</v>
      </c>
      <c r="L136" s="63">
        <v>3.3020000000000001E-2</v>
      </c>
      <c r="M136" s="114">
        <f t="shared" si="45"/>
        <v>8.9999999999999993E-3</v>
      </c>
      <c r="N136" s="114"/>
      <c r="O136" s="114"/>
      <c r="P136" s="114"/>
      <c r="Q136" s="114"/>
      <c r="R136" s="114">
        <v>0</v>
      </c>
      <c r="S136" s="114">
        <f t="shared" si="37"/>
        <v>0</v>
      </c>
      <c r="T136" s="114">
        <f t="shared" si="46"/>
        <v>0</v>
      </c>
      <c r="U136" s="114">
        <f t="shared" si="47"/>
        <v>0</v>
      </c>
      <c r="V136" s="114">
        <f t="shared" si="48"/>
        <v>0</v>
      </c>
      <c r="W136" s="114">
        <f t="shared" si="49"/>
        <v>0</v>
      </c>
      <c r="X136" s="114">
        <f t="shared" si="38"/>
        <v>0</v>
      </c>
      <c r="Y136" s="114">
        <f t="shared" si="50"/>
        <v>0</v>
      </c>
      <c r="Z136" s="114">
        <f t="shared" si="62"/>
        <v>0</v>
      </c>
      <c r="AA136" s="114">
        <f t="shared" si="51"/>
        <v>0</v>
      </c>
      <c r="AB136" s="114">
        <f t="shared" si="52"/>
        <v>0</v>
      </c>
      <c r="AC136" s="114">
        <f t="shared" si="63"/>
        <v>0</v>
      </c>
      <c r="AD136" s="114">
        <f t="shared" si="39"/>
        <v>0</v>
      </c>
      <c r="AE136" s="114">
        <f t="shared" si="53"/>
        <v>954.94268501519855</v>
      </c>
      <c r="AF136" s="114">
        <f t="shared" si="40"/>
        <v>0</v>
      </c>
      <c r="AG136" s="114">
        <f t="shared" si="41"/>
        <v>0</v>
      </c>
      <c r="AH136" s="114">
        <f t="shared" si="54"/>
        <v>1072.8026029902337</v>
      </c>
      <c r="AI136" s="114"/>
      <c r="AJ136" s="114">
        <f t="shared" si="55"/>
        <v>0</v>
      </c>
      <c r="AK136" s="114">
        <f t="shared" si="56"/>
        <v>0</v>
      </c>
      <c r="AL136" s="114">
        <f t="shared" si="42"/>
        <v>0</v>
      </c>
      <c r="AM136" s="114">
        <f t="shared" si="57"/>
        <v>0</v>
      </c>
      <c r="AN136" s="115">
        <f t="shared" si="58"/>
        <v>0</v>
      </c>
    </row>
    <row r="137" spans="1:40" ht="14.4">
      <c r="A137" s="47" t="str">
        <f t="shared" si="59"/>
        <v/>
      </c>
      <c r="B137" s="47" t="str">
        <f t="shared" si="60"/>
        <v/>
      </c>
      <c r="C137" s="48">
        <f t="shared" si="64"/>
        <v>0</v>
      </c>
      <c r="D137" s="48">
        <f t="shared" si="34"/>
        <v>0</v>
      </c>
      <c r="E137" s="48">
        <f t="shared" si="65"/>
        <v>0</v>
      </c>
      <c r="F137" s="48">
        <f t="shared" si="36"/>
        <v>0</v>
      </c>
      <c r="H137" s="19">
        <v>118</v>
      </c>
      <c r="I137" s="47" t="str">
        <f t="shared" si="61"/>
        <v/>
      </c>
      <c r="J137" s="19">
        <f t="shared" si="43"/>
        <v>0</v>
      </c>
      <c r="K137" s="19">
        <f t="shared" si="44"/>
        <v>1</v>
      </c>
      <c r="L137" s="63">
        <v>3.3020000000000001E-2</v>
      </c>
      <c r="M137" s="114">
        <f t="shared" si="45"/>
        <v>8.9999999999999993E-3</v>
      </c>
      <c r="N137" s="114"/>
      <c r="O137" s="114"/>
      <c r="P137" s="114"/>
      <c r="Q137" s="114"/>
      <c r="R137" s="114">
        <v>0</v>
      </c>
      <c r="S137" s="114">
        <f t="shared" si="37"/>
        <v>0</v>
      </c>
      <c r="T137" s="114">
        <f t="shared" si="46"/>
        <v>0</v>
      </c>
      <c r="U137" s="114">
        <f t="shared" si="47"/>
        <v>0</v>
      </c>
      <c r="V137" s="114">
        <f t="shared" si="48"/>
        <v>0</v>
      </c>
      <c r="W137" s="114">
        <f t="shared" si="49"/>
        <v>0</v>
      </c>
      <c r="X137" s="114">
        <f t="shared" si="38"/>
        <v>0</v>
      </c>
      <c r="Y137" s="114">
        <f t="shared" si="50"/>
        <v>0</v>
      </c>
      <c r="Z137" s="114">
        <f t="shared" si="62"/>
        <v>0</v>
      </c>
      <c r="AA137" s="114">
        <f t="shared" si="51"/>
        <v>0</v>
      </c>
      <c r="AB137" s="114">
        <f t="shared" si="52"/>
        <v>0</v>
      </c>
      <c r="AC137" s="114">
        <f t="shared" si="63"/>
        <v>0</v>
      </c>
      <c r="AD137" s="114">
        <f t="shared" si="39"/>
        <v>0</v>
      </c>
      <c r="AE137" s="114">
        <f t="shared" si="53"/>
        <v>954.94268501519855</v>
      </c>
      <c r="AF137" s="114">
        <f t="shared" si="40"/>
        <v>0</v>
      </c>
      <c r="AG137" s="114">
        <f t="shared" si="41"/>
        <v>0</v>
      </c>
      <c r="AH137" s="114">
        <f t="shared" si="54"/>
        <v>1072.8026029902337</v>
      </c>
      <c r="AI137" s="114"/>
      <c r="AJ137" s="114">
        <f t="shared" si="55"/>
        <v>0</v>
      </c>
      <c r="AK137" s="114">
        <f t="shared" si="56"/>
        <v>0</v>
      </c>
      <c r="AL137" s="114">
        <f t="shared" si="42"/>
        <v>0</v>
      </c>
      <c r="AM137" s="114">
        <f t="shared" si="57"/>
        <v>0</v>
      </c>
      <c r="AN137" s="115">
        <f t="shared" si="58"/>
        <v>0</v>
      </c>
    </row>
    <row r="138" spans="1:40" ht="14.4">
      <c r="A138" s="47" t="str">
        <f t="shared" si="59"/>
        <v/>
      </c>
      <c r="B138" s="47" t="str">
        <f t="shared" si="60"/>
        <v/>
      </c>
      <c r="C138" s="48">
        <f t="shared" si="64"/>
        <v>0</v>
      </c>
      <c r="D138" s="48">
        <f t="shared" si="34"/>
        <v>0</v>
      </c>
      <c r="E138" s="48">
        <f t="shared" si="65"/>
        <v>0</v>
      </c>
      <c r="F138" s="48">
        <f t="shared" si="36"/>
        <v>0</v>
      </c>
      <c r="H138" s="19">
        <v>119</v>
      </c>
      <c r="I138" s="47" t="str">
        <f t="shared" si="61"/>
        <v/>
      </c>
      <c r="J138" s="19">
        <f t="shared" si="43"/>
        <v>0</v>
      </c>
      <c r="K138" s="19">
        <f t="shared" si="44"/>
        <v>1</v>
      </c>
      <c r="L138" s="63">
        <v>3.3020000000000001E-2</v>
      </c>
      <c r="M138" s="114">
        <f t="shared" si="45"/>
        <v>8.9999999999999993E-3</v>
      </c>
      <c r="N138" s="114"/>
      <c r="O138" s="114"/>
      <c r="P138" s="114"/>
      <c r="Q138" s="114"/>
      <c r="R138" s="114">
        <v>0</v>
      </c>
      <c r="S138" s="114">
        <f t="shared" si="37"/>
        <v>0</v>
      </c>
      <c r="T138" s="114">
        <f t="shared" si="46"/>
        <v>0</v>
      </c>
      <c r="U138" s="114">
        <f t="shared" si="47"/>
        <v>0</v>
      </c>
      <c r="V138" s="114">
        <f t="shared" si="48"/>
        <v>0</v>
      </c>
      <c r="W138" s="114">
        <f t="shared" si="49"/>
        <v>0</v>
      </c>
      <c r="X138" s="114">
        <f t="shared" si="38"/>
        <v>0</v>
      </c>
      <c r="Y138" s="114">
        <f t="shared" si="50"/>
        <v>0</v>
      </c>
      <c r="Z138" s="114">
        <f t="shared" si="62"/>
        <v>0</v>
      </c>
      <c r="AA138" s="114">
        <f t="shared" si="51"/>
        <v>0</v>
      </c>
      <c r="AB138" s="114">
        <f t="shared" si="52"/>
        <v>0</v>
      </c>
      <c r="AC138" s="114">
        <f t="shared" si="63"/>
        <v>0</v>
      </c>
      <c r="AD138" s="114">
        <f t="shared" si="39"/>
        <v>0</v>
      </c>
      <c r="AE138" s="114">
        <f t="shared" si="53"/>
        <v>954.94268501519855</v>
      </c>
      <c r="AF138" s="114">
        <f t="shared" si="40"/>
        <v>0</v>
      </c>
      <c r="AG138" s="114">
        <f t="shared" si="41"/>
        <v>0</v>
      </c>
      <c r="AH138" s="114">
        <f t="shared" si="54"/>
        <v>1072.8026029902337</v>
      </c>
      <c r="AI138" s="114"/>
      <c r="AJ138" s="114">
        <f t="shared" si="55"/>
        <v>0</v>
      </c>
      <c r="AK138" s="114">
        <f t="shared" si="56"/>
        <v>0</v>
      </c>
      <c r="AL138" s="114">
        <f t="shared" si="42"/>
        <v>0</v>
      </c>
      <c r="AM138" s="114">
        <f t="shared" si="57"/>
        <v>0</v>
      </c>
      <c r="AN138" s="115">
        <f t="shared" si="58"/>
        <v>0</v>
      </c>
    </row>
    <row r="139" spans="1:40" ht="14.4">
      <c r="A139" s="47" t="str">
        <f t="shared" si="59"/>
        <v/>
      </c>
      <c r="B139" s="47" t="str">
        <f t="shared" si="60"/>
        <v/>
      </c>
      <c r="C139" s="48">
        <f t="shared" si="64"/>
        <v>0</v>
      </c>
      <c r="D139" s="48">
        <f t="shared" si="34"/>
        <v>0</v>
      </c>
      <c r="E139" s="48">
        <f t="shared" si="65"/>
        <v>0</v>
      </c>
      <c r="F139" s="48">
        <f t="shared" si="36"/>
        <v>0</v>
      </c>
      <c r="H139" s="79">
        <v>120</v>
      </c>
      <c r="I139" s="80" t="str">
        <f t="shared" si="61"/>
        <v/>
      </c>
      <c r="J139" s="19">
        <f t="shared" si="43"/>
        <v>0</v>
      </c>
      <c r="K139" s="79">
        <f t="shared" si="44"/>
        <v>1</v>
      </c>
      <c r="L139" s="82">
        <v>3.3020000000000001E-2</v>
      </c>
      <c r="M139" s="120">
        <f t="shared" si="45"/>
        <v>8.9999999999999993E-3</v>
      </c>
      <c r="N139" s="120"/>
      <c r="O139" s="114"/>
      <c r="P139" s="120"/>
      <c r="Q139" s="120"/>
      <c r="R139" s="114">
        <v>0</v>
      </c>
      <c r="S139" s="114">
        <f t="shared" si="37"/>
        <v>0</v>
      </c>
      <c r="T139" s="114">
        <f t="shared" si="46"/>
        <v>0</v>
      </c>
      <c r="U139" s="114">
        <f t="shared" si="47"/>
        <v>0</v>
      </c>
      <c r="V139" s="114">
        <f t="shared" si="48"/>
        <v>0</v>
      </c>
      <c r="W139" s="114">
        <f t="shared" si="49"/>
        <v>0</v>
      </c>
      <c r="X139" s="114">
        <f t="shared" si="38"/>
        <v>0</v>
      </c>
      <c r="Y139" s="114">
        <f t="shared" si="50"/>
        <v>0</v>
      </c>
      <c r="Z139" s="114">
        <f t="shared" si="62"/>
        <v>0</v>
      </c>
      <c r="AA139" s="114">
        <f t="shared" si="51"/>
        <v>0</v>
      </c>
      <c r="AB139" s="114">
        <f t="shared" si="52"/>
        <v>0</v>
      </c>
      <c r="AC139" s="114">
        <f t="shared" si="63"/>
        <v>0</v>
      </c>
      <c r="AD139" s="114">
        <f t="shared" si="39"/>
        <v>0</v>
      </c>
      <c r="AE139" s="114">
        <f t="shared" si="53"/>
        <v>954.94268501519855</v>
      </c>
      <c r="AF139" s="114">
        <f t="shared" si="40"/>
        <v>0</v>
      </c>
      <c r="AG139" s="114">
        <f t="shared" si="41"/>
        <v>0</v>
      </c>
      <c r="AH139" s="114">
        <f t="shared" si="54"/>
        <v>1072.8026029902337</v>
      </c>
      <c r="AI139" s="114"/>
      <c r="AJ139" s="114">
        <f t="shared" si="55"/>
        <v>0</v>
      </c>
      <c r="AK139" s="114">
        <f t="shared" si="56"/>
        <v>0</v>
      </c>
      <c r="AL139" s="114">
        <f t="shared" si="42"/>
        <v>0</v>
      </c>
      <c r="AM139" s="114">
        <f t="shared" si="57"/>
        <v>0</v>
      </c>
      <c r="AN139" s="115">
        <f t="shared" si="58"/>
        <v>0</v>
      </c>
    </row>
    <row r="140" spans="1:40" ht="14.4">
      <c r="A140" s="47" t="str">
        <f t="shared" si="59"/>
        <v/>
      </c>
      <c r="B140" s="47" t="str">
        <f t="shared" si="60"/>
        <v/>
      </c>
      <c r="C140" s="48">
        <f t="shared" si="64"/>
        <v>0</v>
      </c>
      <c r="D140" s="48">
        <f t="shared" si="34"/>
        <v>0</v>
      </c>
      <c r="E140" s="48">
        <f t="shared" si="65"/>
        <v>0</v>
      </c>
      <c r="F140" s="48">
        <f t="shared" si="36"/>
        <v>0</v>
      </c>
      <c r="H140" s="19">
        <v>121</v>
      </c>
      <c r="I140" s="47" t="str">
        <f t="shared" si="61"/>
        <v/>
      </c>
      <c r="J140" s="19">
        <f t="shared" si="43"/>
        <v>0</v>
      </c>
      <c r="K140" s="19">
        <f t="shared" si="44"/>
        <v>1</v>
      </c>
      <c r="L140" s="84">
        <v>3.3020000000000001E-2</v>
      </c>
      <c r="M140" s="120">
        <f t="shared" si="45"/>
        <v>8.9999999999999993E-3</v>
      </c>
      <c r="N140" s="114"/>
      <c r="O140" s="114"/>
      <c r="P140" s="114"/>
      <c r="Q140" s="114"/>
      <c r="R140" s="114">
        <v>0</v>
      </c>
      <c r="S140" s="114">
        <f t="shared" si="37"/>
        <v>0</v>
      </c>
      <c r="T140" s="114">
        <f t="shared" si="46"/>
        <v>0</v>
      </c>
      <c r="U140" s="114">
        <f t="shared" si="47"/>
        <v>0</v>
      </c>
      <c r="V140" s="114">
        <f t="shared" si="48"/>
        <v>0</v>
      </c>
      <c r="W140" s="114">
        <f t="shared" si="49"/>
        <v>0</v>
      </c>
      <c r="X140" s="114">
        <f t="shared" si="38"/>
        <v>0</v>
      </c>
      <c r="Y140" s="114">
        <f t="shared" si="50"/>
        <v>0</v>
      </c>
      <c r="Z140" s="114">
        <f t="shared" si="62"/>
        <v>0</v>
      </c>
      <c r="AA140" s="114">
        <f t="shared" si="51"/>
        <v>0</v>
      </c>
      <c r="AB140" s="114">
        <f t="shared" si="52"/>
        <v>0</v>
      </c>
      <c r="AC140" s="114">
        <f t="shared" si="63"/>
        <v>0</v>
      </c>
      <c r="AD140" s="114">
        <f t="shared" si="39"/>
        <v>0</v>
      </c>
      <c r="AE140" s="114">
        <f t="shared" si="53"/>
        <v>954.94268501519855</v>
      </c>
      <c r="AF140" s="114">
        <f t="shared" si="40"/>
        <v>0</v>
      </c>
      <c r="AG140" s="114">
        <f t="shared" si="41"/>
        <v>0</v>
      </c>
      <c r="AH140" s="114">
        <f t="shared" si="54"/>
        <v>1072.8026029902337</v>
      </c>
      <c r="AI140" s="114"/>
      <c r="AJ140" s="114">
        <f t="shared" si="55"/>
        <v>0</v>
      </c>
      <c r="AK140" s="114">
        <f t="shared" si="56"/>
        <v>0</v>
      </c>
      <c r="AL140" s="114">
        <f t="shared" si="42"/>
        <v>0</v>
      </c>
      <c r="AM140" s="114">
        <f t="shared" si="57"/>
        <v>0</v>
      </c>
      <c r="AN140" s="115">
        <f t="shared" si="58"/>
        <v>0</v>
      </c>
    </row>
    <row r="141" spans="1:40">
      <c r="A141" s="47" t="str">
        <f t="shared" si="59"/>
        <v/>
      </c>
      <c r="B141" s="47" t="str">
        <f t="shared" si="60"/>
        <v/>
      </c>
      <c r="C141" s="48">
        <f t="shared" si="64"/>
        <v>0</v>
      </c>
      <c r="D141" s="48">
        <f t="shared" si="34"/>
        <v>0</v>
      </c>
      <c r="E141" s="48">
        <f t="shared" si="65"/>
        <v>0</v>
      </c>
      <c r="F141" s="48">
        <f t="shared" si="36"/>
        <v>0</v>
      </c>
      <c r="I141" s="81" t="str">
        <f t="shared" si="61"/>
        <v/>
      </c>
      <c r="J141" s="19">
        <f t="shared" si="43"/>
        <v>0</v>
      </c>
      <c r="K141">
        <f t="shared" si="44"/>
        <v>1</v>
      </c>
      <c r="M141" s="111"/>
      <c r="N141" s="111"/>
      <c r="O141" s="114"/>
      <c r="P141" s="111"/>
      <c r="Q141" s="111"/>
      <c r="R141" s="111"/>
      <c r="S141" s="111"/>
      <c r="T141" s="111"/>
      <c r="U141" s="111"/>
      <c r="V141" s="111"/>
      <c r="W141" s="111"/>
      <c r="X141" s="111"/>
      <c r="Y141" s="114">
        <f t="shared" si="50"/>
        <v>0</v>
      </c>
      <c r="Z141" s="114">
        <f t="shared" si="62"/>
        <v>0</v>
      </c>
      <c r="AA141" s="114">
        <f t="shared" si="51"/>
        <v>0</v>
      </c>
      <c r="AB141" s="114">
        <f t="shared" si="52"/>
        <v>0</v>
      </c>
      <c r="AC141" s="114">
        <f t="shared" si="63"/>
        <v>0</v>
      </c>
      <c r="AD141" s="114">
        <f t="shared" si="39"/>
        <v>0</v>
      </c>
      <c r="AE141" s="114">
        <f t="shared" si="53"/>
        <v>954.94268501519855</v>
      </c>
      <c r="AF141" s="114">
        <f t="shared" si="40"/>
        <v>0</v>
      </c>
      <c r="AG141" s="114">
        <f t="shared" si="41"/>
        <v>0</v>
      </c>
      <c r="AH141" s="114">
        <f t="shared" si="54"/>
        <v>1072.8026029902337</v>
      </c>
      <c r="AI141" s="114"/>
      <c r="AJ141" s="114">
        <f t="shared" si="55"/>
        <v>0</v>
      </c>
      <c r="AK141" s="114">
        <f t="shared" si="56"/>
        <v>0</v>
      </c>
      <c r="AL141" s="114">
        <f t="shared" si="42"/>
        <v>0</v>
      </c>
      <c r="AM141" s="114">
        <f t="shared" si="57"/>
        <v>0</v>
      </c>
      <c r="AN141" s="115">
        <f t="shared" si="58"/>
        <v>0</v>
      </c>
    </row>
    <row r="142" spans="1:40">
      <c r="A142" s="47" t="str">
        <f t="shared" si="59"/>
        <v/>
      </c>
      <c r="B142" s="47" t="str">
        <f t="shared" si="60"/>
        <v/>
      </c>
      <c r="C142" s="48">
        <f t="shared" si="64"/>
        <v>0</v>
      </c>
      <c r="D142" s="48">
        <f t="shared" si="34"/>
        <v>0</v>
      </c>
      <c r="E142" s="48">
        <f t="shared" si="65"/>
        <v>0</v>
      </c>
      <c r="F142" s="48">
        <f t="shared" si="36"/>
        <v>0</v>
      </c>
      <c r="I142" s="81" t="str">
        <f t="shared" si="61"/>
        <v/>
      </c>
      <c r="J142" s="19">
        <f t="shared" si="43"/>
        <v>0</v>
      </c>
      <c r="K142">
        <f t="shared" si="44"/>
        <v>1</v>
      </c>
      <c r="M142" s="111"/>
      <c r="N142" s="111"/>
      <c r="O142" s="114"/>
      <c r="P142" s="111"/>
      <c r="Q142" s="111"/>
      <c r="R142" s="111"/>
      <c r="S142" s="111"/>
      <c r="T142" s="111"/>
      <c r="U142" s="111"/>
      <c r="V142" s="111"/>
      <c r="W142" s="111"/>
      <c r="X142" s="111"/>
      <c r="Y142" s="114">
        <f t="shared" si="50"/>
        <v>0</v>
      </c>
      <c r="Z142" s="114">
        <f t="shared" si="62"/>
        <v>0</v>
      </c>
      <c r="AA142" s="114">
        <f t="shared" si="51"/>
        <v>0</v>
      </c>
      <c r="AB142" s="114">
        <f t="shared" si="52"/>
        <v>0</v>
      </c>
      <c r="AC142" s="114">
        <f t="shared" si="63"/>
        <v>0</v>
      </c>
      <c r="AD142" s="114">
        <f t="shared" si="39"/>
        <v>0</v>
      </c>
      <c r="AE142" s="114">
        <f t="shared" si="53"/>
        <v>954.94268501519855</v>
      </c>
      <c r="AF142" s="114">
        <f t="shared" si="40"/>
        <v>0</v>
      </c>
      <c r="AG142" s="114">
        <f t="shared" si="41"/>
        <v>0</v>
      </c>
      <c r="AH142" s="114">
        <f t="shared" si="54"/>
        <v>1072.8026029902337</v>
      </c>
      <c r="AI142" s="114"/>
      <c r="AJ142" s="114"/>
      <c r="AK142" s="114"/>
      <c r="AL142" s="114"/>
      <c r="AM142" s="114"/>
      <c r="AN142" s="115"/>
    </row>
    <row r="143" spans="1:40">
      <c r="A143" s="47" t="str">
        <f t="shared" si="59"/>
        <v/>
      </c>
      <c r="B143" s="47" t="str">
        <f t="shared" si="60"/>
        <v/>
      </c>
      <c r="C143" s="48">
        <f t="shared" si="64"/>
        <v>0</v>
      </c>
      <c r="D143" s="48">
        <f t="shared" si="34"/>
        <v>0</v>
      </c>
      <c r="E143" s="48">
        <f t="shared" si="65"/>
        <v>0</v>
      </c>
      <c r="F143" s="48">
        <f t="shared" si="36"/>
        <v>0</v>
      </c>
      <c r="I143" s="81" t="str">
        <f t="shared" si="61"/>
        <v/>
      </c>
      <c r="J143" s="19">
        <f t="shared" si="43"/>
        <v>0</v>
      </c>
      <c r="K143">
        <f t="shared" si="44"/>
        <v>1</v>
      </c>
      <c r="M143" s="111"/>
      <c r="N143" s="111"/>
      <c r="O143" s="114"/>
      <c r="P143" s="111"/>
      <c r="Q143" s="111"/>
      <c r="R143" s="111"/>
      <c r="S143" s="111"/>
      <c r="T143" s="111"/>
      <c r="U143" s="111"/>
      <c r="V143" s="111"/>
      <c r="W143" s="111"/>
      <c r="X143" s="111"/>
      <c r="Y143" s="114">
        <f t="shared" si="50"/>
        <v>0</v>
      </c>
      <c r="Z143" s="114">
        <f t="shared" si="62"/>
        <v>0</v>
      </c>
      <c r="AA143" s="114">
        <f t="shared" si="51"/>
        <v>0</v>
      </c>
      <c r="AB143" s="114">
        <f t="shared" si="52"/>
        <v>0</v>
      </c>
      <c r="AC143" s="114">
        <f t="shared" si="63"/>
        <v>0</v>
      </c>
      <c r="AD143" s="114">
        <f t="shared" si="39"/>
        <v>0</v>
      </c>
      <c r="AE143" s="114">
        <f t="shared" si="53"/>
        <v>954.94268501519855</v>
      </c>
      <c r="AF143" s="114">
        <f t="shared" si="40"/>
        <v>0</v>
      </c>
      <c r="AG143" s="114">
        <f t="shared" si="41"/>
        <v>0</v>
      </c>
      <c r="AH143" s="114">
        <f t="shared" si="54"/>
        <v>1072.8026029902337</v>
      </c>
      <c r="AI143" s="114"/>
      <c r="AJ143" s="114"/>
      <c r="AK143" s="114"/>
      <c r="AL143" s="114"/>
      <c r="AM143" s="114"/>
      <c r="AN143" s="115"/>
    </row>
    <row r="144" spans="1:40">
      <c r="A144" s="47" t="str">
        <f t="shared" si="59"/>
        <v/>
      </c>
      <c r="B144" s="47" t="str">
        <f t="shared" si="60"/>
        <v/>
      </c>
      <c r="C144" s="48">
        <f t="shared" si="64"/>
        <v>0</v>
      </c>
      <c r="D144" s="48">
        <f t="shared" si="34"/>
        <v>0</v>
      </c>
      <c r="E144" s="48">
        <f t="shared" si="65"/>
        <v>0</v>
      </c>
      <c r="F144" s="48">
        <f t="shared" si="36"/>
        <v>0</v>
      </c>
      <c r="I144" s="81" t="str">
        <f t="shared" si="61"/>
        <v/>
      </c>
      <c r="J144" s="19">
        <f t="shared" si="43"/>
        <v>0</v>
      </c>
      <c r="K144">
        <f t="shared" si="44"/>
        <v>1</v>
      </c>
      <c r="M144" s="111"/>
      <c r="N144" s="111"/>
      <c r="O144" s="114"/>
      <c r="P144" s="111"/>
      <c r="Q144" s="111"/>
      <c r="R144" s="111"/>
      <c r="S144" s="111"/>
      <c r="T144" s="111"/>
      <c r="U144" s="111"/>
      <c r="V144" s="111"/>
      <c r="W144" s="111"/>
      <c r="X144" s="111"/>
      <c r="Y144" s="114">
        <f t="shared" si="50"/>
        <v>0</v>
      </c>
      <c r="Z144" s="114">
        <f t="shared" si="62"/>
        <v>0</v>
      </c>
      <c r="AA144" s="114">
        <f t="shared" si="51"/>
        <v>0</v>
      </c>
      <c r="AB144" s="114">
        <f t="shared" si="52"/>
        <v>0</v>
      </c>
      <c r="AC144" s="114">
        <f t="shared" si="63"/>
        <v>0</v>
      </c>
      <c r="AD144" s="114">
        <f t="shared" si="39"/>
        <v>0</v>
      </c>
      <c r="AE144" s="114">
        <f t="shared" si="53"/>
        <v>954.94268501519855</v>
      </c>
      <c r="AF144" s="114">
        <f t="shared" si="40"/>
        <v>0</v>
      </c>
      <c r="AG144" s="114">
        <f t="shared" si="41"/>
        <v>0</v>
      </c>
      <c r="AH144" s="114">
        <f t="shared" si="54"/>
        <v>1072.8026029902337</v>
      </c>
      <c r="AI144" s="114"/>
      <c r="AJ144" s="114"/>
      <c r="AK144" s="114"/>
      <c r="AL144" s="114"/>
      <c r="AM144" s="114"/>
      <c r="AN144" s="115"/>
    </row>
    <row r="145" spans="1:40">
      <c r="A145" s="47" t="str">
        <f t="shared" si="59"/>
        <v/>
      </c>
      <c r="B145" s="47" t="str">
        <f t="shared" si="60"/>
        <v/>
      </c>
      <c r="C145" s="48">
        <f t="shared" si="64"/>
        <v>0</v>
      </c>
      <c r="D145" s="48">
        <f t="shared" si="34"/>
        <v>0</v>
      </c>
      <c r="E145" s="48">
        <f t="shared" si="65"/>
        <v>0</v>
      </c>
      <c r="F145" s="48">
        <f t="shared" si="36"/>
        <v>0</v>
      </c>
      <c r="I145" s="81" t="str">
        <f t="shared" si="61"/>
        <v/>
      </c>
      <c r="J145" s="19">
        <f t="shared" si="43"/>
        <v>0</v>
      </c>
      <c r="K145">
        <f t="shared" si="44"/>
        <v>1</v>
      </c>
      <c r="M145" s="111"/>
      <c r="N145" s="111"/>
      <c r="O145" s="114"/>
      <c r="P145" s="111"/>
      <c r="Q145" s="111"/>
      <c r="R145" s="111"/>
      <c r="S145" s="111"/>
      <c r="T145" s="111"/>
      <c r="U145" s="111"/>
      <c r="V145" s="111"/>
      <c r="W145" s="111"/>
      <c r="X145" s="111"/>
      <c r="Y145" s="114">
        <f t="shared" si="50"/>
        <v>0</v>
      </c>
      <c r="Z145" s="114">
        <f t="shared" si="62"/>
        <v>0</v>
      </c>
      <c r="AA145" s="114">
        <f t="shared" si="51"/>
        <v>0</v>
      </c>
      <c r="AB145" s="114">
        <f t="shared" si="52"/>
        <v>0</v>
      </c>
      <c r="AC145" s="114">
        <f t="shared" si="63"/>
        <v>0</v>
      </c>
      <c r="AD145" s="114">
        <f t="shared" si="39"/>
        <v>0</v>
      </c>
      <c r="AE145" s="114">
        <f t="shared" si="53"/>
        <v>954.94268501519855</v>
      </c>
      <c r="AF145" s="114">
        <f t="shared" si="40"/>
        <v>0</v>
      </c>
      <c r="AG145" s="114">
        <f t="shared" si="41"/>
        <v>0</v>
      </c>
      <c r="AH145" s="114">
        <f t="shared" si="54"/>
        <v>1072.8026029902337</v>
      </c>
      <c r="AI145" s="114"/>
      <c r="AJ145" s="114"/>
      <c r="AK145" s="114"/>
      <c r="AL145" s="114"/>
      <c r="AM145" s="114"/>
      <c r="AN145" s="115"/>
    </row>
    <row r="146" spans="1:40">
      <c r="A146" s="47" t="str">
        <f t="shared" si="59"/>
        <v/>
      </c>
      <c r="B146" s="47" t="str">
        <f t="shared" si="60"/>
        <v/>
      </c>
      <c r="C146" s="48">
        <f t="shared" si="64"/>
        <v>0</v>
      </c>
      <c r="D146" s="48">
        <f t="shared" si="34"/>
        <v>0</v>
      </c>
      <c r="E146" s="48">
        <f t="shared" si="65"/>
        <v>0</v>
      </c>
      <c r="F146" s="48">
        <f t="shared" si="36"/>
        <v>0</v>
      </c>
      <c r="I146" s="81" t="str">
        <f t="shared" si="61"/>
        <v/>
      </c>
      <c r="J146" s="19">
        <f t="shared" si="43"/>
        <v>0</v>
      </c>
      <c r="K146">
        <f t="shared" si="44"/>
        <v>1</v>
      </c>
      <c r="M146" s="111"/>
      <c r="N146" s="111"/>
      <c r="O146" s="114"/>
      <c r="P146" s="111"/>
      <c r="Q146" s="111"/>
      <c r="R146" s="111"/>
      <c r="S146" s="111"/>
      <c r="T146" s="111"/>
      <c r="U146" s="111"/>
      <c r="V146" s="111"/>
      <c r="W146" s="111"/>
      <c r="X146" s="111"/>
      <c r="Y146" s="114">
        <f t="shared" si="50"/>
        <v>0</v>
      </c>
      <c r="Z146" s="114">
        <f t="shared" si="62"/>
        <v>0</v>
      </c>
      <c r="AA146" s="114">
        <f t="shared" si="51"/>
        <v>0</v>
      </c>
      <c r="AB146" s="114">
        <f t="shared" si="52"/>
        <v>0</v>
      </c>
      <c r="AC146" s="114">
        <f t="shared" si="63"/>
        <v>0</v>
      </c>
      <c r="AD146" s="114">
        <f t="shared" si="39"/>
        <v>0</v>
      </c>
      <c r="AE146" s="114">
        <f t="shared" si="53"/>
        <v>954.94268501519855</v>
      </c>
      <c r="AF146" s="114">
        <f t="shared" si="40"/>
        <v>0</v>
      </c>
      <c r="AG146" s="114">
        <f t="shared" si="41"/>
        <v>0</v>
      </c>
      <c r="AH146" s="114">
        <f t="shared" si="54"/>
        <v>1072.8026029902337</v>
      </c>
      <c r="AI146" s="114"/>
      <c r="AJ146" s="114"/>
      <c r="AK146" s="114"/>
      <c r="AL146" s="114"/>
      <c r="AM146" s="114"/>
      <c r="AN146" s="115"/>
    </row>
    <row r="147" spans="1:40">
      <c r="A147" s="47" t="str">
        <f t="shared" si="59"/>
        <v/>
      </c>
      <c r="B147" s="47" t="str">
        <f t="shared" si="60"/>
        <v/>
      </c>
      <c r="C147" s="48">
        <f t="shared" ref="C147:C159" si="66">IF($A147=121,1,IF($A147&gt;121,0,IF($A147&lt;(x+n),INDEX(Aggregattafel_2.O,$A147+1,1),IF($A147=(x+n),INDEX(f,1,1),IF(AND($A147&gt;(x+n),$A147&lt;(x+n+5)),INDEX(f,2,1),1))*INDEX(Selektionstafel_2.O,$A147+1,1))*EXP(-(INDEX(F_2_2.O,$A147+1,1)*($B147-1999)+INDEX(G,$B147-1998,1)*(INDEX(F_1_2.O,$A147+1,1)-INDEX(F_2_2.O,$A147+1,1))))))</f>
        <v>0</v>
      </c>
      <c r="D147" s="48">
        <f t="shared" ref="D147:D159" si="67">IF($A147=121,1,IF($A147&gt;121,0,INDEX(Aggregattafel_2.O,$A147+1,1)*EXP(-(INDEX(F_2_2.O,$A147+1,1)*($B147-1999)+INDEX(G,$B147-1998,1)*(INDEX(F_1_2.O,$A147+1,1)-INDEX(F_2_2.O,$A147+1,1))))))</f>
        <v>0</v>
      </c>
      <c r="E147" s="48">
        <f t="shared" ref="E147:E159" si="68">IF($A147=121,1,IF($A147&gt;121,0,IF($A147&lt;(x+n),INDEX(Aggregattafel_1.O,$A147+1,1),IF($A147=(x+n),INDEX(f,1,1),IF(AND($A147&gt;(x+n),$A147&lt;(x+n+5)),INDEX(f,2,1),1))*INDEX(Selektionstafel_1.O,$A147+1,1))*EXP(-INDEX(F_1.O,$A147+1,1)*($B147-1999))))</f>
        <v>0</v>
      </c>
      <c r="F147" s="48">
        <f t="shared" ref="F147:F159" si="69">IF($A147=121,1,IF($A147&gt;121,0,INDEX(Aggregattafel_1.O,$A147+1,1)*EXP(-INDEX(F_1.O,$A147+1,1)*($B147-1999))))</f>
        <v>0</v>
      </c>
      <c r="I147" s="81" t="str">
        <f t="shared" si="61"/>
        <v/>
      </c>
      <c r="J147" s="19">
        <f t="shared" si="43"/>
        <v>0</v>
      </c>
      <c r="K147">
        <f t="shared" si="44"/>
        <v>1</v>
      </c>
      <c r="M147" s="111"/>
      <c r="N147" s="111"/>
      <c r="O147" s="114"/>
      <c r="P147" s="111"/>
      <c r="Q147" s="111"/>
      <c r="R147" s="111"/>
      <c r="S147" s="111"/>
      <c r="T147" s="111"/>
      <c r="U147" s="111"/>
      <c r="V147" s="111"/>
      <c r="W147" s="111"/>
      <c r="X147" s="111"/>
      <c r="Y147" s="114">
        <f t="shared" si="50"/>
        <v>0</v>
      </c>
      <c r="Z147" s="114">
        <f t="shared" si="62"/>
        <v>0</v>
      </c>
      <c r="AA147" s="114">
        <f t="shared" si="51"/>
        <v>0</v>
      </c>
      <c r="AB147" s="114">
        <f t="shared" si="52"/>
        <v>0</v>
      </c>
      <c r="AC147" s="114">
        <f t="shared" si="63"/>
        <v>0</v>
      </c>
      <c r="AD147" s="114">
        <f t="shared" ref="AD147:AD159" si="70">N147+Y148/(1+M147)-Y147</f>
        <v>0</v>
      </c>
      <c r="AE147" s="114">
        <f t="shared" si="53"/>
        <v>954.94268501519855</v>
      </c>
      <c r="AF147" s="114">
        <f t="shared" ref="AF147:AF159" si="71">N147+AA148/(1+M147)-AA147</f>
        <v>0</v>
      </c>
      <c r="AG147" s="114">
        <f t="shared" ref="AG147:AG159" si="72">1/(1+M147)*J147*(O148+R148*$M$5-AA148)</f>
        <v>0</v>
      </c>
      <c r="AH147" s="114">
        <f t="shared" si="54"/>
        <v>1072.8026029902337</v>
      </c>
      <c r="AI147" s="114"/>
      <c r="AJ147" s="114"/>
      <c r="AK147" s="114"/>
      <c r="AL147" s="114"/>
      <c r="AM147" s="114"/>
      <c r="AN147" s="115"/>
    </row>
    <row r="148" spans="1:40">
      <c r="A148" s="47" t="str">
        <f t="shared" si="59"/>
        <v/>
      </c>
      <c r="B148" s="47" t="str">
        <f t="shared" si="60"/>
        <v/>
      </c>
      <c r="C148" s="48">
        <f t="shared" si="66"/>
        <v>0</v>
      </c>
      <c r="D148" s="48">
        <f t="shared" si="67"/>
        <v>0</v>
      </c>
      <c r="E148" s="48">
        <f t="shared" si="68"/>
        <v>0</v>
      </c>
      <c r="F148" s="48">
        <f t="shared" si="69"/>
        <v>0</v>
      </c>
      <c r="I148" s="81" t="str">
        <f t="shared" si="61"/>
        <v/>
      </c>
      <c r="J148" s="19">
        <f t="shared" ref="J148:J159" si="73">IF(I148&gt;121,0,IF($D$4="1.O. Selektion",B$6*E148+(1-B$6)*E300,IF($D$4="1.O. Aggregat",B$6*F148+(1-B$6)*F300,IF($D$4="2.O. Selektion",B$6*C148+(1-B$6)*C300,B$6*D148+(1-B$6)*D300))))</f>
        <v>0</v>
      </c>
      <c r="K148">
        <f t="shared" ref="K148:K159" si="74">IF(J148&lt;&gt;"",1-J148,"")</f>
        <v>1</v>
      </c>
      <c r="M148" s="111"/>
      <c r="N148" s="111"/>
      <c r="O148" s="114"/>
      <c r="P148" s="111"/>
      <c r="Q148" s="111"/>
      <c r="R148" s="111"/>
      <c r="S148" s="111"/>
      <c r="T148" s="111"/>
      <c r="U148" s="111"/>
      <c r="V148" s="111"/>
      <c r="W148" s="111"/>
      <c r="X148" s="111"/>
      <c r="Y148" s="114">
        <f t="shared" ref="Y148:Y159" si="75">V148-W148*$M$3</f>
        <v>0</v>
      </c>
      <c r="Z148" s="114">
        <f t="shared" si="62"/>
        <v>0</v>
      </c>
      <c r="AA148" s="114">
        <f t="shared" ref="AA148:AA159" si="76">V148+AM148-W148*$M$5</f>
        <v>0</v>
      </c>
      <c r="AB148" s="114">
        <f t="shared" ref="AB148:AB159" si="77">V148+AN148+AM148-W148*$M$5</f>
        <v>0</v>
      </c>
      <c r="AC148" s="114">
        <f t="shared" si="63"/>
        <v>0</v>
      </c>
      <c r="AD148" s="114">
        <f t="shared" si="70"/>
        <v>0</v>
      </c>
      <c r="AE148" s="114">
        <f t="shared" ref="AE148:AE159" si="78">$M$3-AD148</f>
        <v>954.94268501519855</v>
      </c>
      <c r="AF148" s="114">
        <f t="shared" si="71"/>
        <v>0</v>
      </c>
      <c r="AG148" s="114">
        <f t="shared" si="72"/>
        <v>0</v>
      </c>
      <c r="AH148" s="114">
        <f t="shared" ref="AH148:AH159" si="79">$M$5-AG148-AF148</f>
        <v>1072.8026029902337</v>
      </c>
      <c r="AI148" s="114"/>
      <c r="AJ148" s="114"/>
      <c r="AK148" s="114"/>
      <c r="AL148" s="114"/>
      <c r="AM148" s="114"/>
      <c r="AN148" s="115"/>
    </row>
    <row r="149" spans="1:40">
      <c r="A149" s="47" t="str">
        <f t="shared" ref="A149:A159" si="80">IF(AND(A148&lt;121,A148&lt;&gt;""),A148+1,"")</f>
        <v/>
      </c>
      <c r="B149" s="47" t="str">
        <f t="shared" ref="B149:B159" si="81">IF(AND($A148&lt;121,$A148&lt;&gt;""),B148+1,"")</f>
        <v/>
      </c>
      <c r="C149" s="48">
        <f t="shared" si="66"/>
        <v>0</v>
      </c>
      <c r="D149" s="48">
        <f t="shared" si="67"/>
        <v>0</v>
      </c>
      <c r="E149" s="48">
        <f t="shared" si="68"/>
        <v>0</v>
      </c>
      <c r="F149" s="48">
        <f t="shared" si="69"/>
        <v>0</v>
      </c>
      <c r="I149" s="81" t="str">
        <f t="shared" ref="I149:I159" si="82">IF(AND(A148&lt;121,A148&lt;&gt;""),A148+1,"")</f>
        <v/>
      </c>
      <c r="J149" s="19">
        <f t="shared" si="73"/>
        <v>0</v>
      </c>
      <c r="K149">
        <f t="shared" si="74"/>
        <v>1</v>
      </c>
      <c r="M149" s="111"/>
      <c r="N149" s="111"/>
      <c r="O149" s="114"/>
      <c r="P149" s="111"/>
      <c r="Q149" s="111"/>
      <c r="R149" s="111"/>
      <c r="S149" s="111"/>
      <c r="T149" s="111"/>
      <c r="U149" s="111"/>
      <c r="V149" s="111"/>
      <c r="W149" s="111"/>
      <c r="X149" s="111"/>
      <c r="Y149" s="114">
        <f t="shared" si="75"/>
        <v>0</v>
      </c>
      <c r="Z149" s="114">
        <f t="shared" ref="Z149:Z159" si="83">V149-$M$7*W149</f>
        <v>0</v>
      </c>
      <c r="AA149" s="114">
        <f t="shared" si="76"/>
        <v>0</v>
      </c>
      <c r="AB149" s="114">
        <f t="shared" si="77"/>
        <v>0</v>
      </c>
      <c r="AC149" s="114">
        <f t="shared" ref="AC149:AC159" si="84">IF((V149+AM149+AN149-W149*$M$5)&lt;=0,0,V149+AM149+AN149-W149*$M$5)</f>
        <v>0</v>
      </c>
      <c r="AD149" s="114">
        <f t="shared" si="70"/>
        <v>0</v>
      </c>
      <c r="AE149" s="114">
        <f t="shared" si="78"/>
        <v>954.94268501519855</v>
      </c>
      <c r="AF149" s="114">
        <f t="shared" si="71"/>
        <v>0</v>
      </c>
      <c r="AG149" s="114">
        <f t="shared" si="72"/>
        <v>0</v>
      </c>
      <c r="AH149" s="114">
        <f t="shared" si="79"/>
        <v>1072.8026029902337</v>
      </c>
      <c r="AI149" s="114"/>
      <c r="AJ149" s="114"/>
      <c r="AK149" s="114"/>
      <c r="AL149" s="114"/>
      <c r="AM149" s="114"/>
      <c r="AN149" s="115"/>
    </row>
    <row r="150" spans="1:40">
      <c r="A150" s="47" t="str">
        <f t="shared" si="80"/>
        <v/>
      </c>
      <c r="B150" s="47" t="str">
        <f t="shared" si="81"/>
        <v/>
      </c>
      <c r="C150" s="48">
        <f t="shared" si="66"/>
        <v>0</v>
      </c>
      <c r="D150" s="48">
        <f t="shared" si="67"/>
        <v>0</v>
      </c>
      <c r="E150" s="48">
        <f t="shared" si="68"/>
        <v>0</v>
      </c>
      <c r="F150" s="48">
        <f t="shared" si="69"/>
        <v>0</v>
      </c>
      <c r="I150" s="81" t="str">
        <f t="shared" si="82"/>
        <v/>
      </c>
      <c r="J150" s="19">
        <f t="shared" si="73"/>
        <v>0</v>
      </c>
      <c r="K150">
        <f t="shared" si="74"/>
        <v>1</v>
      </c>
      <c r="M150" s="111"/>
      <c r="N150" s="111"/>
      <c r="O150" s="114"/>
      <c r="P150" s="111"/>
      <c r="Q150" s="111"/>
      <c r="R150" s="111"/>
      <c r="S150" s="111"/>
      <c r="T150" s="111"/>
      <c r="U150" s="111"/>
      <c r="V150" s="111"/>
      <c r="W150" s="111"/>
      <c r="X150" s="111"/>
      <c r="Y150" s="114">
        <f t="shared" si="75"/>
        <v>0</v>
      </c>
      <c r="Z150" s="114">
        <f t="shared" si="83"/>
        <v>0</v>
      </c>
      <c r="AA150" s="114">
        <f t="shared" si="76"/>
        <v>0</v>
      </c>
      <c r="AB150" s="114">
        <f t="shared" si="77"/>
        <v>0</v>
      </c>
      <c r="AC150" s="114">
        <f t="shared" si="84"/>
        <v>0</v>
      </c>
      <c r="AD150" s="114">
        <f t="shared" si="70"/>
        <v>0</v>
      </c>
      <c r="AE150" s="114">
        <f t="shared" si="78"/>
        <v>954.94268501519855</v>
      </c>
      <c r="AF150" s="114">
        <f t="shared" si="71"/>
        <v>0</v>
      </c>
      <c r="AG150" s="114">
        <f t="shared" si="72"/>
        <v>0</v>
      </c>
      <c r="AH150" s="114">
        <f t="shared" si="79"/>
        <v>1072.8026029902337</v>
      </c>
      <c r="AI150" s="114"/>
      <c r="AJ150" s="114"/>
      <c r="AK150" s="114"/>
      <c r="AL150" s="114"/>
      <c r="AM150" s="114"/>
      <c r="AN150" s="115"/>
    </row>
    <row r="151" spans="1:40">
      <c r="A151" s="47" t="str">
        <f t="shared" si="80"/>
        <v/>
      </c>
      <c r="B151" s="47" t="str">
        <f t="shared" si="81"/>
        <v/>
      </c>
      <c r="C151" s="48">
        <f t="shared" si="66"/>
        <v>0</v>
      </c>
      <c r="D151" s="48">
        <f t="shared" si="67"/>
        <v>0</v>
      </c>
      <c r="E151" s="48">
        <f t="shared" si="68"/>
        <v>0</v>
      </c>
      <c r="F151" s="48">
        <f t="shared" si="69"/>
        <v>0</v>
      </c>
      <c r="I151" s="81" t="str">
        <f t="shared" si="82"/>
        <v/>
      </c>
      <c r="J151" s="19">
        <f t="shared" si="73"/>
        <v>0</v>
      </c>
      <c r="K151">
        <f t="shared" si="74"/>
        <v>1</v>
      </c>
      <c r="M151" s="111"/>
      <c r="N151" s="111"/>
      <c r="O151" s="114"/>
      <c r="P151" s="111"/>
      <c r="Q151" s="111"/>
      <c r="R151" s="111"/>
      <c r="S151" s="111"/>
      <c r="T151" s="111"/>
      <c r="U151" s="111"/>
      <c r="V151" s="111"/>
      <c r="W151" s="111"/>
      <c r="X151" s="111"/>
      <c r="Y151" s="114">
        <f t="shared" si="75"/>
        <v>0</v>
      </c>
      <c r="Z151" s="114">
        <f t="shared" si="83"/>
        <v>0</v>
      </c>
      <c r="AA151" s="114">
        <f t="shared" si="76"/>
        <v>0</v>
      </c>
      <c r="AB151" s="114">
        <f t="shared" si="77"/>
        <v>0</v>
      </c>
      <c r="AC151" s="114">
        <f t="shared" si="84"/>
        <v>0</v>
      </c>
      <c r="AD151" s="114">
        <f t="shared" si="70"/>
        <v>0</v>
      </c>
      <c r="AE151" s="114">
        <f t="shared" si="78"/>
        <v>954.94268501519855</v>
      </c>
      <c r="AF151" s="114">
        <f t="shared" si="71"/>
        <v>0</v>
      </c>
      <c r="AG151" s="114">
        <f t="shared" si="72"/>
        <v>0</v>
      </c>
      <c r="AH151" s="114">
        <f t="shared" si="79"/>
        <v>1072.8026029902337</v>
      </c>
      <c r="AI151" s="114"/>
      <c r="AJ151" s="114"/>
      <c r="AK151" s="114"/>
      <c r="AL151" s="114"/>
      <c r="AM151" s="114"/>
      <c r="AN151" s="115"/>
    </row>
    <row r="152" spans="1:40">
      <c r="A152" s="47" t="str">
        <f t="shared" si="80"/>
        <v/>
      </c>
      <c r="B152" s="47" t="str">
        <f t="shared" si="81"/>
        <v/>
      </c>
      <c r="C152" s="48">
        <f t="shared" si="66"/>
        <v>0</v>
      </c>
      <c r="D152" s="48">
        <f t="shared" si="67"/>
        <v>0</v>
      </c>
      <c r="E152" s="48">
        <f t="shared" si="68"/>
        <v>0</v>
      </c>
      <c r="F152" s="48">
        <f t="shared" si="69"/>
        <v>0</v>
      </c>
      <c r="I152" s="81" t="str">
        <f t="shared" si="82"/>
        <v/>
      </c>
      <c r="J152" s="19">
        <f t="shared" si="73"/>
        <v>0</v>
      </c>
      <c r="K152">
        <f t="shared" si="74"/>
        <v>1</v>
      </c>
      <c r="M152" s="111"/>
      <c r="N152" s="111"/>
      <c r="O152" s="114"/>
      <c r="P152" s="111"/>
      <c r="Q152" s="111"/>
      <c r="R152" s="111"/>
      <c r="S152" s="111"/>
      <c r="T152" s="111"/>
      <c r="U152" s="111"/>
      <c r="V152" s="111"/>
      <c r="W152" s="111"/>
      <c r="X152" s="111"/>
      <c r="Y152" s="114">
        <f t="shared" si="75"/>
        <v>0</v>
      </c>
      <c r="Z152" s="114">
        <f t="shared" si="83"/>
        <v>0</v>
      </c>
      <c r="AA152" s="114">
        <f t="shared" si="76"/>
        <v>0</v>
      </c>
      <c r="AB152" s="114">
        <f t="shared" si="77"/>
        <v>0</v>
      </c>
      <c r="AC152" s="114">
        <f t="shared" si="84"/>
        <v>0</v>
      </c>
      <c r="AD152" s="114">
        <f t="shared" si="70"/>
        <v>0</v>
      </c>
      <c r="AE152" s="114">
        <f t="shared" si="78"/>
        <v>954.94268501519855</v>
      </c>
      <c r="AF152" s="114">
        <f t="shared" si="71"/>
        <v>0</v>
      </c>
      <c r="AG152" s="114">
        <f t="shared" si="72"/>
        <v>0</v>
      </c>
      <c r="AH152" s="114">
        <f t="shared" si="79"/>
        <v>1072.8026029902337</v>
      </c>
      <c r="AI152" s="114"/>
      <c r="AJ152" s="114"/>
      <c r="AK152" s="114"/>
      <c r="AL152" s="114"/>
      <c r="AM152" s="114"/>
      <c r="AN152" s="115"/>
    </row>
    <row r="153" spans="1:40">
      <c r="A153" s="47" t="str">
        <f t="shared" si="80"/>
        <v/>
      </c>
      <c r="B153" s="47" t="str">
        <f t="shared" si="81"/>
        <v/>
      </c>
      <c r="C153" s="48">
        <f t="shared" si="66"/>
        <v>0</v>
      </c>
      <c r="D153" s="48">
        <f t="shared" si="67"/>
        <v>0</v>
      </c>
      <c r="E153" s="48">
        <f t="shared" si="68"/>
        <v>0</v>
      </c>
      <c r="F153" s="48">
        <f t="shared" si="69"/>
        <v>0</v>
      </c>
      <c r="I153" s="81" t="str">
        <f t="shared" si="82"/>
        <v/>
      </c>
      <c r="J153" s="19">
        <f t="shared" si="73"/>
        <v>0</v>
      </c>
      <c r="K153">
        <f t="shared" si="74"/>
        <v>1</v>
      </c>
      <c r="M153" s="111"/>
      <c r="N153" s="111"/>
      <c r="O153" s="114"/>
      <c r="P153" s="111"/>
      <c r="Q153" s="111"/>
      <c r="R153" s="111"/>
      <c r="S153" s="111"/>
      <c r="T153" s="111"/>
      <c r="U153" s="111"/>
      <c r="V153" s="111"/>
      <c r="W153" s="111"/>
      <c r="X153" s="111"/>
      <c r="Y153" s="114">
        <f t="shared" si="75"/>
        <v>0</v>
      </c>
      <c r="Z153" s="114">
        <f t="shared" si="83"/>
        <v>0</v>
      </c>
      <c r="AA153" s="114">
        <f t="shared" si="76"/>
        <v>0</v>
      </c>
      <c r="AB153" s="114">
        <f t="shared" si="77"/>
        <v>0</v>
      </c>
      <c r="AC153" s="114">
        <f t="shared" si="84"/>
        <v>0</v>
      </c>
      <c r="AD153" s="114">
        <f t="shared" si="70"/>
        <v>0</v>
      </c>
      <c r="AE153" s="114">
        <f t="shared" si="78"/>
        <v>954.94268501519855</v>
      </c>
      <c r="AF153" s="114">
        <f t="shared" si="71"/>
        <v>0</v>
      </c>
      <c r="AG153" s="114">
        <f t="shared" si="72"/>
        <v>0</v>
      </c>
      <c r="AH153" s="114">
        <f t="shared" si="79"/>
        <v>1072.8026029902337</v>
      </c>
      <c r="AI153" s="114"/>
      <c r="AJ153" s="114"/>
      <c r="AK153" s="114"/>
      <c r="AL153" s="114"/>
      <c r="AM153" s="114"/>
      <c r="AN153" s="115"/>
    </row>
    <row r="154" spans="1:40">
      <c r="A154" s="47" t="str">
        <f t="shared" si="80"/>
        <v/>
      </c>
      <c r="B154" s="47" t="str">
        <f t="shared" si="81"/>
        <v/>
      </c>
      <c r="C154" s="48">
        <f t="shared" si="66"/>
        <v>0</v>
      </c>
      <c r="D154" s="48">
        <f t="shared" si="67"/>
        <v>0</v>
      </c>
      <c r="E154" s="48">
        <f t="shared" si="68"/>
        <v>0</v>
      </c>
      <c r="F154" s="48">
        <f t="shared" si="69"/>
        <v>0</v>
      </c>
      <c r="I154" s="81" t="str">
        <f t="shared" si="82"/>
        <v/>
      </c>
      <c r="J154" s="19">
        <f t="shared" si="73"/>
        <v>0</v>
      </c>
      <c r="K154">
        <f t="shared" si="74"/>
        <v>1</v>
      </c>
      <c r="M154" s="111"/>
      <c r="N154" s="111"/>
      <c r="O154" s="114"/>
      <c r="P154" s="111"/>
      <c r="Q154" s="111"/>
      <c r="R154" s="111"/>
      <c r="S154" s="111"/>
      <c r="T154" s="111"/>
      <c r="U154" s="111"/>
      <c r="V154" s="111"/>
      <c r="W154" s="111"/>
      <c r="X154" s="111"/>
      <c r="Y154" s="114">
        <f t="shared" si="75"/>
        <v>0</v>
      </c>
      <c r="Z154" s="114">
        <f t="shared" si="83"/>
        <v>0</v>
      </c>
      <c r="AA154" s="114">
        <f t="shared" si="76"/>
        <v>0</v>
      </c>
      <c r="AB154" s="114">
        <f t="shared" si="77"/>
        <v>0</v>
      </c>
      <c r="AC154" s="114">
        <f t="shared" si="84"/>
        <v>0</v>
      </c>
      <c r="AD154" s="114">
        <f t="shared" si="70"/>
        <v>0</v>
      </c>
      <c r="AE154" s="114">
        <f t="shared" si="78"/>
        <v>954.94268501519855</v>
      </c>
      <c r="AF154" s="114">
        <f t="shared" si="71"/>
        <v>0</v>
      </c>
      <c r="AG154" s="114">
        <f t="shared" si="72"/>
        <v>0</v>
      </c>
      <c r="AH154" s="114">
        <f t="shared" si="79"/>
        <v>1072.8026029902337</v>
      </c>
      <c r="AI154" s="114"/>
      <c r="AJ154" s="114"/>
      <c r="AK154" s="114"/>
      <c r="AL154" s="114"/>
      <c r="AM154" s="114"/>
      <c r="AN154" s="115"/>
    </row>
    <row r="155" spans="1:40">
      <c r="A155" s="47" t="str">
        <f t="shared" si="80"/>
        <v/>
      </c>
      <c r="B155" s="47" t="str">
        <f t="shared" si="81"/>
        <v/>
      </c>
      <c r="C155" s="48">
        <f t="shared" si="66"/>
        <v>0</v>
      </c>
      <c r="D155" s="48">
        <f t="shared" si="67"/>
        <v>0</v>
      </c>
      <c r="E155" s="48">
        <f t="shared" si="68"/>
        <v>0</v>
      </c>
      <c r="F155" s="48">
        <f t="shared" si="69"/>
        <v>0</v>
      </c>
      <c r="I155" s="81" t="str">
        <f t="shared" si="82"/>
        <v/>
      </c>
      <c r="J155" s="19">
        <f t="shared" si="73"/>
        <v>0</v>
      </c>
      <c r="K155">
        <f t="shared" si="74"/>
        <v>1</v>
      </c>
      <c r="M155" s="111"/>
      <c r="N155" s="111"/>
      <c r="O155" s="114"/>
      <c r="P155" s="111"/>
      <c r="Q155" s="111"/>
      <c r="R155" s="111"/>
      <c r="S155" s="111"/>
      <c r="T155" s="111"/>
      <c r="U155" s="111"/>
      <c r="V155" s="111"/>
      <c r="W155" s="111"/>
      <c r="X155" s="111"/>
      <c r="Y155" s="114">
        <f t="shared" si="75"/>
        <v>0</v>
      </c>
      <c r="Z155" s="114">
        <f t="shared" si="83"/>
        <v>0</v>
      </c>
      <c r="AA155" s="114">
        <f t="shared" si="76"/>
        <v>0</v>
      </c>
      <c r="AB155" s="114">
        <f t="shared" si="77"/>
        <v>0</v>
      </c>
      <c r="AC155" s="114">
        <f t="shared" si="84"/>
        <v>0</v>
      </c>
      <c r="AD155" s="114">
        <f t="shared" si="70"/>
        <v>0</v>
      </c>
      <c r="AE155" s="114">
        <f t="shared" si="78"/>
        <v>954.94268501519855</v>
      </c>
      <c r="AF155" s="114">
        <f t="shared" si="71"/>
        <v>0</v>
      </c>
      <c r="AG155" s="114">
        <f t="shared" si="72"/>
        <v>0</v>
      </c>
      <c r="AH155" s="114">
        <f t="shared" si="79"/>
        <v>1072.8026029902337</v>
      </c>
      <c r="AI155" s="114"/>
      <c r="AJ155" s="114"/>
      <c r="AK155" s="114"/>
      <c r="AL155" s="114"/>
      <c r="AM155" s="114"/>
      <c r="AN155" s="115"/>
    </row>
    <row r="156" spans="1:40">
      <c r="A156" s="47" t="str">
        <f t="shared" si="80"/>
        <v/>
      </c>
      <c r="B156" s="47" t="str">
        <f t="shared" si="81"/>
        <v/>
      </c>
      <c r="C156" s="48">
        <f t="shared" si="66"/>
        <v>0</v>
      </c>
      <c r="D156" s="48">
        <f t="shared" si="67"/>
        <v>0</v>
      </c>
      <c r="E156" s="48">
        <f t="shared" si="68"/>
        <v>0</v>
      </c>
      <c r="F156" s="48">
        <f t="shared" si="69"/>
        <v>0</v>
      </c>
      <c r="I156" s="81" t="str">
        <f t="shared" si="82"/>
        <v/>
      </c>
      <c r="J156" s="19">
        <f t="shared" si="73"/>
        <v>0</v>
      </c>
      <c r="K156">
        <f t="shared" si="74"/>
        <v>1</v>
      </c>
      <c r="M156" s="111"/>
      <c r="N156" s="111"/>
      <c r="O156" s="114"/>
      <c r="P156" s="111"/>
      <c r="Q156" s="111"/>
      <c r="R156" s="111"/>
      <c r="S156" s="111"/>
      <c r="T156" s="111"/>
      <c r="U156" s="111"/>
      <c r="V156" s="111"/>
      <c r="W156" s="111"/>
      <c r="X156" s="111"/>
      <c r="Y156" s="114">
        <f t="shared" si="75"/>
        <v>0</v>
      </c>
      <c r="Z156" s="114">
        <f t="shared" si="83"/>
        <v>0</v>
      </c>
      <c r="AA156" s="114">
        <f t="shared" si="76"/>
        <v>0</v>
      </c>
      <c r="AB156" s="114">
        <f t="shared" si="77"/>
        <v>0</v>
      </c>
      <c r="AC156" s="114">
        <f t="shared" si="84"/>
        <v>0</v>
      </c>
      <c r="AD156" s="114">
        <f t="shared" si="70"/>
        <v>0</v>
      </c>
      <c r="AE156" s="114">
        <f t="shared" si="78"/>
        <v>954.94268501519855</v>
      </c>
      <c r="AF156" s="114">
        <f t="shared" si="71"/>
        <v>0</v>
      </c>
      <c r="AG156" s="114">
        <f t="shared" si="72"/>
        <v>0</v>
      </c>
      <c r="AH156" s="114">
        <f t="shared" si="79"/>
        <v>1072.8026029902337</v>
      </c>
      <c r="AI156" s="114"/>
      <c r="AJ156" s="114"/>
      <c r="AK156" s="114"/>
      <c r="AL156" s="114"/>
      <c r="AM156" s="114"/>
      <c r="AN156" s="115"/>
    </row>
    <row r="157" spans="1:40">
      <c r="A157" s="47" t="str">
        <f t="shared" si="80"/>
        <v/>
      </c>
      <c r="B157" s="47" t="str">
        <f t="shared" si="81"/>
        <v/>
      </c>
      <c r="C157" s="48">
        <f t="shared" si="66"/>
        <v>0</v>
      </c>
      <c r="D157" s="48">
        <f t="shared" si="67"/>
        <v>0</v>
      </c>
      <c r="E157" s="48">
        <f t="shared" si="68"/>
        <v>0</v>
      </c>
      <c r="F157" s="48">
        <f t="shared" si="69"/>
        <v>0</v>
      </c>
      <c r="I157" s="81" t="str">
        <f t="shared" si="82"/>
        <v/>
      </c>
      <c r="J157" s="19">
        <f t="shared" si="73"/>
        <v>0</v>
      </c>
      <c r="K157">
        <f t="shared" si="74"/>
        <v>1</v>
      </c>
      <c r="M157" s="111"/>
      <c r="N157" s="111"/>
      <c r="O157" s="114"/>
      <c r="P157" s="111"/>
      <c r="Q157" s="111"/>
      <c r="R157" s="111"/>
      <c r="S157" s="111"/>
      <c r="T157" s="111"/>
      <c r="U157" s="111"/>
      <c r="V157" s="111"/>
      <c r="W157" s="111"/>
      <c r="X157" s="111"/>
      <c r="Y157" s="114">
        <f t="shared" si="75"/>
        <v>0</v>
      </c>
      <c r="Z157" s="114">
        <f t="shared" si="83"/>
        <v>0</v>
      </c>
      <c r="AA157" s="114">
        <f t="shared" si="76"/>
        <v>0</v>
      </c>
      <c r="AB157" s="114">
        <f t="shared" si="77"/>
        <v>0</v>
      </c>
      <c r="AC157" s="114">
        <f t="shared" si="84"/>
        <v>0</v>
      </c>
      <c r="AD157" s="114">
        <f t="shared" si="70"/>
        <v>0</v>
      </c>
      <c r="AE157" s="114">
        <f t="shared" si="78"/>
        <v>954.94268501519855</v>
      </c>
      <c r="AF157" s="114">
        <f t="shared" si="71"/>
        <v>0</v>
      </c>
      <c r="AG157" s="114">
        <f t="shared" si="72"/>
        <v>0</v>
      </c>
      <c r="AH157" s="114">
        <f t="shared" si="79"/>
        <v>1072.8026029902337</v>
      </c>
      <c r="AI157" s="114"/>
      <c r="AJ157" s="114"/>
      <c r="AK157" s="114"/>
      <c r="AL157" s="114"/>
      <c r="AM157" s="114"/>
      <c r="AN157" s="115"/>
    </row>
    <row r="158" spans="1:40">
      <c r="A158" s="47" t="str">
        <f t="shared" si="80"/>
        <v/>
      </c>
      <c r="B158" s="47" t="str">
        <f t="shared" si="81"/>
        <v/>
      </c>
      <c r="C158" s="48">
        <f t="shared" si="66"/>
        <v>0</v>
      </c>
      <c r="D158" s="48">
        <f t="shared" si="67"/>
        <v>0</v>
      </c>
      <c r="E158" s="48">
        <f t="shared" si="68"/>
        <v>0</v>
      </c>
      <c r="F158" s="48">
        <f t="shared" si="69"/>
        <v>0</v>
      </c>
      <c r="I158" s="81" t="str">
        <f t="shared" si="82"/>
        <v/>
      </c>
      <c r="J158" s="19">
        <f t="shared" si="73"/>
        <v>0</v>
      </c>
      <c r="K158">
        <f t="shared" si="74"/>
        <v>1</v>
      </c>
      <c r="M158" s="111"/>
      <c r="N158" s="111"/>
      <c r="O158" s="114"/>
      <c r="P158" s="111"/>
      <c r="Q158" s="111"/>
      <c r="R158" s="111"/>
      <c r="S158" s="111"/>
      <c r="T158" s="111"/>
      <c r="U158" s="111"/>
      <c r="V158" s="111"/>
      <c r="W158" s="111"/>
      <c r="X158" s="111"/>
      <c r="Y158" s="114">
        <f t="shared" si="75"/>
        <v>0</v>
      </c>
      <c r="Z158" s="114">
        <f t="shared" si="83"/>
        <v>0</v>
      </c>
      <c r="AA158" s="114">
        <f t="shared" si="76"/>
        <v>0</v>
      </c>
      <c r="AB158" s="114">
        <f t="shared" si="77"/>
        <v>0</v>
      </c>
      <c r="AC158" s="114">
        <f t="shared" si="84"/>
        <v>0</v>
      </c>
      <c r="AD158" s="114">
        <f t="shared" si="70"/>
        <v>0</v>
      </c>
      <c r="AE158" s="114">
        <f t="shared" si="78"/>
        <v>954.94268501519855</v>
      </c>
      <c r="AF158" s="114">
        <f t="shared" si="71"/>
        <v>0</v>
      </c>
      <c r="AG158" s="114">
        <f t="shared" si="72"/>
        <v>0</v>
      </c>
      <c r="AH158" s="114">
        <f t="shared" si="79"/>
        <v>1072.8026029902337</v>
      </c>
      <c r="AI158" s="114"/>
      <c r="AJ158" s="114"/>
      <c r="AK158" s="114"/>
      <c r="AL158" s="114"/>
      <c r="AM158" s="114"/>
      <c r="AN158" s="115"/>
    </row>
    <row r="159" spans="1:40">
      <c r="A159" s="47" t="str">
        <f t="shared" si="80"/>
        <v/>
      </c>
      <c r="B159" s="47" t="str">
        <f t="shared" si="81"/>
        <v/>
      </c>
      <c r="C159" s="48">
        <f t="shared" si="66"/>
        <v>0</v>
      </c>
      <c r="D159" s="48">
        <f t="shared" si="67"/>
        <v>0</v>
      </c>
      <c r="E159" s="48">
        <f t="shared" si="68"/>
        <v>0</v>
      </c>
      <c r="F159" s="48">
        <f t="shared" si="69"/>
        <v>0</v>
      </c>
      <c r="I159" s="81" t="str">
        <f t="shared" si="82"/>
        <v/>
      </c>
      <c r="J159" s="19">
        <f t="shared" si="73"/>
        <v>0</v>
      </c>
      <c r="K159">
        <f t="shared" si="74"/>
        <v>1</v>
      </c>
      <c r="M159" s="111"/>
      <c r="N159" s="111"/>
      <c r="O159" s="114"/>
      <c r="P159" s="111"/>
      <c r="Q159" s="111"/>
      <c r="R159" s="111"/>
      <c r="S159" s="111"/>
      <c r="T159" s="111"/>
      <c r="U159" s="111"/>
      <c r="V159" s="111"/>
      <c r="W159" s="111"/>
      <c r="X159" s="111"/>
      <c r="Y159" s="114">
        <f t="shared" si="75"/>
        <v>0</v>
      </c>
      <c r="Z159" s="114">
        <f t="shared" si="83"/>
        <v>0</v>
      </c>
      <c r="AA159" s="114">
        <f t="shared" si="76"/>
        <v>0</v>
      </c>
      <c r="AB159" s="114">
        <f t="shared" si="77"/>
        <v>0</v>
      </c>
      <c r="AC159" s="114">
        <f t="shared" si="84"/>
        <v>0</v>
      </c>
      <c r="AD159" s="114">
        <f t="shared" si="70"/>
        <v>0</v>
      </c>
      <c r="AE159" s="114">
        <f t="shared" si="78"/>
        <v>954.94268501519855</v>
      </c>
      <c r="AF159" s="114">
        <f t="shared" si="71"/>
        <v>0</v>
      </c>
      <c r="AG159" s="114">
        <f t="shared" si="72"/>
        <v>0</v>
      </c>
      <c r="AH159" s="114">
        <f t="shared" si="79"/>
        <v>1072.8026029902337</v>
      </c>
      <c r="AI159" s="114"/>
      <c r="AJ159" s="114"/>
      <c r="AK159" s="114"/>
      <c r="AL159" s="114"/>
      <c r="AM159" s="114"/>
      <c r="AN159" s="115"/>
    </row>
    <row r="160" spans="1:40">
      <c r="C160" s="4"/>
      <c r="D160" s="4"/>
      <c r="E160" s="4"/>
      <c r="F160" s="4"/>
      <c r="K160" s="83"/>
      <c r="M160" s="111"/>
      <c r="N160" s="111"/>
      <c r="O160" s="111"/>
      <c r="P160" s="111"/>
      <c r="Q160" s="111"/>
      <c r="R160" s="111"/>
      <c r="S160" s="111"/>
      <c r="T160" s="111"/>
      <c r="U160" s="111"/>
      <c r="V160" s="111"/>
      <c r="W160" s="111"/>
      <c r="X160" s="111"/>
      <c r="Y160" s="111"/>
      <c r="Z160" s="111"/>
      <c r="AA160" s="111"/>
      <c r="AB160" s="111"/>
      <c r="AC160" s="111"/>
      <c r="AD160" s="111"/>
      <c r="AE160" s="111"/>
      <c r="AF160" s="111"/>
      <c r="AG160" s="111"/>
      <c r="AH160" s="111"/>
      <c r="AI160" s="111"/>
      <c r="AJ160" s="111"/>
      <c r="AK160" s="111"/>
      <c r="AL160" s="111"/>
      <c r="AM160" s="111"/>
      <c r="AN160" s="111"/>
    </row>
    <row r="161" spans="1:40">
      <c r="C161" s="4"/>
      <c r="D161" s="4"/>
      <c r="E161" s="4"/>
      <c r="F161" s="4"/>
      <c r="K161" s="19"/>
      <c r="M161" s="111"/>
      <c r="N161" s="111"/>
      <c r="O161" s="111"/>
      <c r="P161" s="111"/>
      <c r="Q161" s="111"/>
      <c r="R161" s="111"/>
      <c r="S161" s="111"/>
      <c r="T161" s="111"/>
      <c r="U161" s="111"/>
      <c r="V161" s="111"/>
      <c r="W161" s="111"/>
      <c r="X161" s="111"/>
      <c r="Y161" s="111"/>
      <c r="Z161" s="111"/>
      <c r="AA161" s="111"/>
      <c r="AB161" s="111"/>
      <c r="AC161" s="111"/>
      <c r="AD161" s="111"/>
      <c r="AE161" s="111"/>
      <c r="AF161" s="111"/>
      <c r="AG161" s="111"/>
      <c r="AH161" s="111"/>
      <c r="AI161" s="111"/>
      <c r="AJ161" s="111"/>
      <c r="AK161" s="111"/>
      <c r="AL161" s="111"/>
      <c r="AM161" s="111"/>
      <c r="AN161" s="111"/>
    </row>
    <row r="162" spans="1:40">
      <c r="C162" s="4"/>
      <c r="D162" s="4"/>
      <c r="E162" s="4"/>
      <c r="F162" s="4"/>
      <c r="K162" s="19"/>
      <c r="M162" s="111"/>
      <c r="N162" s="111"/>
      <c r="O162" s="111"/>
      <c r="P162" s="111"/>
      <c r="Q162" s="111"/>
      <c r="R162" s="111"/>
      <c r="S162" s="111"/>
      <c r="T162" s="111"/>
      <c r="U162" s="111"/>
      <c r="V162" s="111"/>
      <c r="W162" s="111"/>
      <c r="X162" s="111"/>
      <c r="Y162" s="111"/>
      <c r="Z162" s="111"/>
      <c r="AA162" s="111"/>
      <c r="AB162" s="111"/>
      <c r="AC162" s="111"/>
      <c r="AD162" s="111"/>
      <c r="AE162" s="111"/>
      <c r="AF162" s="111"/>
      <c r="AG162" s="111"/>
      <c r="AH162" s="111"/>
      <c r="AI162" s="111"/>
      <c r="AJ162" s="111"/>
      <c r="AK162" s="111"/>
      <c r="AL162" s="111"/>
      <c r="AM162" s="111"/>
      <c r="AN162" s="111"/>
    </row>
    <row r="163" spans="1:40" ht="21">
      <c r="A163" s="5" t="s">
        <v>6</v>
      </c>
      <c r="B163" s="5"/>
      <c r="K163" s="19"/>
      <c r="M163" s="111"/>
      <c r="N163" s="111"/>
      <c r="O163" s="111"/>
      <c r="P163" s="111"/>
      <c r="Q163" s="111"/>
      <c r="R163" s="111"/>
      <c r="S163" s="111"/>
      <c r="T163" s="111"/>
      <c r="U163" s="111"/>
      <c r="V163" s="111"/>
      <c r="W163" s="111"/>
      <c r="X163" s="111"/>
      <c r="Y163" s="111"/>
      <c r="Z163" s="111"/>
      <c r="AA163" s="111"/>
      <c r="AB163" s="111"/>
      <c r="AC163" s="111"/>
      <c r="AD163" s="111"/>
      <c r="AE163" s="111"/>
      <c r="AF163" s="111"/>
      <c r="AG163" s="111"/>
      <c r="AH163" s="111"/>
      <c r="AI163" s="111"/>
      <c r="AJ163" s="111"/>
      <c r="AK163" s="111"/>
      <c r="AL163" s="111"/>
      <c r="AM163" s="111"/>
      <c r="AN163" s="111"/>
    </row>
    <row r="164" spans="1:40">
      <c r="A164" s="31"/>
      <c r="B164" s="31"/>
      <c r="C164" s="6"/>
      <c r="D164" s="6"/>
      <c r="E164" s="6"/>
      <c r="F164" s="6"/>
      <c r="K164" s="19"/>
      <c r="M164" s="111"/>
      <c r="N164" s="111"/>
      <c r="O164" s="111"/>
      <c r="P164" s="111"/>
      <c r="Q164" s="111"/>
      <c r="R164" s="111"/>
      <c r="S164" s="111"/>
      <c r="T164" s="111"/>
      <c r="U164" s="111"/>
      <c r="V164" s="111"/>
      <c r="W164" s="111"/>
      <c r="X164" s="111"/>
      <c r="Y164" s="111"/>
      <c r="Z164" s="111"/>
      <c r="AA164" s="111"/>
      <c r="AB164" s="111"/>
      <c r="AC164" s="111"/>
      <c r="AD164" s="111"/>
      <c r="AE164" s="111"/>
      <c r="AF164" s="111"/>
      <c r="AG164" s="111"/>
      <c r="AH164" s="111"/>
      <c r="AI164" s="111"/>
      <c r="AJ164" s="111"/>
      <c r="AK164" s="111"/>
      <c r="AL164" s="111"/>
      <c r="AM164" s="111"/>
      <c r="AN164" s="111"/>
    </row>
    <row r="165" spans="1:40">
      <c r="A165" s="10" t="s">
        <v>83</v>
      </c>
      <c r="B165" s="10"/>
      <c r="C165" s="10" t="s">
        <v>11</v>
      </c>
      <c r="D165" s="10" t="s">
        <v>11</v>
      </c>
      <c r="E165" s="11" t="s">
        <v>10</v>
      </c>
      <c r="F165" s="10" t="s">
        <v>10</v>
      </c>
      <c r="K165" s="19"/>
      <c r="M165" s="111"/>
      <c r="N165" s="111"/>
      <c r="O165" s="111"/>
      <c r="P165" s="111"/>
      <c r="Q165" s="111"/>
      <c r="R165" s="111"/>
      <c r="S165" s="111"/>
      <c r="T165" s="111"/>
      <c r="U165" s="111"/>
      <c r="V165" s="111"/>
      <c r="W165" s="111"/>
      <c r="X165" s="111"/>
      <c r="Y165" s="111"/>
      <c r="Z165" s="111"/>
      <c r="AA165" s="111"/>
      <c r="AB165" s="111"/>
      <c r="AC165" s="111"/>
      <c r="AD165" s="111"/>
      <c r="AE165" s="111"/>
      <c r="AF165" s="111"/>
      <c r="AG165" s="111"/>
      <c r="AH165" s="111"/>
      <c r="AI165" s="111"/>
      <c r="AJ165" s="111"/>
      <c r="AK165" s="111"/>
      <c r="AL165" s="111"/>
      <c r="AM165" s="111"/>
      <c r="AN165" s="111"/>
    </row>
    <row r="166" spans="1:40">
      <c r="A166" s="10"/>
      <c r="B166" s="10"/>
      <c r="C166" s="10" t="s">
        <v>29</v>
      </c>
      <c r="D166" s="10" t="s">
        <v>30</v>
      </c>
      <c r="E166" s="11" t="s">
        <v>29</v>
      </c>
      <c r="F166" s="10" t="s">
        <v>30</v>
      </c>
      <c r="K166" s="19"/>
      <c r="M166" s="111"/>
      <c r="N166" s="111"/>
      <c r="O166" s="111"/>
      <c r="P166" s="111"/>
      <c r="Q166" s="111"/>
      <c r="R166" s="111"/>
      <c r="S166" s="111"/>
      <c r="T166" s="111"/>
      <c r="U166" s="111"/>
      <c r="V166" s="111"/>
      <c r="W166" s="111"/>
      <c r="X166" s="111"/>
      <c r="Y166" s="111"/>
      <c r="Z166" s="111"/>
      <c r="AA166" s="111"/>
      <c r="AB166" s="111"/>
      <c r="AC166" s="111"/>
      <c r="AD166" s="111"/>
      <c r="AE166" s="111"/>
      <c r="AF166" s="111"/>
      <c r="AG166" s="111"/>
      <c r="AH166" s="111"/>
      <c r="AI166" s="111"/>
      <c r="AJ166" s="111"/>
      <c r="AK166" s="111"/>
      <c r="AL166" s="111"/>
      <c r="AM166" s="111"/>
      <c r="AN166" s="111"/>
    </row>
    <row r="167" spans="1:40">
      <c r="A167" s="10"/>
      <c r="B167" s="10"/>
      <c r="C167" s="10" t="s">
        <v>9</v>
      </c>
      <c r="D167" s="10" t="s">
        <v>8</v>
      </c>
      <c r="E167" s="11" t="s">
        <v>9</v>
      </c>
      <c r="F167" s="10" t="s">
        <v>8</v>
      </c>
      <c r="K167" s="19"/>
      <c r="M167" s="111"/>
      <c r="N167" s="111"/>
      <c r="O167" s="111"/>
      <c r="P167" s="111"/>
      <c r="Q167" s="111"/>
      <c r="R167" s="111"/>
      <c r="S167" s="111"/>
      <c r="T167" s="111"/>
      <c r="U167" s="111"/>
      <c r="V167" s="111"/>
      <c r="W167" s="111"/>
      <c r="X167" s="111"/>
      <c r="Y167" s="111"/>
      <c r="Z167" s="111"/>
      <c r="AA167" s="111"/>
      <c r="AB167" s="111"/>
      <c r="AC167" s="111"/>
      <c r="AD167" s="111"/>
      <c r="AE167" s="111"/>
      <c r="AF167" s="111"/>
      <c r="AG167" s="111"/>
      <c r="AH167" s="111"/>
      <c r="AI167" s="111"/>
      <c r="AJ167" s="111"/>
      <c r="AK167" s="111"/>
      <c r="AL167" s="111"/>
      <c r="AM167" s="111"/>
      <c r="AN167" s="111"/>
    </row>
    <row r="168" spans="1:40">
      <c r="A168" s="10"/>
      <c r="B168" s="10"/>
      <c r="C168" s="10"/>
      <c r="D168" s="10"/>
      <c r="E168" s="11"/>
      <c r="F168" s="10"/>
      <c r="K168" s="19"/>
      <c r="M168" s="111"/>
      <c r="N168" s="111"/>
      <c r="O168" s="111"/>
      <c r="P168" s="111"/>
      <c r="Q168" s="111"/>
      <c r="R168" s="111"/>
      <c r="S168" s="111"/>
      <c r="T168" s="111"/>
      <c r="U168" s="111"/>
      <c r="V168" s="111"/>
      <c r="W168" s="111"/>
      <c r="X168" s="111"/>
      <c r="Y168" s="111"/>
      <c r="Z168" s="111"/>
      <c r="AA168" s="111"/>
      <c r="AB168" s="111"/>
      <c r="AC168" s="111"/>
      <c r="AD168" s="111"/>
      <c r="AE168" s="111"/>
      <c r="AF168" s="111"/>
      <c r="AG168" s="111"/>
      <c r="AH168" s="111"/>
      <c r="AI168" s="111"/>
      <c r="AJ168" s="111"/>
      <c r="AK168" s="111"/>
      <c r="AL168" s="111"/>
      <c r="AM168" s="111"/>
      <c r="AN168" s="111"/>
    </row>
    <row r="169" spans="1:40">
      <c r="A169" s="10" t="s">
        <v>4</v>
      </c>
      <c r="B169" s="10" t="s">
        <v>3</v>
      </c>
      <c r="C169" s="10" t="s">
        <v>33</v>
      </c>
      <c r="D169" s="10" t="s">
        <v>33</v>
      </c>
      <c r="E169" s="11" t="s">
        <v>33</v>
      </c>
      <c r="F169" s="10" t="s">
        <v>33</v>
      </c>
      <c r="K169" s="19"/>
      <c r="M169" s="111"/>
      <c r="N169" s="111"/>
      <c r="O169" s="111"/>
      <c r="P169" s="111"/>
      <c r="Q169" s="111"/>
      <c r="R169" s="111"/>
      <c r="S169" s="111"/>
      <c r="T169" s="111"/>
      <c r="U169" s="111"/>
      <c r="V169" s="111"/>
      <c r="W169" s="111"/>
      <c r="X169" s="111"/>
      <c r="Y169" s="111"/>
      <c r="Z169" s="111"/>
      <c r="AA169" s="111"/>
      <c r="AB169" s="111"/>
      <c r="AC169" s="111"/>
      <c r="AD169" s="111"/>
      <c r="AE169" s="111"/>
      <c r="AF169" s="111"/>
      <c r="AG169" s="111"/>
      <c r="AH169" s="111"/>
      <c r="AI169" s="111"/>
      <c r="AJ169" s="111"/>
      <c r="AK169" s="111"/>
      <c r="AL169" s="111"/>
      <c r="AM169" s="111"/>
      <c r="AN169" s="111"/>
    </row>
    <row r="170" spans="1:40">
      <c r="A170" s="46"/>
      <c r="B170" s="46"/>
      <c r="C170" s="19"/>
      <c r="D170" s="19"/>
      <c r="E170" s="19"/>
      <c r="F170" s="19"/>
      <c r="K170" s="19"/>
      <c r="M170" s="111"/>
      <c r="N170" s="111"/>
      <c r="O170" s="111"/>
      <c r="P170" s="111"/>
      <c r="Q170" s="111"/>
      <c r="R170" s="111"/>
      <c r="S170" s="111"/>
      <c r="T170" s="111"/>
      <c r="U170" s="111"/>
      <c r="V170" s="111"/>
      <c r="W170" s="111"/>
      <c r="X170" s="111"/>
      <c r="Y170" s="111"/>
      <c r="Z170" s="111"/>
      <c r="AA170" s="111"/>
      <c r="AB170" s="111"/>
      <c r="AC170" s="111"/>
      <c r="AD170" s="111"/>
      <c r="AE170" s="111"/>
      <c r="AF170" s="111"/>
      <c r="AG170" s="111"/>
      <c r="AH170" s="111"/>
      <c r="AI170" s="111"/>
      <c r="AJ170" s="111"/>
      <c r="AK170" s="111"/>
      <c r="AL170" s="111"/>
      <c r="AM170" s="111"/>
      <c r="AN170" s="111"/>
    </row>
    <row r="171" spans="1:40">
      <c r="A171" s="47">
        <f>x+B171-Jahr</f>
        <v>40</v>
      </c>
      <c r="B171" s="47">
        <f>MAX(Jahr,1999)</f>
        <v>2019</v>
      </c>
      <c r="C171" s="48">
        <f t="shared" ref="C171:C202" si="85">IF($A171=121,1,IF($A171&gt;121,0,IF($A171&lt;(x+n),INDEX(Aggregattafel_2.O,$A171+1,2),IF($A171=(x+n),INDEX(f,1,2),IF(AND($A171&gt;(x+n),$A171&lt;(x+n+5)),INDEX(f,2,2),1))*INDEX(Selektionstafel_2.O,$A171+1,2))*EXP(-(INDEX(F_2_2.O,$A171+1,2)*($B171-1999)+INDEX(G,$B171-1998,1)*(INDEX(F_1_2.O,$A171+1,2)-INDEX(F_2_2.O,$A171+1,2))))))</f>
        <v>6.2811321314945644E-4</v>
      </c>
      <c r="D171" s="48">
        <f t="shared" ref="D171:D234" si="86">IF($A171=121,1,IF($A171&gt;121,0,INDEX(Aggregattafel_2.O,$A171+1,2)*EXP(-(INDEX(F_2_2.O,$A171+1,2)*($B171-1999)+INDEX(G,$B171-1998,1)*(INDEX(F_1_2.O,$A171+1,2)-INDEX(F_2_2.O,$A171+1,2))))))</f>
        <v>6.2811321314945644E-4</v>
      </c>
      <c r="E171" s="48">
        <f t="shared" ref="E171:E202" si="87">IF($A171=121,1,IF($A171&gt;121,0,IF($A171&lt;(x+n),INDEX(Aggregattafel_1.O,$A171+1,2),IF($A171=(x+n),INDEX(f,1,2),IF(AND($A171&gt;(x+n),$A171&lt;(x+n+5)),INDEX(f,2,2),1))*INDEX(Selektionstafel_1.O,$A171+1,2))*EXP(-INDEX(F_1.O,$A171+1,2)*($B171-1999))))</f>
        <v>4.6882412551413143E-4</v>
      </c>
      <c r="F171" s="48">
        <f t="shared" ref="F171:F234" si="88">IF($A171=121,1,IF($A171&gt;121,0,INDEX(Aggregattafel_1.O,$A171+1,2)*EXP(-INDEX(F_1.O,$A171+1,2)*($B171-1999))))</f>
        <v>4.6882412551413143E-4</v>
      </c>
      <c r="K171" s="19"/>
      <c r="M171" s="111"/>
      <c r="N171" s="111"/>
      <c r="O171" s="111"/>
      <c r="P171" s="111"/>
      <c r="Q171" s="111"/>
      <c r="R171" s="111"/>
      <c r="S171" s="111"/>
      <c r="T171" s="111"/>
      <c r="U171" s="111"/>
      <c r="V171" s="111"/>
      <c r="W171" s="111"/>
      <c r="X171" s="111"/>
      <c r="Y171" s="111"/>
      <c r="Z171" s="111"/>
      <c r="AA171" s="111"/>
      <c r="AB171" s="111"/>
      <c r="AC171" s="111"/>
      <c r="AD171" s="111"/>
      <c r="AE171" s="111"/>
      <c r="AF171" s="111"/>
      <c r="AG171" s="111"/>
      <c r="AH171" s="111"/>
      <c r="AI171" s="111"/>
      <c r="AJ171" s="111"/>
      <c r="AK171" s="111"/>
      <c r="AL171" s="111"/>
      <c r="AM171" s="111"/>
      <c r="AN171" s="111"/>
    </row>
    <row r="172" spans="1:40">
      <c r="A172" s="47">
        <f>IF(AND(A171&lt;121,A171&lt;&gt;""),A171+1,"")</f>
        <v>41</v>
      </c>
      <c r="B172" s="47">
        <f>IF(AND($A171&lt;121,$A171&lt;&gt;""),B171+1,"")</f>
        <v>2020</v>
      </c>
      <c r="C172" s="48">
        <f t="shared" si="85"/>
        <v>6.8479518070206375E-4</v>
      </c>
      <c r="D172" s="48">
        <f t="shared" si="86"/>
        <v>6.8479518070206375E-4</v>
      </c>
      <c r="E172" s="48">
        <f t="shared" si="87"/>
        <v>5.0885281874195462E-4</v>
      </c>
      <c r="F172" s="48">
        <f t="shared" si="88"/>
        <v>5.0885281874195462E-4</v>
      </c>
      <c r="K172" s="19"/>
      <c r="M172" s="111"/>
      <c r="N172" s="111"/>
      <c r="O172" s="111"/>
      <c r="P172" s="111"/>
      <c r="Q172" s="111"/>
      <c r="R172" s="111"/>
      <c r="S172" s="111"/>
      <c r="T172" s="111"/>
      <c r="U172" s="111"/>
      <c r="V172" s="111"/>
      <c r="W172" s="111"/>
      <c r="X172" s="111"/>
      <c r="Y172" s="111"/>
      <c r="Z172" s="111"/>
      <c r="AA172" s="111"/>
      <c r="AB172" s="111"/>
      <c r="AC172" s="111"/>
      <c r="AD172" s="111"/>
      <c r="AE172" s="111"/>
      <c r="AF172" s="111"/>
      <c r="AG172" s="111"/>
      <c r="AH172" s="111"/>
      <c r="AI172" s="111"/>
      <c r="AJ172" s="111"/>
      <c r="AK172" s="111"/>
      <c r="AL172" s="111"/>
      <c r="AM172" s="111"/>
      <c r="AN172" s="111"/>
    </row>
    <row r="173" spans="1:40">
      <c r="A173" s="47">
        <f t="shared" ref="A173:A236" si="89">IF(AND(A172&lt;121,A172&lt;&gt;""),A172+1,"")</f>
        <v>42</v>
      </c>
      <c r="B173" s="47">
        <f t="shared" ref="B173:B236" si="90">IF(AND($A172&lt;121,$A172&lt;&gt;""),B172+1,"")</f>
        <v>2021</v>
      </c>
      <c r="C173" s="48">
        <f t="shared" si="85"/>
        <v>7.4135836035293067E-4</v>
      </c>
      <c r="D173" s="48">
        <f t="shared" si="86"/>
        <v>7.4135836035293067E-4</v>
      </c>
      <c r="E173" s="48">
        <f t="shared" si="87"/>
        <v>5.4719242609283154E-4</v>
      </c>
      <c r="F173" s="48">
        <f t="shared" si="88"/>
        <v>5.4719242609283154E-4</v>
      </c>
      <c r="K173" s="19"/>
      <c r="M173" s="111"/>
      <c r="N173" s="111"/>
      <c r="O173" s="111"/>
      <c r="P173" s="111"/>
      <c r="Q173" s="111"/>
      <c r="R173" s="111"/>
      <c r="S173" s="111"/>
      <c r="T173" s="111"/>
      <c r="U173" s="111"/>
      <c r="V173" s="111"/>
      <c r="W173" s="111"/>
      <c r="X173" s="111"/>
      <c r="Y173" s="111"/>
      <c r="Z173" s="111"/>
      <c r="AA173" s="111"/>
      <c r="AB173" s="111"/>
      <c r="AC173" s="111"/>
      <c r="AD173" s="111"/>
      <c r="AE173" s="111"/>
      <c r="AF173" s="111"/>
      <c r="AG173" s="111"/>
      <c r="AH173" s="111"/>
      <c r="AI173" s="111"/>
      <c r="AJ173" s="111"/>
      <c r="AK173" s="111"/>
      <c r="AL173" s="111"/>
      <c r="AM173" s="111"/>
      <c r="AN173" s="111"/>
    </row>
    <row r="174" spans="1:40">
      <c r="A174" s="47">
        <f t="shared" si="89"/>
        <v>43</v>
      </c>
      <c r="B174" s="47">
        <f t="shared" si="90"/>
        <v>2022</v>
      </c>
      <c r="C174" s="48">
        <f t="shared" si="85"/>
        <v>7.9381717603315641E-4</v>
      </c>
      <c r="D174" s="48">
        <f t="shared" si="86"/>
        <v>7.9381717603315641E-4</v>
      </c>
      <c r="E174" s="48">
        <f t="shared" si="87"/>
        <v>5.8099585053113484E-4</v>
      </c>
      <c r="F174" s="48">
        <f t="shared" si="88"/>
        <v>5.8099585053113484E-4</v>
      </c>
      <c r="K174" s="19"/>
      <c r="M174" s="111"/>
      <c r="N174" s="111"/>
      <c r="O174" s="111"/>
      <c r="P174" s="111"/>
      <c r="Q174" s="111"/>
      <c r="R174" s="111"/>
      <c r="S174" s="111"/>
      <c r="T174" s="111"/>
      <c r="U174" s="111"/>
      <c r="V174" s="111"/>
      <c r="W174" s="111"/>
      <c r="X174" s="111"/>
      <c r="Y174" s="111"/>
      <c r="Z174" s="111"/>
      <c r="AA174" s="111"/>
      <c r="AB174" s="111"/>
      <c r="AC174" s="111"/>
      <c r="AD174" s="111"/>
      <c r="AE174" s="111"/>
      <c r="AF174" s="111"/>
      <c r="AG174" s="111"/>
      <c r="AH174" s="111"/>
      <c r="AI174" s="111"/>
      <c r="AJ174" s="111"/>
      <c r="AK174" s="111"/>
      <c r="AL174" s="111"/>
      <c r="AM174" s="111"/>
      <c r="AN174" s="111"/>
    </row>
    <row r="175" spans="1:40">
      <c r="A175" s="47">
        <f t="shared" si="89"/>
        <v>44</v>
      </c>
      <c r="B175" s="47">
        <f t="shared" si="90"/>
        <v>2023</v>
      </c>
      <c r="C175" s="48">
        <f t="shared" si="85"/>
        <v>8.4122823834994673E-4</v>
      </c>
      <c r="D175" s="48">
        <f t="shared" si="86"/>
        <v>8.4122823834994673E-4</v>
      </c>
      <c r="E175" s="48">
        <f t="shared" si="87"/>
        <v>6.1130992275406867E-4</v>
      </c>
      <c r="F175" s="48">
        <f t="shared" si="88"/>
        <v>6.1130992275406867E-4</v>
      </c>
      <c r="K175" s="19"/>
      <c r="M175" s="111"/>
      <c r="N175" s="111"/>
      <c r="O175" s="111"/>
      <c r="P175" s="111"/>
      <c r="Q175" s="111"/>
      <c r="R175" s="111"/>
      <c r="S175" s="111"/>
      <c r="T175" s="111"/>
      <c r="U175" s="111"/>
      <c r="V175" s="111"/>
      <c r="W175" s="111"/>
      <c r="X175" s="111"/>
      <c r="Y175" s="111"/>
      <c r="Z175" s="111"/>
      <c r="AA175" s="111"/>
      <c r="AB175" s="111"/>
      <c r="AC175" s="111"/>
      <c r="AD175" s="111"/>
      <c r="AE175" s="111"/>
      <c r="AF175" s="111"/>
      <c r="AG175" s="111"/>
      <c r="AH175" s="111"/>
      <c r="AI175" s="111"/>
      <c r="AJ175" s="111"/>
      <c r="AK175" s="111"/>
      <c r="AL175" s="111"/>
      <c r="AM175" s="111"/>
      <c r="AN175" s="111"/>
    </row>
    <row r="176" spans="1:40">
      <c r="A176" s="47">
        <f t="shared" si="89"/>
        <v>45</v>
      </c>
      <c r="B176" s="47">
        <f t="shared" si="90"/>
        <v>2024</v>
      </c>
      <c r="C176" s="48">
        <f t="shared" si="85"/>
        <v>8.8987358303207304E-4</v>
      </c>
      <c r="D176" s="48">
        <f t="shared" si="86"/>
        <v>8.8987358303207304E-4</v>
      </c>
      <c r="E176" s="48">
        <f t="shared" si="87"/>
        <v>6.4181580297909858E-4</v>
      </c>
      <c r="F176" s="48">
        <f t="shared" si="88"/>
        <v>6.4181580297909858E-4</v>
      </c>
      <c r="K176" s="19"/>
      <c r="M176" s="111"/>
      <c r="N176" s="111"/>
      <c r="O176" s="111"/>
      <c r="P176" s="111"/>
      <c r="Q176" s="111"/>
      <c r="R176" s="111"/>
      <c r="S176" s="111"/>
      <c r="T176" s="111"/>
      <c r="U176" s="111"/>
      <c r="V176" s="111"/>
      <c r="W176" s="111"/>
      <c r="X176" s="111"/>
      <c r="Y176" s="111"/>
      <c r="Z176" s="111"/>
      <c r="AA176" s="111"/>
      <c r="AB176" s="111"/>
      <c r="AC176" s="111"/>
      <c r="AD176" s="111"/>
      <c r="AE176" s="111"/>
      <c r="AF176" s="111"/>
      <c r="AG176" s="111"/>
      <c r="AH176" s="111"/>
      <c r="AI176" s="111"/>
      <c r="AJ176" s="111"/>
      <c r="AK176" s="111"/>
      <c r="AL176" s="111"/>
      <c r="AM176" s="111"/>
      <c r="AN176" s="111"/>
    </row>
    <row r="177" spans="1:40">
      <c r="A177" s="47">
        <f t="shared" si="89"/>
        <v>46</v>
      </c>
      <c r="B177" s="47">
        <f t="shared" si="90"/>
        <v>2025</v>
      </c>
      <c r="C177" s="48">
        <f t="shared" si="85"/>
        <v>9.4341085078494076E-4</v>
      </c>
      <c r="D177" s="48">
        <f t="shared" si="86"/>
        <v>9.4341085078494076E-4</v>
      </c>
      <c r="E177" s="48">
        <f t="shared" si="87"/>
        <v>6.7451340941376402E-4</v>
      </c>
      <c r="F177" s="48">
        <f t="shared" si="88"/>
        <v>6.7451340941376402E-4</v>
      </c>
      <c r="K177" s="19"/>
      <c r="M177" s="111"/>
      <c r="N177" s="111"/>
      <c r="O177" s="111"/>
      <c r="P177" s="111"/>
      <c r="Q177" s="111"/>
      <c r="R177" s="111"/>
      <c r="S177" s="111"/>
      <c r="T177" s="111"/>
      <c r="U177" s="111"/>
      <c r="V177" s="111"/>
      <c r="W177" s="111"/>
      <c r="X177" s="111"/>
      <c r="Y177" s="111"/>
      <c r="Z177" s="111"/>
      <c r="AA177" s="111"/>
      <c r="AB177" s="111"/>
      <c r="AC177" s="111"/>
      <c r="AD177" s="111"/>
      <c r="AE177" s="111"/>
      <c r="AF177" s="111"/>
      <c r="AG177" s="111"/>
      <c r="AH177" s="111"/>
      <c r="AI177" s="111"/>
      <c r="AJ177" s="111"/>
      <c r="AK177" s="111"/>
      <c r="AL177" s="111"/>
      <c r="AM177" s="111"/>
      <c r="AN177" s="111"/>
    </row>
    <row r="178" spans="1:40">
      <c r="A178" s="47">
        <f t="shared" si="89"/>
        <v>47</v>
      </c>
      <c r="B178" s="47">
        <f t="shared" si="90"/>
        <v>2026</v>
      </c>
      <c r="C178" s="48">
        <f t="shared" si="85"/>
        <v>9.9982746233489173E-4</v>
      </c>
      <c r="D178" s="48">
        <f t="shared" si="86"/>
        <v>9.9982746233489173E-4</v>
      </c>
      <c r="E178" s="48">
        <f t="shared" si="87"/>
        <v>7.082542352073439E-4</v>
      </c>
      <c r="F178" s="48">
        <f t="shared" si="88"/>
        <v>7.082542352073439E-4</v>
      </c>
      <c r="K178" s="19"/>
      <c r="M178" s="111"/>
      <c r="N178" s="111"/>
      <c r="O178" s="111"/>
      <c r="P178" s="111"/>
      <c r="Q178" s="111"/>
      <c r="R178" s="111"/>
      <c r="S178" s="111"/>
      <c r="T178" s="111"/>
      <c r="U178" s="111"/>
      <c r="V178" s="111"/>
      <c r="W178" s="111"/>
      <c r="X178" s="111"/>
      <c r="Y178" s="111"/>
      <c r="Z178" s="111"/>
      <c r="AA178" s="111"/>
      <c r="AB178" s="111"/>
      <c r="AC178" s="111"/>
      <c r="AD178" s="111"/>
      <c r="AE178" s="111"/>
      <c r="AF178" s="111"/>
      <c r="AG178" s="111"/>
      <c r="AH178" s="111"/>
      <c r="AI178" s="111"/>
      <c r="AJ178" s="111"/>
      <c r="AK178" s="111"/>
      <c r="AL178" s="111"/>
      <c r="AM178" s="111"/>
      <c r="AN178" s="111"/>
    </row>
    <row r="179" spans="1:40">
      <c r="A179" s="47">
        <f t="shared" si="89"/>
        <v>48</v>
      </c>
      <c r="B179" s="47">
        <f t="shared" si="90"/>
        <v>2027</v>
      </c>
      <c r="C179" s="48">
        <f t="shared" si="85"/>
        <v>1.0571350174574338E-3</v>
      </c>
      <c r="D179" s="48">
        <f t="shared" si="86"/>
        <v>1.0571350174574338E-3</v>
      </c>
      <c r="E179" s="48">
        <f t="shared" si="87"/>
        <v>7.4243513929071563E-4</v>
      </c>
      <c r="F179" s="48">
        <f t="shared" si="88"/>
        <v>7.4243513929071563E-4</v>
      </c>
      <c r="K179" s="19"/>
      <c r="M179" s="111"/>
      <c r="N179" s="111"/>
      <c r="O179" s="111"/>
      <c r="P179" s="111"/>
      <c r="Q179" s="111"/>
      <c r="R179" s="111"/>
      <c r="S179" s="111"/>
      <c r="T179" s="111"/>
      <c r="U179" s="111"/>
      <c r="V179" s="111"/>
      <c r="W179" s="111"/>
      <c r="X179" s="111"/>
      <c r="Y179" s="111"/>
      <c r="Z179" s="111"/>
      <c r="AA179" s="111"/>
      <c r="AB179" s="111"/>
      <c r="AC179" s="111"/>
      <c r="AD179" s="111"/>
      <c r="AE179" s="111"/>
      <c r="AF179" s="111"/>
      <c r="AG179" s="111"/>
      <c r="AH179" s="111"/>
      <c r="AI179" s="111"/>
      <c r="AJ179" s="111"/>
      <c r="AK179" s="111"/>
      <c r="AL179" s="111"/>
      <c r="AM179" s="111"/>
      <c r="AN179" s="111"/>
    </row>
    <row r="180" spans="1:40">
      <c r="A180" s="47">
        <f t="shared" si="89"/>
        <v>49</v>
      </c>
      <c r="B180" s="47">
        <f t="shared" si="90"/>
        <v>2028</v>
      </c>
      <c r="C180" s="48">
        <f t="shared" si="85"/>
        <v>1.112451678324819E-3</v>
      </c>
      <c r="D180" s="48">
        <f t="shared" si="86"/>
        <v>1.112451678324819E-3</v>
      </c>
      <c r="E180" s="48">
        <f t="shared" si="87"/>
        <v>7.7358419752506695E-4</v>
      </c>
      <c r="F180" s="48">
        <f t="shared" si="88"/>
        <v>7.7358419752506695E-4</v>
      </c>
      <c r="K180" s="19"/>
      <c r="M180" s="111"/>
      <c r="N180" s="111"/>
      <c r="O180" s="111"/>
      <c r="P180" s="111"/>
      <c r="Q180" s="111"/>
      <c r="R180" s="111"/>
      <c r="S180" s="111"/>
      <c r="T180" s="111"/>
      <c r="U180" s="111"/>
      <c r="V180" s="111"/>
      <c r="W180" s="111"/>
      <c r="X180" s="111"/>
      <c r="Y180" s="111"/>
      <c r="Z180" s="111"/>
      <c r="AA180" s="111"/>
      <c r="AB180" s="111"/>
      <c r="AC180" s="111"/>
      <c r="AD180" s="111"/>
      <c r="AE180" s="111"/>
      <c r="AF180" s="111"/>
      <c r="AG180" s="111"/>
      <c r="AH180" s="111"/>
      <c r="AI180" s="111"/>
      <c r="AJ180" s="111"/>
      <c r="AK180" s="111"/>
      <c r="AL180" s="111"/>
      <c r="AM180" s="111"/>
      <c r="AN180" s="111"/>
    </row>
    <row r="181" spans="1:40">
      <c r="A181" s="47">
        <f t="shared" si="89"/>
        <v>50</v>
      </c>
      <c r="B181" s="47">
        <f t="shared" si="90"/>
        <v>2029</v>
      </c>
      <c r="C181" s="48">
        <f t="shared" si="85"/>
        <v>9.3427465700824817E-4</v>
      </c>
      <c r="D181" s="48">
        <f t="shared" si="86"/>
        <v>1.1617698399536325E-3</v>
      </c>
      <c r="E181" s="48">
        <f t="shared" si="87"/>
        <v>6.4370847075480981E-4</v>
      </c>
      <c r="F181" s="48">
        <f t="shared" si="88"/>
        <v>8.0050160632035082E-4</v>
      </c>
      <c r="K181" s="19"/>
      <c r="M181" s="111"/>
      <c r="N181" s="111"/>
      <c r="O181" s="111"/>
      <c r="P181" s="111"/>
      <c r="Q181" s="111"/>
      <c r="R181" s="111"/>
      <c r="S181" s="111"/>
      <c r="T181" s="111"/>
      <c r="U181" s="111"/>
      <c r="V181" s="111"/>
      <c r="W181" s="111"/>
      <c r="X181" s="111"/>
      <c r="Y181" s="111"/>
      <c r="Z181" s="111"/>
      <c r="AA181" s="111"/>
      <c r="AB181" s="111"/>
      <c r="AC181" s="111"/>
      <c r="AD181" s="111"/>
      <c r="AE181" s="111"/>
      <c r="AF181" s="111"/>
      <c r="AG181" s="111"/>
      <c r="AH181" s="111"/>
      <c r="AI181" s="111"/>
      <c r="AJ181" s="111"/>
      <c r="AK181" s="111"/>
      <c r="AL181" s="111"/>
      <c r="AM181" s="111"/>
      <c r="AN181" s="111"/>
    </row>
    <row r="182" spans="1:40">
      <c r="A182" s="47">
        <f t="shared" si="89"/>
        <v>51</v>
      </c>
      <c r="B182" s="47">
        <f t="shared" si="90"/>
        <v>2030</v>
      </c>
      <c r="C182" s="48">
        <f t="shared" si="85"/>
        <v>1.1015729547349292E-3</v>
      </c>
      <c r="D182" s="48">
        <f t="shared" si="86"/>
        <v>1.2081768560379034E-3</v>
      </c>
      <c r="E182" s="48">
        <f t="shared" si="87"/>
        <v>7.51697544659718E-4</v>
      </c>
      <c r="F182" s="48">
        <f t="shared" si="88"/>
        <v>8.2429179700973566E-4</v>
      </c>
      <c r="K182" s="19"/>
      <c r="M182" s="111"/>
      <c r="N182" s="111"/>
      <c r="O182" s="111"/>
      <c r="P182" s="111"/>
      <c r="Q182" s="111"/>
      <c r="R182" s="111"/>
      <c r="S182" s="111"/>
      <c r="T182" s="111"/>
      <c r="U182" s="111"/>
      <c r="V182" s="111"/>
      <c r="W182" s="111"/>
      <c r="X182" s="111"/>
      <c r="Y182" s="111"/>
      <c r="Z182" s="111"/>
      <c r="AA182" s="111"/>
      <c r="AB182" s="111"/>
      <c r="AC182" s="111"/>
      <c r="AD182" s="111"/>
      <c r="AE182" s="111"/>
      <c r="AF182" s="111"/>
      <c r="AG182" s="111"/>
      <c r="AH182" s="111"/>
      <c r="AI182" s="111"/>
      <c r="AJ182" s="111"/>
      <c r="AK182" s="111"/>
      <c r="AL182" s="111"/>
      <c r="AM182" s="111"/>
      <c r="AN182" s="111"/>
    </row>
    <row r="183" spans="1:40">
      <c r="A183" s="47">
        <f t="shared" si="89"/>
        <v>52</v>
      </c>
      <c r="B183" s="47">
        <f t="shared" si="90"/>
        <v>2031</v>
      </c>
      <c r="C183" s="48">
        <f t="shared" si="85"/>
        <v>1.1442575394704571E-3</v>
      </c>
      <c r="D183" s="48">
        <f t="shared" si="86"/>
        <v>1.2501530294872819E-3</v>
      </c>
      <c r="E183" s="48">
        <f t="shared" si="87"/>
        <v>7.7313458364059113E-4</v>
      </c>
      <c r="F183" s="48">
        <f t="shared" si="88"/>
        <v>8.4476709134539214E-4</v>
      </c>
      <c r="K183" s="19"/>
      <c r="M183" s="111"/>
      <c r="N183" s="111"/>
      <c r="O183" s="111"/>
      <c r="P183" s="111"/>
      <c r="Q183" s="111"/>
      <c r="R183" s="111"/>
      <c r="S183" s="111"/>
      <c r="T183" s="111"/>
      <c r="U183" s="111"/>
      <c r="V183" s="111"/>
      <c r="W183" s="111"/>
      <c r="X183" s="111"/>
      <c r="Y183" s="111"/>
      <c r="Z183" s="111"/>
      <c r="AA183" s="111"/>
      <c r="AB183" s="111"/>
      <c r="AC183" s="111"/>
      <c r="AD183" s="111"/>
      <c r="AE183" s="111"/>
      <c r="AF183" s="111"/>
      <c r="AG183" s="111"/>
      <c r="AH183" s="111"/>
      <c r="AI183" s="111"/>
      <c r="AJ183" s="111"/>
      <c r="AK183" s="111"/>
      <c r="AL183" s="111"/>
      <c r="AM183" s="111"/>
      <c r="AN183" s="111"/>
    </row>
    <row r="184" spans="1:40">
      <c r="A184" s="47">
        <f t="shared" si="89"/>
        <v>53</v>
      </c>
      <c r="B184" s="47">
        <f t="shared" si="90"/>
        <v>2032</v>
      </c>
      <c r="C184" s="48">
        <f t="shared" si="85"/>
        <v>1.2115315833928582E-3</v>
      </c>
      <c r="D184" s="48">
        <f t="shared" si="86"/>
        <v>1.2953451967277747E-3</v>
      </c>
      <c r="E184" s="48">
        <f t="shared" si="87"/>
        <v>8.1091869325825776E-4</v>
      </c>
      <c r="F184" s="48">
        <f t="shared" si="88"/>
        <v>8.6723927788911993E-4</v>
      </c>
      <c r="K184" s="19"/>
      <c r="M184" s="111"/>
      <c r="N184" s="111"/>
      <c r="O184" s="111"/>
      <c r="P184" s="111"/>
      <c r="Q184" s="111"/>
      <c r="R184" s="111"/>
      <c r="S184" s="111"/>
      <c r="T184" s="111"/>
      <c r="U184" s="111"/>
      <c r="V184" s="111"/>
      <c r="W184" s="111"/>
      <c r="X184" s="111"/>
      <c r="Y184" s="111"/>
      <c r="Z184" s="111"/>
      <c r="AA184" s="111"/>
      <c r="AB184" s="111"/>
      <c r="AC184" s="111"/>
      <c r="AD184" s="111"/>
      <c r="AE184" s="111"/>
      <c r="AF184" s="111"/>
      <c r="AG184" s="111"/>
      <c r="AH184" s="111"/>
      <c r="AI184" s="111"/>
      <c r="AJ184" s="111"/>
      <c r="AK184" s="111"/>
      <c r="AL184" s="111"/>
      <c r="AM184" s="111"/>
      <c r="AN184" s="111"/>
    </row>
    <row r="185" spans="1:40">
      <c r="A185" s="47">
        <f t="shared" si="89"/>
        <v>54</v>
      </c>
      <c r="B185" s="47">
        <f t="shared" si="90"/>
        <v>2033</v>
      </c>
      <c r="C185" s="48">
        <f t="shared" si="85"/>
        <v>1.2950831976297841E-3</v>
      </c>
      <c r="D185" s="48">
        <f t="shared" si="86"/>
        <v>1.3486528578289109E-3</v>
      </c>
      <c r="E185" s="48">
        <f t="shared" si="87"/>
        <v>8.5925083466173446E-4</v>
      </c>
      <c r="F185" s="48">
        <f t="shared" si="88"/>
        <v>8.9427753272834718E-4</v>
      </c>
      <c r="K185" s="19"/>
      <c r="M185" s="111"/>
      <c r="N185" s="111"/>
      <c r="O185" s="111"/>
      <c r="P185" s="111"/>
      <c r="Q185" s="111"/>
      <c r="R185" s="111"/>
      <c r="S185" s="111"/>
      <c r="T185" s="111"/>
      <c r="U185" s="111"/>
      <c r="V185" s="111"/>
      <c r="W185" s="111"/>
      <c r="X185" s="111"/>
      <c r="Y185" s="111"/>
      <c r="Z185" s="111"/>
      <c r="AA185" s="111"/>
      <c r="AB185" s="111"/>
      <c r="AC185" s="111"/>
      <c r="AD185" s="111"/>
      <c r="AE185" s="111"/>
      <c r="AF185" s="111"/>
      <c r="AG185" s="111"/>
      <c r="AH185" s="111"/>
      <c r="AI185" s="111"/>
      <c r="AJ185" s="111"/>
      <c r="AK185" s="111"/>
      <c r="AL185" s="111"/>
      <c r="AM185" s="111"/>
      <c r="AN185" s="111"/>
    </row>
    <row r="186" spans="1:40">
      <c r="A186" s="47">
        <f t="shared" si="89"/>
        <v>55</v>
      </c>
      <c r="B186" s="47">
        <f t="shared" si="90"/>
        <v>2034</v>
      </c>
      <c r="C186" s="48">
        <f t="shared" si="85"/>
        <v>1.6903600955984952E-3</v>
      </c>
      <c r="D186" s="48">
        <f t="shared" si="86"/>
        <v>1.4089024929248202E-3</v>
      </c>
      <c r="E186" s="48">
        <f t="shared" si="87"/>
        <v>1.1113710139779916E-3</v>
      </c>
      <c r="F186" s="48">
        <f t="shared" si="88"/>
        <v>9.2621312869077001E-4</v>
      </c>
      <c r="K186" s="19"/>
      <c r="M186" s="111"/>
      <c r="N186" s="111"/>
      <c r="O186" s="111"/>
      <c r="P186" s="111"/>
      <c r="Q186" s="111"/>
      <c r="R186" s="111"/>
      <c r="S186" s="111"/>
      <c r="T186" s="111"/>
      <c r="U186" s="111"/>
      <c r="V186" s="111"/>
      <c r="W186" s="111"/>
      <c r="X186" s="111"/>
      <c r="Y186" s="111"/>
      <c r="Z186" s="111"/>
      <c r="AA186" s="111"/>
      <c r="AB186" s="111"/>
      <c r="AC186" s="111"/>
      <c r="AD186" s="111"/>
      <c r="AE186" s="111"/>
      <c r="AF186" s="111"/>
      <c r="AG186" s="111"/>
      <c r="AH186" s="111"/>
      <c r="AI186" s="111"/>
      <c r="AJ186" s="111"/>
      <c r="AK186" s="111"/>
      <c r="AL186" s="111"/>
      <c r="AM186" s="111"/>
      <c r="AN186" s="111"/>
    </row>
    <row r="187" spans="1:40">
      <c r="A187" s="47">
        <f t="shared" si="89"/>
        <v>56</v>
      </c>
      <c r="B187" s="47">
        <f t="shared" si="90"/>
        <v>2035</v>
      </c>
      <c r="C187" s="48">
        <f t="shared" si="85"/>
        <v>1.8217878324881098E-3</v>
      </c>
      <c r="D187" s="48">
        <f t="shared" si="86"/>
        <v>1.482284845998308E-3</v>
      </c>
      <c r="E187" s="48">
        <f t="shared" si="87"/>
        <v>1.187858949565276E-3</v>
      </c>
      <c r="F187" s="48">
        <f t="shared" si="88"/>
        <v>9.6614179422410348E-4</v>
      </c>
      <c r="K187" s="19"/>
      <c r="M187" s="111"/>
      <c r="N187" s="111"/>
      <c r="O187" s="111"/>
      <c r="P187" s="111"/>
      <c r="Q187" s="111"/>
      <c r="R187" s="111"/>
      <c r="S187" s="111"/>
      <c r="T187" s="111"/>
      <c r="U187" s="111"/>
      <c r="V187" s="111"/>
      <c r="W187" s="111"/>
      <c r="X187" s="111"/>
      <c r="Y187" s="111"/>
      <c r="Z187" s="111"/>
      <c r="AA187" s="111"/>
      <c r="AB187" s="111"/>
      <c r="AC187" s="111"/>
      <c r="AD187" s="111"/>
      <c r="AE187" s="111"/>
      <c r="AF187" s="111"/>
      <c r="AG187" s="111"/>
      <c r="AH187" s="111"/>
      <c r="AI187" s="111"/>
      <c r="AJ187" s="111"/>
      <c r="AK187" s="111"/>
      <c r="AL187" s="111"/>
      <c r="AM187" s="111"/>
      <c r="AN187" s="111"/>
    </row>
    <row r="188" spans="1:40">
      <c r="A188" s="47">
        <f t="shared" si="89"/>
        <v>57</v>
      </c>
      <c r="B188" s="47">
        <f t="shared" si="90"/>
        <v>2036</v>
      </c>
      <c r="C188" s="48">
        <f t="shared" si="85"/>
        <v>1.9363449280212302E-3</v>
      </c>
      <c r="D188" s="48">
        <f t="shared" si="86"/>
        <v>1.5683352871311736E-3</v>
      </c>
      <c r="E188" s="48">
        <f t="shared" si="87"/>
        <v>1.252297425447472E-3</v>
      </c>
      <c r="F188" s="48">
        <f t="shared" si="88"/>
        <v>1.0144173607295043E-3</v>
      </c>
      <c r="K188" s="19"/>
      <c r="M188" s="111"/>
      <c r="N188" s="111"/>
      <c r="O188" s="111"/>
      <c r="P188" s="111"/>
      <c r="Q188" s="111"/>
      <c r="R188" s="111"/>
      <c r="S188" s="111"/>
      <c r="T188" s="111"/>
      <c r="U188" s="111"/>
      <c r="V188" s="111"/>
      <c r="W188" s="111"/>
      <c r="X188" s="111"/>
      <c r="Y188" s="111"/>
      <c r="Z188" s="111"/>
      <c r="AA188" s="111"/>
      <c r="AB188" s="111"/>
      <c r="AC188" s="111"/>
      <c r="AD188" s="111"/>
      <c r="AE188" s="111"/>
      <c r="AF188" s="111"/>
      <c r="AG188" s="111"/>
      <c r="AH188" s="111"/>
      <c r="AI188" s="111"/>
      <c r="AJ188" s="111"/>
      <c r="AK188" s="111"/>
      <c r="AL188" s="111"/>
      <c r="AM188" s="111"/>
      <c r="AN188" s="111"/>
    </row>
    <row r="189" spans="1:40">
      <c r="A189" s="47">
        <f t="shared" si="89"/>
        <v>58</v>
      </c>
      <c r="B189" s="47">
        <f t="shared" si="90"/>
        <v>2037</v>
      </c>
      <c r="C189" s="48">
        <f t="shared" si="85"/>
        <v>2.0838522596674774E-3</v>
      </c>
      <c r="D189" s="48">
        <f t="shared" si="86"/>
        <v>1.6625661958440349E-3</v>
      </c>
      <c r="E189" s="48">
        <f t="shared" si="87"/>
        <v>1.3376654634719327E-3</v>
      </c>
      <c r="F189" s="48">
        <f t="shared" si="88"/>
        <v>1.0674499392966824E-3</v>
      </c>
      <c r="K189" s="19"/>
      <c r="M189" s="111"/>
      <c r="N189" s="111"/>
      <c r="O189" s="111"/>
      <c r="P189" s="111"/>
      <c r="Q189" s="111"/>
      <c r="R189" s="111"/>
      <c r="S189" s="111"/>
      <c r="T189" s="111"/>
      <c r="U189" s="111"/>
      <c r="V189" s="111"/>
      <c r="W189" s="111"/>
      <c r="X189" s="111"/>
      <c r="Y189" s="111"/>
      <c r="Z189" s="111"/>
      <c r="AA189" s="111"/>
      <c r="AB189" s="111"/>
      <c r="AC189" s="111"/>
      <c r="AD189" s="111"/>
      <c r="AE189" s="111"/>
      <c r="AF189" s="111"/>
      <c r="AG189" s="111"/>
      <c r="AH189" s="111"/>
      <c r="AI189" s="111"/>
      <c r="AJ189" s="111"/>
      <c r="AK189" s="111"/>
      <c r="AL189" s="111"/>
      <c r="AM189" s="111"/>
      <c r="AN189" s="111"/>
    </row>
    <row r="190" spans="1:40">
      <c r="A190" s="47">
        <f t="shared" si="89"/>
        <v>59</v>
      </c>
      <c r="B190" s="47">
        <f t="shared" si="90"/>
        <v>2038</v>
      </c>
      <c r="C190" s="48">
        <f t="shared" si="85"/>
        <v>2.2634228687333485E-3</v>
      </c>
      <c r="D190" s="48">
        <f t="shared" si="86"/>
        <v>1.7679825004206329E-3</v>
      </c>
      <c r="E190" s="48">
        <f t="shared" si="87"/>
        <v>1.442604087110267E-3</v>
      </c>
      <c r="F190" s="48">
        <f t="shared" si="88"/>
        <v>1.1267082041917229E-3</v>
      </c>
      <c r="K190" s="19"/>
      <c r="M190" s="111"/>
      <c r="N190" s="111"/>
      <c r="O190" s="111"/>
      <c r="P190" s="111"/>
      <c r="Q190" s="111"/>
      <c r="R190" s="111"/>
      <c r="S190" s="111"/>
      <c r="T190" s="111"/>
      <c r="U190" s="111"/>
      <c r="V190" s="111"/>
      <c r="W190" s="111"/>
      <c r="X190" s="111"/>
      <c r="Y190" s="111"/>
      <c r="Z190" s="111"/>
      <c r="AA190" s="111"/>
      <c r="AB190" s="111"/>
      <c r="AC190" s="111"/>
      <c r="AD190" s="111"/>
      <c r="AE190" s="111"/>
      <c r="AF190" s="111"/>
      <c r="AG190" s="111"/>
      <c r="AH190" s="111"/>
      <c r="AI190" s="111"/>
      <c r="AJ190" s="111"/>
      <c r="AK190" s="111"/>
      <c r="AL190" s="111"/>
      <c r="AM190" s="111"/>
      <c r="AN190" s="111"/>
    </row>
    <row r="191" spans="1:40">
      <c r="A191" s="47">
        <f t="shared" si="89"/>
        <v>60</v>
      </c>
      <c r="B191" s="47">
        <f t="shared" si="90"/>
        <v>2039</v>
      </c>
      <c r="C191" s="48">
        <f t="shared" si="85"/>
        <v>2.4686941160773261E-3</v>
      </c>
      <c r="D191" s="48">
        <f t="shared" si="86"/>
        <v>1.8839112545384416E-3</v>
      </c>
      <c r="E191" s="48">
        <f t="shared" si="87"/>
        <v>1.562321181683505E-3</v>
      </c>
      <c r="F191" s="48">
        <f t="shared" si="88"/>
        <v>1.1923077205519589E-3</v>
      </c>
      <c r="K191" s="19"/>
      <c r="M191" s="111"/>
      <c r="N191" s="111"/>
      <c r="O191" s="111"/>
      <c r="P191" s="111"/>
      <c r="Q191" s="111"/>
      <c r="R191" s="111"/>
      <c r="S191" s="111"/>
      <c r="T191" s="111"/>
      <c r="U191" s="111"/>
      <c r="V191" s="111"/>
      <c r="W191" s="111"/>
      <c r="X191" s="111"/>
      <c r="Y191" s="111"/>
      <c r="Z191" s="111"/>
      <c r="AA191" s="111"/>
      <c r="AB191" s="111"/>
      <c r="AC191" s="111"/>
      <c r="AD191" s="111"/>
      <c r="AE191" s="111"/>
      <c r="AF191" s="111"/>
      <c r="AG191" s="111"/>
      <c r="AH191" s="111"/>
      <c r="AI191" s="111"/>
      <c r="AJ191" s="111"/>
      <c r="AK191" s="111"/>
      <c r="AL191" s="111"/>
      <c r="AM191" s="111"/>
      <c r="AN191" s="111"/>
    </row>
    <row r="192" spans="1:40">
      <c r="A192" s="47">
        <f t="shared" si="89"/>
        <v>61</v>
      </c>
      <c r="B192" s="47">
        <f t="shared" si="90"/>
        <v>2040</v>
      </c>
      <c r="C192" s="48">
        <f t="shared" si="85"/>
        <v>2.6539238243426374E-3</v>
      </c>
      <c r="D192" s="48">
        <f t="shared" si="86"/>
        <v>2.0100549656761305E-3</v>
      </c>
      <c r="E192" s="48">
        <f t="shared" si="87"/>
        <v>1.6672588103490106E-3</v>
      </c>
      <c r="F192" s="48">
        <f t="shared" si="88"/>
        <v>1.262692447196646E-3</v>
      </c>
      <c r="K192" s="19"/>
      <c r="M192" s="111"/>
      <c r="N192" s="111"/>
      <c r="O192" s="111"/>
      <c r="P192" s="111"/>
      <c r="Q192" s="111"/>
      <c r="R192" s="111"/>
      <c r="S192" s="111"/>
      <c r="T192" s="111"/>
      <c r="U192" s="111"/>
      <c r="V192" s="111"/>
      <c r="W192" s="111"/>
      <c r="X192" s="111"/>
      <c r="Y192" s="111"/>
      <c r="Z192" s="111"/>
      <c r="AA192" s="111"/>
      <c r="AB192" s="111"/>
      <c r="AC192" s="111"/>
      <c r="AD192" s="111"/>
      <c r="AE192" s="111"/>
      <c r="AF192" s="111"/>
      <c r="AG192" s="111"/>
      <c r="AH192" s="111"/>
      <c r="AI192" s="111"/>
      <c r="AJ192" s="111"/>
      <c r="AK192" s="111"/>
      <c r="AL192" s="111"/>
      <c r="AM192" s="111"/>
      <c r="AN192" s="111"/>
    </row>
    <row r="193" spans="1:40">
      <c r="A193" s="47">
        <f t="shared" si="89"/>
        <v>62</v>
      </c>
      <c r="B193" s="47">
        <f t="shared" si="90"/>
        <v>2041</v>
      </c>
      <c r="C193" s="48">
        <f t="shared" si="85"/>
        <v>2.8251600145798301E-3</v>
      </c>
      <c r="D193" s="48">
        <f t="shared" si="86"/>
        <v>2.1453164590273838E-3</v>
      </c>
      <c r="E193" s="48">
        <f t="shared" si="87"/>
        <v>1.760492810627312E-3</v>
      </c>
      <c r="F193" s="48">
        <f t="shared" si="88"/>
        <v>1.3368448080699376E-3</v>
      </c>
      <c r="K193" s="19"/>
      <c r="M193" s="111"/>
      <c r="N193" s="111"/>
      <c r="O193" s="111"/>
      <c r="P193" s="111"/>
      <c r="Q193" s="111"/>
      <c r="R193" s="111"/>
      <c r="S193" s="111"/>
      <c r="T193" s="111"/>
      <c r="U193" s="111"/>
      <c r="V193" s="111"/>
      <c r="W193" s="111"/>
      <c r="X193" s="111"/>
      <c r="Y193" s="111"/>
      <c r="Z193" s="111"/>
      <c r="AA193" s="111"/>
      <c r="AB193" s="111"/>
      <c r="AC193" s="111"/>
      <c r="AD193" s="111"/>
      <c r="AE193" s="111"/>
      <c r="AF193" s="111"/>
      <c r="AG193" s="111"/>
      <c r="AH193" s="111"/>
      <c r="AI193" s="111"/>
      <c r="AJ193" s="111"/>
      <c r="AK193" s="111"/>
      <c r="AL193" s="111"/>
      <c r="AM193" s="111"/>
      <c r="AN193" s="111"/>
    </row>
    <row r="194" spans="1:40">
      <c r="A194" s="47">
        <f t="shared" si="89"/>
        <v>63</v>
      </c>
      <c r="B194" s="47">
        <f t="shared" si="90"/>
        <v>2042</v>
      </c>
      <c r="C194" s="48">
        <f t="shared" si="85"/>
        <v>2.9563615777053933E-3</v>
      </c>
      <c r="D194" s="48">
        <f t="shared" si="86"/>
        <v>2.2881981991080963E-3</v>
      </c>
      <c r="E194" s="48">
        <f t="shared" si="87"/>
        <v>1.8252090611915346E-3</v>
      </c>
      <c r="F194" s="48">
        <f t="shared" si="88"/>
        <v>1.412736407132081E-3</v>
      </c>
      <c r="K194" s="19"/>
      <c r="M194" s="111"/>
      <c r="N194" s="111"/>
      <c r="O194" s="111"/>
      <c r="P194" s="111"/>
      <c r="Q194" s="111"/>
      <c r="R194" s="111"/>
      <c r="S194" s="111"/>
      <c r="T194" s="111"/>
      <c r="U194" s="111"/>
      <c r="V194" s="111"/>
      <c r="W194" s="111"/>
      <c r="X194" s="111"/>
      <c r="Y194" s="111"/>
      <c r="Z194" s="111"/>
      <c r="AA194" s="111"/>
      <c r="AB194" s="111"/>
      <c r="AC194" s="111"/>
      <c r="AD194" s="111"/>
      <c r="AE194" s="111"/>
      <c r="AF194" s="111"/>
      <c r="AG194" s="111"/>
      <c r="AH194" s="111"/>
      <c r="AI194" s="111"/>
      <c r="AJ194" s="111"/>
      <c r="AK194" s="111"/>
      <c r="AL194" s="111"/>
      <c r="AM194" s="111"/>
      <c r="AN194" s="111"/>
    </row>
    <row r="195" spans="1:40">
      <c r="A195" s="47">
        <f t="shared" si="89"/>
        <v>64</v>
      </c>
      <c r="B195" s="47">
        <f t="shared" si="90"/>
        <v>2043</v>
      </c>
      <c r="C195" s="48">
        <f t="shared" si="85"/>
        <v>3.0532960586282932E-3</v>
      </c>
      <c r="D195" s="48">
        <f t="shared" si="86"/>
        <v>2.4320746939460692E-3</v>
      </c>
      <c r="E195" s="48">
        <f t="shared" si="87"/>
        <v>1.8653761851879233E-3</v>
      </c>
      <c r="F195" s="48">
        <f t="shared" si="88"/>
        <v>1.4857938219229388E-3</v>
      </c>
      <c r="K195" s="19"/>
      <c r="M195" s="111"/>
      <c r="N195" s="111"/>
      <c r="O195" s="111"/>
      <c r="P195" s="111"/>
      <c r="Q195" s="111"/>
      <c r="R195" s="111"/>
      <c r="S195" s="111"/>
      <c r="T195" s="111"/>
      <c r="U195" s="111"/>
      <c r="V195" s="111"/>
      <c r="W195" s="111"/>
      <c r="X195" s="111"/>
      <c r="Y195" s="111"/>
      <c r="Z195" s="111"/>
      <c r="AA195" s="111"/>
      <c r="AB195" s="111"/>
      <c r="AC195" s="111"/>
      <c r="AD195" s="111"/>
      <c r="AE195" s="111"/>
      <c r="AF195" s="111"/>
      <c r="AG195" s="111"/>
      <c r="AH195" s="111"/>
      <c r="AI195" s="111"/>
      <c r="AJ195" s="111"/>
      <c r="AK195" s="111"/>
      <c r="AL195" s="111"/>
      <c r="AM195" s="111"/>
      <c r="AN195" s="111"/>
    </row>
    <row r="196" spans="1:40">
      <c r="A196" s="47">
        <f t="shared" si="89"/>
        <v>65</v>
      </c>
      <c r="B196" s="47">
        <f t="shared" si="90"/>
        <v>2044</v>
      </c>
      <c r="C196" s="48">
        <f t="shared" si="85"/>
        <v>3.1394057014636468E-3</v>
      </c>
      <c r="D196" s="48">
        <f t="shared" si="86"/>
        <v>2.6021475091822085E-3</v>
      </c>
      <c r="E196" s="48">
        <f t="shared" si="87"/>
        <v>1.896289321958528E-3</v>
      </c>
      <c r="F196" s="48">
        <f t="shared" si="88"/>
        <v>1.5718341213419753E-3</v>
      </c>
      <c r="K196" s="19"/>
      <c r="M196" s="111"/>
      <c r="N196" s="111"/>
      <c r="O196" s="111"/>
      <c r="P196" s="111"/>
      <c r="Q196" s="111"/>
      <c r="R196" s="111"/>
      <c r="S196" s="111"/>
      <c r="T196" s="111"/>
      <c r="U196" s="111"/>
      <c r="V196" s="111"/>
      <c r="W196" s="111"/>
      <c r="X196" s="111"/>
      <c r="Y196" s="111"/>
      <c r="Z196" s="111"/>
      <c r="AA196" s="111"/>
      <c r="AB196" s="111"/>
      <c r="AC196" s="111"/>
      <c r="AD196" s="111"/>
      <c r="AE196" s="111"/>
      <c r="AF196" s="111"/>
      <c r="AG196" s="111"/>
      <c r="AH196" s="111"/>
      <c r="AI196" s="111"/>
      <c r="AJ196" s="111"/>
      <c r="AK196" s="111"/>
      <c r="AL196" s="111"/>
      <c r="AM196" s="111"/>
      <c r="AN196" s="111"/>
    </row>
    <row r="197" spans="1:40">
      <c r="A197" s="47">
        <f t="shared" si="89"/>
        <v>66</v>
      </c>
      <c r="B197" s="47">
        <f t="shared" si="90"/>
        <v>2045</v>
      </c>
      <c r="C197" s="48">
        <f t="shared" si="85"/>
        <v>3.271548144979217E-3</v>
      </c>
      <c r="D197" s="48">
        <f t="shared" si="86"/>
        <v>2.7557910213770829E-3</v>
      </c>
      <c r="E197" s="48">
        <f t="shared" si="87"/>
        <v>1.9517938104709764E-3</v>
      </c>
      <c r="F197" s="48">
        <f t="shared" si="88"/>
        <v>1.6440420893178763E-3</v>
      </c>
      <c r="K197" s="19"/>
      <c r="M197" s="111"/>
      <c r="N197" s="111"/>
      <c r="O197" s="111"/>
      <c r="P197" s="111"/>
      <c r="Q197" s="111"/>
      <c r="R197" s="111"/>
      <c r="S197" s="111"/>
      <c r="T197" s="111"/>
      <c r="U197" s="111"/>
      <c r="V197" s="111"/>
      <c r="W197" s="111"/>
      <c r="X197" s="111"/>
      <c r="Y197" s="111"/>
      <c r="Z197" s="111"/>
      <c r="AA197" s="111"/>
      <c r="AB197" s="111"/>
      <c r="AC197" s="111"/>
      <c r="AD197" s="111"/>
      <c r="AE197" s="111"/>
      <c r="AF197" s="111"/>
      <c r="AG197" s="111"/>
      <c r="AH197" s="111"/>
      <c r="AI197" s="111"/>
      <c r="AJ197" s="111"/>
      <c r="AK197" s="111"/>
      <c r="AL197" s="111"/>
      <c r="AM197" s="111"/>
      <c r="AN197" s="111"/>
    </row>
    <row r="198" spans="1:40">
      <c r="A198" s="47">
        <f t="shared" si="89"/>
        <v>67</v>
      </c>
      <c r="B198" s="47">
        <f t="shared" si="90"/>
        <v>2046</v>
      </c>
      <c r="C198" s="48">
        <f t="shared" si="85"/>
        <v>3.4858324833248831E-3</v>
      </c>
      <c r="D198" s="48">
        <f t="shared" si="86"/>
        <v>2.9811709590699381E-3</v>
      </c>
      <c r="E198" s="48">
        <f t="shared" si="87"/>
        <v>2.0532663442285885E-3</v>
      </c>
      <c r="F198" s="48">
        <f t="shared" si="88"/>
        <v>1.7561613213600542E-3</v>
      </c>
      <c r="K198" s="19"/>
      <c r="M198" s="111"/>
      <c r="N198" s="111"/>
      <c r="O198" s="111"/>
      <c r="P198" s="111"/>
      <c r="Q198" s="111"/>
      <c r="R198" s="111"/>
      <c r="S198" s="111"/>
      <c r="T198" s="111"/>
      <c r="U198" s="111"/>
      <c r="V198" s="111"/>
      <c r="W198" s="111"/>
      <c r="X198" s="111"/>
      <c r="Y198" s="111"/>
      <c r="Z198" s="111"/>
      <c r="AA198" s="111"/>
      <c r="AB198" s="111"/>
      <c r="AC198" s="111"/>
      <c r="AD198" s="111"/>
      <c r="AE198" s="111"/>
      <c r="AF198" s="111"/>
      <c r="AG198" s="111"/>
      <c r="AH198" s="111"/>
      <c r="AI198" s="111"/>
      <c r="AJ198" s="111"/>
      <c r="AK198" s="111"/>
      <c r="AL198" s="111"/>
      <c r="AM198" s="111"/>
      <c r="AN198" s="111"/>
    </row>
    <row r="199" spans="1:40">
      <c r="A199" s="47">
        <f t="shared" si="89"/>
        <v>68</v>
      </c>
      <c r="B199" s="47">
        <f t="shared" si="90"/>
        <v>2047</v>
      </c>
      <c r="C199" s="48">
        <f t="shared" si="85"/>
        <v>3.7539684500907974E-3</v>
      </c>
      <c r="D199" s="48">
        <f t="shared" si="86"/>
        <v>3.2532764967605353E-3</v>
      </c>
      <c r="E199" s="48">
        <f t="shared" si="87"/>
        <v>2.1822178249768886E-3</v>
      </c>
      <c r="F199" s="48">
        <f t="shared" si="88"/>
        <v>1.8911987746910474E-3</v>
      </c>
      <c r="K199" s="19"/>
      <c r="M199" s="111"/>
      <c r="N199" s="111"/>
      <c r="O199" s="111"/>
      <c r="P199" s="111"/>
      <c r="Q199" s="111"/>
      <c r="R199" s="111"/>
      <c r="S199" s="111"/>
      <c r="T199" s="111"/>
      <c r="U199" s="111"/>
      <c r="V199" s="111"/>
      <c r="W199" s="111"/>
      <c r="X199" s="111"/>
      <c r="Y199" s="111"/>
      <c r="Z199" s="111"/>
      <c r="AA199" s="111"/>
      <c r="AB199" s="111"/>
      <c r="AC199" s="111"/>
      <c r="AD199" s="111"/>
      <c r="AE199" s="111"/>
      <c r="AF199" s="111"/>
      <c r="AG199" s="111"/>
      <c r="AH199" s="111"/>
      <c r="AI199" s="111"/>
      <c r="AJ199" s="111"/>
      <c r="AK199" s="111"/>
      <c r="AL199" s="111"/>
      <c r="AM199" s="111"/>
      <c r="AN199" s="111"/>
    </row>
    <row r="200" spans="1:40">
      <c r="A200" s="47">
        <f t="shared" si="89"/>
        <v>69</v>
      </c>
      <c r="B200" s="47">
        <f t="shared" si="90"/>
        <v>2048</v>
      </c>
      <c r="C200" s="48">
        <f t="shared" si="85"/>
        <v>4.0480773310944502E-3</v>
      </c>
      <c r="D200" s="48">
        <f t="shared" si="86"/>
        <v>3.5480045569439285E-3</v>
      </c>
      <c r="E200" s="48">
        <f t="shared" si="87"/>
        <v>2.3212622465233011E-3</v>
      </c>
      <c r="F200" s="48">
        <f t="shared" si="88"/>
        <v>2.0344736921455967E-3</v>
      </c>
      <c r="K200" s="19"/>
      <c r="M200" s="111"/>
      <c r="N200" s="111"/>
      <c r="O200" s="111"/>
      <c r="P200" s="111"/>
      <c r="Q200" s="111"/>
      <c r="R200" s="111"/>
      <c r="S200" s="111"/>
      <c r="T200" s="111"/>
      <c r="U200" s="111"/>
      <c r="V200" s="111"/>
      <c r="W200" s="111"/>
      <c r="X200" s="111"/>
      <c r="Y200" s="111"/>
      <c r="Z200" s="111"/>
      <c r="AA200" s="111"/>
      <c r="AB200" s="111"/>
      <c r="AC200" s="111"/>
      <c r="AD200" s="111"/>
      <c r="AE200" s="111"/>
      <c r="AF200" s="111"/>
      <c r="AG200" s="111"/>
      <c r="AH200" s="111"/>
      <c r="AI200" s="111"/>
      <c r="AJ200" s="111"/>
      <c r="AK200" s="111"/>
      <c r="AL200" s="111"/>
      <c r="AM200" s="111"/>
      <c r="AN200" s="111"/>
    </row>
    <row r="201" spans="1:40">
      <c r="A201" s="47">
        <f t="shared" si="89"/>
        <v>70</v>
      </c>
      <c r="B201" s="47">
        <f t="shared" si="90"/>
        <v>2049</v>
      </c>
      <c r="C201" s="48">
        <f t="shared" si="85"/>
        <v>4.3668917284619205E-3</v>
      </c>
      <c r="D201" s="48">
        <f t="shared" si="86"/>
        <v>3.8632233670595965E-3</v>
      </c>
      <c r="E201" s="48">
        <f t="shared" si="87"/>
        <v>2.4699412300854657E-3</v>
      </c>
      <c r="F201" s="48">
        <f t="shared" si="88"/>
        <v>2.1849381536244261E-3</v>
      </c>
      <c r="K201" s="19"/>
      <c r="M201" s="111"/>
      <c r="N201" s="111"/>
      <c r="O201" s="111"/>
      <c r="P201" s="111"/>
      <c r="Q201" s="111"/>
      <c r="R201" s="111"/>
      <c r="S201" s="111"/>
      <c r="T201" s="111"/>
      <c r="U201" s="111"/>
      <c r="V201" s="111"/>
      <c r="W201" s="111"/>
      <c r="X201" s="111"/>
      <c r="Y201" s="111"/>
      <c r="Z201" s="111"/>
      <c r="AA201" s="111"/>
      <c r="AB201" s="111"/>
      <c r="AC201" s="111"/>
      <c r="AD201" s="111"/>
      <c r="AE201" s="111"/>
      <c r="AF201" s="111"/>
      <c r="AG201" s="111"/>
      <c r="AH201" s="111"/>
      <c r="AI201" s="111"/>
      <c r="AJ201" s="111"/>
      <c r="AK201" s="111"/>
      <c r="AL201" s="111"/>
      <c r="AM201" s="111"/>
      <c r="AN201" s="111"/>
    </row>
    <row r="202" spans="1:40">
      <c r="A202" s="47">
        <f t="shared" si="89"/>
        <v>71</v>
      </c>
      <c r="B202" s="47">
        <f t="shared" si="90"/>
        <v>2050</v>
      </c>
      <c r="C202" s="48">
        <f t="shared" si="85"/>
        <v>4.7524693135206223E-3</v>
      </c>
      <c r="D202" s="48">
        <f t="shared" si="86"/>
        <v>4.2324911112575896E-3</v>
      </c>
      <c r="E202" s="48">
        <f t="shared" si="87"/>
        <v>2.6518885341612827E-3</v>
      </c>
      <c r="F202" s="48">
        <f t="shared" si="88"/>
        <v>2.3615446795608665E-3</v>
      </c>
      <c r="K202" s="19"/>
      <c r="M202" s="111"/>
      <c r="N202" s="111"/>
      <c r="O202" s="111"/>
      <c r="P202" s="111"/>
      <c r="Q202" s="111"/>
      <c r="R202" s="111"/>
      <c r="S202" s="111"/>
      <c r="T202" s="111"/>
      <c r="U202" s="111"/>
      <c r="V202" s="111"/>
      <c r="W202" s="111"/>
      <c r="X202" s="111"/>
      <c r="Y202" s="111"/>
      <c r="Z202" s="111"/>
      <c r="AA202" s="111"/>
      <c r="AB202" s="111"/>
      <c r="AC202" s="111"/>
      <c r="AD202" s="111"/>
      <c r="AE202" s="111"/>
      <c r="AF202" s="111"/>
      <c r="AG202" s="111"/>
      <c r="AH202" s="111"/>
      <c r="AI202" s="111"/>
      <c r="AJ202" s="111"/>
      <c r="AK202" s="111"/>
      <c r="AL202" s="111"/>
      <c r="AM202" s="111"/>
      <c r="AN202" s="111"/>
    </row>
    <row r="203" spans="1:40">
      <c r="A203" s="47">
        <f t="shared" si="89"/>
        <v>72</v>
      </c>
      <c r="B203" s="47">
        <f t="shared" si="90"/>
        <v>2051</v>
      </c>
      <c r="C203" s="48">
        <f t="shared" ref="C203:C234" si="91">IF($A203=121,1,IF($A203&gt;121,0,IF($A203&lt;(x+n),INDEX(Aggregattafel_2.O,$A203+1,2),IF($A203=(x+n),INDEX(f,1,2),IF(AND($A203&gt;(x+n),$A203&lt;(x+n+5)),INDEX(f,2,2),1))*INDEX(Selektionstafel_2.O,$A203+1,2))*EXP(-(INDEX(F_2_2.O,$A203+1,2)*($B203-1999)+INDEX(G,$B203-1998,1)*(INDEX(F_1_2.O,$A203+1,2)-INDEX(F_2_2.O,$A203+1,2))))))</f>
        <v>5.1864509279525121E-3</v>
      </c>
      <c r="D203" s="48">
        <f t="shared" si="86"/>
        <v>4.6363460504421292E-3</v>
      </c>
      <c r="E203" s="48">
        <f t="shared" ref="E203:E234" si="92">IF($A203=121,1,IF($A203&gt;121,0,IF($A203&lt;(x+n),INDEX(Aggregattafel_1.O,$A203+1,2),IF($A203=(x+n),INDEX(f,1,2),IF(AND($A203&gt;(x+n),$A203&lt;(x+n+5)),INDEX(f,2,2),1))*INDEX(Selektionstafel_1.O,$A203+1,2))*EXP(-INDEX(F_1.O,$A203+1,2)*($B203-1999))))</f>
        <v>2.8563593151876947E-3</v>
      </c>
      <c r="F203" s="48">
        <f t="shared" si="88"/>
        <v>2.553398001877798E-3</v>
      </c>
      <c r="K203" s="19"/>
      <c r="M203" s="111"/>
      <c r="N203" s="111"/>
      <c r="O203" s="111"/>
      <c r="P203" s="111"/>
      <c r="Q203" s="111"/>
      <c r="R203" s="111"/>
      <c r="S203" s="111"/>
      <c r="T203" s="111"/>
      <c r="U203" s="111"/>
      <c r="V203" s="111"/>
      <c r="W203" s="111"/>
      <c r="X203" s="111"/>
      <c r="Y203" s="111"/>
      <c r="Z203" s="111"/>
      <c r="AA203" s="111"/>
      <c r="AB203" s="111"/>
      <c r="AC203" s="111"/>
      <c r="AD203" s="111"/>
      <c r="AE203" s="111"/>
      <c r="AF203" s="111"/>
      <c r="AG203" s="111"/>
      <c r="AH203" s="111"/>
      <c r="AI203" s="111"/>
      <c r="AJ203" s="111"/>
      <c r="AK203" s="111"/>
      <c r="AL203" s="111"/>
      <c r="AM203" s="111"/>
      <c r="AN203" s="111"/>
    </row>
    <row r="204" spans="1:40">
      <c r="A204" s="47">
        <f t="shared" si="89"/>
        <v>73</v>
      </c>
      <c r="B204" s="47">
        <f t="shared" si="90"/>
        <v>2052</v>
      </c>
      <c r="C204" s="48">
        <f t="shared" si="91"/>
        <v>5.6485488178472697E-3</v>
      </c>
      <c r="D204" s="48">
        <f t="shared" si="86"/>
        <v>5.0578195849580064E-3</v>
      </c>
      <c r="E204" s="48">
        <f t="shared" si="92"/>
        <v>3.0726655214987908E-3</v>
      </c>
      <c r="F204" s="48">
        <f t="shared" si="88"/>
        <v>2.7513978523303279E-3</v>
      </c>
      <c r="K204" s="19"/>
      <c r="M204" s="111"/>
      <c r="N204" s="111"/>
      <c r="O204" s="111"/>
      <c r="P204" s="111"/>
      <c r="Q204" s="111"/>
      <c r="R204" s="111"/>
      <c r="S204" s="111"/>
      <c r="T204" s="111"/>
      <c r="U204" s="111"/>
      <c r="V204" s="111"/>
      <c r="W204" s="111"/>
      <c r="X204" s="111"/>
      <c r="Y204" s="111"/>
      <c r="Z204" s="111"/>
      <c r="AA204" s="111"/>
      <c r="AB204" s="111"/>
      <c r="AC204" s="111"/>
      <c r="AD204" s="111"/>
      <c r="AE204" s="111"/>
      <c r="AF204" s="111"/>
      <c r="AG204" s="111"/>
      <c r="AH204" s="111"/>
      <c r="AI204" s="111"/>
      <c r="AJ204" s="111"/>
      <c r="AK204" s="111"/>
      <c r="AL204" s="111"/>
      <c r="AM204" s="111"/>
      <c r="AN204" s="111"/>
    </row>
    <row r="205" spans="1:40">
      <c r="A205" s="47">
        <f t="shared" si="89"/>
        <v>74</v>
      </c>
      <c r="B205" s="47">
        <f t="shared" si="90"/>
        <v>2053</v>
      </c>
      <c r="C205" s="48">
        <f t="shared" si="91"/>
        <v>6.1896298770832935E-3</v>
      </c>
      <c r="D205" s="48">
        <f t="shared" si="86"/>
        <v>5.5462919750752819E-3</v>
      </c>
      <c r="E205" s="48">
        <f t="shared" si="92"/>
        <v>3.3288848646612842E-3</v>
      </c>
      <c r="F205" s="48">
        <f t="shared" si="88"/>
        <v>2.9829570662655456E-3</v>
      </c>
      <c r="K205" s="19"/>
      <c r="M205" s="111"/>
      <c r="N205" s="111"/>
      <c r="O205" s="111"/>
      <c r="P205" s="111"/>
      <c r="Q205" s="111"/>
      <c r="R205" s="111"/>
      <c r="S205" s="111"/>
      <c r="T205" s="111"/>
      <c r="U205" s="111"/>
      <c r="V205" s="111"/>
      <c r="W205" s="111"/>
      <c r="X205" s="111"/>
      <c r="Y205" s="111"/>
      <c r="Z205" s="111"/>
      <c r="AA205" s="111"/>
      <c r="AB205" s="111"/>
      <c r="AC205" s="111"/>
      <c r="AD205" s="111"/>
      <c r="AE205" s="111"/>
      <c r="AF205" s="111"/>
      <c r="AG205" s="111"/>
      <c r="AH205" s="111"/>
      <c r="AI205" s="111"/>
      <c r="AJ205" s="111"/>
      <c r="AK205" s="111"/>
      <c r="AL205" s="111"/>
      <c r="AM205" s="111"/>
      <c r="AN205" s="111"/>
    </row>
    <row r="206" spans="1:40">
      <c r="A206" s="47">
        <f t="shared" si="89"/>
        <v>75</v>
      </c>
      <c r="B206" s="47">
        <f t="shared" si="90"/>
        <v>2054</v>
      </c>
      <c r="C206" s="48">
        <f t="shared" si="91"/>
        <v>6.8270045644326927E-3</v>
      </c>
      <c r="D206" s="48">
        <f t="shared" si="86"/>
        <v>6.1213912017472382E-3</v>
      </c>
      <c r="E206" s="48">
        <f t="shared" si="92"/>
        <v>3.6347844071052786E-3</v>
      </c>
      <c r="F206" s="48">
        <f t="shared" si="88"/>
        <v>3.2591872515411917E-3</v>
      </c>
      <c r="K206" s="19"/>
      <c r="M206" s="111"/>
      <c r="N206" s="111"/>
      <c r="O206" s="111"/>
      <c r="P206" s="111"/>
      <c r="Q206" s="111"/>
      <c r="R206" s="111"/>
      <c r="S206" s="111"/>
      <c r="T206" s="111"/>
      <c r="U206" s="111"/>
      <c r="V206" s="111"/>
      <c r="W206" s="111"/>
      <c r="X206" s="111"/>
      <c r="Y206" s="111"/>
      <c r="Z206" s="111"/>
      <c r="AA206" s="111"/>
      <c r="AB206" s="111"/>
      <c r="AC206" s="111"/>
      <c r="AD206" s="111"/>
      <c r="AE206" s="111"/>
      <c r="AF206" s="111"/>
      <c r="AG206" s="111"/>
      <c r="AH206" s="111"/>
      <c r="AI206" s="111"/>
      <c r="AJ206" s="111"/>
      <c r="AK206" s="111"/>
      <c r="AL206" s="111"/>
      <c r="AM206" s="111"/>
      <c r="AN206" s="111"/>
    </row>
    <row r="207" spans="1:40">
      <c r="A207" s="47">
        <f t="shared" si="89"/>
        <v>76</v>
      </c>
      <c r="B207" s="47">
        <f t="shared" si="90"/>
        <v>2055</v>
      </c>
      <c r="C207" s="48">
        <f t="shared" si="91"/>
        <v>7.5397387268221006E-3</v>
      </c>
      <c r="D207" s="48">
        <f t="shared" si="86"/>
        <v>6.768621815378642E-3</v>
      </c>
      <c r="E207" s="48">
        <f t="shared" si="92"/>
        <v>3.9800827208241072E-3</v>
      </c>
      <c r="F207" s="48">
        <f t="shared" si="88"/>
        <v>3.5728955522911525E-3</v>
      </c>
      <c r="K207" s="19"/>
      <c r="M207" s="111"/>
      <c r="N207" s="111"/>
      <c r="O207" s="111"/>
      <c r="P207" s="111"/>
      <c r="Q207" s="111"/>
      <c r="R207" s="111"/>
      <c r="S207" s="111"/>
      <c r="T207" s="111"/>
      <c r="U207" s="111"/>
      <c r="V207" s="111"/>
      <c r="W207" s="111"/>
      <c r="X207" s="111"/>
      <c r="Y207" s="111"/>
      <c r="Z207" s="111"/>
      <c r="AA207" s="111"/>
      <c r="AB207" s="111"/>
      <c r="AC207" s="111"/>
      <c r="AD207" s="111"/>
      <c r="AE207" s="111"/>
      <c r="AF207" s="111"/>
      <c r="AG207" s="111"/>
      <c r="AH207" s="111"/>
      <c r="AI207" s="111"/>
      <c r="AJ207" s="111"/>
      <c r="AK207" s="111"/>
      <c r="AL207" s="111"/>
      <c r="AM207" s="111"/>
      <c r="AN207" s="111"/>
    </row>
    <row r="208" spans="1:40">
      <c r="A208" s="47">
        <f t="shared" si="89"/>
        <v>77</v>
      </c>
      <c r="B208" s="47">
        <f t="shared" si="90"/>
        <v>2056</v>
      </c>
      <c r="C208" s="48">
        <f t="shared" si="91"/>
        <v>8.298659564855428E-3</v>
      </c>
      <c r="D208" s="48">
        <f t="shared" si="86"/>
        <v>7.4662962021544129E-3</v>
      </c>
      <c r="E208" s="48">
        <f t="shared" si="92"/>
        <v>4.3505839122508373E-3</v>
      </c>
      <c r="F208" s="48">
        <f t="shared" si="88"/>
        <v>3.9139775530248611E-3</v>
      </c>
      <c r="K208" s="19"/>
      <c r="M208" s="111"/>
      <c r="N208" s="111"/>
      <c r="O208" s="111"/>
      <c r="P208" s="111"/>
      <c r="Q208" s="111"/>
      <c r="R208" s="111"/>
      <c r="S208" s="111"/>
      <c r="T208" s="111"/>
      <c r="U208" s="111"/>
      <c r="V208" s="111"/>
      <c r="W208" s="111"/>
      <c r="X208" s="111"/>
      <c r="Y208" s="111"/>
      <c r="Z208" s="111"/>
      <c r="AA208" s="111"/>
      <c r="AB208" s="111"/>
      <c r="AC208" s="111"/>
      <c r="AD208" s="111"/>
      <c r="AE208" s="111"/>
      <c r="AF208" s="111"/>
      <c r="AG208" s="111"/>
      <c r="AH208" s="111"/>
      <c r="AI208" s="111"/>
      <c r="AJ208" s="111"/>
      <c r="AK208" s="111"/>
      <c r="AL208" s="111"/>
      <c r="AM208" s="111"/>
      <c r="AN208" s="111"/>
    </row>
    <row r="209" spans="1:40">
      <c r="A209" s="47">
        <f t="shared" si="89"/>
        <v>78</v>
      </c>
      <c r="B209" s="47">
        <f t="shared" si="90"/>
        <v>2057</v>
      </c>
      <c r="C209" s="48">
        <f t="shared" si="91"/>
        <v>9.2165587326801923E-3</v>
      </c>
      <c r="D209" s="48">
        <f t="shared" si="86"/>
        <v>8.3223211154673619E-3</v>
      </c>
      <c r="E209" s="48">
        <f t="shared" si="92"/>
        <v>4.8068705598223538E-3</v>
      </c>
      <c r="F209" s="48">
        <f t="shared" si="88"/>
        <v>4.340460559431044E-3</v>
      </c>
      <c r="K209" s="19"/>
      <c r="M209" s="111"/>
      <c r="N209" s="111"/>
      <c r="O209" s="111"/>
      <c r="P209" s="111"/>
      <c r="Q209" s="111"/>
      <c r="R209" s="111"/>
      <c r="S209" s="111"/>
      <c r="T209" s="111"/>
      <c r="U209" s="111"/>
      <c r="V209" s="111"/>
      <c r="W209" s="111"/>
      <c r="X209" s="111"/>
      <c r="Y209" s="111"/>
      <c r="Z209" s="111"/>
      <c r="AA209" s="111"/>
      <c r="AB209" s="111"/>
      <c r="AC209" s="111"/>
      <c r="AD209" s="111"/>
      <c r="AE209" s="111"/>
      <c r="AF209" s="111"/>
      <c r="AG209" s="111"/>
      <c r="AH209" s="111"/>
      <c r="AI209" s="111"/>
      <c r="AJ209" s="111"/>
      <c r="AK209" s="111"/>
      <c r="AL209" s="111"/>
      <c r="AM209" s="111"/>
      <c r="AN209" s="111"/>
    </row>
    <row r="210" spans="1:40">
      <c r="A210" s="47">
        <f t="shared" si="89"/>
        <v>79</v>
      </c>
      <c r="B210" s="47">
        <f t="shared" si="90"/>
        <v>2058</v>
      </c>
      <c r="C210" s="48">
        <f t="shared" si="91"/>
        <v>1.0366461820955852E-2</v>
      </c>
      <c r="D210" s="48">
        <f t="shared" si="86"/>
        <v>9.4111261577570302E-3</v>
      </c>
      <c r="E210" s="48">
        <f t="shared" si="92"/>
        <v>5.3885976506445271E-3</v>
      </c>
      <c r="F210" s="48">
        <f t="shared" si="88"/>
        <v>4.8920474854542741E-3</v>
      </c>
      <c r="K210" s="19"/>
      <c r="M210" s="111"/>
      <c r="N210" s="111"/>
      <c r="O210" s="111"/>
      <c r="P210" s="111"/>
      <c r="Q210" s="111"/>
      <c r="R210" s="111"/>
      <c r="S210" s="111"/>
      <c r="T210" s="111"/>
      <c r="U210" s="111"/>
      <c r="V210" s="111"/>
      <c r="W210" s="111"/>
      <c r="X210" s="111"/>
      <c r="Y210" s="111"/>
      <c r="Z210" s="111"/>
      <c r="AA210" s="111"/>
      <c r="AB210" s="111"/>
      <c r="AC210" s="111"/>
      <c r="AD210" s="111"/>
      <c r="AE210" s="111"/>
      <c r="AF210" s="111"/>
      <c r="AG210" s="111"/>
      <c r="AH210" s="111"/>
      <c r="AI210" s="111"/>
      <c r="AJ210" s="111"/>
      <c r="AK210" s="111"/>
      <c r="AL210" s="111"/>
      <c r="AM210" s="111"/>
      <c r="AN210" s="111"/>
    </row>
    <row r="211" spans="1:40">
      <c r="A211" s="47">
        <f t="shared" si="89"/>
        <v>80</v>
      </c>
      <c r="B211" s="47">
        <f t="shared" si="90"/>
        <v>2059</v>
      </c>
      <c r="C211" s="48">
        <f t="shared" si="91"/>
        <v>1.1849296126457149E-2</v>
      </c>
      <c r="D211" s="48">
        <f t="shared" si="86"/>
        <v>1.0833216447377121E-2</v>
      </c>
      <c r="E211" s="48">
        <f t="shared" si="92"/>
        <v>6.1508949821403166E-3</v>
      </c>
      <c r="F211" s="48">
        <f t="shared" si="88"/>
        <v>5.6235233832742926E-3</v>
      </c>
      <c r="K211" s="19"/>
      <c r="M211" s="111"/>
      <c r="N211" s="111"/>
      <c r="O211" s="111"/>
      <c r="P211" s="111"/>
      <c r="Q211" s="111"/>
      <c r="R211" s="111"/>
      <c r="S211" s="111"/>
      <c r="T211" s="111"/>
      <c r="U211" s="111"/>
      <c r="V211" s="111"/>
      <c r="W211" s="111"/>
      <c r="X211" s="111"/>
      <c r="Y211" s="111"/>
      <c r="Z211" s="111"/>
      <c r="AA211" s="111"/>
      <c r="AB211" s="111"/>
      <c r="AC211" s="111"/>
      <c r="AD211" s="111"/>
      <c r="AE211" s="111"/>
      <c r="AF211" s="111"/>
      <c r="AG211" s="111"/>
      <c r="AH211" s="111"/>
      <c r="AI211" s="111"/>
      <c r="AJ211" s="111"/>
      <c r="AK211" s="111"/>
      <c r="AL211" s="111"/>
      <c r="AM211" s="111"/>
      <c r="AN211" s="111"/>
    </row>
    <row r="212" spans="1:40">
      <c r="A212" s="47">
        <f t="shared" si="89"/>
        <v>81</v>
      </c>
      <c r="B212" s="47">
        <f t="shared" si="90"/>
        <v>2060</v>
      </c>
      <c r="C212" s="48">
        <f t="shared" si="91"/>
        <v>1.376682253774672E-2</v>
      </c>
      <c r="D212" s="48">
        <f t="shared" si="86"/>
        <v>1.2689676340542933E-2</v>
      </c>
      <c r="E212" s="48">
        <f t="shared" si="92"/>
        <v>7.1509979169555454E-3</v>
      </c>
      <c r="F212" s="48">
        <f t="shared" si="88"/>
        <v>6.5916103396450876E-3</v>
      </c>
      <c r="K212" s="19"/>
      <c r="M212" s="111"/>
      <c r="N212" s="111"/>
      <c r="O212" s="111"/>
      <c r="P212" s="111"/>
      <c r="Q212" s="111"/>
      <c r="R212" s="111"/>
      <c r="S212" s="111"/>
      <c r="T212" s="111"/>
      <c r="U212" s="111"/>
      <c r="V212" s="111"/>
      <c r="W212" s="111"/>
      <c r="X212" s="111"/>
      <c r="Y212" s="111"/>
      <c r="Z212" s="111"/>
      <c r="AA212" s="111"/>
      <c r="AB212" s="111"/>
      <c r="AC212" s="111"/>
      <c r="AD212" s="111"/>
      <c r="AE212" s="111"/>
      <c r="AF212" s="111"/>
      <c r="AG212" s="111"/>
      <c r="AH212" s="111"/>
      <c r="AI212" s="111"/>
      <c r="AJ212" s="111"/>
      <c r="AK212" s="111"/>
      <c r="AL212" s="111"/>
      <c r="AM212" s="111"/>
      <c r="AN212" s="111"/>
    </row>
    <row r="213" spans="1:40">
      <c r="A213" s="47">
        <f t="shared" si="89"/>
        <v>82</v>
      </c>
      <c r="B213" s="47">
        <f t="shared" si="90"/>
        <v>2061</v>
      </c>
      <c r="C213" s="48">
        <f t="shared" si="91"/>
        <v>1.6223843714170936E-2</v>
      </c>
      <c r="D213" s="48">
        <f t="shared" si="86"/>
        <v>1.5083230463677844E-2</v>
      </c>
      <c r="E213" s="48">
        <f t="shared" si="92"/>
        <v>8.4498129003096768E-3</v>
      </c>
      <c r="F213" s="48">
        <f t="shared" si="88"/>
        <v>7.855621401500314E-3</v>
      </c>
      <c r="K213" s="19"/>
    </row>
    <row r="214" spans="1:40">
      <c r="A214" s="47">
        <f t="shared" si="89"/>
        <v>83</v>
      </c>
      <c r="B214" s="47">
        <f t="shared" si="90"/>
        <v>2062</v>
      </c>
      <c r="C214" s="48">
        <f t="shared" si="91"/>
        <v>1.9261576076929805E-2</v>
      </c>
      <c r="D214" s="48">
        <f t="shared" si="86"/>
        <v>1.8058297306388048E-2</v>
      </c>
      <c r="E214" s="48">
        <f t="shared" si="92"/>
        <v>1.0076948060581214E-2</v>
      </c>
      <c r="F214" s="48">
        <f t="shared" si="88"/>
        <v>9.4474693042937794E-3</v>
      </c>
      <c r="K214" s="19"/>
    </row>
    <row r="215" spans="1:40">
      <c r="A215" s="47">
        <f t="shared" si="89"/>
        <v>84</v>
      </c>
      <c r="B215" s="47">
        <f t="shared" si="90"/>
        <v>2063</v>
      </c>
      <c r="C215" s="48">
        <f t="shared" si="91"/>
        <v>2.2866152851330458E-2</v>
      </c>
      <c r="D215" s="48">
        <f t="shared" si="86"/>
        <v>2.1611449759080893E-2</v>
      </c>
      <c r="E215" s="48">
        <f t="shared" si="92"/>
        <v>1.2035820097503796E-2</v>
      </c>
      <c r="F215" s="48">
        <f t="shared" si="88"/>
        <v>1.1375335203678302E-2</v>
      </c>
      <c r="K215" s="19"/>
    </row>
    <row r="216" spans="1:40">
      <c r="A216" s="47">
        <f t="shared" si="89"/>
        <v>85</v>
      </c>
      <c r="B216" s="47">
        <f t="shared" si="90"/>
        <v>2064</v>
      </c>
      <c r="C216" s="48">
        <f t="shared" si="91"/>
        <v>2.710830527529124E-2</v>
      </c>
      <c r="D216" s="48">
        <f t="shared" si="86"/>
        <v>2.5819192417231924E-2</v>
      </c>
      <c r="E216" s="48">
        <f t="shared" si="92"/>
        <v>1.4376443969029637E-2</v>
      </c>
      <c r="F216" s="48">
        <f t="shared" si="88"/>
        <v>1.369273843235105E-2</v>
      </c>
      <c r="K216" s="19"/>
    </row>
    <row r="217" spans="1:40">
      <c r="A217" s="47">
        <f t="shared" si="89"/>
        <v>86</v>
      </c>
      <c r="B217" s="47">
        <f t="shared" si="90"/>
        <v>2065</v>
      </c>
      <c r="C217" s="48">
        <f t="shared" si="91"/>
        <v>3.2112388275364806E-2</v>
      </c>
      <c r="D217" s="48">
        <f t="shared" si="86"/>
        <v>3.080736858383586E-2</v>
      </c>
      <c r="E217" s="48">
        <f t="shared" si="92"/>
        <v>1.7178400453716648E-2</v>
      </c>
      <c r="F217" s="48">
        <f t="shared" si="88"/>
        <v>1.6480156336000574E-2</v>
      </c>
      <c r="K217" s="19"/>
    </row>
    <row r="218" spans="1:40">
      <c r="A218" s="47">
        <f t="shared" si="89"/>
        <v>87</v>
      </c>
      <c r="B218" s="47">
        <f t="shared" si="90"/>
        <v>2066</v>
      </c>
      <c r="C218" s="48">
        <f t="shared" si="91"/>
        <v>3.7975659659918358E-2</v>
      </c>
      <c r="D218" s="48">
        <f t="shared" si="86"/>
        <v>3.6672787796942739E-2</v>
      </c>
      <c r="E218" s="48">
        <f t="shared" si="92"/>
        <v>2.0510057799067696E-2</v>
      </c>
      <c r="F218" s="48">
        <f t="shared" si="88"/>
        <v>1.9806366292859316E-2</v>
      </c>
      <c r="K218" s="19"/>
    </row>
    <row r="219" spans="1:40">
      <c r="A219" s="47">
        <f t="shared" si="89"/>
        <v>88</v>
      </c>
      <c r="B219" s="47">
        <f t="shared" si="90"/>
        <v>2067</v>
      </c>
      <c r="C219" s="48">
        <f t="shared" si="91"/>
        <v>4.4731848532378875E-2</v>
      </c>
      <c r="D219" s="48">
        <f t="shared" si="86"/>
        <v>4.3448312536293637E-2</v>
      </c>
      <c r="E219" s="48">
        <f t="shared" si="92"/>
        <v>2.4406473502456623E-2</v>
      </c>
      <c r="F219" s="48">
        <f t="shared" si="88"/>
        <v>2.3706164008424273E-2</v>
      </c>
      <c r="K219" s="19"/>
    </row>
    <row r="220" spans="1:40">
      <c r="A220" s="47">
        <f t="shared" si="89"/>
        <v>89</v>
      </c>
      <c r="B220" s="47">
        <f t="shared" si="90"/>
        <v>2068</v>
      </c>
      <c r="C220" s="48">
        <f t="shared" si="91"/>
        <v>5.2391815164117762E-2</v>
      </c>
      <c r="D220" s="48">
        <f t="shared" si="86"/>
        <v>5.1142566776761676E-2</v>
      </c>
      <c r="E220" s="48">
        <f t="shared" si="92"/>
        <v>2.8895855605194486E-2</v>
      </c>
      <c r="F220" s="48">
        <f t="shared" si="88"/>
        <v>2.8207130687533503E-2</v>
      </c>
      <c r="K220" s="19"/>
    </row>
    <row r="221" spans="1:40">
      <c r="A221" s="47">
        <f t="shared" si="89"/>
        <v>90</v>
      </c>
      <c r="B221" s="47">
        <f t="shared" si="90"/>
        <v>2069</v>
      </c>
      <c r="C221" s="48">
        <f t="shared" si="91"/>
        <v>6.0702387156012942E-2</v>
      </c>
      <c r="D221" s="48">
        <f t="shared" si="86"/>
        <v>5.9508277507927906E-2</v>
      </c>
      <c r="E221" s="48">
        <f t="shared" si="92"/>
        <v>3.3830784652043373E-2</v>
      </c>
      <c r="F221" s="48">
        <f t="shared" si="88"/>
        <v>3.3165145946384908E-2</v>
      </c>
      <c r="K221" s="19"/>
    </row>
    <row r="222" spans="1:40">
      <c r="A222" s="47">
        <f t="shared" si="89"/>
        <v>91</v>
      </c>
      <c r="B222" s="47">
        <f t="shared" si="90"/>
        <v>2070</v>
      </c>
      <c r="C222" s="48">
        <f t="shared" si="91"/>
        <v>6.9312604672217698E-2</v>
      </c>
      <c r="D222" s="48">
        <f t="shared" si="86"/>
        <v>6.8198744924400034E-2</v>
      </c>
      <c r="E222" s="48">
        <f t="shared" si="92"/>
        <v>3.8983456429539584E-2</v>
      </c>
      <c r="F222" s="48">
        <f t="shared" si="88"/>
        <v>3.8357062773100602E-2</v>
      </c>
      <c r="K222" s="19"/>
    </row>
    <row r="223" spans="1:40">
      <c r="A223" s="47">
        <f t="shared" si="89"/>
        <v>92</v>
      </c>
      <c r="B223" s="47">
        <f t="shared" si="90"/>
        <v>2071</v>
      </c>
      <c r="C223" s="48">
        <f t="shared" si="91"/>
        <v>7.8135814043601426E-2</v>
      </c>
      <c r="D223" s="48">
        <f t="shared" si="86"/>
        <v>7.7125016662517296E-2</v>
      </c>
      <c r="E223" s="48">
        <f t="shared" si="92"/>
        <v>4.4287393149889429E-2</v>
      </c>
      <c r="F223" s="48">
        <f t="shared" si="88"/>
        <v>4.3714768708768503E-2</v>
      </c>
      <c r="K223" s="19"/>
    </row>
    <row r="224" spans="1:40">
      <c r="A224" s="47">
        <f t="shared" si="89"/>
        <v>93</v>
      </c>
      <c r="B224" s="47">
        <f t="shared" si="90"/>
        <v>2072</v>
      </c>
      <c r="C224" s="48">
        <f t="shared" si="91"/>
        <v>8.7066280013924954E-2</v>
      </c>
      <c r="D224" s="48">
        <f t="shared" si="86"/>
        <v>8.618202456858183E-2</v>
      </c>
      <c r="E224" s="48">
        <f t="shared" si="92"/>
        <v>4.9660258303652505E-2</v>
      </c>
      <c r="F224" s="48">
        <f t="shared" si="88"/>
        <v>4.9155795077885714E-2</v>
      </c>
      <c r="K224" s="19"/>
    </row>
    <row r="225" spans="1:11">
      <c r="A225" s="47">
        <f t="shared" si="89"/>
        <v>94</v>
      </c>
      <c r="B225" s="47">
        <f t="shared" si="90"/>
        <v>2073</v>
      </c>
      <c r="C225" s="48">
        <f t="shared" si="91"/>
        <v>9.5982371254210219E-2</v>
      </c>
      <c r="D225" s="48">
        <f t="shared" si="86"/>
        <v>9.5246122187681664E-2</v>
      </c>
      <c r="E225" s="48">
        <f t="shared" si="92"/>
        <v>5.5005360286062129E-2</v>
      </c>
      <c r="F225" s="48">
        <f t="shared" si="88"/>
        <v>5.4583472817861273E-2</v>
      </c>
      <c r="K225" s="19"/>
    </row>
    <row r="226" spans="1:11">
      <c r="A226" s="47">
        <f t="shared" si="89"/>
        <v>95</v>
      </c>
      <c r="B226" s="47">
        <f t="shared" si="90"/>
        <v>2074</v>
      </c>
      <c r="C226" s="48">
        <f t="shared" si="91"/>
        <v>0.10472055529820624</v>
      </c>
      <c r="D226" s="48">
        <f t="shared" si="86"/>
        <v>0.10415248743353968</v>
      </c>
      <c r="E226" s="48">
        <f t="shared" si="92"/>
        <v>6.0200045499825369E-2</v>
      </c>
      <c r="F226" s="48">
        <f t="shared" si="88"/>
        <v>5.9873551370386781E-2</v>
      </c>
      <c r="K226" s="19"/>
    </row>
    <row r="227" spans="1:11">
      <c r="A227" s="47">
        <f t="shared" si="89"/>
        <v>96</v>
      </c>
      <c r="B227" s="47">
        <f t="shared" si="90"/>
        <v>2075</v>
      </c>
      <c r="C227" s="48">
        <f t="shared" si="91"/>
        <v>0.11309919224754079</v>
      </c>
      <c r="D227" s="48">
        <f t="shared" si="86"/>
        <v>0.11271477177169965</v>
      </c>
      <c r="E227" s="48">
        <f t="shared" si="92"/>
        <v>6.5108090143796635E-2</v>
      </c>
      <c r="F227" s="48">
        <f t="shared" si="88"/>
        <v>6.4886815594856928E-2</v>
      </c>
      <c r="K227" s="19"/>
    </row>
    <row r="228" spans="1:11">
      <c r="A228" s="47">
        <f t="shared" si="89"/>
        <v>97</v>
      </c>
      <c r="B228" s="47">
        <f t="shared" si="90"/>
        <v>2076</v>
      </c>
      <c r="C228" s="48">
        <f t="shared" si="91"/>
        <v>0.12092201703730397</v>
      </c>
      <c r="D228" s="48">
        <f t="shared" si="86"/>
        <v>0.1207322614532194</v>
      </c>
      <c r="E228" s="48">
        <f t="shared" si="92"/>
        <v>6.9584488579118073E-2</v>
      </c>
      <c r="F228" s="48">
        <f t="shared" si="88"/>
        <v>6.9475395045345723E-2</v>
      </c>
      <c r="K228" s="19"/>
    </row>
    <row r="229" spans="1:11">
      <c r="A229" s="47">
        <f t="shared" si="89"/>
        <v>98</v>
      </c>
      <c r="B229" s="47">
        <f t="shared" si="90"/>
        <v>2077</v>
      </c>
      <c r="C229" s="48">
        <f t="shared" si="91"/>
        <v>0.12802645928823561</v>
      </c>
      <c r="D229" s="48">
        <f t="shared" si="86"/>
        <v>0.12803732367350962</v>
      </c>
      <c r="E229" s="48">
        <f t="shared" si="92"/>
        <v>7.3506807001691543E-2</v>
      </c>
      <c r="F229" s="48">
        <f t="shared" si="88"/>
        <v>7.3512782921938816E-2</v>
      </c>
      <c r="K229" s="19"/>
    </row>
    <row r="230" spans="1:11">
      <c r="A230" s="47">
        <f t="shared" si="89"/>
        <v>99</v>
      </c>
      <c r="B230" s="47">
        <f t="shared" si="90"/>
        <v>2078</v>
      </c>
      <c r="C230" s="48">
        <f t="shared" si="91"/>
        <v>0.13425106856047966</v>
      </c>
      <c r="D230" s="48">
        <f t="shared" si="86"/>
        <v>0.13446139682058061</v>
      </c>
      <c r="E230" s="48">
        <f t="shared" si="92"/>
        <v>7.6757107177443121E-2</v>
      </c>
      <c r="F230" s="48">
        <f t="shared" si="88"/>
        <v>7.6877420764814075E-2</v>
      </c>
      <c r="K230" s="19"/>
    </row>
    <row r="231" spans="1:11">
      <c r="A231" s="47">
        <f t="shared" si="89"/>
        <v>100</v>
      </c>
      <c r="B231" s="47">
        <f t="shared" si="90"/>
        <v>2079</v>
      </c>
      <c r="C231" s="48">
        <f t="shared" si="91"/>
        <v>0.1476372574013643</v>
      </c>
      <c r="D231" s="48">
        <f t="shared" si="86"/>
        <v>0.1476372574013643</v>
      </c>
      <c r="E231" s="48">
        <f t="shared" si="92"/>
        <v>8.3985274672739557E-2</v>
      </c>
      <c r="F231" s="48">
        <f t="shared" si="88"/>
        <v>8.3985274672739557E-2</v>
      </c>
      <c r="K231" s="19"/>
    </row>
    <row r="232" spans="1:11">
      <c r="A232" s="47">
        <f t="shared" si="89"/>
        <v>101</v>
      </c>
      <c r="B232" s="47">
        <f t="shared" si="90"/>
        <v>2080</v>
      </c>
      <c r="C232" s="48">
        <f t="shared" si="91"/>
        <v>0.15521098262745664</v>
      </c>
      <c r="D232" s="48">
        <f t="shared" si="86"/>
        <v>0.15521098262745664</v>
      </c>
      <c r="E232" s="48">
        <f t="shared" si="92"/>
        <v>8.7849010959199975E-2</v>
      </c>
      <c r="F232" s="48">
        <f t="shared" si="88"/>
        <v>8.7849010959199975E-2</v>
      </c>
      <c r="K232" s="19"/>
    </row>
    <row r="233" spans="1:11">
      <c r="A233" s="47">
        <f t="shared" si="89"/>
        <v>102</v>
      </c>
      <c r="B233" s="47">
        <f t="shared" si="90"/>
        <v>2081</v>
      </c>
      <c r="C233" s="48">
        <f t="shared" si="91"/>
        <v>0.16288957319819167</v>
      </c>
      <c r="D233" s="48">
        <f t="shared" si="86"/>
        <v>0.16288957319819167</v>
      </c>
      <c r="E233" s="48">
        <f t="shared" si="92"/>
        <v>9.173065319348972E-2</v>
      </c>
      <c r="F233" s="48">
        <f t="shared" si="88"/>
        <v>9.173065319348972E-2</v>
      </c>
      <c r="K233" s="19"/>
    </row>
    <row r="234" spans="1:11">
      <c r="A234" s="47">
        <f t="shared" si="89"/>
        <v>103</v>
      </c>
      <c r="B234" s="47">
        <f t="shared" si="90"/>
        <v>2082</v>
      </c>
      <c r="C234" s="48">
        <f t="shared" si="91"/>
        <v>0.17067457579520576</v>
      </c>
      <c r="D234" s="48">
        <f t="shared" si="86"/>
        <v>0.17067457579520576</v>
      </c>
      <c r="E234" s="48">
        <f t="shared" si="92"/>
        <v>9.5630723013718444E-2</v>
      </c>
      <c r="F234" s="48">
        <f t="shared" si="88"/>
        <v>9.5630723013718444E-2</v>
      </c>
      <c r="K234" s="19"/>
    </row>
    <row r="235" spans="1:11">
      <c r="A235" s="47">
        <f t="shared" si="89"/>
        <v>104</v>
      </c>
      <c r="B235" s="47">
        <f t="shared" si="90"/>
        <v>2083</v>
      </c>
      <c r="C235" s="48">
        <f t="shared" ref="C235:C266" si="93">IF($A235=121,1,IF($A235&gt;121,0,IF($A235&lt;(x+n),INDEX(Aggregattafel_2.O,$A235+1,2),IF($A235=(x+n),INDEX(f,1,2),IF(AND($A235&gt;(x+n),$A235&lt;(x+n+5)),INDEX(f,2,2),1))*INDEX(Selektionstafel_2.O,$A235+1,2))*EXP(-(INDEX(F_2_2.O,$A235+1,2)*($B235-1999)+INDEX(G,$B235-1998,1)*(INDEX(F_1_2.O,$A235+1,2)-INDEX(F_2_2.O,$A235+1,2))))))</f>
        <v>0.17856900420659361</v>
      </c>
      <c r="D235" s="48">
        <f t="shared" ref="D235:D298" si="94">IF($A235=121,1,IF($A235&gt;121,0,INDEX(Aggregattafel_2.O,$A235+1,2)*EXP(-(INDEX(F_2_2.O,$A235+1,2)*($B235-1999)+INDEX(G,$B235-1998,1)*(INDEX(F_1_2.O,$A235+1,2)-INDEX(F_2_2.O,$A235+1,2))))))</f>
        <v>0.17856900420659361</v>
      </c>
      <c r="E235" s="48">
        <f t="shared" ref="E235:E266" si="95">IF($A235=121,1,IF($A235&gt;121,0,IF($A235&lt;(x+n),INDEX(Aggregattafel_1.O,$A235+1,2),IF($A235=(x+n),INDEX(f,1,2),IF(AND($A235&gt;(x+n),$A235&lt;(x+n+5)),INDEX(f,2,2),1))*INDEX(Selektionstafel_1.O,$A235+1,2))*EXP(-INDEX(F_1.O,$A235+1,2)*($B235-1999))))</f>
        <v>9.955001458310471E-2</v>
      </c>
      <c r="F235" s="48">
        <f t="shared" ref="F235:F298" si="96">IF($A235=121,1,IF($A235&gt;121,0,INDEX(Aggregattafel_1.O,$A235+1,2)*EXP(-INDEX(F_1.O,$A235+1,2)*($B235-1999))))</f>
        <v>9.955001458310471E-2</v>
      </c>
      <c r="K235" s="19"/>
    </row>
    <row r="236" spans="1:11">
      <c r="A236" s="47">
        <f t="shared" si="89"/>
        <v>105</v>
      </c>
      <c r="B236" s="47">
        <f t="shared" si="90"/>
        <v>2084</v>
      </c>
      <c r="C236" s="48">
        <f t="shared" si="93"/>
        <v>0.18657469882345054</v>
      </c>
      <c r="D236" s="48">
        <f t="shared" si="94"/>
        <v>0.18657469882345054</v>
      </c>
      <c r="E236" s="48">
        <f t="shared" si="95"/>
        <v>0.10348888932648921</v>
      </c>
      <c r="F236" s="48">
        <f t="shared" si="96"/>
        <v>0.10348888932648921</v>
      </c>
      <c r="K236" s="19"/>
    </row>
    <row r="237" spans="1:11">
      <c r="A237" s="47">
        <f t="shared" ref="A237:A300" si="97">IF(AND(A236&lt;121,A236&lt;&gt;""),A236+1,"")</f>
        <v>106</v>
      </c>
      <c r="B237" s="47">
        <f t="shared" ref="B237:B300" si="98">IF(AND($A236&lt;121,$A236&lt;&gt;""),B236+1,"")</f>
        <v>2085</v>
      </c>
      <c r="C237" s="48">
        <f t="shared" si="93"/>
        <v>0.19469288130709875</v>
      </c>
      <c r="D237" s="48">
        <f t="shared" si="94"/>
        <v>0.19469288130709875</v>
      </c>
      <c r="E237" s="48">
        <f t="shared" si="95"/>
        <v>0.10744797886154556</v>
      </c>
      <c r="F237" s="48">
        <f t="shared" si="96"/>
        <v>0.10744797886154556</v>
      </c>
      <c r="K237" s="19"/>
    </row>
    <row r="238" spans="1:11">
      <c r="A238" s="47">
        <f t="shared" si="97"/>
        <v>107</v>
      </c>
      <c r="B238" s="47">
        <f t="shared" si="98"/>
        <v>2086</v>
      </c>
      <c r="C238" s="48">
        <f t="shared" si="93"/>
        <v>0.20292519434188502</v>
      </c>
      <c r="D238" s="48">
        <f t="shared" si="94"/>
        <v>0.20292519434188502</v>
      </c>
      <c r="E238" s="48">
        <f t="shared" si="95"/>
        <v>0.11142682764415894</v>
      </c>
      <c r="F238" s="48">
        <f t="shared" si="96"/>
        <v>0.11142682764415894</v>
      </c>
      <c r="K238" s="19"/>
    </row>
    <row r="239" spans="1:11">
      <c r="A239" s="47">
        <f t="shared" si="97"/>
        <v>108</v>
      </c>
      <c r="B239" s="47">
        <f t="shared" si="98"/>
        <v>2087</v>
      </c>
      <c r="C239" s="48">
        <f t="shared" si="93"/>
        <v>0.21127115821628153</v>
      </c>
      <c r="D239" s="48">
        <f t="shared" si="94"/>
        <v>0.21127115821628153</v>
      </c>
      <c r="E239" s="48">
        <f t="shared" si="95"/>
        <v>0.11542528132458356</v>
      </c>
      <c r="F239" s="48">
        <f t="shared" si="96"/>
        <v>0.11542528132458356</v>
      </c>
      <c r="K239" s="19"/>
    </row>
    <row r="240" spans="1:11">
      <c r="A240" s="47">
        <f t="shared" si="97"/>
        <v>109</v>
      </c>
      <c r="B240" s="47">
        <f t="shared" si="98"/>
        <v>2088</v>
      </c>
      <c r="C240" s="48">
        <f t="shared" si="93"/>
        <v>0.21973175923966751</v>
      </c>
      <c r="D240" s="48">
        <f t="shared" si="94"/>
        <v>0.21973175923966751</v>
      </c>
      <c r="E240" s="48">
        <f t="shared" si="95"/>
        <v>0.11944281485007052</v>
      </c>
      <c r="F240" s="48">
        <f t="shared" si="96"/>
        <v>0.11944281485007052</v>
      </c>
      <c r="K240" s="19"/>
    </row>
    <row r="241" spans="1:11">
      <c r="A241" s="47">
        <f t="shared" si="97"/>
        <v>110</v>
      </c>
      <c r="B241" s="47">
        <f t="shared" si="98"/>
        <v>2089</v>
      </c>
      <c r="C241" s="48">
        <f t="shared" si="93"/>
        <v>0.22830591039333484</v>
      </c>
      <c r="D241" s="48">
        <f t="shared" si="94"/>
        <v>0.22830591039333484</v>
      </c>
      <c r="E241" s="48">
        <f t="shared" si="95"/>
        <v>0.12347823261542414</v>
      </c>
      <c r="F241" s="48">
        <f t="shared" si="96"/>
        <v>0.12347823261542414</v>
      </c>
      <c r="K241" s="19"/>
    </row>
    <row r="242" spans="1:11">
      <c r="A242" s="47">
        <f t="shared" si="97"/>
        <v>111</v>
      </c>
      <c r="B242" s="47">
        <f t="shared" si="98"/>
        <v>2090</v>
      </c>
      <c r="C242" s="48">
        <f t="shared" si="93"/>
        <v>0.23699052791120495</v>
      </c>
      <c r="D242" s="48">
        <f t="shared" si="94"/>
        <v>0.23699052791120495</v>
      </c>
      <c r="E242" s="48">
        <f t="shared" si="95"/>
        <v>0.12752971029151927</v>
      </c>
      <c r="F242" s="48">
        <f t="shared" si="96"/>
        <v>0.12752971029151927</v>
      </c>
      <c r="K242" s="19"/>
    </row>
    <row r="243" spans="1:11">
      <c r="A243" s="47">
        <f t="shared" si="97"/>
        <v>112</v>
      </c>
      <c r="B243" s="47">
        <f t="shared" si="98"/>
        <v>2091</v>
      </c>
      <c r="C243" s="48">
        <f t="shared" si="93"/>
        <v>0.24578354783245801</v>
      </c>
      <c r="D243" s="48">
        <f t="shared" si="94"/>
        <v>0.24578354783245801</v>
      </c>
      <c r="E243" s="48">
        <f t="shared" si="95"/>
        <v>0.13159514944408149</v>
      </c>
      <c r="F243" s="48">
        <f t="shared" si="96"/>
        <v>0.13159514944408149</v>
      </c>
      <c r="K243" s="19"/>
    </row>
    <row r="244" spans="1:11">
      <c r="A244" s="47">
        <f t="shared" si="97"/>
        <v>113</v>
      </c>
      <c r="B244" s="47">
        <f t="shared" si="98"/>
        <v>2092</v>
      </c>
      <c r="C244" s="48">
        <f t="shared" si="93"/>
        <v>0.25467950944409617</v>
      </c>
      <c r="D244" s="48">
        <f t="shared" si="94"/>
        <v>0.25467950944409617</v>
      </c>
      <c r="E244" s="48">
        <f t="shared" si="95"/>
        <v>0.13567095495769249</v>
      </c>
      <c r="F244" s="48">
        <f t="shared" si="96"/>
        <v>0.13567095495769249</v>
      </c>
    </row>
    <row r="245" spans="1:11">
      <c r="A245" s="47">
        <f t="shared" si="97"/>
        <v>114</v>
      </c>
      <c r="B245" s="47">
        <f t="shared" si="98"/>
        <v>2093</v>
      </c>
      <c r="C245" s="48">
        <f t="shared" si="93"/>
        <v>0.26367161502915887</v>
      </c>
      <c r="D245" s="48">
        <f t="shared" si="94"/>
        <v>0.26367161502915887</v>
      </c>
      <c r="E245" s="48">
        <f t="shared" si="95"/>
        <v>0.13975366371703804</v>
      </c>
      <c r="F245" s="48">
        <f t="shared" si="96"/>
        <v>0.13975366371703804</v>
      </c>
    </row>
    <row r="246" spans="1:11">
      <c r="A246" s="47">
        <f t="shared" si="97"/>
        <v>115</v>
      </c>
      <c r="B246" s="47">
        <f t="shared" si="98"/>
        <v>2094</v>
      </c>
      <c r="C246" s="48">
        <f t="shared" si="93"/>
        <v>0.27275130314410645</v>
      </c>
      <c r="D246" s="48">
        <f t="shared" si="94"/>
        <v>0.27275130314410645</v>
      </c>
      <c r="E246" s="48">
        <f t="shared" si="95"/>
        <v>0.14383812491673326</v>
      </c>
      <c r="F246" s="48">
        <f t="shared" si="96"/>
        <v>0.14383812491673326</v>
      </c>
    </row>
    <row r="247" spans="1:11">
      <c r="A247" s="47">
        <f t="shared" si="97"/>
        <v>116</v>
      </c>
      <c r="B247" s="47">
        <f t="shared" si="98"/>
        <v>2095</v>
      </c>
      <c r="C247" s="48">
        <f t="shared" si="93"/>
        <v>0.28190736652966164</v>
      </c>
      <c r="D247" s="48">
        <f t="shared" si="94"/>
        <v>0.28190736652966164</v>
      </c>
      <c r="E247" s="48">
        <f t="shared" si="95"/>
        <v>0.14791761021539318</v>
      </c>
      <c r="F247" s="48">
        <f t="shared" si="96"/>
        <v>0.14791761021539318</v>
      </c>
    </row>
    <row r="248" spans="1:11">
      <c r="A248" s="47">
        <f t="shared" si="97"/>
        <v>117</v>
      </c>
      <c r="B248" s="47">
        <f t="shared" si="98"/>
        <v>2096</v>
      </c>
      <c r="C248" s="48">
        <f t="shared" si="93"/>
        <v>0.291124639086214</v>
      </c>
      <c r="D248" s="48">
        <f t="shared" si="94"/>
        <v>0.291124639086214</v>
      </c>
      <c r="E248" s="48">
        <f t="shared" si="95"/>
        <v>0.1519842148955711</v>
      </c>
      <c r="F248" s="48">
        <f t="shared" si="96"/>
        <v>0.1519842148955711</v>
      </c>
    </row>
    <row r="249" spans="1:11">
      <c r="A249" s="47">
        <f t="shared" si="97"/>
        <v>118</v>
      </c>
      <c r="B249" s="47">
        <f t="shared" si="98"/>
        <v>2097</v>
      </c>
      <c r="C249" s="48">
        <f t="shared" si="93"/>
        <v>0.30038461874422356</v>
      </c>
      <c r="D249" s="48">
        <f t="shared" si="94"/>
        <v>0.30038461874422356</v>
      </c>
      <c r="E249" s="48">
        <f t="shared" si="95"/>
        <v>0.15602864982777717</v>
      </c>
      <c r="F249" s="48">
        <f t="shared" si="96"/>
        <v>0.15602864982777717</v>
      </c>
    </row>
    <row r="250" spans="1:11">
      <c r="A250" s="47">
        <f t="shared" si="97"/>
        <v>119</v>
      </c>
      <c r="B250" s="47">
        <f t="shared" si="98"/>
        <v>2098</v>
      </c>
      <c r="C250" s="48">
        <f t="shared" si="93"/>
        <v>0.30966420528353761</v>
      </c>
      <c r="D250" s="48">
        <f t="shared" si="94"/>
        <v>0.30966420528353761</v>
      </c>
      <c r="E250" s="48">
        <f t="shared" si="95"/>
        <v>0.16003832491993475</v>
      </c>
      <c r="F250" s="48">
        <f t="shared" si="96"/>
        <v>0.16003832491993475</v>
      </c>
    </row>
    <row r="251" spans="1:11">
      <c r="A251" s="47">
        <f t="shared" si="97"/>
        <v>120</v>
      </c>
      <c r="B251" s="47">
        <f t="shared" si="98"/>
        <v>2099</v>
      </c>
      <c r="C251" s="48">
        <f t="shared" si="93"/>
        <v>0.3189354211375256</v>
      </c>
      <c r="D251" s="48">
        <f t="shared" si="94"/>
        <v>0.3189354211375256</v>
      </c>
      <c r="E251" s="48">
        <f t="shared" si="95"/>
        <v>0.16399955944751607</v>
      </c>
      <c r="F251" s="48">
        <f t="shared" si="96"/>
        <v>0.16399955944751607</v>
      </c>
    </row>
    <row r="252" spans="1:11">
      <c r="A252" s="47">
        <f t="shared" si="97"/>
        <v>121</v>
      </c>
      <c r="B252" s="47">
        <f t="shared" si="98"/>
        <v>2100</v>
      </c>
      <c r="C252" s="48">
        <f t="shared" si="93"/>
        <v>1</v>
      </c>
      <c r="D252" s="48">
        <f t="shared" si="94"/>
        <v>1</v>
      </c>
      <c r="E252" s="48">
        <f t="shared" si="95"/>
        <v>1</v>
      </c>
      <c r="F252" s="48">
        <f t="shared" si="96"/>
        <v>1</v>
      </c>
    </row>
    <row r="253" spans="1:11">
      <c r="A253" s="47" t="str">
        <f t="shared" si="97"/>
        <v/>
      </c>
      <c r="B253" s="47" t="str">
        <f t="shared" si="98"/>
        <v/>
      </c>
      <c r="C253" s="48">
        <f t="shared" si="93"/>
        <v>0</v>
      </c>
      <c r="D253" s="48">
        <f t="shared" si="94"/>
        <v>0</v>
      </c>
      <c r="E253" s="48">
        <f t="shared" si="95"/>
        <v>0</v>
      </c>
      <c r="F253" s="48">
        <f t="shared" si="96"/>
        <v>0</v>
      </c>
    </row>
    <row r="254" spans="1:11">
      <c r="A254" s="47" t="str">
        <f t="shared" si="97"/>
        <v/>
      </c>
      <c r="B254" s="47" t="str">
        <f t="shared" si="98"/>
        <v/>
      </c>
      <c r="C254" s="48">
        <f t="shared" si="93"/>
        <v>0</v>
      </c>
      <c r="D254" s="48">
        <f t="shared" si="94"/>
        <v>0</v>
      </c>
      <c r="E254" s="48">
        <f t="shared" si="95"/>
        <v>0</v>
      </c>
      <c r="F254" s="48">
        <f t="shared" si="96"/>
        <v>0</v>
      </c>
    </row>
    <row r="255" spans="1:11">
      <c r="A255" s="47" t="str">
        <f t="shared" si="97"/>
        <v/>
      </c>
      <c r="B255" s="47" t="str">
        <f t="shared" si="98"/>
        <v/>
      </c>
      <c r="C255" s="48">
        <f t="shared" si="93"/>
        <v>0</v>
      </c>
      <c r="D255" s="48">
        <f t="shared" si="94"/>
        <v>0</v>
      </c>
      <c r="E255" s="48">
        <f t="shared" si="95"/>
        <v>0</v>
      </c>
      <c r="F255" s="48">
        <f t="shared" si="96"/>
        <v>0</v>
      </c>
    </row>
    <row r="256" spans="1:11">
      <c r="A256" s="47" t="str">
        <f t="shared" si="97"/>
        <v/>
      </c>
      <c r="B256" s="47" t="str">
        <f t="shared" si="98"/>
        <v/>
      </c>
      <c r="C256" s="48">
        <f t="shared" si="93"/>
        <v>0</v>
      </c>
      <c r="D256" s="48">
        <f t="shared" si="94"/>
        <v>0</v>
      </c>
      <c r="E256" s="48">
        <f t="shared" si="95"/>
        <v>0</v>
      </c>
      <c r="F256" s="48">
        <f t="shared" si="96"/>
        <v>0</v>
      </c>
    </row>
    <row r="257" spans="1:6">
      <c r="A257" s="47" t="str">
        <f t="shared" si="97"/>
        <v/>
      </c>
      <c r="B257" s="47" t="str">
        <f t="shared" si="98"/>
        <v/>
      </c>
      <c r="C257" s="48">
        <f t="shared" si="93"/>
        <v>0</v>
      </c>
      <c r="D257" s="48">
        <f t="shared" si="94"/>
        <v>0</v>
      </c>
      <c r="E257" s="48">
        <f t="shared" si="95"/>
        <v>0</v>
      </c>
      <c r="F257" s="48">
        <f t="shared" si="96"/>
        <v>0</v>
      </c>
    </row>
    <row r="258" spans="1:6">
      <c r="A258" s="47" t="str">
        <f t="shared" si="97"/>
        <v/>
      </c>
      <c r="B258" s="47" t="str">
        <f t="shared" si="98"/>
        <v/>
      </c>
      <c r="C258" s="48">
        <f t="shared" si="93"/>
        <v>0</v>
      </c>
      <c r="D258" s="48">
        <f t="shared" si="94"/>
        <v>0</v>
      </c>
      <c r="E258" s="48">
        <f t="shared" si="95"/>
        <v>0</v>
      </c>
      <c r="F258" s="48">
        <f t="shared" si="96"/>
        <v>0</v>
      </c>
    </row>
    <row r="259" spans="1:6">
      <c r="A259" s="47" t="str">
        <f t="shared" si="97"/>
        <v/>
      </c>
      <c r="B259" s="47" t="str">
        <f t="shared" si="98"/>
        <v/>
      </c>
      <c r="C259" s="48">
        <f t="shared" si="93"/>
        <v>0</v>
      </c>
      <c r="D259" s="48">
        <f t="shared" si="94"/>
        <v>0</v>
      </c>
      <c r="E259" s="48">
        <f t="shared" si="95"/>
        <v>0</v>
      </c>
      <c r="F259" s="48">
        <f t="shared" si="96"/>
        <v>0</v>
      </c>
    </row>
    <row r="260" spans="1:6">
      <c r="A260" s="47" t="str">
        <f t="shared" si="97"/>
        <v/>
      </c>
      <c r="B260" s="47" t="str">
        <f t="shared" si="98"/>
        <v/>
      </c>
      <c r="C260" s="48">
        <f t="shared" si="93"/>
        <v>0</v>
      </c>
      <c r="D260" s="48">
        <f t="shared" si="94"/>
        <v>0</v>
      </c>
      <c r="E260" s="48">
        <f t="shared" si="95"/>
        <v>0</v>
      </c>
      <c r="F260" s="48">
        <f t="shared" si="96"/>
        <v>0</v>
      </c>
    </row>
    <row r="261" spans="1:6">
      <c r="A261" s="47" t="str">
        <f t="shared" si="97"/>
        <v/>
      </c>
      <c r="B261" s="47" t="str">
        <f t="shared" si="98"/>
        <v/>
      </c>
      <c r="C261" s="48">
        <f t="shared" si="93"/>
        <v>0</v>
      </c>
      <c r="D261" s="48">
        <f t="shared" si="94"/>
        <v>0</v>
      </c>
      <c r="E261" s="48">
        <f t="shared" si="95"/>
        <v>0</v>
      </c>
      <c r="F261" s="48">
        <f t="shared" si="96"/>
        <v>0</v>
      </c>
    </row>
    <row r="262" spans="1:6">
      <c r="A262" s="47" t="str">
        <f t="shared" si="97"/>
        <v/>
      </c>
      <c r="B262" s="47" t="str">
        <f t="shared" si="98"/>
        <v/>
      </c>
      <c r="C262" s="48">
        <f t="shared" si="93"/>
        <v>0</v>
      </c>
      <c r="D262" s="48">
        <f t="shared" si="94"/>
        <v>0</v>
      </c>
      <c r="E262" s="48">
        <f t="shared" si="95"/>
        <v>0</v>
      </c>
      <c r="F262" s="48">
        <f t="shared" si="96"/>
        <v>0</v>
      </c>
    </row>
    <row r="263" spans="1:6">
      <c r="A263" s="47" t="str">
        <f t="shared" si="97"/>
        <v/>
      </c>
      <c r="B263" s="47" t="str">
        <f t="shared" si="98"/>
        <v/>
      </c>
      <c r="C263" s="48">
        <f t="shared" si="93"/>
        <v>0</v>
      </c>
      <c r="D263" s="48">
        <f t="shared" si="94"/>
        <v>0</v>
      </c>
      <c r="E263" s="48">
        <f t="shared" si="95"/>
        <v>0</v>
      </c>
      <c r="F263" s="48">
        <f t="shared" si="96"/>
        <v>0</v>
      </c>
    </row>
    <row r="264" spans="1:6">
      <c r="A264" s="47" t="str">
        <f t="shared" si="97"/>
        <v/>
      </c>
      <c r="B264" s="47" t="str">
        <f t="shared" si="98"/>
        <v/>
      </c>
      <c r="C264" s="48">
        <f t="shared" si="93"/>
        <v>0</v>
      </c>
      <c r="D264" s="48">
        <f t="shared" si="94"/>
        <v>0</v>
      </c>
      <c r="E264" s="48">
        <f t="shared" si="95"/>
        <v>0</v>
      </c>
      <c r="F264" s="48">
        <f t="shared" si="96"/>
        <v>0</v>
      </c>
    </row>
    <row r="265" spans="1:6">
      <c r="A265" s="47" t="str">
        <f t="shared" si="97"/>
        <v/>
      </c>
      <c r="B265" s="47" t="str">
        <f t="shared" si="98"/>
        <v/>
      </c>
      <c r="C265" s="48">
        <f t="shared" si="93"/>
        <v>0</v>
      </c>
      <c r="D265" s="48">
        <f t="shared" si="94"/>
        <v>0</v>
      </c>
      <c r="E265" s="48">
        <f t="shared" si="95"/>
        <v>0</v>
      </c>
      <c r="F265" s="48">
        <f t="shared" si="96"/>
        <v>0</v>
      </c>
    </row>
    <row r="266" spans="1:6">
      <c r="A266" s="47" t="str">
        <f t="shared" si="97"/>
        <v/>
      </c>
      <c r="B266" s="47" t="str">
        <f t="shared" si="98"/>
        <v/>
      </c>
      <c r="C266" s="48">
        <f t="shared" si="93"/>
        <v>0</v>
      </c>
      <c r="D266" s="48">
        <f t="shared" si="94"/>
        <v>0</v>
      </c>
      <c r="E266" s="48">
        <f t="shared" si="95"/>
        <v>0</v>
      </c>
      <c r="F266" s="48">
        <f t="shared" si="96"/>
        <v>0</v>
      </c>
    </row>
    <row r="267" spans="1:6">
      <c r="A267" s="47" t="str">
        <f t="shared" si="97"/>
        <v/>
      </c>
      <c r="B267" s="47" t="str">
        <f t="shared" si="98"/>
        <v/>
      </c>
      <c r="C267" s="48">
        <f t="shared" ref="C267:C298" si="99">IF($A267=121,1,IF($A267&gt;121,0,IF($A267&lt;(x+n),INDEX(Aggregattafel_2.O,$A267+1,2),IF($A267=(x+n),INDEX(f,1,2),IF(AND($A267&gt;(x+n),$A267&lt;(x+n+5)),INDEX(f,2,2),1))*INDEX(Selektionstafel_2.O,$A267+1,2))*EXP(-(INDEX(F_2_2.O,$A267+1,2)*($B267-1999)+INDEX(G,$B267-1998,1)*(INDEX(F_1_2.O,$A267+1,2)-INDEX(F_2_2.O,$A267+1,2))))))</f>
        <v>0</v>
      </c>
      <c r="D267" s="48">
        <f t="shared" si="94"/>
        <v>0</v>
      </c>
      <c r="E267" s="48">
        <f t="shared" ref="E267:E298" si="100">IF($A267=121,1,IF($A267&gt;121,0,IF($A267&lt;(x+n),INDEX(Aggregattafel_1.O,$A267+1,2),IF($A267=(x+n),INDEX(f,1,2),IF(AND($A267&gt;(x+n),$A267&lt;(x+n+5)),INDEX(f,2,2),1))*INDEX(Selektionstafel_1.O,$A267+1,2))*EXP(-INDEX(F_1.O,$A267+1,2)*($B267-1999))))</f>
        <v>0</v>
      </c>
      <c r="F267" s="48">
        <f t="shared" si="96"/>
        <v>0</v>
      </c>
    </row>
    <row r="268" spans="1:6">
      <c r="A268" s="47" t="str">
        <f t="shared" si="97"/>
        <v/>
      </c>
      <c r="B268" s="47" t="str">
        <f t="shared" si="98"/>
        <v/>
      </c>
      <c r="C268" s="48">
        <f t="shared" si="99"/>
        <v>0</v>
      </c>
      <c r="D268" s="48">
        <f t="shared" si="94"/>
        <v>0</v>
      </c>
      <c r="E268" s="48">
        <f t="shared" si="100"/>
        <v>0</v>
      </c>
      <c r="F268" s="48">
        <f t="shared" si="96"/>
        <v>0</v>
      </c>
    </row>
    <row r="269" spans="1:6">
      <c r="A269" s="47" t="str">
        <f t="shared" si="97"/>
        <v/>
      </c>
      <c r="B269" s="47" t="str">
        <f t="shared" si="98"/>
        <v/>
      </c>
      <c r="C269" s="48">
        <f t="shared" si="99"/>
        <v>0</v>
      </c>
      <c r="D269" s="48">
        <f t="shared" si="94"/>
        <v>0</v>
      </c>
      <c r="E269" s="48">
        <f t="shared" si="100"/>
        <v>0</v>
      </c>
      <c r="F269" s="48">
        <f t="shared" si="96"/>
        <v>0</v>
      </c>
    </row>
    <row r="270" spans="1:6">
      <c r="A270" s="47" t="str">
        <f t="shared" si="97"/>
        <v/>
      </c>
      <c r="B270" s="47" t="str">
        <f t="shared" si="98"/>
        <v/>
      </c>
      <c r="C270" s="48">
        <f t="shared" si="99"/>
        <v>0</v>
      </c>
      <c r="D270" s="48">
        <f t="shared" si="94"/>
        <v>0</v>
      </c>
      <c r="E270" s="48">
        <f t="shared" si="100"/>
        <v>0</v>
      </c>
      <c r="F270" s="48">
        <f t="shared" si="96"/>
        <v>0</v>
      </c>
    </row>
    <row r="271" spans="1:6">
      <c r="A271" s="47" t="str">
        <f t="shared" si="97"/>
        <v/>
      </c>
      <c r="B271" s="47" t="str">
        <f t="shared" si="98"/>
        <v/>
      </c>
      <c r="C271" s="48">
        <f t="shared" si="99"/>
        <v>0</v>
      </c>
      <c r="D271" s="48">
        <f t="shared" si="94"/>
        <v>0</v>
      </c>
      <c r="E271" s="48">
        <f t="shared" si="100"/>
        <v>0</v>
      </c>
      <c r="F271" s="48">
        <f t="shared" si="96"/>
        <v>0</v>
      </c>
    </row>
    <row r="272" spans="1:6">
      <c r="A272" s="47" t="str">
        <f t="shared" si="97"/>
        <v/>
      </c>
      <c r="B272" s="47" t="str">
        <f t="shared" si="98"/>
        <v/>
      </c>
      <c r="C272" s="48">
        <f t="shared" si="99"/>
        <v>0</v>
      </c>
      <c r="D272" s="48">
        <f t="shared" si="94"/>
        <v>0</v>
      </c>
      <c r="E272" s="48">
        <f t="shared" si="100"/>
        <v>0</v>
      </c>
      <c r="F272" s="48">
        <f t="shared" si="96"/>
        <v>0</v>
      </c>
    </row>
    <row r="273" spans="1:6">
      <c r="A273" s="47" t="str">
        <f t="shared" si="97"/>
        <v/>
      </c>
      <c r="B273" s="47" t="str">
        <f t="shared" si="98"/>
        <v/>
      </c>
      <c r="C273" s="48">
        <f t="shared" si="99"/>
        <v>0</v>
      </c>
      <c r="D273" s="48">
        <f t="shared" si="94"/>
        <v>0</v>
      </c>
      <c r="E273" s="48">
        <f t="shared" si="100"/>
        <v>0</v>
      </c>
      <c r="F273" s="48">
        <f t="shared" si="96"/>
        <v>0</v>
      </c>
    </row>
    <row r="274" spans="1:6">
      <c r="A274" s="47" t="str">
        <f t="shared" si="97"/>
        <v/>
      </c>
      <c r="B274" s="47" t="str">
        <f t="shared" si="98"/>
        <v/>
      </c>
      <c r="C274" s="48">
        <f t="shared" si="99"/>
        <v>0</v>
      </c>
      <c r="D274" s="48">
        <f t="shared" si="94"/>
        <v>0</v>
      </c>
      <c r="E274" s="48">
        <f t="shared" si="100"/>
        <v>0</v>
      </c>
      <c r="F274" s="48">
        <f t="shared" si="96"/>
        <v>0</v>
      </c>
    </row>
    <row r="275" spans="1:6">
      <c r="A275" s="47" t="str">
        <f t="shared" si="97"/>
        <v/>
      </c>
      <c r="B275" s="47" t="str">
        <f t="shared" si="98"/>
        <v/>
      </c>
      <c r="C275" s="48">
        <f t="shared" si="99"/>
        <v>0</v>
      </c>
      <c r="D275" s="48">
        <f t="shared" si="94"/>
        <v>0</v>
      </c>
      <c r="E275" s="48">
        <f t="shared" si="100"/>
        <v>0</v>
      </c>
      <c r="F275" s="48">
        <f t="shared" si="96"/>
        <v>0</v>
      </c>
    </row>
    <row r="276" spans="1:6">
      <c r="A276" s="47" t="str">
        <f t="shared" si="97"/>
        <v/>
      </c>
      <c r="B276" s="47" t="str">
        <f t="shared" si="98"/>
        <v/>
      </c>
      <c r="C276" s="48">
        <f t="shared" si="99"/>
        <v>0</v>
      </c>
      <c r="D276" s="48">
        <f t="shared" si="94"/>
        <v>0</v>
      </c>
      <c r="E276" s="48">
        <f t="shared" si="100"/>
        <v>0</v>
      </c>
      <c r="F276" s="48">
        <f t="shared" si="96"/>
        <v>0</v>
      </c>
    </row>
    <row r="277" spans="1:6">
      <c r="A277" s="47" t="str">
        <f t="shared" si="97"/>
        <v/>
      </c>
      <c r="B277" s="47" t="str">
        <f t="shared" si="98"/>
        <v/>
      </c>
      <c r="C277" s="48">
        <f t="shared" si="99"/>
        <v>0</v>
      </c>
      <c r="D277" s="48">
        <f t="shared" si="94"/>
        <v>0</v>
      </c>
      <c r="E277" s="48">
        <f t="shared" si="100"/>
        <v>0</v>
      </c>
      <c r="F277" s="48">
        <f t="shared" si="96"/>
        <v>0</v>
      </c>
    </row>
    <row r="278" spans="1:6">
      <c r="A278" s="47" t="str">
        <f t="shared" si="97"/>
        <v/>
      </c>
      <c r="B278" s="47" t="str">
        <f t="shared" si="98"/>
        <v/>
      </c>
      <c r="C278" s="48">
        <f t="shared" si="99"/>
        <v>0</v>
      </c>
      <c r="D278" s="48">
        <f t="shared" si="94"/>
        <v>0</v>
      </c>
      <c r="E278" s="48">
        <f t="shared" si="100"/>
        <v>0</v>
      </c>
      <c r="F278" s="48">
        <f t="shared" si="96"/>
        <v>0</v>
      </c>
    </row>
    <row r="279" spans="1:6">
      <c r="A279" s="47" t="str">
        <f t="shared" si="97"/>
        <v/>
      </c>
      <c r="B279" s="47" t="str">
        <f t="shared" si="98"/>
        <v/>
      </c>
      <c r="C279" s="48">
        <f t="shared" si="99"/>
        <v>0</v>
      </c>
      <c r="D279" s="48">
        <f t="shared" si="94"/>
        <v>0</v>
      </c>
      <c r="E279" s="48">
        <f t="shared" si="100"/>
        <v>0</v>
      </c>
      <c r="F279" s="48">
        <f t="shared" si="96"/>
        <v>0</v>
      </c>
    </row>
    <row r="280" spans="1:6">
      <c r="A280" s="47" t="str">
        <f t="shared" si="97"/>
        <v/>
      </c>
      <c r="B280" s="47" t="str">
        <f t="shared" si="98"/>
        <v/>
      </c>
      <c r="C280" s="48">
        <f t="shared" si="99"/>
        <v>0</v>
      </c>
      <c r="D280" s="48">
        <f t="shared" si="94"/>
        <v>0</v>
      </c>
      <c r="E280" s="48">
        <f t="shared" si="100"/>
        <v>0</v>
      </c>
      <c r="F280" s="48">
        <f t="shared" si="96"/>
        <v>0</v>
      </c>
    </row>
    <row r="281" spans="1:6">
      <c r="A281" s="47" t="str">
        <f t="shared" si="97"/>
        <v/>
      </c>
      <c r="B281" s="47" t="str">
        <f t="shared" si="98"/>
        <v/>
      </c>
      <c r="C281" s="48">
        <f t="shared" si="99"/>
        <v>0</v>
      </c>
      <c r="D281" s="48">
        <f t="shared" si="94"/>
        <v>0</v>
      </c>
      <c r="E281" s="48">
        <f t="shared" si="100"/>
        <v>0</v>
      </c>
      <c r="F281" s="48">
        <f t="shared" si="96"/>
        <v>0</v>
      </c>
    </row>
    <row r="282" spans="1:6">
      <c r="A282" s="47" t="str">
        <f t="shared" si="97"/>
        <v/>
      </c>
      <c r="B282" s="47" t="str">
        <f t="shared" si="98"/>
        <v/>
      </c>
      <c r="C282" s="48">
        <f t="shared" si="99"/>
        <v>0</v>
      </c>
      <c r="D282" s="48">
        <f t="shared" si="94"/>
        <v>0</v>
      </c>
      <c r="E282" s="48">
        <f t="shared" si="100"/>
        <v>0</v>
      </c>
      <c r="F282" s="48">
        <f t="shared" si="96"/>
        <v>0</v>
      </c>
    </row>
    <row r="283" spans="1:6">
      <c r="A283" s="47" t="str">
        <f t="shared" si="97"/>
        <v/>
      </c>
      <c r="B283" s="47" t="str">
        <f t="shared" si="98"/>
        <v/>
      </c>
      <c r="C283" s="48">
        <f t="shared" si="99"/>
        <v>0</v>
      </c>
      <c r="D283" s="48">
        <f t="shared" si="94"/>
        <v>0</v>
      </c>
      <c r="E283" s="48">
        <f t="shared" si="100"/>
        <v>0</v>
      </c>
      <c r="F283" s="48">
        <f t="shared" si="96"/>
        <v>0</v>
      </c>
    </row>
    <row r="284" spans="1:6">
      <c r="A284" s="47" t="str">
        <f t="shared" si="97"/>
        <v/>
      </c>
      <c r="B284" s="47" t="str">
        <f t="shared" si="98"/>
        <v/>
      </c>
      <c r="C284" s="48">
        <f t="shared" si="99"/>
        <v>0</v>
      </c>
      <c r="D284" s="48">
        <f t="shared" si="94"/>
        <v>0</v>
      </c>
      <c r="E284" s="48">
        <f t="shared" si="100"/>
        <v>0</v>
      </c>
      <c r="F284" s="48">
        <f t="shared" si="96"/>
        <v>0</v>
      </c>
    </row>
    <row r="285" spans="1:6">
      <c r="A285" s="47" t="str">
        <f t="shared" si="97"/>
        <v/>
      </c>
      <c r="B285" s="47" t="str">
        <f t="shared" si="98"/>
        <v/>
      </c>
      <c r="C285" s="48">
        <f t="shared" si="99"/>
        <v>0</v>
      </c>
      <c r="D285" s="48">
        <f t="shared" si="94"/>
        <v>0</v>
      </c>
      <c r="E285" s="48">
        <f t="shared" si="100"/>
        <v>0</v>
      </c>
      <c r="F285" s="48">
        <f t="shared" si="96"/>
        <v>0</v>
      </c>
    </row>
    <row r="286" spans="1:6">
      <c r="A286" s="47" t="str">
        <f t="shared" si="97"/>
        <v/>
      </c>
      <c r="B286" s="47" t="str">
        <f t="shared" si="98"/>
        <v/>
      </c>
      <c r="C286" s="48">
        <f t="shared" si="99"/>
        <v>0</v>
      </c>
      <c r="D286" s="48">
        <f t="shared" si="94"/>
        <v>0</v>
      </c>
      <c r="E286" s="48">
        <f t="shared" si="100"/>
        <v>0</v>
      </c>
      <c r="F286" s="48">
        <f t="shared" si="96"/>
        <v>0</v>
      </c>
    </row>
    <row r="287" spans="1:6">
      <c r="A287" s="47" t="str">
        <f t="shared" si="97"/>
        <v/>
      </c>
      <c r="B287" s="47" t="str">
        <f t="shared" si="98"/>
        <v/>
      </c>
      <c r="C287" s="48">
        <f t="shared" si="99"/>
        <v>0</v>
      </c>
      <c r="D287" s="48">
        <f t="shared" si="94"/>
        <v>0</v>
      </c>
      <c r="E287" s="48">
        <f t="shared" si="100"/>
        <v>0</v>
      </c>
      <c r="F287" s="48">
        <f t="shared" si="96"/>
        <v>0</v>
      </c>
    </row>
    <row r="288" spans="1:6">
      <c r="A288" s="47" t="str">
        <f t="shared" si="97"/>
        <v/>
      </c>
      <c r="B288" s="47" t="str">
        <f t="shared" si="98"/>
        <v/>
      </c>
      <c r="C288" s="48">
        <f t="shared" si="99"/>
        <v>0</v>
      </c>
      <c r="D288" s="48">
        <f t="shared" si="94"/>
        <v>0</v>
      </c>
      <c r="E288" s="48">
        <f t="shared" si="100"/>
        <v>0</v>
      </c>
      <c r="F288" s="48">
        <f t="shared" si="96"/>
        <v>0</v>
      </c>
    </row>
    <row r="289" spans="1:6">
      <c r="A289" s="47" t="str">
        <f t="shared" si="97"/>
        <v/>
      </c>
      <c r="B289" s="47" t="str">
        <f t="shared" si="98"/>
        <v/>
      </c>
      <c r="C289" s="48">
        <f t="shared" si="99"/>
        <v>0</v>
      </c>
      <c r="D289" s="48">
        <f t="shared" si="94"/>
        <v>0</v>
      </c>
      <c r="E289" s="48">
        <f t="shared" si="100"/>
        <v>0</v>
      </c>
      <c r="F289" s="48">
        <f t="shared" si="96"/>
        <v>0</v>
      </c>
    </row>
    <row r="290" spans="1:6">
      <c r="A290" s="47" t="str">
        <f t="shared" si="97"/>
        <v/>
      </c>
      <c r="B290" s="47" t="str">
        <f t="shared" si="98"/>
        <v/>
      </c>
      <c r="C290" s="48">
        <f t="shared" si="99"/>
        <v>0</v>
      </c>
      <c r="D290" s="48">
        <f t="shared" si="94"/>
        <v>0</v>
      </c>
      <c r="E290" s="48">
        <f t="shared" si="100"/>
        <v>0</v>
      </c>
      <c r="F290" s="48">
        <f t="shared" si="96"/>
        <v>0</v>
      </c>
    </row>
    <row r="291" spans="1:6">
      <c r="A291" s="47" t="str">
        <f t="shared" si="97"/>
        <v/>
      </c>
      <c r="B291" s="47" t="str">
        <f t="shared" si="98"/>
        <v/>
      </c>
      <c r="C291" s="48">
        <f t="shared" si="99"/>
        <v>0</v>
      </c>
      <c r="D291" s="48">
        <f t="shared" si="94"/>
        <v>0</v>
      </c>
      <c r="E291" s="48">
        <f t="shared" si="100"/>
        <v>0</v>
      </c>
      <c r="F291" s="48">
        <f t="shared" si="96"/>
        <v>0</v>
      </c>
    </row>
    <row r="292" spans="1:6">
      <c r="A292" s="47" t="str">
        <f t="shared" si="97"/>
        <v/>
      </c>
      <c r="B292" s="47" t="str">
        <f t="shared" si="98"/>
        <v/>
      </c>
      <c r="C292" s="48">
        <f t="shared" si="99"/>
        <v>0</v>
      </c>
      <c r="D292" s="48">
        <f t="shared" si="94"/>
        <v>0</v>
      </c>
      <c r="E292" s="48">
        <f t="shared" si="100"/>
        <v>0</v>
      </c>
      <c r="F292" s="48">
        <f t="shared" si="96"/>
        <v>0</v>
      </c>
    </row>
    <row r="293" spans="1:6">
      <c r="A293" s="47" t="str">
        <f t="shared" si="97"/>
        <v/>
      </c>
      <c r="B293" s="47" t="str">
        <f t="shared" si="98"/>
        <v/>
      </c>
      <c r="C293" s="48">
        <f t="shared" si="99"/>
        <v>0</v>
      </c>
      <c r="D293" s="48">
        <f t="shared" si="94"/>
        <v>0</v>
      </c>
      <c r="E293" s="48">
        <f t="shared" si="100"/>
        <v>0</v>
      </c>
      <c r="F293" s="48">
        <f t="shared" si="96"/>
        <v>0</v>
      </c>
    </row>
    <row r="294" spans="1:6">
      <c r="A294" s="47" t="str">
        <f t="shared" si="97"/>
        <v/>
      </c>
      <c r="B294" s="47" t="str">
        <f t="shared" si="98"/>
        <v/>
      </c>
      <c r="C294" s="48">
        <f t="shared" si="99"/>
        <v>0</v>
      </c>
      <c r="D294" s="48">
        <f t="shared" si="94"/>
        <v>0</v>
      </c>
      <c r="E294" s="48">
        <f t="shared" si="100"/>
        <v>0</v>
      </c>
      <c r="F294" s="48">
        <f t="shared" si="96"/>
        <v>0</v>
      </c>
    </row>
    <row r="295" spans="1:6">
      <c r="A295" s="47" t="str">
        <f t="shared" si="97"/>
        <v/>
      </c>
      <c r="B295" s="47" t="str">
        <f t="shared" si="98"/>
        <v/>
      </c>
      <c r="C295" s="48">
        <f t="shared" si="99"/>
        <v>0</v>
      </c>
      <c r="D295" s="48">
        <f t="shared" si="94"/>
        <v>0</v>
      </c>
      <c r="E295" s="48">
        <f t="shared" si="100"/>
        <v>0</v>
      </c>
      <c r="F295" s="48">
        <f t="shared" si="96"/>
        <v>0</v>
      </c>
    </row>
    <row r="296" spans="1:6">
      <c r="A296" s="47" t="str">
        <f t="shared" si="97"/>
        <v/>
      </c>
      <c r="B296" s="47" t="str">
        <f t="shared" si="98"/>
        <v/>
      </c>
      <c r="C296" s="48">
        <f t="shared" si="99"/>
        <v>0</v>
      </c>
      <c r="D296" s="48">
        <f t="shared" si="94"/>
        <v>0</v>
      </c>
      <c r="E296" s="48">
        <f t="shared" si="100"/>
        <v>0</v>
      </c>
      <c r="F296" s="48">
        <f t="shared" si="96"/>
        <v>0</v>
      </c>
    </row>
    <row r="297" spans="1:6">
      <c r="A297" s="47" t="str">
        <f t="shared" si="97"/>
        <v/>
      </c>
      <c r="B297" s="47" t="str">
        <f t="shared" si="98"/>
        <v/>
      </c>
      <c r="C297" s="48">
        <f t="shared" si="99"/>
        <v>0</v>
      </c>
      <c r="D297" s="48">
        <f t="shared" si="94"/>
        <v>0</v>
      </c>
      <c r="E297" s="48">
        <f t="shared" si="100"/>
        <v>0</v>
      </c>
      <c r="F297" s="48">
        <f t="shared" si="96"/>
        <v>0</v>
      </c>
    </row>
    <row r="298" spans="1:6">
      <c r="A298" s="47" t="str">
        <f t="shared" si="97"/>
        <v/>
      </c>
      <c r="B298" s="47" t="str">
        <f t="shared" si="98"/>
        <v/>
      </c>
      <c r="C298" s="48">
        <f t="shared" si="99"/>
        <v>0</v>
      </c>
      <c r="D298" s="48">
        <f t="shared" si="94"/>
        <v>0</v>
      </c>
      <c r="E298" s="48">
        <f t="shared" si="100"/>
        <v>0</v>
      </c>
      <c r="F298" s="48">
        <f t="shared" si="96"/>
        <v>0</v>
      </c>
    </row>
    <row r="299" spans="1:6">
      <c r="A299" s="47" t="str">
        <f t="shared" si="97"/>
        <v/>
      </c>
      <c r="B299" s="47" t="str">
        <f t="shared" si="98"/>
        <v/>
      </c>
      <c r="C299" s="48">
        <f t="shared" ref="C299:C311" si="101">IF($A299=121,1,IF($A299&gt;121,0,IF($A299&lt;(x+n),INDEX(Aggregattafel_2.O,$A299+1,2),IF($A299=(x+n),INDEX(f,1,2),IF(AND($A299&gt;(x+n),$A299&lt;(x+n+5)),INDEX(f,2,2),1))*INDEX(Selektionstafel_2.O,$A299+1,2))*EXP(-(INDEX(F_2_2.O,$A299+1,2)*($B299-1999)+INDEX(G,$B299-1998,1)*(INDEX(F_1_2.O,$A299+1,2)-INDEX(F_2_2.O,$A299+1,2))))))</f>
        <v>0</v>
      </c>
      <c r="D299" s="48">
        <f t="shared" ref="D299:D311" si="102">IF($A299=121,1,IF($A299&gt;121,0,INDEX(Aggregattafel_2.O,$A299+1,2)*EXP(-(INDEX(F_2_2.O,$A299+1,2)*($B299-1999)+INDEX(G,$B299-1998,1)*(INDEX(F_1_2.O,$A299+1,2)-INDEX(F_2_2.O,$A299+1,2))))))</f>
        <v>0</v>
      </c>
      <c r="E299" s="48">
        <f t="shared" ref="E299:E311" si="103">IF($A299=121,1,IF($A299&gt;121,0,IF($A299&lt;(x+n),INDEX(Aggregattafel_1.O,$A299+1,2),IF($A299=(x+n),INDEX(f,1,2),IF(AND($A299&gt;(x+n),$A299&lt;(x+n+5)),INDEX(f,2,2),1))*INDEX(Selektionstafel_1.O,$A299+1,2))*EXP(-INDEX(F_1.O,$A299+1,2)*($B299-1999))))</f>
        <v>0</v>
      </c>
      <c r="F299" s="48">
        <f t="shared" ref="F299:F311" si="104">IF($A299=121,1,IF($A299&gt;121,0,INDEX(Aggregattafel_1.O,$A299+1,2)*EXP(-INDEX(F_1.O,$A299+1,2)*($B299-1999))))</f>
        <v>0</v>
      </c>
    </row>
    <row r="300" spans="1:6">
      <c r="A300" s="47" t="str">
        <f t="shared" si="97"/>
        <v/>
      </c>
      <c r="B300" s="47" t="str">
        <f t="shared" si="98"/>
        <v/>
      </c>
      <c r="C300" s="48">
        <f t="shared" si="101"/>
        <v>0</v>
      </c>
      <c r="D300" s="48">
        <f t="shared" si="102"/>
        <v>0</v>
      </c>
      <c r="E300" s="48">
        <f t="shared" si="103"/>
        <v>0</v>
      </c>
      <c r="F300" s="48">
        <f t="shared" si="104"/>
        <v>0</v>
      </c>
    </row>
    <row r="301" spans="1:6">
      <c r="A301" s="47" t="str">
        <f t="shared" ref="A301:A311" si="105">IF(AND(A300&lt;121,A300&lt;&gt;""),A300+1,"")</f>
        <v/>
      </c>
      <c r="B301" s="47" t="str">
        <f t="shared" ref="B301:B311" si="106">IF(AND($A300&lt;121,$A300&lt;&gt;""),B300+1,"")</f>
        <v/>
      </c>
      <c r="C301" s="48">
        <f t="shared" si="101"/>
        <v>0</v>
      </c>
      <c r="D301" s="48">
        <f t="shared" si="102"/>
        <v>0</v>
      </c>
      <c r="E301" s="48">
        <f t="shared" si="103"/>
        <v>0</v>
      </c>
      <c r="F301" s="48">
        <f t="shared" si="104"/>
        <v>0</v>
      </c>
    </row>
    <row r="302" spans="1:6">
      <c r="A302" s="47" t="str">
        <f t="shared" si="105"/>
        <v/>
      </c>
      <c r="B302" s="47" t="str">
        <f t="shared" si="106"/>
        <v/>
      </c>
      <c r="C302" s="48">
        <f t="shared" si="101"/>
        <v>0</v>
      </c>
      <c r="D302" s="48">
        <f t="shared" si="102"/>
        <v>0</v>
      </c>
      <c r="E302" s="48">
        <f t="shared" si="103"/>
        <v>0</v>
      </c>
      <c r="F302" s="48">
        <f t="shared" si="104"/>
        <v>0</v>
      </c>
    </row>
    <row r="303" spans="1:6">
      <c r="A303" s="47" t="str">
        <f t="shared" si="105"/>
        <v/>
      </c>
      <c r="B303" s="47" t="str">
        <f t="shared" si="106"/>
        <v/>
      </c>
      <c r="C303" s="48">
        <f t="shared" si="101"/>
        <v>0</v>
      </c>
      <c r="D303" s="48">
        <f t="shared" si="102"/>
        <v>0</v>
      </c>
      <c r="E303" s="48">
        <f t="shared" si="103"/>
        <v>0</v>
      </c>
      <c r="F303" s="48">
        <f t="shared" si="104"/>
        <v>0</v>
      </c>
    </row>
    <row r="304" spans="1:6">
      <c r="A304" s="47" t="str">
        <f t="shared" si="105"/>
        <v/>
      </c>
      <c r="B304" s="47" t="str">
        <f t="shared" si="106"/>
        <v/>
      </c>
      <c r="C304" s="48">
        <f t="shared" si="101"/>
        <v>0</v>
      </c>
      <c r="D304" s="48">
        <f t="shared" si="102"/>
        <v>0</v>
      </c>
      <c r="E304" s="48">
        <f t="shared" si="103"/>
        <v>0</v>
      </c>
      <c r="F304" s="48">
        <f t="shared" si="104"/>
        <v>0</v>
      </c>
    </row>
    <row r="305" spans="1:6">
      <c r="A305" s="47" t="str">
        <f t="shared" si="105"/>
        <v/>
      </c>
      <c r="B305" s="47" t="str">
        <f t="shared" si="106"/>
        <v/>
      </c>
      <c r="C305" s="48">
        <f t="shared" si="101"/>
        <v>0</v>
      </c>
      <c r="D305" s="48">
        <f t="shared" si="102"/>
        <v>0</v>
      </c>
      <c r="E305" s="48">
        <f t="shared" si="103"/>
        <v>0</v>
      </c>
      <c r="F305" s="48">
        <f t="shared" si="104"/>
        <v>0</v>
      </c>
    </row>
    <row r="306" spans="1:6">
      <c r="A306" s="47" t="str">
        <f t="shared" si="105"/>
        <v/>
      </c>
      <c r="B306" s="47" t="str">
        <f t="shared" si="106"/>
        <v/>
      </c>
      <c r="C306" s="48">
        <f t="shared" si="101"/>
        <v>0</v>
      </c>
      <c r="D306" s="48">
        <f t="shared" si="102"/>
        <v>0</v>
      </c>
      <c r="E306" s="48">
        <f t="shared" si="103"/>
        <v>0</v>
      </c>
      <c r="F306" s="48">
        <f t="shared" si="104"/>
        <v>0</v>
      </c>
    </row>
    <row r="307" spans="1:6">
      <c r="A307" s="47" t="str">
        <f t="shared" si="105"/>
        <v/>
      </c>
      <c r="B307" s="47" t="str">
        <f t="shared" si="106"/>
        <v/>
      </c>
      <c r="C307" s="48">
        <f t="shared" si="101"/>
        <v>0</v>
      </c>
      <c r="D307" s="48">
        <f t="shared" si="102"/>
        <v>0</v>
      </c>
      <c r="E307" s="48">
        <f t="shared" si="103"/>
        <v>0</v>
      </c>
      <c r="F307" s="48">
        <f t="shared" si="104"/>
        <v>0</v>
      </c>
    </row>
    <row r="308" spans="1:6">
      <c r="A308" s="47" t="str">
        <f t="shared" si="105"/>
        <v/>
      </c>
      <c r="B308" s="47" t="str">
        <f t="shared" si="106"/>
        <v/>
      </c>
      <c r="C308" s="48">
        <f t="shared" si="101"/>
        <v>0</v>
      </c>
      <c r="D308" s="48">
        <f t="shared" si="102"/>
        <v>0</v>
      </c>
      <c r="E308" s="48">
        <f t="shared" si="103"/>
        <v>0</v>
      </c>
      <c r="F308" s="48">
        <f t="shared" si="104"/>
        <v>0</v>
      </c>
    </row>
    <row r="309" spans="1:6">
      <c r="A309" s="47" t="str">
        <f t="shared" si="105"/>
        <v/>
      </c>
      <c r="B309" s="47" t="str">
        <f t="shared" si="106"/>
        <v/>
      </c>
      <c r="C309" s="48">
        <f t="shared" si="101"/>
        <v>0</v>
      </c>
      <c r="D309" s="48">
        <f t="shared" si="102"/>
        <v>0</v>
      </c>
      <c r="E309" s="48">
        <f t="shared" si="103"/>
        <v>0</v>
      </c>
      <c r="F309" s="48">
        <f t="shared" si="104"/>
        <v>0</v>
      </c>
    </row>
    <row r="310" spans="1:6">
      <c r="A310" s="47" t="str">
        <f t="shared" si="105"/>
        <v/>
      </c>
      <c r="B310" s="47" t="str">
        <f t="shared" si="106"/>
        <v/>
      </c>
      <c r="C310" s="48">
        <f t="shared" si="101"/>
        <v>0</v>
      </c>
      <c r="D310" s="48">
        <f t="shared" si="102"/>
        <v>0</v>
      </c>
      <c r="E310" s="48">
        <f t="shared" si="103"/>
        <v>0</v>
      </c>
      <c r="F310" s="48">
        <f t="shared" si="104"/>
        <v>0</v>
      </c>
    </row>
    <row r="311" spans="1:6">
      <c r="A311" s="47" t="str">
        <f t="shared" si="105"/>
        <v/>
      </c>
      <c r="B311" s="47" t="str">
        <f t="shared" si="106"/>
        <v/>
      </c>
      <c r="C311" s="48">
        <f t="shared" si="101"/>
        <v>0</v>
      </c>
      <c r="D311" s="48">
        <f t="shared" si="102"/>
        <v>0</v>
      </c>
      <c r="E311" s="48">
        <f t="shared" si="103"/>
        <v>0</v>
      </c>
      <c r="F311" s="48">
        <f t="shared" si="104"/>
        <v>0</v>
      </c>
    </row>
    <row r="312" spans="1:6">
      <c r="C312" s="4"/>
      <c r="D312" s="4"/>
      <c r="E312" s="4"/>
      <c r="F312" s="4"/>
    </row>
    <row r="313" spans="1:6">
      <c r="C313" s="4"/>
      <c r="D313" s="4"/>
      <c r="E313" s="4"/>
      <c r="F313" s="4"/>
    </row>
    <row r="314" spans="1:6">
      <c r="C314" s="4"/>
      <c r="D314" s="4"/>
      <c r="E314" s="4"/>
      <c r="F314" s="4"/>
    </row>
    <row r="315" spans="1:6">
      <c r="C315" s="4"/>
      <c r="D315" s="4"/>
      <c r="E315" s="4"/>
      <c r="F315" s="4"/>
    </row>
    <row r="316" spans="1:6">
      <c r="C316" s="4"/>
      <c r="D316" s="4"/>
      <c r="E316" s="4"/>
      <c r="F316" s="4"/>
    </row>
    <row r="317" spans="1:6">
      <c r="C317" s="4"/>
      <c r="D317" s="4"/>
      <c r="E317" s="4"/>
      <c r="F317" s="4"/>
    </row>
    <row r="318" spans="1:6">
      <c r="C318" s="4"/>
      <c r="D318" s="4"/>
      <c r="E318" s="4"/>
      <c r="F318" s="4"/>
    </row>
    <row r="319" spans="1:6">
      <c r="C319" s="4"/>
      <c r="D319" s="4"/>
      <c r="E319" s="4"/>
      <c r="F319" s="4"/>
    </row>
    <row r="320" spans="1:6">
      <c r="C320" s="4"/>
      <c r="D320" s="4"/>
      <c r="E320" s="4"/>
      <c r="F320" s="4"/>
    </row>
    <row r="321" spans="3:6">
      <c r="C321" s="4"/>
      <c r="D321" s="4"/>
      <c r="E321" s="4"/>
      <c r="F321" s="4"/>
    </row>
    <row r="322" spans="3:6">
      <c r="C322" s="4"/>
      <c r="D322" s="4"/>
      <c r="E322" s="4"/>
      <c r="F322" s="4"/>
    </row>
    <row r="323" spans="3:6">
      <c r="C323" s="4"/>
      <c r="D323" s="4"/>
      <c r="E323" s="4"/>
      <c r="F323" s="4"/>
    </row>
    <row r="324" spans="3:6">
      <c r="C324" s="4"/>
      <c r="D324" s="4"/>
      <c r="E324" s="4"/>
      <c r="F324" s="4"/>
    </row>
    <row r="325" spans="3:6">
      <c r="C325" s="4"/>
      <c r="D325" s="4"/>
      <c r="E325" s="4"/>
      <c r="F325" s="4"/>
    </row>
    <row r="326" spans="3:6">
      <c r="C326" s="4"/>
      <c r="D326" s="4"/>
      <c r="E326" s="4"/>
      <c r="F326" s="4"/>
    </row>
    <row r="327" spans="3:6">
      <c r="C327" s="4"/>
      <c r="D327" s="4"/>
      <c r="E327" s="4"/>
      <c r="F327" s="4"/>
    </row>
    <row r="328" spans="3:6">
      <c r="C328" s="4"/>
      <c r="D328" s="4"/>
      <c r="E328" s="4"/>
      <c r="F328" s="4"/>
    </row>
    <row r="329" spans="3:6">
      <c r="C329" s="4"/>
      <c r="D329" s="4"/>
      <c r="E329" s="4"/>
      <c r="F329" s="4"/>
    </row>
    <row r="330" spans="3:6">
      <c r="C330" s="4"/>
      <c r="D330" s="4"/>
      <c r="E330" s="4"/>
      <c r="F330" s="4"/>
    </row>
    <row r="331" spans="3:6">
      <c r="C331" s="4"/>
      <c r="D331" s="4"/>
      <c r="E331" s="4"/>
      <c r="F331" s="4"/>
    </row>
    <row r="332" spans="3:6">
      <c r="C332" s="4"/>
      <c r="D332" s="4"/>
      <c r="E332" s="4"/>
      <c r="F332" s="4"/>
    </row>
    <row r="333" spans="3:6">
      <c r="C333" s="4"/>
      <c r="D333" s="4"/>
      <c r="E333" s="4"/>
      <c r="F333" s="4"/>
    </row>
    <row r="334" spans="3:6">
      <c r="C334" s="4"/>
      <c r="D334" s="4"/>
      <c r="E334" s="4"/>
      <c r="F334" s="4"/>
    </row>
    <row r="335" spans="3:6">
      <c r="C335" s="4"/>
      <c r="D335" s="4"/>
      <c r="E335" s="4"/>
      <c r="F335" s="4"/>
    </row>
    <row r="336" spans="3:6">
      <c r="C336" s="4"/>
      <c r="D336" s="4"/>
      <c r="E336" s="4"/>
      <c r="F336" s="4"/>
    </row>
    <row r="337" spans="3:6">
      <c r="C337" s="4"/>
      <c r="D337" s="4"/>
      <c r="E337" s="4"/>
      <c r="F337" s="4"/>
    </row>
    <row r="338" spans="3:6">
      <c r="C338" s="4"/>
      <c r="D338" s="4"/>
      <c r="E338" s="4"/>
      <c r="F338" s="4"/>
    </row>
    <row r="339" spans="3:6">
      <c r="C339" s="4"/>
      <c r="D339" s="4"/>
      <c r="E339" s="4"/>
      <c r="F339" s="4"/>
    </row>
    <row r="340" spans="3:6">
      <c r="C340" s="4"/>
      <c r="D340" s="4"/>
      <c r="E340" s="4"/>
      <c r="F340" s="4"/>
    </row>
    <row r="341" spans="3:6">
      <c r="C341" s="4"/>
      <c r="D341" s="4"/>
      <c r="E341" s="4"/>
      <c r="F341" s="4"/>
    </row>
    <row r="342" spans="3:6">
      <c r="C342" s="4"/>
      <c r="D342" s="4"/>
      <c r="E342" s="4"/>
      <c r="F342" s="4"/>
    </row>
    <row r="343" spans="3:6">
      <c r="C343" s="4"/>
      <c r="D343" s="4"/>
      <c r="E343" s="4"/>
      <c r="F343" s="4"/>
    </row>
    <row r="344" spans="3:6">
      <c r="C344" s="4"/>
      <c r="D344" s="4"/>
      <c r="E344" s="4"/>
      <c r="F344" s="4"/>
    </row>
    <row r="345" spans="3:6">
      <c r="C345" s="4"/>
      <c r="D345" s="4"/>
      <c r="E345" s="4"/>
      <c r="F345" s="4"/>
    </row>
    <row r="346" spans="3:6">
      <c r="C346" s="4"/>
      <c r="D346" s="4"/>
      <c r="E346" s="4"/>
      <c r="F346" s="4"/>
    </row>
    <row r="347" spans="3:6">
      <c r="C347" s="4"/>
      <c r="D347" s="4"/>
      <c r="E347" s="4"/>
      <c r="F347" s="4"/>
    </row>
    <row r="348" spans="3:6">
      <c r="C348" s="4"/>
      <c r="D348" s="4"/>
      <c r="E348" s="4"/>
      <c r="F348" s="4"/>
    </row>
    <row r="349" spans="3:6">
      <c r="C349" s="4"/>
      <c r="D349" s="4"/>
      <c r="E349" s="4"/>
      <c r="F349" s="4"/>
    </row>
    <row r="350" spans="3:6">
      <c r="C350" s="4"/>
      <c r="D350" s="4"/>
      <c r="E350" s="4"/>
      <c r="F350" s="4"/>
    </row>
    <row r="351" spans="3:6">
      <c r="C351" s="4"/>
      <c r="D351" s="4"/>
      <c r="E351" s="4"/>
      <c r="F351" s="4"/>
    </row>
    <row r="352" spans="3:6">
      <c r="C352" s="4"/>
      <c r="D352" s="4"/>
      <c r="E352" s="4"/>
      <c r="F352" s="4"/>
    </row>
    <row r="353" spans="3:6">
      <c r="C353" s="4"/>
      <c r="D353" s="4"/>
      <c r="E353" s="4"/>
      <c r="F353" s="4"/>
    </row>
    <row r="354" spans="3:6">
      <c r="C354" s="4"/>
      <c r="D354" s="4"/>
      <c r="E354" s="4"/>
      <c r="F354" s="4"/>
    </row>
    <row r="355" spans="3:6">
      <c r="C355" s="4"/>
      <c r="D355" s="4"/>
      <c r="E355" s="4"/>
      <c r="F355" s="4"/>
    </row>
    <row r="356" spans="3:6">
      <c r="C356" s="4"/>
      <c r="D356" s="4"/>
      <c r="E356" s="4"/>
      <c r="F356" s="4"/>
    </row>
    <row r="357" spans="3:6">
      <c r="C357" s="4"/>
      <c r="D357" s="4"/>
      <c r="E357" s="4"/>
      <c r="F357" s="4"/>
    </row>
    <row r="358" spans="3:6">
      <c r="C358" s="4"/>
      <c r="D358" s="4"/>
      <c r="E358" s="4"/>
      <c r="F358" s="4"/>
    </row>
    <row r="359" spans="3:6">
      <c r="C359" s="4"/>
      <c r="D359" s="4"/>
      <c r="E359" s="4"/>
      <c r="F359" s="4"/>
    </row>
    <row r="360" spans="3:6">
      <c r="C360" s="4"/>
      <c r="D360" s="4"/>
      <c r="E360" s="4"/>
      <c r="F360" s="4"/>
    </row>
    <row r="361" spans="3:6">
      <c r="C361" s="4"/>
      <c r="D361" s="4"/>
      <c r="E361" s="4"/>
      <c r="F361" s="4"/>
    </row>
    <row r="362" spans="3:6">
      <c r="C362" s="4"/>
      <c r="D362" s="4"/>
      <c r="E362" s="4"/>
      <c r="F362" s="4"/>
    </row>
    <row r="363" spans="3:6">
      <c r="C363" s="4"/>
      <c r="D363" s="4"/>
      <c r="E363" s="4"/>
      <c r="F363" s="4"/>
    </row>
    <row r="364" spans="3:6">
      <c r="C364" s="4"/>
      <c r="D364" s="4"/>
      <c r="E364" s="4"/>
      <c r="F364" s="4"/>
    </row>
    <row r="365" spans="3:6">
      <c r="C365" s="4"/>
      <c r="D365" s="4"/>
      <c r="E365" s="4"/>
      <c r="F365" s="4"/>
    </row>
    <row r="366" spans="3:6">
      <c r="C366" s="4"/>
      <c r="D366" s="4"/>
      <c r="E366" s="4"/>
      <c r="F366" s="4"/>
    </row>
    <row r="367" spans="3:6">
      <c r="C367" s="4"/>
      <c r="D367" s="4"/>
      <c r="E367" s="4"/>
      <c r="F367" s="4"/>
    </row>
    <row r="368" spans="3:6">
      <c r="C368" s="4"/>
      <c r="D368" s="4"/>
      <c r="E368" s="4"/>
      <c r="F368" s="4"/>
    </row>
    <row r="369" spans="3:6">
      <c r="C369" s="4"/>
      <c r="D369" s="4"/>
      <c r="E369" s="4"/>
      <c r="F369" s="4"/>
    </row>
    <row r="370" spans="3:6">
      <c r="C370" s="4"/>
      <c r="D370" s="4"/>
      <c r="E370" s="4"/>
      <c r="F370" s="4"/>
    </row>
    <row r="371" spans="3:6">
      <c r="C371" s="4"/>
      <c r="D371" s="4"/>
      <c r="E371" s="4"/>
      <c r="F371" s="4"/>
    </row>
    <row r="372" spans="3:6">
      <c r="C372" s="4"/>
      <c r="D372" s="4"/>
      <c r="E372" s="4"/>
      <c r="F372" s="4"/>
    </row>
    <row r="373" spans="3:6">
      <c r="C373" s="4"/>
      <c r="D373" s="4"/>
      <c r="E373" s="4"/>
      <c r="F373" s="4"/>
    </row>
    <row r="374" spans="3:6">
      <c r="C374" s="4"/>
      <c r="D374" s="4"/>
      <c r="E374" s="4"/>
      <c r="F374" s="4"/>
    </row>
    <row r="375" spans="3:6">
      <c r="C375" s="4"/>
      <c r="D375" s="4"/>
      <c r="E375" s="4"/>
      <c r="F375" s="4"/>
    </row>
    <row r="376" spans="3:6">
      <c r="C376" s="4"/>
      <c r="D376" s="4"/>
      <c r="E376" s="4"/>
      <c r="F376" s="4"/>
    </row>
    <row r="377" spans="3:6">
      <c r="C377" s="4"/>
      <c r="D377" s="4"/>
      <c r="E377" s="4"/>
      <c r="F377" s="4"/>
    </row>
    <row r="378" spans="3:6">
      <c r="C378" s="4"/>
      <c r="D378" s="4"/>
      <c r="E378" s="4"/>
      <c r="F378" s="4"/>
    </row>
    <row r="379" spans="3:6">
      <c r="C379" s="4"/>
      <c r="D379" s="4"/>
      <c r="E379" s="4"/>
      <c r="F379" s="4"/>
    </row>
    <row r="380" spans="3:6">
      <c r="C380" s="4"/>
      <c r="D380" s="4"/>
      <c r="E380" s="4"/>
      <c r="F380" s="4"/>
    </row>
    <row r="381" spans="3:6">
      <c r="C381" s="4"/>
      <c r="D381" s="4"/>
      <c r="E381" s="4"/>
      <c r="F381" s="4"/>
    </row>
    <row r="382" spans="3:6">
      <c r="C382" s="4"/>
      <c r="D382" s="4"/>
      <c r="E382" s="4"/>
      <c r="F382" s="4"/>
    </row>
    <row r="383" spans="3:6">
      <c r="C383" s="4"/>
      <c r="D383" s="4"/>
      <c r="E383" s="4"/>
      <c r="F383" s="4"/>
    </row>
    <row r="384" spans="3:6">
      <c r="C384" s="4"/>
      <c r="D384" s="4"/>
      <c r="E384" s="4"/>
      <c r="F384" s="4"/>
    </row>
    <row r="385" spans="3:6">
      <c r="C385" s="4"/>
      <c r="D385" s="4"/>
      <c r="E385" s="4"/>
      <c r="F385" s="4"/>
    </row>
    <row r="386" spans="3:6">
      <c r="C386" s="4"/>
      <c r="D386" s="4"/>
      <c r="E386" s="4"/>
      <c r="F386" s="4"/>
    </row>
    <row r="387" spans="3:6">
      <c r="C387" s="4"/>
      <c r="D387" s="4"/>
      <c r="E387" s="4"/>
      <c r="F387" s="4"/>
    </row>
    <row r="388" spans="3:6">
      <c r="C388" s="4"/>
      <c r="D388" s="4"/>
      <c r="E388" s="4"/>
      <c r="F388" s="4"/>
    </row>
    <row r="389" spans="3:6">
      <c r="C389" s="4"/>
      <c r="D389" s="4"/>
      <c r="E389" s="4"/>
      <c r="F389" s="4"/>
    </row>
    <row r="390" spans="3:6">
      <c r="C390" s="4"/>
      <c r="D390" s="4"/>
      <c r="E390" s="4"/>
      <c r="F390" s="4"/>
    </row>
    <row r="391" spans="3:6">
      <c r="C391" s="4"/>
      <c r="D391" s="4"/>
      <c r="E391" s="4"/>
      <c r="F391" s="4"/>
    </row>
    <row r="392" spans="3:6">
      <c r="C392" s="4"/>
      <c r="D392" s="4"/>
      <c r="E392" s="4"/>
      <c r="F392" s="4"/>
    </row>
    <row r="393" spans="3:6">
      <c r="C393" s="4"/>
      <c r="D393" s="4"/>
      <c r="E393" s="4"/>
      <c r="F393" s="4"/>
    </row>
    <row r="394" spans="3:6">
      <c r="C394" s="4"/>
      <c r="D394" s="4"/>
      <c r="E394" s="4"/>
      <c r="F394" s="4"/>
    </row>
    <row r="395" spans="3:6">
      <c r="C395" s="4"/>
      <c r="D395" s="4"/>
      <c r="E395" s="4"/>
      <c r="F395" s="4"/>
    </row>
    <row r="396" spans="3:6">
      <c r="C396" s="4"/>
      <c r="D396" s="4"/>
      <c r="E396" s="4"/>
      <c r="F396" s="4"/>
    </row>
    <row r="397" spans="3:6">
      <c r="C397" s="4"/>
      <c r="D397" s="4"/>
      <c r="E397" s="4"/>
      <c r="F397" s="4"/>
    </row>
    <row r="398" spans="3:6">
      <c r="C398" s="4"/>
      <c r="D398" s="4"/>
      <c r="E398" s="4"/>
      <c r="F398" s="4"/>
    </row>
    <row r="399" spans="3:6">
      <c r="C399" s="4"/>
      <c r="D399" s="4"/>
      <c r="E399" s="4"/>
      <c r="F399" s="4"/>
    </row>
    <row r="400" spans="3:6">
      <c r="C400" s="4"/>
      <c r="D400" s="4"/>
      <c r="E400" s="4"/>
      <c r="F400" s="4"/>
    </row>
    <row r="401" spans="3:6">
      <c r="C401" s="4"/>
      <c r="D401" s="4"/>
      <c r="E401" s="4"/>
      <c r="F401" s="4"/>
    </row>
    <row r="402" spans="3:6">
      <c r="C402" s="4"/>
      <c r="D402" s="4"/>
      <c r="E402" s="4"/>
      <c r="F402" s="4"/>
    </row>
    <row r="403" spans="3:6">
      <c r="C403" s="4"/>
      <c r="D403" s="4"/>
      <c r="E403" s="4"/>
      <c r="F403" s="4"/>
    </row>
    <row r="404" spans="3:6">
      <c r="C404" s="4"/>
      <c r="D404" s="4"/>
      <c r="E404" s="4"/>
      <c r="F404" s="4"/>
    </row>
    <row r="405" spans="3:6">
      <c r="C405" s="4"/>
      <c r="D405" s="4"/>
      <c r="E405" s="4"/>
      <c r="F405" s="4"/>
    </row>
    <row r="406" spans="3:6">
      <c r="C406" s="4"/>
      <c r="D406" s="4"/>
      <c r="E406" s="4"/>
      <c r="F406" s="4"/>
    </row>
    <row r="407" spans="3:6">
      <c r="C407" s="4"/>
      <c r="D407" s="4"/>
      <c r="E407" s="4"/>
      <c r="F407" s="4"/>
    </row>
    <row r="408" spans="3:6">
      <c r="C408" s="4"/>
      <c r="D408" s="4"/>
      <c r="E408" s="4"/>
      <c r="F408" s="4"/>
    </row>
    <row r="409" spans="3:6">
      <c r="C409" s="4"/>
      <c r="D409" s="4"/>
      <c r="E409" s="4"/>
      <c r="F409" s="4"/>
    </row>
    <row r="410" spans="3:6">
      <c r="C410" s="4"/>
      <c r="D410" s="4"/>
      <c r="E410" s="4"/>
      <c r="F410" s="4"/>
    </row>
    <row r="411" spans="3:6">
      <c r="C411" s="4"/>
      <c r="D411" s="4"/>
      <c r="E411" s="4"/>
      <c r="F411" s="4"/>
    </row>
    <row r="412" spans="3:6">
      <c r="C412" s="4"/>
      <c r="D412" s="4"/>
      <c r="E412" s="4"/>
      <c r="F412" s="4"/>
    </row>
    <row r="413" spans="3:6">
      <c r="C413" s="4"/>
      <c r="D413" s="4"/>
      <c r="E413" s="4"/>
      <c r="F413" s="4"/>
    </row>
    <row r="414" spans="3:6">
      <c r="C414" s="4"/>
      <c r="D414" s="4"/>
      <c r="E414" s="4"/>
      <c r="F414" s="4"/>
    </row>
    <row r="415" spans="3:6">
      <c r="C415" s="4"/>
      <c r="D415" s="4"/>
      <c r="E415" s="4"/>
      <c r="F415" s="4"/>
    </row>
    <row r="416" spans="3:6">
      <c r="C416" s="4"/>
      <c r="D416" s="4"/>
      <c r="E416" s="4"/>
      <c r="F416" s="4"/>
    </row>
    <row r="417" spans="3:6">
      <c r="C417" s="4"/>
      <c r="D417" s="4"/>
      <c r="E417" s="4"/>
      <c r="F417" s="4"/>
    </row>
    <row r="418" spans="3:6">
      <c r="C418" s="4"/>
      <c r="D418" s="4"/>
      <c r="E418" s="4"/>
      <c r="F418" s="4"/>
    </row>
    <row r="419" spans="3:6">
      <c r="C419" s="4"/>
      <c r="D419" s="4"/>
      <c r="E419" s="4"/>
      <c r="F419" s="4"/>
    </row>
    <row r="420" spans="3:6">
      <c r="C420" s="4"/>
      <c r="D420" s="4"/>
      <c r="E420" s="4"/>
      <c r="F420" s="4"/>
    </row>
    <row r="421" spans="3:6">
      <c r="C421" s="4"/>
      <c r="D421" s="4"/>
      <c r="E421" s="4"/>
      <c r="F421" s="4"/>
    </row>
    <row r="422" spans="3:6">
      <c r="C422" s="4"/>
      <c r="D422" s="4"/>
      <c r="E422" s="4"/>
      <c r="F422" s="4"/>
    </row>
    <row r="423" spans="3:6">
      <c r="C423" s="4"/>
      <c r="D423" s="4"/>
      <c r="E423" s="4"/>
      <c r="F423" s="4"/>
    </row>
    <row r="424" spans="3:6">
      <c r="C424" s="4"/>
      <c r="D424" s="4"/>
      <c r="E424" s="4"/>
      <c r="F424" s="4"/>
    </row>
    <row r="425" spans="3:6">
      <c r="C425" s="4"/>
      <c r="D425" s="4"/>
      <c r="E425" s="4"/>
      <c r="F425" s="4"/>
    </row>
    <row r="426" spans="3:6">
      <c r="C426" s="4"/>
      <c r="D426" s="4"/>
      <c r="E426" s="4"/>
      <c r="F426" s="4"/>
    </row>
    <row r="427" spans="3:6">
      <c r="C427" s="4"/>
      <c r="D427" s="4"/>
      <c r="E427" s="4"/>
      <c r="F427" s="4"/>
    </row>
    <row r="428" spans="3:6">
      <c r="C428" s="4"/>
      <c r="D428" s="4"/>
      <c r="E428" s="4"/>
      <c r="F428" s="4"/>
    </row>
    <row r="429" spans="3:6">
      <c r="C429" s="4"/>
      <c r="D429" s="4"/>
      <c r="E429" s="4"/>
      <c r="F429" s="4"/>
    </row>
    <row r="430" spans="3:6">
      <c r="C430" s="4"/>
      <c r="D430" s="4"/>
      <c r="E430" s="4"/>
      <c r="F430" s="4"/>
    </row>
    <row r="431" spans="3:6">
      <c r="C431" s="4"/>
      <c r="D431" s="4"/>
      <c r="E431" s="4"/>
      <c r="F431" s="4"/>
    </row>
    <row r="432" spans="3:6">
      <c r="C432" s="4"/>
      <c r="D432" s="4"/>
      <c r="E432" s="4"/>
      <c r="F432" s="4"/>
    </row>
    <row r="433" spans="3:6">
      <c r="C433" s="4"/>
      <c r="D433" s="4"/>
      <c r="E433" s="4"/>
      <c r="F433" s="4"/>
    </row>
    <row r="434" spans="3:6">
      <c r="C434" s="4"/>
      <c r="D434" s="4"/>
      <c r="E434" s="4"/>
      <c r="F434" s="4"/>
    </row>
    <row r="435" spans="3:6">
      <c r="C435" s="4"/>
      <c r="D435" s="4"/>
      <c r="E435" s="4"/>
      <c r="F435" s="4"/>
    </row>
    <row r="436" spans="3:6">
      <c r="C436" s="4"/>
      <c r="D436" s="4"/>
      <c r="E436" s="4"/>
      <c r="F436" s="4"/>
    </row>
    <row r="437" spans="3:6">
      <c r="C437" s="4"/>
      <c r="D437" s="4"/>
      <c r="E437" s="4"/>
      <c r="F437" s="4"/>
    </row>
    <row r="438" spans="3:6">
      <c r="C438" s="4"/>
      <c r="D438" s="4"/>
      <c r="E438" s="4"/>
      <c r="F438" s="4"/>
    </row>
    <row r="439" spans="3:6">
      <c r="C439" s="4"/>
      <c r="D439" s="4"/>
      <c r="E439" s="4"/>
      <c r="F439" s="4"/>
    </row>
    <row r="440" spans="3:6">
      <c r="C440" s="4"/>
      <c r="D440" s="4"/>
      <c r="E440" s="4"/>
      <c r="F440" s="4"/>
    </row>
    <row r="441" spans="3:6">
      <c r="C441" s="4"/>
      <c r="D441" s="4"/>
      <c r="E441" s="4"/>
      <c r="F441" s="4"/>
    </row>
    <row r="442" spans="3:6">
      <c r="C442" s="4"/>
      <c r="D442" s="4"/>
      <c r="E442" s="4"/>
      <c r="F442" s="4"/>
    </row>
    <row r="443" spans="3:6">
      <c r="C443" s="4"/>
      <c r="D443" s="4"/>
      <c r="E443" s="4"/>
      <c r="F443" s="4"/>
    </row>
    <row r="444" spans="3:6">
      <c r="C444" s="4"/>
      <c r="D444" s="4"/>
      <c r="E444" s="4"/>
      <c r="F444" s="4"/>
    </row>
    <row r="445" spans="3:6">
      <c r="C445" s="4"/>
      <c r="D445" s="4"/>
      <c r="E445" s="4"/>
      <c r="F445" s="4"/>
    </row>
    <row r="446" spans="3:6">
      <c r="C446" s="4"/>
      <c r="D446" s="4"/>
      <c r="E446" s="4"/>
      <c r="F446" s="4"/>
    </row>
    <row r="447" spans="3:6">
      <c r="C447" s="4"/>
      <c r="D447" s="4"/>
      <c r="E447" s="4"/>
      <c r="F447" s="4"/>
    </row>
    <row r="448" spans="3:6">
      <c r="C448" s="4"/>
      <c r="D448" s="4"/>
      <c r="E448" s="4"/>
      <c r="F448" s="4"/>
    </row>
    <row r="449" spans="3:6">
      <c r="C449" s="4"/>
      <c r="D449" s="4"/>
      <c r="E449" s="4"/>
      <c r="F449" s="4"/>
    </row>
    <row r="450" spans="3:6">
      <c r="C450" s="4"/>
      <c r="D450" s="4"/>
      <c r="E450" s="4"/>
      <c r="F450" s="4"/>
    </row>
    <row r="451" spans="3:6">
      <c r="C451" s="4"/>
      <c r="D451" s="4"/>
      <c r="E451" s="4"/>
      <c r="F451" s="4"/>
    </row>
    <row r="452" spans="3:6">
      <c r="C452" s="4"/>
      <c r="D452" s="4"/>
      <c r="E452" s="4"/>
      <c r="F452" s="4"/>
    </row>
    <row r="453" spans="3:6">
      <c r="C453" s="4"/>
      <c r="D453" s="4"/>
      <c r="E453" s="4"/>
      <c r="F453" s="4"/>
    </row>
    <row r="454" spans="3:6">
      <c r="C454" s="4"/>
      <c r="D454" s="4"/>
      <c r="E454" s="4"/>
      <c r="F454" s="4"/>
    </row>
    <row r="455" spans="3:6">
      <c r="C455" s="4"/>
      <c r="D455" s="4"/>
      <c r="E455" s="4"/>
      <c r="F455" s="4"/>
    </row>
    <row r="456" spans="3:6">
      <c r="C456" s="4"/>
      <c r="D456" s="4"/>
      <c r="E456" s="4"/>
      <c r="F456" s="4"/>
    </row>
    <row r="457" spans="3:6">
      <c r="C457" s="4"/>
      <c r="D457" s="4"/>
      <c r="E457" s="4"/>
      <c r="F457" s="4"/>
    </row>
    <row r="458" spans="3:6">
      <c r="C458" s="4"/>
      <c r="D458" s="4"/>
      <c r="E458" s="4"/>
      <c r="F458" s="4"/>
    </row>
    <row r="459" spans="3:6">
      <c r="C459" s="4"/>
      <c r="D459" s="4"/>
      <c r="E459" s="4"/>
      <c r="F459" s="4"/>
    </row>
    <row r="460" spans="3:6">
      <c r="C460" s="4"/>
      <c r="D460" s="4"/>
      <c r="E460" s="4"/>
      <c r="F460" s="4"/>
    </row>
    <row r="461" spans="3:6">
      <c r="C461" s="4"/>
      <c r="D461" s="4"/>
      <c r="E461" s="4"/>
      <c r="F461" s="4"/>
    </row>
    <row r="462" spans="3:6">
      <c r="C462" s="4"/>
      <c r="D462" s="4"/>
      <c r="E462" s="4"/>
      <c r="F462" s="4"/>
    </row>
    <row r="463" spans="3:6">
      <c r="C463" s="4"/>
      <c r="D463" s="4"/>
      <c r="E463" s="4"/>
      <c r="F463" s="4"/>
    </row>
    <row r="464" spans="3:6">
      <c r="C464" s="4"/>
      <c r="D464" s="4"/>
      <c r="E464" s="4"/>
      <c r="F464" s="4"/>
    </row>
    <row r="465" spans="3:6">
      <c r="C465" s="4"/>
      <c r="D465" s="4"/>
      <c r="E465" s="4"/>
      <c r="F465" s="4"/>
    </row>
    <row r="466" spans="3:6">
      <c r="C466" s="4"/>
      <c r="D466" s="4"/>
      <c r="E466" s="4"/>
      <c r="F466" s="4"/>
    </row>
    <row r="467" spans="3:6">
      <c r="C467" s="4"/>
      <c r="D467" s="4"/>
      <c r="E467" s="4"/>
      <c r="F467" s="4"/>
    </row>
    <row r="468" spans="3:6">
      <c r="C468" s="4"/>
      <c r="D468" s="4"/>
      <c r="E468" s="4"/>
      <c r="F468" s="4"/>
    </row>
    <row r="469" spans="3:6">
      <c r="C469" s="4"/>
      <c r="D469" s="4"/>
      <c r="E469" s="4"/>
      <c r="F469" s="4"/>
    </row>
    <row r="470" spans="3:6">
      <c r="C470" s="4"/>
      <c r="D470" s="4"/>
      <c r="E470" s="4"/>
      <c r="F470" s="4"/>
    </row>
    <row r="471" spans="3:6">
      <c r="C471" s="4"/>
      <c r="D471" s="4"/>
      <c r="E471" s="4"/>
      <c r="F471" s="4"/>
    </row>
    <row r="472" spans="3:6">
      <c r="C472" s="4"/>
      <c r="D472" s="4"/>
      <c r="E472" s="4"/>
      <c r="F472" s="4"/>
    </row>
    <row r="473" spans="3:6">
      <c r="C473" s="4"/>
      <c r="D473" s="4"/>
      <c r="E473" s="4"/>
      <c r="F473" s="4"/>
    </row>
    <row r="474" spans="3:6">
      <c r="C474" s="4"/>
      <c r="D474" s="4"/>
      <c r="E474" s="4"/>
      <c r="F474" s="4"/>
    </row>
    <row r="475" spans="3:6">
      <c r="C475" s="4"/>
      <c r="D475" s="4"/>
      <c r="E475" s="4"/>
      <c r="F475" s="4"/>
    </row>
    <row r="476" spans="3:6">
      <c r="C476" s="4"/>
      <c r="D476" s="4"/>
      <c r="E476" s="4"/>
      <c r="F476" s="4"/>
    </row>
    <row r="477" spans="3:6">
      <c r="C477" s="4"/>
      <c r="D477" s="4"/>
      <c r="E477" s="4"/>
      <c r="F477" s="4"/>
    </row>
    <row r="478" spans="3:6">
      <c r="C478" s="4"/>
      <c r="D478" s="4"/>
      <c r="E478" s="4"/>
      <c r="F478" s="4"/>
    </row>
    <row r="479" spans="3:6">
      <c r="C479" s="4"/>
      <c r="D479" s="4"/>
      <c r="E479" s="4"/>
      <c r="F479" s="4"/>
    </row>
    <row r="480" spans="3:6">
      <c r="C480" s="4"/>
      <c r="D480" s="4"/>
      <c r="E480" s="4"/>
      <c r="F480" s="4"/>
    </row>
    <row r="481" spans="3:6">
      <c r="C481" s="4"/>
      <c r="D481" s="4"/>
      <c r="E481" s="4"/>
      <c r="F481" s="4"/>
    </row>
    <row r="482" spans="3:6">
      <c r="C482" s="4"/>
      <c r="D482" s="4"/>
      <c r="E482" s="4"/>
      <c r="F482" s="4"/>
    </row>
    <row r="483" spans="3:6">
      <c r="C483" s="4"/>
      <c r="D483" s="4"/>
      <c r="E483" s="4"/>
      <c r="F483" s="4"/>
    </row>
    <row r="484" spans="3:6">
      <c r="C484" s="4"/>
      <c r="D484" s="4"/>
      <c r="E484" s="4"/>
      <c r="F484" s="4"/>
    </row>
    <row r="485" spans="3:6">
      <c r="C485" s="4"/>
      <c r="D485" s="4"/>
      <c r="E485" s="4"/>
      <c r="F485" s="4"/>
    </row>
    <row r="486" spans="3:6">
      <c r="C486" s="4"/>
      <c r="D486" s="4"/>
      <c r="E486" s="4"/>
      <c r="F486" s="4"/>
    </row>
    <row r="487" spans="3:6">
      <c r="C487" s="4"/>
      <c r="D487" s="4"/>
      <c r="E487" s="4"/>
      <c r="F487" s="4"/>
    </row>
    <row r="488" spans="3:6">
      <c r="C488" s="4"/>
      <c r="D488" s="4"/>
      <c r="E488" s="4"/>
      <c r="F488" s="4"/>
    </row>
    <row r="489" spans="3:6">
      <c r="C489" s="4"/>
      <c r="D489" s="4"/>
      <c r="E489" s="4"/>
      <c r="F489" s="4"/>
    </row>
    <row r="490" spans="3:6">
      <c r="C490" s="4"/>
      <c r="D490" s="4"/>
      <c r="E490" s="4"/>
      <c r="F490" s="4"/>
    </row>
    <row r="491" spans="3:6">
      <c r="C491" s="4"/>
      <c r="D491" s="4"/>
      <c r="E491" s="4"/>
      <c r="F491" s="4"/>
    </row>
    <row r="492" spans="3:6">
      <c r="C492" s="4"/>
      <c r="D492" s="4"/>
      <c r="E492" s="4"/>
      <c r="F492" s="4"/>
    </row>
    <row r="493" spans="3:6">
      <c r="C493" s="4"/>
      <c r="D493" s="4"/>
      <c r="E493" s="4"/>
      <c r="F493" s="4"/>
    </row>
    <row r="494" spans="3:6">
      <c r="C494" s="4"/>
      <c r="D494" s="4"/>
      <c r="E494" s="4"/>
      <c r="F494" s="4"/>
    </row>
    <row r="495" spans="3:6">
      <c r="C495" s="4"/>
      <c r="D495" s="4"/>
      <c r="E495" s="4"/>
      <c r="F495" s="4"/>
    </row>
    <row r="496" spans="3:6">
      <c r="C496" s="4"/>
      <c r="D496" s="4"/>
      <c r="E496" s="4"/>
      <c r="F496" s="4"/>
    </row>
    <row r="497" spans="3:6">
      <c r="C497" s="4"/>
      <c r="D497" s="4"/>
      <c r="E497" s="4"/>
      <c r="F497" s="4"/>
    </row>
    <row r="498" spans="3:6">
      <c r="C498" s="4"/>
      <c r="D498" s="4"/>
      <c r="E498" s="4"/>
      <c r="F498" s="4"/>
    </row>
    <row r="499" spans="3:6">
      <c r="C499" s="4"/>
      <c r="D499" s="4"/>
      <c r="E499" s="4"/>
      <c r="F499" s="4"/>
    </row>
    <row r="500" spans="3:6">
      <c r="C500" s="4"/>
      <c r="D500" s="4"/>
      <c r="E500" s="4"/>
      <c r="F500" s="4"/>
    </row>
    <row r="501" spans="3:6">
      <c r="C501" s="4"/>
      <c r="D501" s="4"/>
      <c r="E501" s="4"/>
      <c r="F501" s="4"/>
    </row>
    <row r="502" spans="3:6">
      <c r="C502" s="4"/>
      <c r="D502" s="4"/>
      <c r="E502" s="4"/>
      <c r="F502" s="4"/>
    </row>
    <row r="503" spans="3:6">
      <c r="C503" s="4"/>
      <c r="D503" s="4"/>
      <c r="E503" s="4"/>
      <c r="F503" s="4"/>
    </row>
    <row r="504" spans="3:6">
      <c r="C504" s="4"/>
      <c r="D504" s="4"/>
      <c r="E504" s="4"/>
      <c r="F504" s="4"/>
    </row>
    <row r="505" spans="3:6">
      <c r="C505" s="4"/>
      <c r="D505" s="4"/>
      <c r="E505" s="4"/>
      <c r="F505" s="4"/>
    </row>
    <row r="506" spans="3:6">
      <c r="C506" s="4"/>
      <c r="D506" s="4"/>
      <c r="E506" s="4"/>
      <c r="F506" s="4"/>
    </row>
    <row r="507" spans="3:6">
      <c r="C507" s="4"/>
      <c r="D507" s="4"/>
      <c r="E507" s="4"/>
      <c r="F507" s="4"/>
    </row>
    <row r="508" spans="3:6">
      <c r="C508" s="4"/>
      <c r="D508" s="4"/>
      <c r="E508" s="4"/>
      <c r="F508" s="4"/>
    </row>
    <row r="509" spans="3:6">
      <c r="C509" s="4"/>
      <c r="D509" s="4"/>
      <c r="E509" s="4"/>
      <c r="F509" s="4"/>
    </row>
    <row r="510" spans="3:6">
      <c r="C510" s="4"/>
      <c r="D510" s="4"/>
      <c r="E510" s="4"/>
      <c r="F510" s="4"/>
    </row>
    <row r="511" spans="3:6">
      <c r="C511" s="4"/>
      <c r="D511" s="4"/>
      <c r="E511" s="4"/>
      <c r="F511" s="4"/>
    </row>
    <row r="512" spans="3:6">
      <c r="C512" s="4"/>
      <c r="D512" s="4"/>
      <c r="E512" s="4"/>
      <c r="F512" s="4"/>
    </row>
    <row r="513" spans="3:6">
      <c r="C513" s="4"/>
      <c r="D513" s="4"/>
      <c r="E513" s="4"/>
      <c r="F513" s="4"/>
    </row>
    <row r="514" spans="3:6">
      <c r="C514" s="4"/>
      <c r="D514" s="4"/>
      <c r="E514" s="4"/>
      <c r="F514" s="4"/>
    </row>
    <row r="515" spans="3:6">
      <c r="C515" s="4"/>
      <c r="D515" s="4"/>
      <c r="E515" s="4"/>
      <c r="F515" s="4"/>
    </row>
    <row r="516" spans="3:6">
      <c r="C516" s="4"/>
      <c r="D516" s="4"/>
      <c r="E516" s="4"/>
      <c r="F516" s="4"/>
    </row>
    <row r="517" spans="3:6">
      <c r="C517" s="4"/>
      <c r="D517" s="4"/>
      <c r="E517" s="4"/>
      <c r="F517" s="4"/>
    </row>
    <row r="518" spans="3:6">
      <c r="C518" s="4"/>
      <c r="D518" s="4"/>
      <c r="E518" s="4"/>
      <c r="F518" s="4"/>
    </row>
    <row r="519" spans="3:6">
      <c r="C519" s="4"/>
      <c r="D519" s="4"/>
      <c r="E519" s="4"/>
      <c r="F519" s="4"/>
    </row>
    <row r="520" spans="3:6">
      <c r="C520" s="4"/>
      <c r="D520" s="4"/>
      <c r="E520" s="4"/>
      <c r="F520" s="4"/>
    </row>
    <row r="521" spans="3:6">
      <c r="C521" s="4"/>
      <c r="D521" s="4"/>
      <c r="E521" s="4"/>
      <c r="F521" s="4"/>
    </row>
    <row r="522" spans="3:6">
      <c r="C522" s="4"/>
      <c r="D522" s="4"/>
      <c r="E522" s="4"/>
      <c r="F522" s="4"/>
    </row>
    <row r="523" spans="3:6">
      <c r="C523" s="4"/>
      <c r="D523" s="4"/>
      <c r="E523" s="4"/>
      <c r="F523" s="4"/>
    </row>
    <row r="524" spans="3:6">
      <c r="C524" s="4"/>
      <c r="D524" s="4"/>
      <c r="E524" s="4"/>
      <c r="F524" s="4"/>
    </row>
    <row r="525" spans="3:6">
      <c r="C525" s="4"/>
      <c r="D525" s="4"/>
      <c r="E525" s="4"/>
      <c r="F525" s="4"/>
    </row>
    <row r="526" spans="3:6">
      <c r="C526" s="4"/>
      <c r="D526" s="4"/>
      <c r="E526" s="4"/>
      <c r="F526" s="4"/>
    </row>
    <row r="527" spans="3:6">
      <c r="C527" s="4"/>
      <c r="D527" s="4"/>
      <c r="E527" s="4"/>
      <c r="F527" s="4"/>
    </row>
    <row r="528" spans="3:6">
      <c r="C528" s="4"/>
      <c r="D528" s="4"/>
      <c r="E528" s="4"/>
      <c r="F528" s="4"/>
    </row>
    <row r="529" spans="3:6">
      <c r="C529" s="4"/>
      <c r="D529" s="4"/>
      <c r="E529" s="4"/>
      <c r="F529" s="4"/>
    </row>
    <row r="530" spans="3:6">
      <c r="C530" s="4"/>
      <c r="D530" s="4"/>
      <c r="E530" s="4"/>
      <c r="F530" s="4"/>
    </row>
    <row r="531" spans="3:6">
      <c r="C531" s="4"/>
      <c r="D531" s="4"/>
      <c r="E531" s="4"/>
      <c r="F531" s="4"/>
    </row>
    <row r="532" spans="3:6">
      <c r="C532" s="4"/>
      <c r="D532" s="4"/>
      <c r="E532" s="4"/>
      <c r="F532" s="4"/>
    </row>
    <row r="533" spans="3:6">
      <c r="C533" s="4"/>
      <c r="D533" s="4"/>
      <c r="E533" s="4"/>
      <c r="F533" s="4"/>
    </row>
    <row r="534" spans="3:6">
      <c r="C534" s="4"/>
      <c r="D534" s="4"/>
      <c r="E534" s="4"/>
      <c r="F534" s="4"/>
    </row>
    <row r="535" spans="3:6">
      <c r="C535" s="4"/>
      <c r="D535" s="4"/>
      <c r="E535" s="4"/>
      <c r="F535" s="4"/>
    </row>
    <row r="536" spans="3:6">
      <c r="C536" s="4"/>
      <c r="D536" s="4"/>
      <c r="E536" s="4"/>
      <c r="F536" s="4"/>
    </row>
    <row r="537" spans="3:6">
      <c r="C537" s="4"/>
      <c r="D537" s="4"/>
      <c r="E537" s="4"/>
      <c r="F537" s="4"/>
    </row>
    <row r="538" spans="3:6">
      <c r="C538" s="4"/>
      <c r="D538" s="4"/>
      <c r="E538" s="4"/>
      <c r="F538" s="4"/>
    </row>
    <row r="539" spans="3:6">
      <c r="C539" s="4"/>
      <c r="D539" s="4"/>
      <c r="E539" s="4"/>
      <c r="F539" s="4"/>
    </row>
    <row r="540" spans="3:6">
      <c r="C540" s="4"/>
      <c r="D540" s="4"/>
      <c r="E540" s="4"/>
      <c r="F540" s="4"/>
    </row>
    <row r="541" spans="3:6">
      <c r="C541" s="4"/>
      <c r="D541" s="4"/>
      <c r="E541" s="4"/>
      <c r="F541" s="4"/>
    </row>
    <row r="542" spans="3:6">
      <c r="C542" s="4"/>
      <c r="D542" s="4"/>
      <c r="E542" s="4"/>
      <c r="F542" s="4"/>
    </row>
    <row r="543" spans="3:6">
      <c r="C543" s="4"/>
      <c r="D543" s="4"/>
      <c r="E543" s="4"/>
      <c r="F543" s="4"/>
    </row>
    <row r="544" spans="3:6">
      <c r="C544" s="4"/>
      <c r="D544" s="4"/>
      <c r="E544" s="4"/>
      <c r="F544" s="4"/>
    </row>
    <row r="545" spans="3:6">
      <c r="C545" s="4"/>
      <c r="D545" s="4"/>
      <c r="E545" s="4"/>
      <c r="F545" s="4"/>
    </row>
    <row r="546" spans="3:6">
      <c r="C546" s="4"/>
      <c r="D546" s="4"/>
      <c r="E546" s="4"/>
      <c r="F546" s="4"/>
    </row>
    <row r="547" spans="3:6">
      <c r="C547" s="4"/>
      <c r="D547" s="4"/>
      <c r="E547" s="4"/>
      <c r="F547" s="4"/>
    </row>
    <row r="548" spans="3:6">
      <c r="C548" s="4"/>
      <c r="D548" s="4"/>
      <c r="E548" s="4"/>
      <c r="F548" s="4"/>
    </row>
    <row r="549" spans="3:6">
      <c r="C549" s="4"/>
      <c r="D549" s="4"/>
      <c r="E549" s="4"/>
      <c r="F549" s="4"/>
    </row>
    <row r="550" spans="3:6">
      <c r="C550" s="4"/>
      <c r="D550" s="4"/>
      <c r="E550" s="4"/>
      <c r="F550" s="4"/>
    </row>
    <row r="551" spans="3:6">
      <c r="C551" s="4"/>
      <c r="D551" s="4"/>
      <c r="E551" s="4"/>
      <c r="F551" s="4"/>
    </row>
    <row r="552" spans="3:6">
      <c r="C552" s="4"/>
      <c r="D552" s="4"/>
      <c r="E552" s="4"/>
      <c r="F552" s="4"/>
    </row>
    <row r="553" spans="3:6">
      <c r="C553" s="4"/>
      <c r="D553" s="4"/>
      <c r="E553" s="4"/>
      <c r="F553" s="4"/>
    </row>
    <row r="554" spans="3:6">
      <c r="C554" s="4"/>
      <c r="D554" s="4"/>
      <c r="E554" s="4"/>
      <c r="F554" s="4"/>
    </row>
    <row r="555" spans="3:6">
      <c r="C555" s="4"/>
      <c r="D555" s="4"/>
      <c r="E555" s="4"/>
      <c r="F555" s="4"/>
    </row>
    <row r="556" spans="3:6">
      <c r="C556" s="4"/>
      <c r="D556" s="4"/>
      <c r="E556" s="4"/>
      <c r="F556" s="4"/>
    </row>
    <row r="557" spans="3:6">
      <c r="C557" s="4"/>
      <c r="D557" s="4"/>
      <c r="E557" s="4"/>
      <c r="F557" s="4"/>
    </row>
    <row r="558" spans="3:6">
      <c r="C558" s="4"/>
      <c r="D558" s="4"/>
      <c r="E558" s="4"/>
      <c r="F558" s="4"/>
    </row>
    <row r="559" spans="3:6">
      <c r="C559" s="4"/>
      <c r="D559" s="4"/>
      <c r="E559" s="4"/>
      <c r="F559" s="4"/>
    </row>
    <row r="560" spans="3:6">
      <c r="C560" s="4"/>
      <c r="D560" s="4"/>
      <c r="E560" s="4"/>
      <c r="F560" s="4"/>
    </row>
    <row r="561" spans="3:6">
      <c r="C561" s="4"/>
      <c r="D561" s="4"/>
      <c r="E561" s="4"/>
      <c r="F561" s="4"/>
    </row>
    <row r="562" spans="3:6">
      <c r="C562" s="4"/>
      <c r="D562" s="4"/>
      <c r="E562" s="4"/>
      <c r="F562" s="4"/>
    </row>
    <row r="563" spans="3:6">
      <c r="C563" s="4"/>
      <c r="D563" s="4"/>
      <c r="E563" s="4"/>
      <c r="F563" s="4"/>
    </row>
    <row r="564" spans="3:6">
      <c r="C564" s="4"/>
      <c r="D564" s="4"/>
      <c r="E564" s="4"/>
      <c r="F564" s="4"/>
    </row>
    <row r="565" spans="3:6">
      <c r="C565" s="4"/>
      <c r="D565" s="4"/>
      <c r="E565" s="4"/>
      <c r="F565" s="4"/>
    </row>
    <row r="566" spans="3:6">
      <c r="C566" s="4"/>
      <c r="D566" s="4"/>
      <c r="E566" s="4"/>
      <c r="F566" s="4"/>
    </row>
    <row r="567" spans="3:6">
      <c r="C567" s="4"/>
      <c r="D567" s="4"/>
      <c r="E567" s="4"/>
      <c r="F567" s="4"/>
    </row>
    <row r="568" spans="3:6">
      <c r="C568" s="4"/>
      <c r="D568" s="4"/>
      <c r="E568" s="4"/>
      <c r="F568" s="4"/>
    </row>
    <row r="569" spans="3:6">
      <c r="C569" s="4"/>
      <c r="D569" s="4"/>
      <c r="E569" s="4"/>
      <c r="F569" s="4"/>
    </row>
    <row r="570" spans="3:6">
      <c r="C570" s="4"/>
      <c r="D570" s="4"/>
      <c r="E570" s="4"/>
      <c r="F570" s="4"/>
    </row>
    <row r="571" spans="3:6">
      <c r="C571" s="4"/>
      <c r="D571" s="4"/>
      <c r="E571" s="4"/>
      <c r="F571" s="4"/>
    </row>
    <row r="572" spans="3:6">
      <c r="C572" s="4"/>
      <c r="D572" s="4"/>
      <c r="E572" s="4"/>
      <c r="F572" s="4"/>
    </row>
    <row r="573" spans="3:6">
      <c r="C573" s="4"/>
      <c r="D573" s="4"/>
      <c r="E573" s="4"/>
      <c r="F573" s="4"/>
    </row>
    <row r="574" spans="3:6">
      <c r="C574" s="4"/>
      <c r="D574" s="4"/>
      <c r="E574" s="4"/>
      <c r="F574" s="4"/>
    </row>
    <row r="575" spans="3:6">
      <c r="C575" s="4"/>
      <c r="D575" s="4"/>
      <c r="E575" s="4"/>
      <c r="F575" s="4"/>
    </row>
    <row r="576" spans="3:6">
      <c r="C576" s="4"/>
      <c r="D576" s="4"/>
      <c r="E576" s="4"/>
      <c r="F576" s="4"/>
    </row>
    <row r="577" spans="3:6">
      <c r="C577" s="4"/>
      <c r="D577" s="4"/>
      <c r="E577" s="4"/>
      <c r="F577" s="4"/>
    </row>
    <row r="578" spans="3:6">
      <c r="C578" s="4"/>
      <c r="D578" s="4"/>
      <c r="E578" s="4"/>
      <c r="F578" s="4"/>
    </row>
    <row r="579" spans="3:6">
      <c r="C579" s="4"/>
      <c r="D579" s="4"/>
      <c r="E579" s="4"/>
      <c r="F579" s="4"/>
    </row>
    <row r="580" spans="3:6">
      <c r="C580" s="4"/>
      <c r="D580" s="4"/>
      <c r="E580" s="4"/>
      <c r="F580" s="4"/>
    </row>
    <row r="581" spans="3:6">
      <c r="C581" s="4"/>
      <c r="D581" s="4"/>
      <c r="E581" s="4"/>
      <c r="F581" s="4"/>
    </row>
    <row r="582" spans="3:6">
      <c r="C582" s="4"/>
      <c r="D582" s="4"/>
      <c r="E582" s="4"/>
      <c r="F582" s="4"/>
    </row>
    <row r="583" spans="3:6">
      <c r="C583" s="4"/>
      <c r="D583" s="4"/>
      <c r="E583" s="4"/>
      <c r="F583" s="4"/>
    </row>
    <row r="584" spans="3:6">
      <c r="C584" s="4"/>
      <c r="D584" s="4"/>
      <c r="E584" s="4"/>
      <c r="F584" s="4"/>
    </row>
    <row r="585" spans="3:6">
      <c r="C585" s="4"/>
      <c r="D585" s="4"/>
      <c r="E585" s="4"/>
      <c r="F585" s="4"/>
    </row>
    <row r="586" spans="3:6">
      <c r="C586" s="4"/>
      <c r="D586" s="4"/>
      <c r="E586" s="4"/>
      <c r="F586" s="4"/>
    </row>
    <row r="587" spans="3:6">
      <c r="C587" s="4"/>
      <c r="D587" s="4"/>
      <c r="E587" s="4"/>
      <c r="F587" s="4"/>
    </row>
    <row r="588" spans="3:6">
      <c r="C588" s="4"/>
      <c r="D588" s="4"/>
      <c r="E588" s="4"/>
      <c r="F588" s="4"/>
    </row>
    <row r="589" spans="3:6">
      <c r="C589" s="4"/>
      <c r="D589" s="4"/>
      <c r="E589" s="4"/>
      <c r="F589" s="4"/>
    </row>
    <row r="590" spans="3:6">
      <c r="C590" s="4"/>
      <c r="D590" s="4"/>
      <c r="E590" s="4"/>
      <c r="F590" s="4"/>
    </row>
    <row r="591" spans="3:6">
      <c r="C591" s="4"/>
      <c r="D591" s="4"/>
      <c r="E591" s="4"/>
      <c r="F591" s="4"/>
    </row>
    <row r="592" spans="3:6">
      <c r="C592" s="4"/>
      <c r="D592" s="4"/>
      <c r="E592" s="4"/>
      <c r="F592" s="4"/>
    </row>
    <row r="593" spans="3:6">
      <c r="C593" s="4"/>
      <c r="D593" s="4"/>
      <c r="E593" s="4"/>
      <c r="F593" s="4"/>
    </row>
    <row r="594" spans="3:6">
      <c r="C594" s="4"/>
      <c r="D594" s="4"/>
      <c r="E594" s="4"/>
      <c r="F594" s="4"/>
    </row>
    <row r="595" spans="3:6">
      <c r="C595" s="4"/>
      <c r="D595" s="4"/>
      <c r="E595" s="4"/>
      <c r="F595" s="4"/>
    </row>
    <row r="596" spans="3:6">
      <c r="C596" s="4"/>
      <c r="D596" s="4"/>
      <c r="E596" s="4"/>
      <c r="F596" s="4"/>
    </row>
    <row r="597" spans="3:6">
      <c r="C597" s="4"/>
      <c r="D597" s="4"/>
      <c r="E597" s="4"/>
      <c r="F597" s="4"/>
    </row>
    <row r="598" spans="3:6">
      <c r="C598" s="4"/>
      <c r="D598" s="4"/>
      <c r="E598" s="4"/>
      <c r="F598" s="4"/>
    </row>
    <row r="599" spans="3:6">
      <c r="C599" s="4"/>
      <c r="D599" s="4"/>
      <c r="E599" s="4"/>
      <c r="F599" s="4"/>
    </row>
    <row r="600" spans="3:6">
      <c r="C600" s="4"/>
      <c r="D600" s="4"/>
      <c r="E600" s="4"/>
      <c r="F600" s="4"/>
    </row>
    <row r="601" spans="3:6">
      <c r="C601" s="4"/>
      <c r="D601" s="4"/>
      <c r="E601" s="4"/>
      <c r="F601" s="4"/>
    </row>
    <row r="602" spans="3:6">
      <c r="C602" s="4"/>
      <c r="D602" s="4"/>
      <c r="E602" s="4"/>
      <c r="F602" s="4"/>
    </row>
    <row r="603" spans="3:6">
      <c r="C603" s="4"/>
      <c r="D603" s="4"/>
      <c r="E603" s="4"/>
      <c r="F603" s="4"/>
    </row>
    <row r="604" spans="3:6">
      <c r="C604" s="4"/>
      <c r="D604" s="4"/>
      <c r="E604" s="4"/>
      <c r="F604" s="4"/>
    </row>
    <row r="605" spans="3:6">
      <c r="C605" s="4"/>
      <c r="D605" s="4"/>
      <c r="E605" s="4"/>
      <c r="F605" s="4"/>
    </row>
    <row r="606" spans="3:6">
      <c r="C606" s="4"/>
      <c r="D606" s="4"/>
      <c r="E606" s="4"/>
      <c r="F606" s="4"/>
    </row>
    <row r="607" spans="3:6">
      <c r="C607" s="4"/>
      <c r="D607" s="4"/>
      <c r="E607" s="4"/>
      <c r="F607" s="4"/>
    </row>
    <row r="608" spans="3:6">
      <c r="C608" s="4"/>
      <c r="D608" s="4"/>
      <c r="E608" s="4"/>
      <c r="F608" s="4"/>
    </row>
    <row r="609" spans="3:6">
      <c r="C609" s="4"/>
      <c r="D609" s="4"/>
      <c r="E609" s="4"/>
      <c r="F609" s="4"/>
    </row>
    <row r="610" spans="3:6">
      <c r="C610" s="4"/>
      <c r="D610" s="4"/>
      <c r="E610" s="4"/>
      <c r="F610" s="4"/>
    </row>
    <row r="611" spans="3:6">
      <c r="C611" s="4"/>
      <c r="D611" s="4"/>
      <c r="E611" s="4"/>
      <c r="F611" s="4"/>
    </row>
    <row r="612" spans="3:6">
      <c r="C612" s="4"/>
      <c r="D612" s="4"/>
      <c r="E612" s="4"/>
      <c r="F612" s="4"/>
    </row>
    <row r="613" spans="3:6">
      <c r="C613" s="4"/>
      <c r="D613" s="4"/>
      <c r="E613" s="4"/>
      <c r="F613" s="4"/>
    </row>
    <row r="614" spans="3:6">
      <c r="C614" s="4"/>
      <c r="D614" s="4"/>
      <c r="E614" s="4"/>
      <c r="F614" s="4"/>
    </row>
    <row r="615" spans="3:6">
      <c r="C615" s="4"/>
      <c r="D615" s="4"/>
      <c r="E615" s="4"/>
      <c r="F615" s="4"/>
    </row>
    <row r="616" spans="3:6">
      <c r="C616" s="4"/>
      <c r="D616" s="4"/>
      <c r="E616" s="4"/>
      <c r="F616" s="4"/>
    </row>
    <row r="617" spans="3:6">
      <c r="C617" s="4"/>
      <c r="D617" s="4"/>
      <c r="E617" s="4"/>
      <c r="F617" s="4"/>
    </row>
    <row r="618" spans="3:6">
      <c r="C618" s="4"/>
      <c r="D618" s="4"/>
      <c r="E618" s="4"/>
      <c r="F618" s="4"/>
    </row>
    <row r="619" spans="3:6">
      <c r="C619" s="4"/>
      <c r="D619" s="4"/>
      <c r="E619" s="4"/>
      <c r="F619" s="4"/>
    </row>
    <row r="620" spans="3:6">
      <c r="C620" s="4"/>
      <c r="D620" s="4"/>
      <c r="E620" s="4"/>
      <c r="F620" s="4"/>
    </row>
    <row r="621" spans="3:6">
      <c r="C621" s="4"/>
      <c r="D621" s="4"/>
      <c r="E621" s="4"/>
      <c r="F621" s="4"/>
    </row>
    <row r="622" spans="3:6">
      <c r="C622" s="4"/>
      <c r="D622" s="4"/>
      <c r="E622" s="4"/>
      <c r="F622" s="4"/>
    </row>
    <row r="623" spans="3:6">
      <c r="C623" s="4"/>
      <c r="D623" s="4"/>
      <c r="E623" s="4"/>
      <c r="F623" s="4"/>
    </row>
    <row r="624" spans="3:6">
      <c r="C624" s="4"/>
      <c r="D624" s="4"/>
      <c r="E624" s="4"/>
      <c r="F624" s="4"/>
    </row>
    <row r="625" spans="3:6">
      <c r="C625" s="4"/>
      <c r="D625" s="4"/>
      <c r="E625" s="4"/>
      <c r="F625" s="4"/>
    </row>
    <row r="626" spans="3:6">
      <c r="C626" s="4"/>
      <c r="D626" s="4"/>
      <c r="E626" s="4"/>
      <c r="F626" s="4"/>
    </row>
    <row r="627" spans="3:6">
      <c r="C627" s="4"/>
      <c r="D627" s="4"/>
      <c r="E627" s="4"/>
      <c r="F627" s="4"/>
    </row>
    <row r="628" spans="3:6">
      <c r="C628" s="4"/>
      <c r="D628" s="4"/>
      <c r="E628" s="4"/>
      <c r="F628" s="4"/>
    </row>
    <row r="629" spans="3:6">
      <c r="C629" s="4"/>
      <c r="D629" s="4"/>
      <c r="E629" s="4"/>
      <c r="F629" s="4"/>
    </row>
    <row r="630" spans="3:6">
      <c r="C630" s="4"/>
      <c r="D630" s="4"/>
      <c r="E630" s="4"/>
      <c r="F630" s="4"/>
    </row>
    <row r="631" spans="3:6">
      <c r="C631" s="4"/>
      <c r="D631" s="4"/>
      <c r="E631" s="4"/>
      <c r="F631" s="4"/>
    </row>
    <row r="632" spans="3:6">
      <c r="C632" s="4"/>
      <c r="D632" s="4"/>
      <c r="E632" s="4"/>
      <c r="F632" s="4"/>
    </row>
    <row r="633" spans="3:6">
      <c r="C633" s="4"/>
      <c r="D633" s="4"/>
      <c r="E633" s="4"/>
      <c r="F633" s="4"/>
    </row>
    <row r="634" spans="3:6">
      <c r="C634" s="4"/>
      <c r="D634" s="4"/>
      <c r="E634" s="4"/>
      <c r="F634" s="4"/>
    </row>
    <row r="635" spans="3:6">
      <c r="C635" s="4"/>
      <c r="D635" s="4"/>
      <c r="E635" s="4"/>
      <c r="F635" s="4"/>
    </row>
    <row r="636" spans="3:6">
      <c r="C636" s="4"/>
      <c r="D636" s="4"/>
      <c r="E636" s="4"/>
      <c r="F636" s="4"/>
    </row>
    <row r="637" spans="3:6">
      <c r="C637" s="4"/>
      <c r="D637" s="4"/>
      <c r="E637" s="4"/>
      <c r="F637" s="4"/>
    </row>
    <row r="638" spans="3:6">
      <c r="C638" s="4"/>
      <c r="D638" s="4"/>
      <c r="E638" s="4"/>
      <c r="F638" s="4"/>
    </row>
    <row r="639" spans="3:6">
      <c r="C639" s="4"/>
      <c r="D639" s="4"/>
      <c r="E639" s="4"/>
      <c r="F639" s="4"/>
    </row>
    <row r="640" spans="3:6">
      <c r="C640" s="4"/>
      <c r="D640" s="4"/>
      <c r="E640" s="4"/>
      <c r="F640" s="4"/>
    </row>
    <row r="641" spans="3:6">
      <c r="C641" s="4"/>
      <c r="D641" s="4"/>
      <c r="E641" s="4"/>
      <c r="F641" s="4"/>
    </row>
    <row r="642" spans="3:6">
      <c r="C642" s="4"/>
      <c r="D642" s="4"/>
      <c r="E642" s="4"/>
      <c r="F642" s="4"/>
    </row>
    <row r="643" spans="3:6">
      <c r="C643" s="4"/>
      <c r="D643" s="4"/>
      <c r="E643" s="4"/>
      <c r="F643" s="4"/>
    </row>
    <row r="644" spans="3:6">
      <c r="C644" s="4"/>
      <c r="D644" s="4"/>
      <c r="E644" s="4"/>
      <c r="F644" s="4"/>
    </row>
    <row r="645" spans="3:6">
      <c r="C645" s="4"/>
      <c r="D645" s="4"/>
      <c r="E645" s="4"/>
      <c r="F645" s="4"/>
    </row>
    <row r="646" spans="3:6">
      <c r="C646" s="4"/>
      <c r="D646" s="4"/>
      <c r="E646" s="4"/>
      <c r="F646" s="4"/>
    </row>
    <row r="647" spans="3:6">
      <c r="C647" s="4"/>
      <c r="D647" s="4"/>
      <c r="E647" s="4"/>
      <c r="F647" s="4"/>
    </row>
    <row r="648" spans="3:6">
      <c r="C648" s="4"/>
      <c r="D648" s="4"/>
      <c r="E648" s="4"/>
      <c r="F648" s="4"/>
    </row>
    <row r="649" spans="3:6">
      <c r="C649" s="4"/>
      <c r="D649" s="4"/>
      <c r="E649" s="4"/>
      <c r="F649" s="4"/>
    </row>
    <row r="650" spans="3:6">
      <c r="C650" s="4"/>
      <c r="D650" s="4"/>
      <c r="E650" s="4"/>
      <c r="F650" s="4"/>
    </row>
    <row r="651" spans="3:6">
      <c r="C651" s="4"/>
      <c r="D651" s="4"/>
      <c r="E651" s="4"/>
      <c r="F651" s="4"/>
    </row>
    <row r="652" spans="3:6">
      <c r="C652" s="4"/>
      <c r="D652" s="4"/>
      <c r="E652" s="4"/>
      <c r="F652" s="4"/>
    </row>
    <row r="653" spans="3:6">
      <c r="C653" s="4"/>
      <c r="D653" s="4"/>
      <c r="E653" s="4"/>
      <c r="F653" s="4"/>
    </row>
    <row r="654" spans="3:6">
      <c r="C654" s="4"/>
      <c r="D654" s="4"/>
      <c r="E654" s="4"/>
      <c r="F654" s="4"/>
    </row>
    <row r="655" spans="3:6">
      <c r="C655" s="4"/>
      <c r="D655" s="4"/>
      <c r="E655" s="4"/>
      <c r="F655" s="4"/>
    </row>
    <row r="656" spans="3:6">
      <c r="C656" s="4"/>
      <c r="D656" s="4"/>
      <c r="E656" s="4"/>
      <c r="F656" s="4"/>
    </row>
    <row r="657" spans="3:6">
      <c r="C657" s="4"/>
      <c r="D657" s="4"/>
      <c r="E657" s="4"/>
      <c r="F657" s="4"/>
    </row>
    <row r="658" spans="3:6">
      <c r="C658" s="4"/>
      <c r="D658" s="4"/>
      <c r="E658" s="4"/>
      <c r="F658" s="4"/>
    </row>
    <row r="659" spans="3:6">
      <c r="C659" s="4"/>
      <c r="D659" s="4"/>
      <c r="E659" s="4"/>
      <c r="F659" s="4"/>
    </row>
    <row r="660" spans="3:6">
      <c r="C660" s="4"/>
      <c r="D660" s="4"/>
      <c r="E660" s="4"/>
      <c r="F660" s="4"/>
    </row>
    <row r="661" spans="3:6">
      <c r="C661" s="4"/>
      <c r="D661" s="4"/>
      <c r="E661" s="4"/>
      <c r="F661" s="4"/>
    </row>
    <row r="662" spans="3:6">
      <c r="C662" s="4"/>
      <c r="D662" s="4"/>
      <c r="E662" s="4"/>
      <c r="F662" s="4"/>
    </row>
    <row r="663" spans="3:6">
      <c r="C663" s="4"/>
      <c r="D663" s="4"/>
      <c r="E663" s="4"/>
      <c r="F663" s="4"/>
    </row>
    <row r="664" spans="3:6">
      <c r="C664" s="4"/>
      <c r="D664" s="4"/>
      <c r="E664" s="4"/>
      <c r="F664" s="4"/>
    </row>
    <row r="665" spans="3:6">
      <c r="C665" s="4"/>
      <c r="D665" s="4"/>
      <c r="E665" s="4"/>
      <c r="F665" s="4"/>
    </row>
    <row r="666" spans="3:6">
      <c r="C666" s="4"/>
      <c r="D666" s="4"/>
      <c r="E666" s="4"/>
      <c r="F666" s="4"/>
    </row>
    <row r="667" spans="3:6">
      <c r="C667" s="4"/>
      <c r="D667" s="4"/>
      <c r="E667" s="4"/>
      <c r="F667" s="4"/>
    </row>
    <row r="668" spans="3:6">
      <c r="C668" s="4"/>
      <c r="D668" s="4"/>
      <c r="E668" s="4"/>
      <c r="F668" s="4"/>
    </row>
    <row r="669" spans="3:6">
      <c r="C669" s="4"/>
      <c r="D669" s="4"/>
      <c r="E669" s="4"/>
      <c r="F669" s="4"/>
    </row>
    <row r="670" spans="3:6">
      <c r="C670" s="4"/>
      <c r="D670" s="4"/>
      <c r="E670" s="4"/>
      <c r="F670" s="4"/>
    </row>
    <row r="671" spans="3:6">
      <c r="C671" s="4"/>
      <c r="D671" s="4"/>
      <c r="E671" s="4"/>
      <c r="F671" s="4"/>
    </row>
    <row r="672" spans="3:6">
      <c r="C672" s="4"/>
      <c r="D672" s="4"/>
      <c r="E672" s="4"/>
      <c r="F672" s="4"/>
    </row>
    <row r="673" spans="3:6">
      <c r="C673" s="4"/>
      <c r="D673" s="4"/>
      <c r="E673" s="4"/>
      <c r="F673" s="4"/>
    </row>
    <row r="674" spans="3:6">
      <c r="C674" s="4"/>
      <c r="D674" s="4"/>
      <c r="E674" s="4"/>
      <c r="F674" s="4"/>
    </row>
    <row r="675" spans="3:6">
      <c r="C675" s="4"/>
      <c r="D675" s="4"/>
      <c r="E675" s="4"/>
      <c r="F675" s="4"/>
    </row>
    <row r="676" spans="3:6">
      <c r="C676" s="4"/>
      <c r="D676" s="4"/>
      <c r="E676" s="4"/>
      <c r="F676" s="4"/>
    </row>
    <row r="677" spans="3:6">
      <c r="C677" s="4"/>
      <c r="D677" s="4"/>
      <c r="E677" s="4"/>
      <c r="F677" s="4"/>
    </row>
    <row r="678" spans="3:6">
      <c r="C678" s="4"/>
      <c r="D678" s="4"/>
      <c r="E678" s="4"/>
      <c r="F678" s="4"/>
    </row>
    <row r="679" spans="3:6">
      <c r="C679" s="4"/>
      <c r="D679" s="4"/>
      <c r="E679" s="4"/>
      <c r="F679" s="4"/>
    </row>
    <row r="680" spans="3:6">
      <c r="C680" s="4"/>
      <c r="D680" s="4"/>
      <c r="E680" s="4"/>
      <c r="F680" s="4"/>
    </row>
    <row r="681" spans="3:6">
      <c r="C681" s="4"/>
      <c r="D681" s="4"/>
      <c r="E681" s="4"/>
      <c r="F681" s="4"/>
    </row>
    <row r="682" spans="3:6">
      <c r="C682" s="4"/>
      <c r="D682" s="4"/>
      <c r="E682" s="4"/>
      <c r="F682" s="4"/>
    </row>
    <row r="683" spans="3:6">
      <c r="C683" s="4"/>
      <c r="D683" s="4"/>
      <c r="E683" s="4"/>
      <c r="F683" s="4"/>
    </row>
    <row r="684" spans="3:6">
      <c r="C684" s="4"/>
      <c r="D684" s="4"/>
      <c r="E684" s="4"/>
      <c r="F684" s="4"/>
    </row>
    <row r="685" spans="3:6">
      <c r="C685" s="4"/>
      <c r="D685" s="4"/>
      <c r="E685" s="4"/>
      <c r="F685" s="4"/>
    </row>
    <row r="686" spans="3:6">
      <c r="C686" s="4"/>
      <c r="D686" s="4"/>
      <c r="E686" s="4"/>
      <c r="F686" s="4"/>
    </row>
    <row r="687" spans="3:6">
      <c r="C687" s="4"/>
      <c r="D687" s="4"/>
      <c r="E687" s="4"/>
      <c r="F687" s="4"/>
    </row>
    <row r="688" spans="3:6">
      <c r="C688" s="4"/>
      <c r="D688" s="4"/>
      <c r="E688" s="4"/>
      <c r="F688" s="4"/>
    </row>
    <row r="689" spans="3:6">
      <c r="C689" s="4"/>
      <c r="D689" s="4"/>
      <c r="E689" s="4"/>
      <c r="F689" s="4"/>
    </row>
    <row r="690" spans="3:6">
      <c r="C690" s="4"/>
      <c r="D690" s="4"/>
      <c r="E690" s="4"/>
      <c r="F690" s="4"/>
    </row>
    <row r="691" spans="3:6">
      <c r="C691" s="4"/>
      <c r="D691" s="4"/>
      <c r="E691" s="4"/>
      <c r="F691" s="4"/>
    </row>
    <row r="692" spans="3:6">
      <c r="C692" s="4"/>
      <c r="D692" s="4"/>
      <c r="E692" s="4"/>
      <c r="F692" s="4"/>
    </row>
    <row r="693" spans="3:6">
      <c r="C693" s="4"/>
      <c r="D693" s="4"/>
      <c r="E693" s="4"/>
      <c r="F693" s="4"/>
    </row>
    <row r="694" spans="3:6">
      <c r="C694" s="4"/>
      <c r="D694" s="4"/>
      <c r="E694" s="4"/>
      <c r="F694" s="4"/>
    </row>
    <row r="695" spans="3:6">
      <c r="C695" s="4"/>
      <c r="D695" s="4"/>
      <c r="E695" s="4"/>
      <c r="F695" s="4"/>
    </row>
    <row r="696" spans="3:6">
      <c r="C696" s="4"/>
      <c r="D696" s="4"/>
      <c r="E696" s="4"/>
      <c r="F696" s="4"/>
    </row>
    <row r="697" spans="3:6">
      <c r="C697" s="4"/>
      <c r="D697" s="4"/>
      <c r="E697" s="4"/>
      <c r="F697" s="4"/>
    </row>
    <row r="698" spans="3:6">
      <c r="C698" s="4"/>
      <c r="D698" s="4"/>
      <c r="E698" s="4"/>
      <c r="F698" s="4"/>
    </row>
    <row r="699" spans="3:6">
      <c r="C699" s="4"/>
      <c r="D699" s="4"/>
      <c r="E699" s="4"/>
      <c r="F699" s="4"/>
    </row>
    <row r="700" spans="3:6">
      <c r="C700" s="4"/>
      <c r="D700" s="4"/>
      <c r="E700" s="4"/>
      <c r="F700" s="4"/>
    </row>
    <row r="701" spans="3:6">
      <c r="C701" s="4"/>
      <c r="D701" s="4"/>
      <c r="E701" s="4"/>
      <c r="F701" s="4"/>
    </row>
    <row r="702" spans="3:6">
      <c r="C702" s="4"/>
      <c r="D702" s="4"/>
      <c r="E702" s="4"/>
      <c r="F702" s="4"/>
    </row>
    <row r="703" spans="3:6">
      <c r="C703" s="4"/>
      <c r="D703" s="4"/>
      <c r="E703" s="4"/>
      <c r="F703" s="4"/>
    </row>
    <row r="704" spans="3:6">
      <c r="C704" s="4"/>
      <c r="D704" s="4"/>
      <c r="E704" s="4"/>
      <c r="F704" s="4"/>
    </row>
    <row r="705" spans="3:6">
      <c r="C705" s="4"/>
      <c r="D705" s="4"/>
      <c r="E705" s="4"/>
      <c r="F705" s="4"/>
    </row>
    <row r="706" spans="3:6">
      <c r="C706" s="4"/>
      <c r="D706" s="4"/>
      <c r="E706" s="4"/>
      <c r="F706" s="4"/>
    </row>
    <row r="707" spans="3:6">
      <c r="C707" s="4"/>
      <c r="D707" s="4"/>
      <c r="E707" s="4"/>
      <c r="F707" s="4"/>
    </row>
    <row r="708" spans="3:6">
      <c r="C708" s="4"/>
      <c r="D708" s="4"/>
      <c r="E708" s="4"/>
      <c r="F708" s="4"/>
    </row>
    <row r="709" spans="3:6">
      <c r="C709" s="4"/>
      <c r="D709" s="4"/>
      <c r="E709" s="4"/>
      <c r="F709" s="4"/>
    </row>
    <row r="710" spans="3:6">
      <c r="C710" s="4"/>
      <c r="D710" s="4"/>
      <c r="E710" s="4"/>
      <c r="F710" s="4"/>
    </row>
    <row r="711" spans="3:6">
      <c r="C711" s="4"/>
      <c r="D711" s="4"/>
      <c r="E711" s="4"/>
      <c r="F711" s="4"/>
    </row>
    <row r="712" spans="3:6">
      <c r="C712" s="4"/>
      <c r="D712" s="4"/>
      <c r="E712" s="4"/>
      <c r="F712" s="4"/>
    </row>
    <row r="713" spans="3:6">
      <c r="C713" s="4"/>
      <c r="D713" s="4"/>
      <c r="E713" s="4"/>
      <c r="F713" s="4"/>
    </row>
    <row r="714" spans="3:6">
      <c r="C714" s="4"/>
      <c r="D714" s="4"/>
      <c r="E714" s="4"/>
      <c r="F714" s="4"/>
    </row>
    <row r="715" spans="3:6">
      <c r="C715" s="4"/>
      <c r="D715" s="4"/>
      <c r="E715" s="4"/>
      <c r="F715" s="4"/>
    </row>
    <row r="716" spans="3:6">
      <c r="C716" s="4"/>
      <c r="D716" s="4"/>
      <c r="E716" s="4"/>
      <c r="F716" s="4"/>
    </row>
    <row r="717" spans="3:6">
      <c r="C717" s="4"/>
      <c r="D717" s="4"/>
      <c r="E717" s="4"/>
      <c r="F717" s="4"/>
    </row>
    <row r="718" spans="3:6">
      <c r="C718" s="4"/>
      <c r="D718" s="4"/>
      <c r="E718" s="4"/>
      <c r="F718" s="4"/>
    </row>
    <row r="719" spans="3:6">
      <c r="C719" s="4"/>
      <c r="D719" s="4"/>
      <c r="E719" s="4"/>
      <c r="F719" s="4"/>
    </row>
    <row r="720" spans="3:6">
      <c r="C720" s="4"/>
      <c r="D720" s="4"/>
      <c r="E720" s="4"/>
      <c r="F720" s="4"/>
    </row>
    <row r="721" spans="3:6">
      <c r="C721" s="4"/>
      <c r="D721" s="4"/>
      <c r="E721" s="4"/>
      <c r="F721" s="4"/>
    </row>
    <row r="722" spans="3:6">
      <c r="C722" s="4"/>
      <c r="D722" s="4"/>
      <c r="E722" s="4"/>
      <c r="F722" s="4"/>
    </row>
    <row r="723" spans="3:6">
      <c r="C723" s="4"/>
      <c r="D723" s="4"/>
      <c r="E723" s="4"/>
      <c r="F723" s="4"/>
    </row>
    <row r="724" spans="3:6">
      <c r="C724" s="4"/>
      <c r="D724" s="4"/>
      <c r="E724" s="4"/>
      <c r="F724" s="4"/>
    </row>
    <row r="725" spans="3:6">
      <c r="C725" s="4"/>
      <c r="D725" s="4"/>
      <c r="E725" s="4"/>
      <c r="F725" s="4"/>
    </row>
    <row r="726" spans="3:6">
      <c r="C726" s="4"/>
      <c r="D726" s="4"/>
      <c r="E726" s="4"/>
      <c r="F726" s="4"/>
    </row>
    <row r="727" spans="3:6">
      <c r="C727" s="4"/>
      <c r="D727" s="4"/>
      <c r="E727" s="4"/>
      <c r="F727" s="4"/>
    </row>
    <row r="728" spans="3:6">
      <c r="C728" s="4"/>
      <c r="D728" s="4"/>
      <c r="E728" s="4"/>
      <c r="F728" s="4"/>
    </row>
    <row r="729" spans="3:6">
      <c r="C729" s="4"/>
      <c r="D729" s="4"/>
      <c r="E729" s="4"/>
      <c r="F729" s="4"/>
    </row>
    <row r="730" spans="3:6">
      <c r="C730" s="4"/>
      <c r="D730" s="4"/>
      <c r="E730" s="4"/>
      <c r="F730" s="4"/>
    </row>
    <row r="731" spans="3:6">
      <c r="C731" s="4"/>
      <c r="D731" s="4"/>
      <c r="E731" s="4"/>
      <c r="F731" s="4"/>
    </row>
    <row r="732" spans="3:6">
      <c r="C732" s="4"/>
      <c r="D732" s="4"/>
      <c r="E732" s="4"/>
      <c r="F732" s="4"/>
    </row>
    <row r="733" spans="3:6">
      <c r="C733" s="4"/>
      <c r="D733" s="4"/>
      <c r="E733" s="4"/>
      <c r="F733" s="4"/>
    </row>
    <row r="734" spans="3:6">
      <c r="C734" s="4"/>
      <c r="D734" s="4"/>
      <c r="E734" s="4"/>
      <c r="F734" s="4"/>
    </row>
    <row r="735" spans="3:6">
      <c r="C735" s="4"/>
      <c r="D735" s="4"/>
      <c r="E735" s="4"/>
      <c r="F735" s="4"/>
    </row>
    <row r="736" spans="3:6">
      <c r="C736" s="4"/>
      <c r="D736" s="4"/>
      <c r="E736" s="4"/>
      <c r="F736" s="4"/>
    </row>
    <row r="737" spans="3:6">
      <c r="C737" s="4"/>
      <c r="D737" s="4"/>
      <c r="E737" s="4"/>
      <c r="F737" s="4"/>
    </row>
    <row r="738" spans="3:6">
      <c r="C738" s="4"/>
      <c r="D738" s="4"/>
      <c r="E738" s="4"/>
      <c r="F738" s="4"/>
    </row>
    <row r="739" spans="3:6">
      <c r="C739" s="4"/>
      <c r="D739" s="4"/>
      <c r="E739" s="4"/>
      <c r="F739" s="4"/>
    </row>
    <row r="740" spans="3:6">
      <c r="C740" s="4"/>
      <c r="D740" s="4"/>
      <c r="E740" s="4"/>
      <c r="F740" s="4"/>
    </row>
    <row r="741" spans="3:6">
      <c r="C741" s="4"/>
      <c r="D741" s="4"/>
      <c r="E741" s="4"/>
      <c r="F741" s="4"/>
    </row>
    <row r="742" spans="3:6">
      <c r="C742" s="4"/>
      <c r="D742" s="4"/>
      <c r="E742" s="4"/>
      <c r="F742" s="4"/>
    </row>
    <row r="743" spans="3:6">
      <c r="C743" s="4"/>
      <c r="D743" s="4"/>
      <c r="E743" s="4"/>
      <c r="F743" s="4"/>
    </row>
    <row r="744" spans="3:6">
      <c r="C744" s="4"/>
      <c r="D744" s="4"/>
      <c r="E744" s="4"/>
      <c r="F744" s="4"/>
    </row>
    <row r="745" spans="3:6">
      <c r="C745" s="4"/>
      <c r="D745" s="4"/>
      <c r="E745" s="4"/>
      <c r="F745" s="4"/>
    </row>
    <row r="746" spans="3:6">
      <c r="C746" s="4"/>
      <c r="D746" s="4"/>
      <c r="E746" s="4"/>
      <c r="F746" s="4"/>
    </row>
    <row r="747" spans="3:6">
      <c r="C747" s="4"/>
      <c r="D747" s="4"/>
      <c r="E747" s="4"/>
      <c r="F747" s="4"/>
    </row>
    <row r="748" spans="3:6">
      <c r="C748" s="4"/>
      <c r="D748" s="4"/>
      <c r="E748" s="4"/>
      <c r="F748" s="4"/>
    </row>
    <row r="749" spans="3:6">
      <c r="C749" s="4"/>
      <c r="D749" s="4"/>
      <c r="E749" s="4"/>
      <c r="F749" s="4"/>
    </row>
    <row r="750" spans="3:6">
      <c r="C750" s="4"/>
      <c r="D750" s="4"/>
      <c r="E750" s="4"/>
      <c r="F750" s="4"/>
    </row>
    <row r="751" spans="3:6">
      <c r="C751" s="4"/>
      <c r="D751" s="4"/>
      <c r="E751" s="4"/>
      <c r="F751" s="4"/>
    </row>
    <row r="752" spans="3:6">
      <c r="C752" s="4"/>
      <c r="D752" s="4"/>
      <c r="E752" s="4"/>
      <c r="F752" s="4"/>
    </row>
    <row r="753" spans="3:6">
      <c r="C753" s="4"/>
      <c r="D753" s="4"/>
      <c r="E753" s="4"/>
      <c r="F753" s="4"/>
    </row>
    <row r="754" spans="3:6">
      <c r="C754" s="4"/>
      <c r="D754" s="4"/>
      <c r="E754" s="4"/>
      <c r="F754" s="4"/>
    </row>
    <row r="755" spans="3:6">
      <c r="C755" s="4"/>
      <c r="D755" s="4"/>
      <c r="E755" s="4"/>
      <c r="F755" s="4"/>
    </row>
    <row r="756" spans="3:6">
      <c r="C756" s="4"/>
      <c r="D756" s="4"/>
      <c r="E756" s="4"/>
      <c r="F756" s="4"/>
    </row>
    <row r="757" spans="3:6">
      <c r="C757" s="4"/>
      <c r="D757" s="4"/>
      <c r="E757" s="4"/>
      <c r="F757" s="4"/>
    </row>
    <row r="758" spans="3:6">
      <c r="C758" s="4"/>
      <c r="D758" s="4"/>
      <c r="E758" s="4"/>
      <c r="F758" s="4"/>
    </row>
    <row r="759" spans="3:6">
      <c r="C759" s="4"/>
      <c r="D759" s="4"/>
      <c r="E759" s="4"/>
      <c r="F759" s="4"/>
    </row>
    <row r="760" spans="3:6">
      <c r="C760" s="4"/>
      <c r="D760" s="4"/>
      <c r="E760" s="4"/>
      <c r="F760" s="4"/>
    </row>
    <row r="761" spans="3:6">
      <c r="C761" s="4"/>
      <c r="D761" s="4"/>
      <c r="E761" s="4"/>
      <c r="F761" s="4"/>
    </row>
    <row r="762" spans="3:6">
      <c r="C762" s="4"/>
      <c r="D762" s="4"/>
      <c r="E762" s="4"/>
      <c r="F762" s="4"/>
    </row>
    <row r="763" spans="3:6">
      <c r="C763" s="4"/>
      <c r="D763" s="4"/>
      <c r="E763" s="4"/>
      <c r="F763" s="4"/>
    </row>
    <row r="764" spans="3:6">
      <c r="C764" s="4"/>
      <c r="D764" s="4"/>
      <c r="E764" s="4"/>
      <c r="F764" s="4"/>
    </row>
    <row r="765" spans="3:6">
      <c r="C765" s="4"/>
      <c r="D765" s="4"/>
      <c r="E765" s="4"/>
      <c r="F765" s="4"/>
    </row>
    <row r="766" spans="3:6">
      <c r="C766" s="4"/>
      <c r="D766" s="4"/>
      <c r="E766" s="4"/>
      <c r="F766" s="4"/>
    </row>
    <row r="767" spans="3:6">
      <c r="C767" s="4"/>
      <c r="D767" s="4"/>
      <c r="E767" s="4"/>
      <c r="F767" s="4"/>
    </row>
    <row r="768" spans="3:6">
      <c r="C768" s="4"/>
      <c r="D768" s="4"/>
      <c r="E768" s="4"/>
      <c r="F768" s="4"/>
    </row>
    <row r="769" spans="3:6">
      <c r="C769" s="4"/>
      <c r="D769" s="4"/>
      <c r="E769" s="4"/>
      <c r="F769" s="4"/>
    </row>
    <row r="770" spans="3:6">
      <c r="C770" s="4"/>
      <c r="D770" s="4"/>
      <c r="E770" s="4"/>
      <c r="F770" s="4"/>
    </row>
    <row r="771" spans="3:6">
      <c r="C771" s="4"/>
      <c r="D771" s="4"/>
      <c r="E771" s="4"/>
      <c r="F771" s="4"/>
    </row>
    <row r="772" spans="3:6">
      <c r="C772" s="4"/>
      <c r="D772" s="4"/>
      <c r="E772" s="4"/>
      <c r="F772" s="4"/>
    </row>
    <row r="773" spans="3:6">
      <c r="C773" s="4"/>
      <c r="D773" s="4"/>
      <c r="E773" s="4"/>
      <c r="F773" s="4"/>
    </row>
    <row r="774" spans="3:6">
      <c r="C774" s="4"/>
      <c r="D774" s="4"/>
      <c r="E774" s="4"/>
      <c r="F774" s="4"/>
    </row>
    <row r="775" spans="3:6">
      <c r="C775" s="4"/>
      <c r="D775" s="4"/>
      <c r="E775" s="4"/>
      <c r="F775" s="4"/>
    </row>
    <row r="776" spans="3:6">
      <c r="C776" s="4"/>
      <c r="D776" s="4"/>
      <c r="E776" s="4"/>
      <c r="F776" s="4"/>
    </row>
    <row r="777" spans="3:6">
      <c r="C777" s="4"/>
      <c r="D777" s="4"/>
      <c r="E777" s="4"/>
      <c r="F777" s="4"/>
    </row>
    <row r="778" spans="3:6">
      <c r="C778" s="4"/>
      <c r="D778" s="4"/>
      <c r="E778" s="4"/>
      <c r="F778" s="4"/>
    </row>
    <row r="779" spans="3:6">
      <c r="C779" s="4"/>
      <c r="D779" s="4"/>
      <c r="E779" s="4"/>
      <c r="F779" s="4"/>
    </row>
    <row r="780" spans="3:6">
      <c r="C780" s="4"/>
      <c r="D780" s="4"/>
      <c r="E780" s="4"/>
      <c r="F780" s="4"/>
    </row>
    <row r="781" spans="3:6">
      <c r="C781" s="4"/>
      <c r="D781" s="4"/>
      <c r="E781" s="4"/>
      <c r="F781" s="4"/>
    </row>
    <row r="782" spans="3:6">
      <c r="C782" s="4"/>
      <c r="D782" s="4"/>
      <c r="E782" s="4"/>
      <c r="F782" s="4"/>
    </row>
    <row r="783" spans="3:6">
      <c r="C783" s="4"/>
      <c r="D783" s="4"/>
      <c r="E783" s="4"/>
      <c r="F783" s="4"/>
    </row>
    <row r="784" spans="3:6">
      <c r="C784" s="4"/>
      <c r="D784" s="4"/>
      <c r="E784" s="4"/>
      <c r="F784" s="4"/>
    </row>
    <row r="785" spans="3:6">
      <c r="C785" s="4"/>
      <c r="D785" s="4"/>
      <c r="E785" s="4"/>
      <c r="F785" s="4"/>
    </row>
    <row r="786" spans="3:6">
      <c r="C786" s="4"/>
      <c r="D786" s="4"/>
      <c r="E786" s="4"/>
      <c r="F786" s="4"/>
    </row>
    <row r="787" spans="3:6">
      <c r="C787" s="4"/>
      <c r="D787" s="4"/>
      <c r="E787" s="4"/>
      <c r="F787" s="4"/>
    </row>
    <row r="788" spans="3:6">
      <c r="C788" s="4"/>
      <c r="D788" s="4"/>
      <c r="E788" s="4"/>
      <c r="F788" s="4"/>
    </row>
    <row r="789" spans="3:6">
      <c r="C789" s="4"/>
      <c r="D789" s="4"/>
      <c r="E789" s="4"/>
      <c r="F789" s="4"/>
    </row>
    <row r="790" spans="3:6">
      <c r="C790" s="4"/>
      <c r="D790" s="4"/>
      <c r="E790" s="4"/>
      <c r="F790" s="4"/>
    </row>
    <row r="791" spans="3:6">
      <c r="C791" s="4"/>
      <c r="D791" s="4"/>
      <c r="E791" s="4"/>
      <c r="F791" s="4"/>
    </row>
    <row r="792" spans="3:6">
      <c r="C792" s="4"/>
      <c r="D792" s="4"/>
      <c r="E792" s="4"/>
      <c r="F792" s="4"/>
    </row>
    <row r="793" spans="3:6">
      <c r="C793" s="4"/>
      <c r="D793" s="4"/>
      <c r="E793" s="4"/>
      <c r="F793" s="4"/>
    </row>
    <row r="794" spans="3:6">
      <c r="C794" s="4"/>
      <c r="D794" s="4"/>
      <c r="E794" s="4"/>
      <c r="F794" s="4"/>
    </row>
    <row r="795" spans="3:6">
      <c r="C795" s="4"/>
      <c r="D795" s="4"/>
      <c r="E795" s="4"/>
      <c r="F795" s="4"/>
    </row>
    <row r="796" spans="3:6">
      <c r="C796" s="4"/>
      <c r="D796" s="4"/>
      <c r="E796" s="4"/>
      <c r="F796" s="4"/>
    </row>
    <row r="797" spans="3:6">
      <c r="C797" s="4"/>
      <c r="D797" s="4"/>
      <c r="E797" s="4"/>
      <c r="F797" s="4"/>
    </row>
    <row r="798" spans="3:6">
      <c r="C798" s="4"/>
      <c r="D798" s="4"/>
      <c r="E798" s="4"/>
      <c r="F798" s="4"/>
    </row>
    <row r="799" spans="3:6">
      <c r="C799" s="4"/>
      <c r="D799" s="4"/>
      <c r="E799" s="4"/>
      <c r="F799" s="4"/>
    </row>
    <row r="800" spans="3:6">
      <c r="C800" s="4"/>
      <c r="D800" s="4"/>
      <c r="E800" s="4"/>
      <c r="F800" s="4"/>
    </row>
    <row r="801" spans="3:6">
      <c r="C801" s="4"/>
      <c r="D801" s="4"/>
      <c r="E801" s="4"/>
      <c r="F801" s="4"/>
    </row>
    <row r="802" spans="3:6">
      <c r="C802" s="4"/>
      <c r="D802" s="4"/>
      <c r="E802" s="4"/>
      <c r="F802" s="4"/>
    </row>
    <row r="803" spans="3:6">
      <c r="C803" s="4"/>
      <c r="D803" s="4"/>
      <c r="E803" s="4"/>
      <c r="F803" s="4"/>
    </row>
    <row r="804" spans="3:6">
      <c r="C804" s="4"/>
      <c r="D804" s="4"/>
      <c r="E804" s="4"/>
      <c r="F804" s="4"/>
    </row>
    <row r="805" spans="3:6">
      <c r="C805" s="4"/>
      <c r="D805" s="4"/>
      <c r="E805" s="4"/>
      <c r="F805" s="4"/>
    </row>
    <row r="806" spans="3:6">
      <c r="C806" s="4"/>
      <c r="D806" s="4"/>
      <c r="E806" s="4"/>
      <c r="F806" s="4"/>
    </row>
    <row r="807" spans="3:6">
      <c r="C807" s="4"/>
      <c r="D807" s="4"/>
      <c r="E807" s="4"/>
      <c r="F807" s="4"/>
    </row>
    <row r="808" spans="3:6">
      <c r="C808" s="4"/>
      <c r="D808" s="4"/>
      <c r="E808" s="4"/>
      <c r="F808" s="4"/>
    </row>
    <row r="809" spans="3:6">
      <c r="C809" s="4"/>
      <c r="D809" s="4"/>
      <c r="E809" s="4"/>
      <c r="F809" s="4"/>
    </row>
    <row r="810" spans="3:6">
      <c r="C810" s="4"/>
      <c r="D810" s="4"/>
      <c r="E810" s="4"/>
      <c r="F810" s="4"/>
    </row>
    <row r="811" spans="3:6">
      <c r="C811" s="4"/>
      <c r="D811" s="4"/>
      <c r="E811" s="4"/>
      <c r="F811" s="4"/>
    </row>
    <row r="812" spans="3:6">
      <c r="C812" s="4"/>
      <c r="D812" s="4"/>
      <c r="E812" s="4"/>
      <c r="F812" s="4"/>
    </row>
    <row r="813" spans="3:6">
      <c r="C813" s="4"/>
      <c r="D813" s="4"/>
      <c r="E813" s="4"/>
      <c r="F813" s="4"/>
    </row>
    <row r="814" spans="3:6">
      <c r="C814" s="4"/>
      <c r="D814" s="4"/>
      <c r="E814" s="4"/>
      <c r="F814" s="4"/>
    </row>
    <row r="815" spans="3:6">
      <c r="C815" s="4"/>
      <c r="D815" s="4"/>
      <c r="E815" s="4"/>
      <c r="F815" s="4"/>
    </row>
    <row r="816" spans="3:6">
      <c r="C816" s="4"/>
      <c r="D816" s="4"/>
      <c r="E816" s="4"/>
      <c r="F816" s="4"/>
    </row>
    <row r="817" spans="3:6">
      <c r="C817" s="4"/>
      <c r="D817" s="4"/>
      <c r="E817" s="4"/>
      <c r="F817" s="4"/>
    </row>
    <row r="818" spans="3:6">
      <c r="C818" s="4"/>
      <c r="D818" s="4"/>
      <c r="E818" s="4"/>
      <c r="F818" s="4"/>
    </row>
    <row r="819" spans="3:6">
      <c r="C819" s="4"/>
      <c r="D819" s="4"/>
      <c r="E819" s="4"/>
      <c r="F819" s="4"/>
    </row>
    <row r="820" spans="3:6">
      <c r="C820" s="4"/>
      <c r="D820" s="4"/>
      <c r="E820" s="4"/>
      <c r="F820" s="4"/>
    </row>
    <row r="821" spans="3:6">
      <c r="C821" s="4"/>
      <c r="D821" s="4"/>
      <c r="E821" s="4"/>
      <c r="F821" s="4"/>
    </row>
    <row r="822" spans="3:6">
      <c r="C822" s="4"/>
      <c r="D822" s="4"/>
      <c r="E822" s="4"/>
      <c r="F822" s="4"/>
    </row>
    <row r="823" spans="3:6">
      <c r="C823" s="4"/>
      <c r="D823" s="4"/>
      <c r="E823" s="4"/>
      <c r="F823" s="4"/>
    </row>
    <row r="824" spans="3:6">
      <c r="C824" s="4"/>
      <c r="D824" s="4"/>
      <c r="E824" s="4"/>
      <c r="F824" s="4"/>
    </row>
    <row r="825" spans="3:6">
      <c r="C825" s="4"/>
      <c r="D825" s="4"/>
      <c r="E825" s="4"/>
      <c r="F825" s="4"/>
    </row>
    <row r="826" spans="3:6">
      <c r="C826" s="4"/>
      <c r="D826" s="4"/>
      <c r="E826" s="4"/>
      <c r="F826" s="4"/>
    </row>
    <row r="827" spans="3:6">
      <c r="C827" s="4"/>
      <c r="D827" s="4"/>
      <c r="E827" s="4"/>
      <c r="F827" s="4"/>
    </row>
    <row r="828" spans="3:6">
      <c r="C828" s="4"/>
      <c r="D828" s="4"/>
      <c r="E828" s="4"/>
      <c r="F828" s="4"/>
    </row>
    <row r="829" spans="3:6">
      <c r="C829" s="4"/>
      <c r="D829" s="4"/>
      <c r="E829" s="4"/>
      <c r="F829" s="4"/>
    </row>
    <row r="830" spans="3:6">
      <c r="C830" s="4"/>
      <c r="D830" s="4"/>
      <c r="E830" s="4"/>
      <c r="F830" s="4"/>
    </row>
    <row r="831" spans="3:6">
      <c r="C831" s="4"/>
      <c r="D831" s="4"/>
      <c r="E831" s="4"/>
      <c r="F831" s="4"/>
    </row>
    <row r="832" spans="3:6">
      <c r="C832" s="4"/>
      <c r="D832" s="4"/>
      <c r="E832" s="4"/>
      <c r="F832" s="4"/>
    </row>
    <row r="833" spans="3:6">
      <c r="C833" s="4"/>
      <c r="D833" s="4"/>
      <c r="E833" s="4"/>
      <c r="F833" s="4"/>
    </row>
    <row r="834" spans="3:6">
      <c r="C834" s="4"/>
      <c r="D834" s="4"/>
      <c r="E834" s="4"/>
      <c r="F834" s="4"/>
    </row>
    <row r="835" spans="3:6">
      <c r="C835" s="4"/>
      <c r="D835" s="4"/>
      <c r="E835" s="4"/>
      <c r="F835" s="4"/>
    </row>
    <row r="836" spans="3:6">
      <c r="C836" s="4"/>
      <c r="D836" s="4"/>
      <c r="E836" s="4"/>
      <c r="F836" s="4"/>
    </row>
    <row r="837" spans="3:6">
      <c r="C837" s="4"/>
      <c r="D837" s="4"/>
      <c r="E837" s="4"/>
      <c r="F837" s="4"/>
    </row>
    <row r="838" spans="3:6">
      <c r="C838" s="4"/>
      <c r="D838" s="4"/>
      <c r="E838" s="4"/>
      <c r="F838" s="4"/>
    </row>
    <row r="839" spans="3:6">
      <c r="C839" s="4"/>
      <c r="D839" s="4"/>
      <c r="E839" s="4"/>
      <c r="F839" s="4"/>
    </row>
    <row r="840" spans="3:6">
      <c r="C840" s="4"/>
      <c r="D840" s="4"/>
      <c r="E840" s="4"/>
      <c r="F840" s="4"/>
    </row>
    <row r="841" spans="3:6">
      <c r="C841" s="4"/>
      <c r="D841" s="4"/>
      <c r="E841" s="4"/>
      <c r="F841" s="4"/>
    </row>
    <row r="842" spans="3:6">
      <c r="C842" s="4"/>
      <c r="D842" s="4"/>
      <c r="E842" s="4"/>
      <c r="F842" s="4"/>
    </row>
    <row r="843" spans="3:6">
      <c r="C843" s="4"/>
      <c r="D843" s="4"/>
      <c r="E843" s="4"/>
      <c r="F843" s="4"/>
    </row>
    <row r="844" spans="3:6">
      <c r="C844" s="4"/>
      <c r="D844" s="4"/>
      <c r="E844" s="4"/>
      <c r="F844" s="4"/>
    </row>
    <row r="845" spans="3:6">
      <c r="C845" s="4"/>
      <c r="D845" s="4"/>
      <c r="E845" s="4"/>
      <c r="F845" s="4"/>
    </row>
    <row r="846" spans="3:6">
      <c r="C846" s="4"/>
      <c r="D846" s="4"/>
      <c r="E846" s="4"/>
      <c r="F846" s="4"/>
    </row>
    <row r="847" spans="3:6">
      <c r="C847" s="4"/>
      <c r="D847" s="4"/>
      <c r="E847" s="4"/>
      <c r="F847" s="4"/>
    </row>
    <row r="848" spans="3:6">
      <c r="C848" s="4"/>
      <c r="D848" s="4"/>
      <c r="E848" s="4"/>
      <c r="F848" s="4"/>
    </row>
    <row r="849" spans="3:6">
      <c r="C849" s="4"/>
      <c r="D849" s="4"/>
      <c r="E849" s="4"/>
      <c r="F849" s="4"/>
    </row>
    <row r="850" spans="3:6">
      <c r="C850" s="4"/>
      <c r="D850" s="4"/>
      <c r="E850" s="4"/>
      <c r="F850" s="4"/>
    </row>
    <row r="851" spans="3:6">
      <c r="C851" s="4"/>
      <c r="D851" s="4"/>
      <c r="E851" s="4"/>
      <c r="F851" s="4"/>
    </row>
    <row r="852" spans="3:6">
      <c r="C852" s="4"/>
      <c r="D852" s="4"/>
      <c r="E852" s="4"/>
      <c r="F852" s="4"/>
    </row>
    <row r="853" spans="3:6">
      <c r="C853" s="4"/>
      <c r="D853" s="4"/>
      <c r="E853" s="4"/>
      <c r="F853" s="4"/>
    </row>
    <row r="854" spans="3:6">
      <c r="C854" s="4"/>
      <c r="D854" s="4"/>
      <c r="E854" s="4"/>
      <c r="F854" s="4"/>
    </row>
    <row r="855" spans="3:6">
      <c r="C855" s="4"/>
      <c r="D855" s="4"/>
      <c r="E855" s="4"/>
      <c r="F855" s="4"/>
    </row>
    <row r="856" spans="3:6">
      <c r="C856" s="4"/>
      <c r="D856" s="4"/>
      <c r="E856" s="4"/>
      <c r="F856" s="4"/>
    </row>
    <row r="857" spans="3:6">
      <c r="C857" s="4"/>
      <c r="D857" s="4"/>
      <c r="E857" s="4"/>
      <c r="F857" s="4"/>
    </row>
    <row r="858" spans="3:6">
      <c r="C858" s="4"/>
      <c r="D858" s="4"/>
      <c r="E858" s="4"/>
      <c r="F858" s="4"/>
    </row>
    <row r="859" spans="3:6">
      <c r="C859" s="4"/>
      <c r="D859" s="4"/>
      <c r="E859" s="4"/>
      <c r="F859" s="4"/>
    </row>
    <row r="860" spans="3:6">
      <c r="C860" s="4"/>
      <c r="D860" s="4"/>
      <c r="E860" s="4"/>
      <c r="F860" s="4"/>
    </row>
    <row r="861" spans="3:6">
      <c r="C861" s="4"/>
      <c r="D861" s="4"/>
      <c r="E861" s="4"/>
      <c r="F861" s="4"/>
    </row>
    <row r="862" spans="3:6">
      <c r="C862" s="4"/>
      <c r="D862" s="4"/>
      <c r="E862" s="4"/>
      <c r="F862" s="4"/>
    </row>
    <row r="863" spans="3:6">
      <c r="C863" s="4"/>
      <c r="D863" s="4"/>
      <c r="E863" s="4"/>
      <c r="F863" s="4"/>
    </row>
    <row r="864" spans="3:6">
      <c r="C864" s="4"/>
      <c r="D864" s="4"/>
      <c r="E864" s="4"/>
      <c r="F864" s="4"/>
    </row>
    <row r="865" spans="3:6">
      <c r="C865" s="4"/>
      <c r="D865" s="4"/>
      <c r="E865" s="4"/>
      <c r="F865" s="4"/>
    </row>
    <row r="866" spans="3:6">
      <c r="C866" s="4"/>
      <c r="D866" s="4"/>
      <c r="E866" s="4"/>
      <c r="F866" s="4"/>
    </row>
    <row r="867" spans="3:6">
      <c r="C867" s="4"/>
      <c r="D867" s="4"/>
      <c r="E867" s="4"/>
      <c r="F867" s="4"/>
    </row>
    <row r="868" spans="3:6">
      <c r="C868" s="4"/>
      <c r="D868" s="4"/>
      <c r="E868" s="4"/>
      <c r="F868" s="4"/>
    </row>
    <row r="869" spans="3:6">
      <c r="C869" s="4"/>
      <c r="D869" s="4"/>
      <c r="E869" s="4"/>
      <c r="F869" s="4"/>
    </row>
    <row r="870" spans="3:6">
      <c r="C870" s="4"/>
      <c r="D870" s="4"/>
      <c r="E870" s="4"/>
      <c r="F870" s="4"/>
    </row>
    <row r="871" spans="3:6">
      <c r="C871" s="4"/>
      <c r="D871" s="4"/>
      <c r="E871" s="4"/>
      <c r="F871" s="4"/>
    </row>
    <row r="872" spans="3:6">
      <c r="C872" s="4"/>
      <c r="D872" s="4"/>
      <c r="E872" s="4"/>
      <c r="F872" s="4"/>
    </row>
    <row r="873" spans="3:6">
      <c r="C873" s="4"/>
      <c r="D873" s="4"/>
      <c r="E873" s="4"/>
      <c r="F873" s="4"/>
    </row>
    <row r="874" spans="3:6">
      <c r="C874" s="4"/>
      <c r="D874" s="4"/>
      <c r="E874" s="4"/>
      <c r="F874" s="4"/>
    </row>
    <row r="875" spans="3:6">
      <c r="C875" s="4"/>
      <c r="D875" s="4"/>
      <c r="E875" s="4"/>
      <c r="F875" s="4"/>
    </row>
    <row r="876" spans="3:6">
      <c r="C876" s="4"/>
      <c r="D876" s="4"/>
      <c r="E876" s="4"/>
      <c r="F876" s="4"/>
    </row>
    <row r="877" spans="3:6">
      <c r="C877" s="4"/>
      <c r="D877" s="4"/>
      <c r="E877" s="4"/>
      <c r="F877" s="4"/>
    </row>
    <row r="878" spans="3:6">
      <c r="C878" s="4"/>
      <c r="D878" s="4"/>
      <c r="E878" s="4"/>
      <c r="F878" s="4"/>
    </row>
    <row r="879" spans="3:6">
      <c r="C879" s="4"/>
      <c r="D879" s="4"/>
      <c r="E879" s="4"/>
      <c r="F879" s="4"/>
    </row>
    <row r="880" spans="3:6">
      <c r="C880" s="4"/>
      <c r="D880" s="4"/>
      <c r="E880" s="4"/>
      <c r="F880" s="4"/>
    </row>
    <row r="881" spans="3:6">
      <c r="C881" s="4"/>
      <c r="D881" s="4"/>
      <c r="E881" s="4"/>
      <c r="F881" s="4"/>
    </row>
    <row r="882" spans="3:6">
      <c r="C882" s="4"/>
      <c r="D882" s="4"/>
      <c r="E882" s="4"/>
      <c r="F882" s="4"/>
    </row>
    <row r="883" spans="3:6">
      <c r="C883" s="4"/>
      <c r="D883" s="4"/>
      <c r="E883" s="4"/>
      <c r="F883" s="4"/>
    </row>
    <row r="884" spans="3:6">
      <c r="C884" s="4"/>
      <c r="D884" s="4"/>
      <c r="E884" s="4"/>
      <c r="F884" s="4"/>
    </row>
    <row r="885" spans="3:6">
      <c r="C885" s="4"/>
      <c r="D885" s="4"/>
      <c r="E885" s="4"/>
      <c r="F885" s="4"/>
    </row>
    <row r="886" spans="3:6">
      <c r="C886" s="4"/>
      <c r="D886" s="4"/>
      <c r="E886" s="4"/>
      <c r="F886" s="4"/>
    </row>
    <row r="887" spans="3:6">
      <c r="C887" s="4"/>
      <c r="D887" s="4"/>
      <c r="E887" s="4"/>
      <c r="F887" s="4"/>
    </row>
    <row r="888" spans="3:6">
      <c r="C888" s="4"/>
      <c r="D888" s="4"/>
      <c r="E888" s="4"/>
      <c r="F888" s="4"/>
    </row>
    <row r="889" spans="3:6">
      <c r="C889" s="4"/>
      <c r="D889" s="4"/>
      <c r="E889" s="4"/>
      <c r="F889" s="4"/>
    </row>
    <row r="890" spans="3:6">
      <c r="C890" s="4"/>
      <c r="D890" s="4"/>
      <c r="E890" s="4"/>
      <c r="F890" s="4"/>
    </row>
    <row r="891" spans="3:6">
      <c r="C891" s="4"/>
      <c r="D891" s="4"/>
      <c r="E891" s="4"/>
      <c r="F891" s="4"/>
    </row>
    <row r="892" spans="3:6">
      <c r="C892" s="4"/>
      <c r="D892" s="4"/>
      <c r="E892" s="4"/>
      <c r="F892" s="4"/>
    </row>
    <row r="893" spans="3:6">
      <c r="C893" s="4"/>
      <c r="D893" s="4"/>
      <c r="E893" s="4"/>
      <c r="F893" s="4"/>
    </row>
    <row r="894" spans="3:6">
      <c r="C894" s="4"/>
      <c r="D894" s="4"/>
      <c r="E894" s="4"/>
      <c r="F894" s="4"/>
    </row>
    <row r="895" spans="3:6">
      <c r="C895" s="4"/>
      <c r="D895" s="4"/>
      <c r="E895" s="4"/>
      <c r="F895" s="4"/>
    </row>
    <row r="896" spans="3:6">
      <c r="C896" s="4"/>
      <c r="D896" s="4"/>
      <c r="E896" s="4"/>
      <c r="F896" s="4"/>
    </row>
    <row r="897" spans="3:6">
      <c r="C897" s="4"/>
      <c r="D897" s="4"/>
      <c r="E897" s="4"/>
      <c r="F897" s="4"/>
    </row>
    <row r="898" spans="3:6">
      <c r="C898" s="4"/>
      <c r="D898" s="4"/>
      <c r="E898" s="4"/>
      <c r="F898" s="4"/>
    </row>
    <row r="899" spans="3:6">
      <c r="C899" s="4"/>
      <c r="D899" s="4"/>
      <c r="E899" s="4"/>
      <c r="F899" s="4"/>
    </row>
    <row r="900" spans="3:6">
      <c r="C900" s="4"/>
      <c r="D900" s="4"/>
      <c r="E900" s="4"/>
      <c r="F900" s="4"/>
    </row>
    <row r="901" spans="3:6">
      <c r="C901" s="4"/>
      <c r="D901" s="4"/>
      <c r="E901" s="4"/>
      <c r="F901" s="4"/>
    </row>
    <row r="902" spans="3:6">
      <c r="C902" s="4"/>
      <c r="D902" s="4"/>
      <c r="E902" s="4"/>
      <c r="F902" s="4"/>
    </row>
    <row r="903" spans="3:6">
      <c r="C903" s="4"/>
      <c r="D903" s="4"/>
      <c r="E903" s="4"/>
      <c r="F903" s="4"/>
    </row>
    <row r="904" spans="3:6">
      <c r="C904" s="4"/>
      <c r="D904" s="4"/>
      <c r="E904" s="4"/>
      <c r="F904" s="4"/>
    </row>
    <row r="905" spans="3:6">
      <c r="C905" s="4"/>
      <c r="D905" s="4"/>
      <c r="E905" s="4"/>
      <c r="F905" s="4"/>
    </row>
    <row r="906" spans="3:6">
      <c r="C906" s="4"/>
      <c r="D906" s="4"/>
      <c r="E906" s="4"/>
      <c r="F906" s="4"/>
    </row>
    <row r="907" spans="3:6">
      <c r="C907" s="4"/>
      <c r="D907" s="4"/>
      <c r="E907" s="4"/>
      <c r="F907" s="4"/>
    </row>
    <row r="908" spans="3:6">
      <c r="C908" s="4"/>
      <c r="D908" s="4"/>
      <c r="E908" s="4"/>
      <c r="F908" s="4"/>
    </row>
    <row r="909" spans="3:6">
      <c r="C909" s="4"/>
      <c r="D909" s="4"/>
      <c r="E909" s="4"/>
      <c r="F909" s="4"/>
    </row>
    <row r="910" spans="3:6">
      <c r="C910" s="4"/>
      <c r="D910" s="4"/>
      <c r="E910" s="4"/>
      <c r="F910" s="4"/>
    </row>
    <row r="911" spans="3:6">
      <c r="C911" s="4"/>
      <c r="D911" s="4"/>
      <c r="E911" s="4"/>
      <c r="F911" s="4"/>
    </row>
    <row r="912" spans="3:6">
      <c r="C912" s="4"/>
      <c r="D912" s="4"/>
      <c r="E912" s="4"/>
      <c r="F912" s="4"/>
    </row>
    <row r="913" spans="3:6">
      <c r="C913" s="4"/>
      <c r="D913" s="4"/>
      <c r="E913" s="4"/>
      <c r="F913" s="4"/>
    </row>
    <row r="914" spans="3:6">
      <c r="C914" s="4"/>
      <c r="D914" s="4"/>
      <c r="E914" s="4"/>
      <c r="F914" s="4"/>
    </row>
    <row r="915" spans="3:6">
      <c r="C915" s="4"/>
      <c r="D915" s="4"/>
      <c r="E915" s="4"/>
      <c r="F915" s="4"/>
    </row>
    <row r="916" spans="3:6">
      <c r="C916" s="4"/>
      <c r="D916" s="4"/>
      <c r="E916" s="4"/>
      <c r="F916" s="4"/>
    </row>
    <row r="917" spans="3:6">
      <c r="C917" s="4"/>
      <c r="D917" s="4"/>
      <c r="E917" s="4"/>
      <c r="F917" s="4"/>
    </row>
    <row r="918" spans="3:6">
      <c r="C918" s="4"/>
      <c r="D918" s="4"/>
      <c r="E918" s="4"/>
      <c r="F918" s="4"/>
    </row>
    <row r="919" spans="3:6">
      <c r="C919" s="4"/>
      <c r="D919" s="4"/>
      <c r="E919" s="4"/>
      <c r="F919" s="4"/>
    </row>
    <row r="920" spans="3:6">
      <c r="C920" s="4"/>
      <c r="D920" s="4"/>
      <c r="E920" s="4"/>
      <c r="F920" s="4"/>
    </row>
    <row r="921" spans="3:6">
      <c r="C921" s="4"/>
      <c r="D921" s="4"/>
      <c r="E921" s="4"/>
      <c r="F921" s="4"/>
    </row>
    <row r="922" spans="3:6">
      <c r="C922" s="4"/>
      <c r="D922" s="4"/>
      <c r="E922" s="4"/>
      <c r="F922" s="4"/>
    </row>
    <row r="923" spans="3:6">
      <c r="C923" s="4"/>
      <c r="D923" s="4"/>
      <c r="E923" s="4"/>
      <c r="F923" s="4"/>
    </row>
    <row r="924" spans="3:6">
      <c r="C924" s="4"/>
      <c r="D924" s="4"/>
      <c r="E924" s="4"/>
      <c r="F924" s="4"/>
    </row>
    <row r="925" spans="3:6">
      <c r="C925" s="4"/>
      <c r="D925" s="4"/>
      <c r="E925" s="4"/>
      <c r="F925" s="4"/>
    </row>
    <row r="926" spans="3:6">
      <c r="C926" s="4"/>
      <c r="D926" s="4"/>
      <c r="E926" s="4"/>
      <c r="F926" s="4"/>
    </row>
    <row r="927" spans="3:6">
      <c r="C927" s="4"/>
      <c r="D927" s="4"/>
      <c r="E927" s="4"/>
      <c r="F927" s="4"/>
    </row>
    <row r="928" spans="3:6">
      <c r="C928" s="4"/>
      <c r="D928" s="4"/>
      <c r="E928" s="4"/>
      <c r="F928" s="4"/>
    </row>
    <row r="929" spans="3:6">
      <c r="C929" s="4"/>
      <c r="D929" s="4"/>
      <c r="E929" s="4"/>
      <c r="F929" s="4"/>
    </row>
    <row r="930" spans="3:6">
      <c r="C930" s="4"/>
      <c r="D930" s="4"/>
      <c r="E930" s="4"/>
      <c r="F930" s="4"/>
    </row>
    <row r="931" spans="3:6">
      <c r="C931" s="4"/>
      <c r="D931" s="4"/>
      <c r="E931" s="4"/>
      <c r="F931" s="4"/>
    </row>
    <row r="932" spans="3:6">
      <c r="C932" s="4"/>
      <c r="D932" s="4"/>
      <c r="E932" s="4"/>
      <c r="F932" s="4"/>
    </row>
    <row r="933" spans="3:6">
      <c r="C933" s="4"/>
      <c r="D933" s="4"/>
      <c r="E933" s="4"/>
      <c r="F933" s="4"/>
    </row>
    <row r="934" spans="3:6">
      <c r="C934" s="4"/>
      <c r="D934" s="4"/>
      <c r="E934" s="4"/>
      <c r="F934" s="4"/>
    </row>
    <row r="935" spans="3:6">
      <c r="C935" s="4"/>
      <c r="D935" s="4"/>
      <c r="E935" s="4"/>
      <c r="F935" s="4"/>
    </row>
    <row r="936" spans="3:6">
      <c r="C936" s="4"/>
      <c r="D936" s="4"/>
      <c r="E936" s="4"/>
      <c r="F936" s="4"/>
    </row>
    <row r="937" spans="3:6">
      <c r="C937" s="4"/>
      <c r="D937" s="4"/>
      <c r="E937" s="4"/>
      <c r="F937" s="4"/>
    </row>
    <row r="938" spans="3:6">
      <c r="C938" s="4"/>
      <c r="D938" s="4"/>
      <c r="E938" s="4"/>
      <c r="F938" s="4"/>
    </row>
    <row r="939" spans="3:6">
      <c r="C939" s="4"/>
      <c r="D939" s="4"/>
      <c r="E939" s="4"/>
      <c r="F939" s="4"/>
    </row>
    <row r="940" spans="3:6">
      <c r="C940" s="4"/>
      <c r="D940" s="4"/>
      <c r="E940" s="4"/>
      <c r="F940" s="4"/>
    </row>
    <row r="941" spans="3:6">
      <c r="C941" s="4"/>
      <c r="D941" s="4"/>
      <c r="E941" s="4"/>
      <c r="F941" s="4"/>
    </row>
    <row r="942" spans="3:6">
      <c r="C942" s="4"/>
      <c r="D942" s="4"/>
      <c r="E942" s="4"/>
      <c r="F942" s="4"/>
    </row>
    <row r="943" spans="3:6">
      <c r="C943" s="4"/>
      <c r="D943" s="4"/>
      <c r="E943" s="4"/>
      <c r="F943" s="4"/>
    </row>
    <row r="944" spans="3:6">
      <c r="C944" s="4"/>
      <c r="D944" s="4"/>
      <c r="E944" s="4"/>
      <c r="F944" s="4"/>
    </row>
    <row r="945" spans="3:6">
      <c r="C945" s="4"/>
      <c r="D945" s="4"/>
      <c r="E945" s="4"/>
      <c r="F945" s="4"/>
    </row>
    <row r="946" spans="3:6">
      <c r="C946" s="4"/>
      <c r="D946" s="4"/>
      <c r="E946" s="4"/>
      <c r="F946" s="4"/>
    </row>
    <row r="947" spans="3:6">
      <c r="C947" s="4"/>
      <c r="D947" s="4"/>
      <c r="E947" s="4"/>
      <c r="F947" s="4"/>
    </row>
    <row r="948" spans="3:6">
      <c r="C948" s="4"/>
      <c r="D948" s="4"/>
      <c r="E948" s="4"/>
      <c r="F948" s="4"/>
    </row>
    <row r="949" spans="3:6">
      <c r="C949" s="4"/>
      <c r="D949" s="4"/>
      <c r="E949" s="4"/>
      <c r="F949" s="4"/>
    </row>
    <row r="950" spans="3:6">
      <c r="C950" s="4"/>
      <c r="D950" s="4"/>
      <c r="E950" s="4"/>
      <c r="F950" s="4"/>
    </row>
    <row r="951" spans="3:6">
      <c r="C951" s="4"/>
      <c r="D951" s="4"/>
      <c r="E951" s="4"/>
      <c r="F951" s="4"/>
    </row>
    <row r="952" spans="3:6">
      <c r="C952" s="4"/>
      <c r="D952" s="4"/>
      <c r="E952" s="4"/>
      <c r="F952" s="4"/>
    </row>
    <row r="953" spans="3:6">
      <c r="C953" s="4"/>
      <c r="D953" s="4"/>
      <c r="E953" s="4"/>
      <c r="F953" s="4"/>
    </row>
    <row r="954" spans="3:6">
      <c r="C954" s="4"/>
      <c r="D954" s="4"/>
      <c r="E954" s="4"/>
      <c r="F954" s="4"/>
    </row>
    <row r="955" spans="3:6">
      <c r="C955" s="4"/>
      <c r="D955" s="4"/>
      <c r="E955" s="4"/>
      <c r="F955" s="4"/>
    </row>
    <row r="956" spans="3:6">
      <c r="C956" s="4"/>
      <c r="D956" s="4"/>
      <c r="E956" s="4"/>
      <c r="F956" s="4"/>
    </row>
    <row r="957" spans="3:6">
      <c r="C957" s="4"/>
      <c r="D957" s="4"/>
      <c r="E957" s="4"/>
      <c r="F957" s="4"/>
    </row>
    <row r="958" spans="3:6">
      <c r="C958" s="4"/>
      <c r="D958" s="4"/>
      <c r="E958" s="4"/>
      <c r="F958" s="4"/>
    </row>
    <row r="959" spans="3:6">
      <c r="C959" s="4"/>
      <c r="D959" s="4"/>
      <c r="E959" s="4"/>
      <c r="F959" s="4"/>
    </row>
    <row r="960" spans="3:6">
      <c r="C960" s="4"/>
      <c r="D960" s="4"/>
      <c r="E960" s="4"/>
      <c r="F960" s="4"/>
    </row>
    <row r="961" spans="3:6">
      <c r="C961" s="4"/>
      <c r="D961" s="4"/>
      <c r="E961" s="4"/>
      <c r="F961" s="4"/>
    </row>
    <row r="962" spans="3:6">
      <c r="C962" s="4"/>
      <c r="D962" s="4"/>
      <c r="E962" s="4"/>
      <c r="F962" s="4"/>
    </row>
    <row r="963" spans="3:6">
      <c r="C963" s="4"/>
      <c r="D963" s="4"/>
      <c r="E963" s="4"/>
      <c r="F963" s="4"/>
    </row>
    <row r="964" spans="3:6">
      <c r="C964" s="4"/>
      <c r="D964" s="4"/>
      <c r="E964" s="4"/>
      <c r="F964" s="4"/>
    </row>
    <row r="965" spans="3:6">
      <c r="C965" s="4"/>
      <c r="D965" s="4"/>
      <c r="E965" s="4"/>
      <c r="F965" s="4"/>
    </row>
    <row r="966" spans="3:6">
      <c r="C966" s="4"/>
      <c r="D966" s="4"/>
      <c r="E966" s="4"/>
      <c r="F966" s="4"/>
    </row>
    <row r="967" spans="3:6">
      <c r="C967" s="4"/>
      <c r="D967" s="4"/>
      <c r="E967" s="4"/>
      <c r="F967" s="4"/>
    </row>
    <row r="968" spans="3:6">
      <c r="C968" s="4"/>
      <c r="D968" s="4"/>
      <c r="E968" s="4"/>
      <c r="F968" s="4"/>
    </row>
    <row r="969" spans="3:6">
      <c r="C969" s="4"/>
      <c r="D969" s="4"/>
      <c r="E969" s="4"/>
      <c r="F969" s="4"/>
    </row>
    <row r="970" spans="3:6">
      <c r="C970" s="4"/>
      <c r="D970" s="4"/>
      <c r="E970" s="4"/>
      <c r="F970" s="4"/>
    </row>
    <row r="971" spans="3:6">
      <c r="C971" s="4"/>
      <c r="D971" s="4"/>
      <c r="E971" s="4"/>
      <c r="F971" s="4"/>
    </row>
    <row r="972" spans="3:6">
      <c r="C972" s="4"/>
      <c r="D972" s="4"/>
      <c r="E972" s="4"/>
      <c r="F972" s="4"/>
    </row>
    <row r="973" spans="3:6">
      <c r="C973" s="4"/>
      <c r="D973" s="4"/>
      <c r="E973" s="4"/>
      <c r="F973" s="4"/>
    </row>
    <row r="974" spans="3:6">
      <c r="C974" s="4"/>
      <c r="D974" s="4"/>
      <c r="E974" s="4"/>
      <c r="F974" s="4"/>
    </row>
    <row r="975" spans="3:6">
      <c r="C975" s="4"/>
      <c r="D975" s="4"/>
      <c r="E975" s="4"/>
      <c r="F975" s="4"/>
    </row>
    <row r="976" spans="3:6">
      <c r="C976" s="4"/>
      <c r="D976" s="4"/>
      <c r="E976" s="4"/>
      <c r="F976" s="4"/>
    </row>
    <row r="977" spans="3:6">
      <c r="C977" s="4"/>
      <c r="D977" s="4"/>
      <c r="E977" s="4"/>
      <c r="F977" s="4"/>
    </row>
    <row r="978" spans="3:6">
      <c r="C978" s="4"/>
      <c r="D978" s="4"/>
      <c r="E978" s="4"/>
      <c r="F978" s="4"/>
    </row>
    <row r="979" spans="3:6">
      <c r="C979" s="4"/>
      <c r="D979" s="4"/>
      <c r="E979" s="4"/>
      <c r="F979" s="4"/>
    </row>
    <row r="980" spans="3:6">
      <c r="C980" s="4"/>
      <c r="D980" s="4"/>
      <c r="E980" s="4"/>
      <c r="F980" s="4"/>
    </row>
    <row r="981" spans="3:6">
      <c r="C981" s="4"/>
      <c r="D981" s="4"/>
      <c r="E981" s="4"/>
      <c r="F981" s="4"/>
    </row>
    <row r="982" spans="3:6">
      <c r="C982" s="4"/>
      <c r="D982" s="4"/>
      <c r="E982" s="4"/>
      <c r="F982" s="4"/>
    </row>
    <row r="983" spans="3:6">
      <c r="C983" s="4"/>
      <c r="D983" s="4"/>
      <c r="E983" s="4"/>
      <c r="F983" s="4"/>
    </row>
    <row r="984" spans="3:6">
      <c r="C984" s="4"/>
      <c r="D984" s="4"/>
      <c r="E984" s="4"/>
      <c r="F984" s="4"/>
    </row>
    <row r="985" spans="3:6">
      <c r="C985" s="4"/>
      <c r="D985" s="4"/>
      <c r="E985" s="4"/>
      <c r="F985" s="4"/>
    </row>
    <row r="986" spans="3:6">
      <c r="C986" s="4"/>
      <c r="D986" s="4"/>
      <c r="E986" s="4"/>
      <c r="F986" s="4"/>
    </row>
    <row r="987" spans="3:6">
      <c r="C987" s="4"/>
      <c r="D987" s="4"/>
      <c r="E987" s="4"/>
      <c r="F987" s="4"/>
    </row>
    <row r="988" spans="3:6">
      <c r="C988" s="4"/>
      <c r="D988" s="4"/>
      <c r="E988" s="4"/>
      <c r="F988" s="4"/>
    </row>
    <row r="989" spans="3:6">
      <c r="C989" s="4"/>
      <c r="D989" s="4"/>
      <c r="E989" s="4"/>
      <c r="F989" s="4"/>
    </row>
    <row r="990" spans="3:6">
      <c r="C990" s="4"/>
      <c r="D990" s="4"/>
      <c r="E990" s="4"/>
      <c r="F990" s="4"/>
    </row>
    <row r="991" spans="3:6">
      <c r="C991" s="4"/>
      <c r="D991" s="4"/>
      <c r="E991" s="4"/>
      <c r="F991" s="4"/>
    </row>
    <row r="992" spans="3:6">
      <c r="C992" s="4"/>
      <c r="D992" s="4"/>
      <c r="E992" s="4"/>
      <c r="F992" s="4"/>
    </row>
    <row r="993" spans="3:6">
      <c r="C993" s="4"/>
      <c r="D993" s="4"/>
      <c r="E993" s="4"/>
      <c r="F993" s="4"/>
    </row>
    <row r="994" spans="3:6">
      <c r="C994" s="4"/>
      <c r="D994" s="4"/>
      <c r="E994" s="4"/>
      <c r="F994" s="4"/>
    </row>
    <row r="995" spans="3:6">
      <c r="C995" s="4"/>
      <c r="D995" s="4"/>
      <c r="E995" s="4"/>
      <c r="F995" s="4"/>
    </row>
    <row r="996" spans="3:6">
      <c r="C996" s="4"/>
      <c r="D996" s="4"/>
      <c r="E996" s="4"/>
      <c r="F996" s="4"/>
    </row>
    <row r="997" spans="3:6">
      <c r="C997" s="4"/>
      <c r="D997" s="4"/>
      <c r="E997" s="4"/>
      <c r="F997" s="4"/>
    </row>
    <row r="998" spans="3:6">
      <c r="C998" s="4"/>
      <c r="D998" s="4"/>
      <c r="E998" s="4"/>
      <c r="F998" s="4"/>
    </row>
    <row r="999" spans="3:6">
      <c r="C999" s="4"/>
      <c r="D999" s="4"/>
      <c r="E999" s="4"/>
      <c r="F999" s="4"/>
    </row>
    <row r="1000" spans="3:6">
      <c r="C1000" s="4"/>
      <c r="D1000" s="4"/>
      <c r="E1000" s="4"/>
      <c r="F1000" s="4"/>
    </row>
    <row r="1001" spans="3:6">
      <c r="C1001" s="4"/>
      <c r="D1001" s="4"/>
      <c r="E1001" s="4"/>
      <c r="F1001" s="4"/>
    </row>
    <row r="1002" spans="3:6">
      <c r="C1002" s="4"/>
      <c r="D1002" s="4"/>
      <c r="E1002" s="4"/>
      <c r="F1002" s="4"/>
    </row>
    <row r="1003" spans="3:6">
      <c r="C1003" s="4"/>
      <c r="D1003" s="4"/>
      <c r="E1003" s="4"/>
      <c r="F1003" s="4"/>
    </row>
    <row r="1004" spans="3:6">
      <c r="C1004" s="4"/>
      <c r="D1004" s="4"/>
      <c r="E1004" s="4"/>
      <c r="F1004" s="4"/>
    </row>
    <row r="1005" spans="3:6">
      <c r="C1005" s="4"/>
      <c r="D1005" s="4"/>
      <c r="E1005" s="4"/>
      <c r="F1005" s="4"/>
    </row>
    <row r="1006" spans="3:6">
      <c r="C1006" s="4"/>
      <c r="D1006" s="4"/>
      <c r="E1006" s="4"/>
      <c r="F1006" s="4"/>
    </row>
    <row r="1007" spans="3:6">
      <c r="C1007" s="4"/>
      <c r="D1007" s="4"/>
      <c r="E1007" s="4"/>
      <c r="F1007" s="4"/>
    </row>
    <row r="1008" spans="3:6">
      <c r="C1008" s="4"/>
      <c r="D1008" s="4"/>
      <c r="E1008" s="4"/>
      <c r="F1008" s="4"/>
    </row>
    <row r="1009" spans="3:6">
      <c r="C1009" s="4"/>
      <c r="D1009" s="4"/>
      <c r="E1009" s="4"/>
      <c r="F1009" s="4"/>
    </row>
    <row r="1010" spans="3:6">
      <c r="C1010" s="4"/>
      <c r="D1010" s="4"/>
      <c r="E1010" s="4"/>
      <c r="F1010" s="4"/>
    </row>
    <row r="1011" spans="3:6">
      <c r="C1011" s="4"/>
      <c r="D1011" s="4"/>
      <c r="E1011" s="4"/>
      <c r="F1011" s="4"/>
    </row>
    <row r="1012" spans="3:6">
      <c r="C1012" s="4"/>
      <c r="D1012" s="4"/>
      <c r="E1012" s="4"/>
      <c r="F1012" s="4"/>
    </row>
    <row r="1013" spans="3:6">
      <c r="C1013" s="4"/>
      <c r="D1013" s="4"/>
      <c r="E1013" s="4"/>
      <c r="F1013" s="4"/>
    </row>
    <row r="1014" spans="3:6">
      <c r="C1014" s="4"/>
      <c r="D1014" s="4"/>
      <c r="E1014" s="4"/>
      <c r="F1014" s="4"/>
    </row>
    <row r="1015" spans="3:6">
      <c r="C1015" s="4"/>
      <c r="D1015" s="4"/>
      <c r="E1015" s="4"/>
      <c r="F1015" s="4"/>
    </row>
    <row r="1016" spans="3:6">
      <c r="C1016" s="4"/>
      <c r="D1016" s="4"/>
      <c r="E1016" s="4"/>
      <c r="F1016" s="4"/>
    </row>
    <row r="1017" spans="3:6">
      <c r="C1017" s="4"/>
      <c r="D1017" s="4"/>
      <c r="E1017" s="4"/>
      <c r="F1017" s="4"/>
    </row>
    <row r="1018" spans="3:6">
      <c r="C1018" s="4"/>
      <c r="D1018" s="4"/>
      <c r="E1018" s="4"/>
      <c r="F1018" s="4"/>
    </row>
    <row r="1019" spans="3:6">
      <c r="C1019" s="4"/>
      <c r="D1019" s="4"/>
      <c r="E1019" s="4"/>
      <c r="F1019" s="4"/>
    </row>
    <row r="1020" spans="3:6">
      <c r="C1020" s="4"/>
      <c r="D1020" s="4"/>
      <c r="E1020" s="4"/>
      <c r="F1020" s="4"/>
    </row>
    <row r="1021" spans="3:6">
      <c r="C1021" s="4"/>
      <c r="D1021" s="4"/>
      <c r="E1021" s="4"/>
      <c r="F1021" s="4"/>
    </row>
    <row r="1022" spans="3:6">
      <c r="C1022" s="4"/>
      <c r="D1022" s="4"/>
      <c r="E1022" s="4"/>
      <c r="F1022" s="4"/>
    </row>
    <row r="1023" spans="3:6">
      <c r="C1023" s="4"/>
      <c r="D1023" s="4"/>
      <c r="E1023" s="4"/>
      <c r="F1023" s="4"/>
    </row>
    <row r="1024" spans="3:6">
      <c r="C1024" s="4"/>
      <c r="D1024" s="4"/>
      <c r="E1024" s="4"/>
      <c r="F1024" s="4"/>
    </row>
    <row r="1025" spans="3:6">
      <c r="C1025" s="4"/>
      <c r="D1025" s="4"/>
      <c r="E1025" s="4"/>
      <c r="F1025" s="4"/>
    </row>
    <row r="1026" spans="3:6">
      <c r="C1026" s="4"/>
      <c r="D1026" s="4"/>
      <c r="E1026" s="4"/>
      <c r="F1026" s="4"/>
    </row>
    <row r="1027" spans="3:6">
      <c r="C1027" s="4"/>
      <c r="D1027" s="4"/>
      <c r="E1027" s="4"/>
      <c r="F1027" s="4"/>
    </row>
    <row r="1028" spans="3:6">
      <c r="C1028" s="4"/>
      <c r="D1028" s="4"/>
      <c r="E1028" s="4"/>
      <c r="F1028" s="4"/>
    </row>
    <row r="1029" spans="3:6">
      <c r="C1029" s="4"/>
      <c r="D1029" s="4"/>
      <c r="E1029" s="4"/>
      <c r="F1029" s="4"/>
    </row>
    <row r="1030" spans="3:6">
      <c r="C1030" s="4"/>
      <c r="D1030" s="4"/>
      <c r="E1030" s="4"/>
      <c r="F1030" s="4"/>
    </row>
    <row r="1031" spans="3:6">
      <c r="C1031" s="4"/>
      <c r="D1031" s="4"/>
      <c r="E1031" s="4"/>
      <c r="F1031" s="4"/>
    </row>
    <row r="1032" spans="3:6">
      <c r="C1032" s="4"/>
      <c r="D1032" s="4"/>
      <c r="E1032" s="4"/>
      <c r="F1032" s="4"/>
    </row>
    <row r="1033" spans="3:6">
      <c r="C1033" s="4"/>
      <c r="D1033" s="4"/>
      <c r="E1033" s="4"/>
      <c r="F1033" s="4"/>
    </row>
    <row r="1034" spans="3:6">
      <c r="C1034" s="4"/>
      <c r="D1034" s="4"/>
      <c r="E1034" s="4"/>
      <c r="F1034" s="4"/>
    </row>
    <row r="1035" spans="3:6">
      <c r="C1035" s="4"/>
      <c r="D1035" s="4"/>
      <c r="E1035" s="4"/>
      <c r="F1035" s="4"/>
    </row>
    <row r="1036" spans="3:6">
      <c r="C1036" s="4"/>
      <c r="D1036" s="4"/>
      <c r="E1036" s="4"/>
      <c r="F1036" s="4"/>
    </row>
    <row r="1037" spans="3:6">
      <c r="C1037" s="4"/>
      <c r="D1037" s="4"/>
      <c r="E1037" s="4"/>
      <c r="F1037" s="4"/>
    </row>
    <row r="1038" spans="3:6">
      <c r="C1038" s="4"/>
      <c r="D1038" s="4"/>
      <c r="E1038" s="4"/>
      <c r="F1038" s="4"/>
    </row>
    <row r="1039" spans="3:6">
      <c r="C1039" s="4"/>
      <c r="D1039" s="4"/>
      <c r="E1039" s="4"/>
      <c r="F1039" s="4"/>
    </row>
    <row r="1040" spans="3:6">
      <c r="C1040" s="4"/>
      <c r="D1040" s="4"/>
      <c r="E1040" s="4"/>
      <c r="F1040" s="4"/>
    </row>
    <row r="1041" spans="3:6">
      <c r="C1041" s="4"/>
      <c r="D1041" s="4"/>
      <c r="E1041" s="4"/>
      <c r="F1041" s="4"/>
    </row>
    <row r="1042" spans="3:6">
      <c r="C1042" s="4"/>
      <c r="D1042" s="4"/>
      <c r="E1042" s="4"/>
      <c r="F1042" s="4"/>
    </row>
    <row r="1043" spans="3:6">
      <c r="C1043" s="4"/>
      <c r="D1043" s="4"/>
      <c r="E1043" s="4"/>
      <c r="F1043" s="4"/>
    </row>
    <row r="1044" spans="3:6">
      <c r="C1044" s="4"/>
      <c r="D1044" s="4"/>
      <c r="E1044" s="4"/>
      <c r="F1044" s="4"/>
    </row>
    <row r="1045" spans="3:6">
      <c r="C1045" s="4"/>
      <c r="D1045" s="4"/>
      <c r="E1045" s="4"/>
      <c r="F1045" s="4"/>
    </row>
    <row r="1046" spans="3:6">
      <c r="C1046" s="4"/>
      <c r="D1046" s="4"/>
      <c r="E1046" s="4"/>
      <c r="F1046" s="4"/>
    </row>
    <row r="1047" spans="3:6">
      <c r="C1047" s="4"/>
      <c r="D1047" s="4"/>
      <c r="E1047" s="4"/>
      <c r="F1047" s="4"/>
    </row>
    <row r="1048" spans="3:6">
      <c r="C1048" s="4"/>
      <c r="D1048" s="4"/>
      <c r="E1048" s="4"/>
      <c r="F1048" s="4"/>
    </row>
    <row r="1049" spans="3:6">
      <c r="C1049" s="4"/>
      <c r="D1049" s="4"/>
      <c r="E1049" s="4"/>
      <c r="F1049" s="4"/>
    </row>
    <row r="1050" spans="3:6">
      <c r="C1050" s="4"/>
      <c r="D1050" s="4"/>
      <c r="E1050" s="4"/>
      <c r="F1050" s="4"/>
    </row>
    <row r="1051" spans="3:6">
      <c r="C1051" s="4"/>
      <c r="D1051" s="4"/>
      <c r="E1051" s="4"/>
      <c r="F1051" s="4"/>
    </row>
    <row r="1052" spans="3:6">
      <c r="C1052" s="4"/>
      <c r="D1052" s="4"/>
      <c r="E1052" s="4"/>
      <c r="F1052" s="4"/>
    </row>
    <row r="1053" spans="3:6">
      <c r="C1053" s="4"/>
      <c r="D1053" s="4"/>
      <c r="E1053" s="4"/>
      <c r="F1053" s="4"/>
    </row>
    <row r="1054" spans="3:6">
      <c r="C1054" s="4"/>
      <c r="D1054" s="4"/>
      <c r="E1054" s="4"/>
      <c r="F1054" s="4"/>
    </row>
    <row r="1055" spans="3:6">
      <c r="C1055" s="4"/>
      <c r="D1055" s="4"/>
      <c r="E1055" s="4"/>
      <c r="F1055" s="4"/>
    </row>
    <row r="1056" spans="3:6">
      <c r="C1056" s="4"/>
      <c r="D1056" s="4"/>
      <c r="E1056" s="4"/>
      <c r="F1056" s="4"/>
    </row>
    <row r="1057" spans="3:6">
      <c r="C1057" s="4"/>
      <c r="D1057" s="4"/>
      <c r="E1057" s="4"/>
      <c r="F1057" s="4"/>
    </row>
    <row r="1058" spans="3:6">
      <c r="C1058" s="4"/>
      <c r="D1058" s="4"/>
      <c r="E1058" s="4"/>
      <c r="F1058" s="4"/>
    </row>
    <row r="1059" spans="3:6">
      <c r="C1059" s="4"/>
      <c r="D1059" s="4"/>
      <c r="E1059" s="4"/>
      <c r="F1059" s="4"/>
    </row>
    <row r="1060" spans="3:6">
      <c r="C1060" s="4"/>
      <c r="D1060" s="4"/>
      <c r="E1060" s="4"/>
      <c r="F1060" s="4"/>
    </row>
    <row r="1061" spans="3:6">
      <c r="C1061" s="4"/>
      <c r="D1061" s="4"/>
      <c r="E1061" s="4"/>
      <c r="F1061" s="4"/>
    </row>
    <row r="1062" spans="3:6">
      <c r="C1062" s="4"/>
      <c r="D1062" s="4"/>
      <c r="E1062" s="4"/>
      <c r="F1062" s="4"/>
    </row>
    <row r="1063" spans="3:6">
      <c r="C1063" s="4"/>
      <c r="D1063" s="4"/>
      <c r="E1063" s="4"/>
      <c r="F1063" s="4"/>
    </row>
    <row r="1064" spans="3:6">
      <c r="C1064" s="4"/>
      <c r="D1064" s="4"/>
      <c r="E1064" s="4"/>
      <c r="F1064" s="4"/>
    </row>
    <row r="1065" spans="3:6">
      <c r="C1065" s="4"/>
      <c r="D1065" s="4"/>
      <c r="E1065" s="4"/>
      <c r="F1065" s="4"/>
    </row>
    <row r="1066" spans="3:6">
      <c r="C1066" s="4"/>
      <c r="D1066" s="4"/>
      <c r="E1066" s="4"/>
      <c r="F1066" s="4"/>
    </row>
    <row r="1067" spans="3:6">
      <c r="C1067" s="4"/>
      <c r="D1067" s="4"/>
      <c r="E1067" s="4"/>
      <c r="F1067" s="4"/>
    </row>
    <row r="1068" spans="3:6">
      <c r="C1068" s="4"/>
      <c r="D1068" s="4"/>
      <c r="E1068" s="4"/>
      <c r="F1068" s="4"/>
    </row>
    <row r="1069" spans="3:6">
      <c r="C1069" s="4"/>
      <c r="D1069" s="4"/>
      <c r="E1069" s="4"/>
      <c r="F1069" s="4"/>
    </row>
    <row r="1070" spans="3:6">
      <c r="C1070" s="4"/>
      <c r="D1070" s="4"/>
      <c r="E1070" s="4"/>
      <c r="F1070" s="4"/>
    </row>
    <row r="1071" spans="3:6">
      <c r="C1071" s="4"/>
      <c r="D1071" s="4"/>
      <c r="E1071" s="4"/>
      <c r="F1071" s="4"/>
    </row>
    <row r="1072" spans="3:6">
      <c r="C1072" s="4"/>
      <c r="D1072" s="4"/>
      <c r="E1072" s="4"/>
      <c r="F1072" s="4"/>
    </row>
    <row r="1073" spans="3:6">
      <c r="C1073" s="4"/>
      <c r="D1073" s="4"/>
      <c r="E1073" s="4"/>
      <c r="F1073" s="4"/>
    </row>
    <row r="1074" spans="3:6">
      <c r="C1074" s="4"/>
      <c r="D1074" s="4"/>
      <c r="E1074" s="4"/>
      <c r="F1074" s="4"/>
    </row>
    <row r="1075" spans="3:6">
      <c r="C1075" s="4"/>
      <c r="D1075" s="4"/>
      <c r="E1075" s="4"/>
      <c r="F1075" s="4"/>
    </row>
    <row r="1076" spans="3:6">
      <c r="C1076" s="4"/>
      <c r="D1076" s="4"/>
      <c r="E1076" s="4"/>
      <c r="F1076" s="4"/>
    </row>
    <row r="1077" spans="3:6">
      <c r="C1077" s="4"/>
      <c r="D1077" s="4"/>
      <c r="E1077" s="4"/>
      <c r="F1077" s="4"/>
    </row>
    <row r="1078" spans="3:6">
      <c r="C1078" s="4"/>
      <c r="D1078" s="4"/>
      <c r="E1078" s="4"/>
      <c r="F1078" s="4"/>
    </row>
    <row r="1079" spans="3:6">
      <c r="C1079" s="4"/>
      <c r="D1079" s="4"/>
      <c r="E1079" s="4"/>
      <c r="F1079" s="4"/>
    </row>
    <row r="1080" spans="3:6">
      <c r="C1080" s="4"/>
      <c r="D1080" s="4"/>
      <c r="E1080" s="4"/>
      <c r="F1080" s="4"/>
    </row>
    <row r="1081" spans="3:6">
      <c r="C1081" s="4"/>
      <c r="D1081" s="4"/>
      <c r="E1081" s="4"/>
      <c r="F1081" s="4"/>
    </row>
    <row r="1082" spans="3:6">
      <c r="C1082" s="4"/>
      <c r="D1082" s="4"/>
      <c r="E1082" s="4"/>
      <c r="F1082" s="4"/>
    </row>
    <row r="1083" spans="3:6">
      <c r="C1083" s="4"/>
      <c r="D1083" s="4"/>
      <c r="E1083" s="4"/>
      <c r="F1083" s="4"/>
    </row>
    <row r="1084" spans="3:6">
      <c r="C1084" s="4"/>
      <c r="D1084" s="4"/>
      <c r="E1084" s="4"/>
      <c r="F1084" s="4"/>
    </row>
    <row r="1085" spans="3:6">
      <c r="C1085" s="4"/>
      <c r="D1085" s="4"/>
      <c r="E1085" s="4"/>
      <c r="F1085" s="4"/>
    </row>
    <row r="1086" spans="3:6">
      <c r="C1086" s="4"/>
      <c r="D1086" s="4"/>
      <c r="E1086" s="4"/>
      <c r="F1086" s="4"/>
    </row>
    <row r="1087" spans="3:6">
      <c r="C1087" s="4"/>
      <c r="D1087" s="4"/>
      <c r="E1087" s="4"/>
      <c r="F1087" s="4"/>
    </row>
    <row r="1088" spans="3:6">
      <c r="C1088" s="4"/>
      <c r="D1088" s="4"/>
      <c r="E1088" s="4"/>
      <c r="F1088" s="4"/>
    </row>
    <row r="1089" spans="3:6">
      <c r="C1089" s="4"/>
      <c r="D1089" s="4"/>
      <c r="E1089" s="4"/>
      <c r="F1089" s="4"/>
    </row>
    <row r="1090" spans="3:6">
      <c r="C1090" s="4"/>
      <c r="D1090" s="4"/>
      <c r="E1090" s="4"/>
      <c r="F1090" s="4"/>
    </row>
    <row r="1091" spans="3:6">
      <c r="C1091" s="4"/>
      <c r="D1091" s="4"/>
      <c r="E1091" s="4"/>
      <c r="F1091" s="4"/>
    </row>
    <row r="1092" spans="3:6">
      <c r="C1092" s="4"/>
      <c r="D1092" s="4"/>
      <c r="E1092" s="4"/>
      <c r="F1092" s="4"/>
    </row>
    <row r="1093" spans="3:6">
      <c r="C1093" s="4"/>
      <c r="D1093" s="4"/>
      <c r="E1093" s="4"/>
      <c r="F1093" s="4"/>
    </row>
    <row r="1094" spans="3:6">
      <c r="C1094" s="4"/>
      <c r="D1094" s="4"/>
      <c r="E1094" s="4"/>
      <c r="F1094" s="4"/>
    </row>
    <row r="1095" spans="3:6">
      <c r="C1095" s="4"/>
      <c r="D1095" s="4"/>
      <c r="E1095" s="4"/>
      <c r="F1095" s="4"/>
    </row>
    <row r="1096" spans="3:6">
      <c r="C1096" s="4"/>
      <c r="D1096" s="4"/>
      <c r="E1096" s="4"/>
      <c r="F1096" s="4"/>
    </row>
    <row r="1097" spans="3:6">
      <c r="C1097" s="4"/>
      <c r="D1097" s="4"/>
      <c r="E1097" s="4"/>
      <c r="F1097" s="4"/>
    </row>
    <row r="1098" spans="3:6">
      <c r="C1098" s="4"/>
      <c r="D1098" s="4"/>
      <c r="E1098" s="4"/>
      <c r="F1098" s="4"/>
    </row>
    <row r="1099" spans="3:6">
      <c r="C1099" s="4"/>
      <c r="D1099" s="4"/>
      <c r="E1099" s="4"/>
      <c r="F1099" s="4"/>
    </row>
    <row r="1100" spans="3:6">
      <c r="C1100" s="4"/>
      <c r="D1100" s="4"/>
      <c r="E1100" s="4"/>
      <c r="F1100" s="4"/>
    </row>
    <row r="1101" spans="3:6">
      <c r="C1101" s="4"/>
      <c r="D1101" s="4"/>
      <c r="E1101" s="4"/>
      <c r="F1101" s="4"/>
    </row>
    <row r="1102" spans="3:6">
      <c r="C1102" s="4"/>
      <c r="D1102" s="4"/>
      <c r="E1102" s="4"/>
      <c r="F1102" s="4"/>
    </row>
    <row r="1103" spans="3:6">
      <c r="C1103" s="4"/>
      <c r="D1103" s="4"/>
      <c r="E1103" s="4"/>
      <c r="F1103" s="4"/>
    </row>
    <row r="1104" spans="3:6">
      <c r="C1104" s="4"/>
      <c r="D1104" s="4"/>
      <c r="E1104" s="4"/>
      <c r="F1104" s="4"/>
    </row>
    <row r="1105" spans="3:6">
      <c r="C1105" s="4"/>
      <c r="D1105" s="4"/>
      <c r="E1105" s="4"/>
      <c r="F1105" s="4"/>
    </row>
    <row r="1106" spans="3:6">
      <c r="C1106" s="4"/>
      <c r="D1106" s="4"/>
      <c r="E1106" s="4"/>
      <c r="F1106" s="4"/>
    </row>
    <row r="1107" spans="3:6">
      <c r="C1107" s="4"/>
      <c r="D1107" s="4"/>
      <c r="E1107" s="4"/>
      <c r="F1107" s="4"/>
    </row>
    <row r="1108" spans="3:6">
      <c r="C1108" s="4"/>
      <c r="D1108" s="4"/>
      <c r="E1108" s="4"/>
      <c r="F1108" s="4"/>
    </row>
    <row r="1109" spans="3:6">
      <c r="C1109" s="4"/>
      <c r="D1109" s="4"/>
      <c r="E1109" s="4"/>
      <c r="F1109" s="4"/>
    </row>
    <row r="1110" spans="3:6">
      <c r="C1110" s="4"/>
      <c r="D1110" s="4"/>
      <c r="E1110" s="4"/>
      <c r="F1110" s="4"/>
    </row>
    <row r="1111" spans="3:6">
      <c r="C1111" s="4"/>
      <c r="D1111" s="4"/>
      <c r="E1111" s="4"/>
      <c r="F1111" s="4"/>
    </row>
    <row r="1112" spans="3:6">
      <c r="C1112" s="4"/>
      <c r="D1112" s="4"/>
      <c r="E1112" s="4"/>
      <c r="F1112" s="4"/>
    </row>
    <row r="1113" spans="3:6">
      <c r="C1113" s="4"/>
      <c r="D1113" s="4"/>
      <c r="E1113" s="4"/>
      <c r="F1113" s="4"/>
    </row>
    <row r="1114" spans="3:6">
      <c r="C1114" s="4"/>
      <c r="D1114" s="4"/>
      <c r="E1114" s="4"/>
      <c r="F1114" s="4"/>
    </row>
    <row r="1115" spans="3:6">
      <c r="C1115" s="4"/>
      <c r="D1115" s="4"/>
      <c r="E1115" s="4"/>
      <c r="F1115" s="4"/>
    </row>
    <row r="1116" spans="3:6">
      <c r="C1116" s="4"/>
      <c r="D1116" s="4"/>
      <c r="E1116" s="4"/>
      <c r="F1116" s="4"/>
    </row>
    <row r="1117" spans="3:6">
      <c r="C1117" s="4"/>
      <c r="D1117" s="4"/>
      <c r="E1117" s="4"/>
      <c r="F1117" s="4"/>
    </row>
    <row r="1118" spans="3:6">
      <c r="C1118" s="4"/>
      <c r="D1118" s="4"/>
      <c r="E1118" s="4"/>
      <c r="F1118" s="4"/>
    </row>
    <row r="1119" spans="3:6">
      <c r="C1119" s="4"/>
      <c r="D1119" s="4"/>
      <c r="E1119" s="4"/>
      <c r="F1119" s="4"/>
    </row>
    <row r="1120" spans="3:6">
      <c r="C1120" s="4"/>
      <c r="D1120" s="4"/>
      <c r="E1120" s="4"/>
      <c r="F1120" s="4"/>
    </row>
    <row r="1121" spans="3:6">
      <c r="C1121" s="4"/>
      <c r="D1121" s="4"/>
      <c r="E1121" s="4"/>
      <c r="F1121" s="4"/>
    </row>
    <row r="1122" spans="3:6">
      <c r="C1122" s="4"/>
      <c r="D1122" s="4"/>
      <c r="E1122" s="4"/>
      <c r="F1122" s="4"/>
    </row>
    <row r="1123" spans="3:6">
      <c r="C1123" s="4"/>
      <c r="D1123" s="4"/>
      <c r="E1123" s="4"/>
      <c r="F1123" s="4"/>
    </row>
    <row r="1124" spans="3:6">
      <c r="C1124" s="4"/>
      <c r="D1124" s="4"/>
      <c r="E1124" s="4"/>
      <c r="F1124" s="4"/>
    </row>
    <row r="1125" spans="3:6">
      <c r="C1125" s="4"/>
      <c r="D1125" s="4"/>
      <c r="E1125" s="4"/>
      <c r="F1125" s="4"/>
    </row>
    <row r="1126" spans="3:6">
      <c r="C1126" s="4"/>
      <c r="D1126" s="4"/>
      <c r="E1126" s="4"/>
      <c r="F1126" s="4"/>
    </row>
    <row r="1127" spans="3:6">
      <c r="C1127" s="4"/>
      <c r="D1127" s="4"/>
      <c r="E1127" s="4"/>
      <c r="F1127" s="4"/>
    </row>
    <row r="1128" spans="3:6">
      <c r="C1128" s="4"/>
      <c r="D1128" s="4"/>
      <c r="E1128" s="4"/>
      <c r="F1128" s="4"/>
    </row>
    <row r="1129" spans="3:6">
      <c r="C1129" s="4"/>
      <c r="D1129" s="4"/>
      <c r="E1129" s="4"/>
      <c r="F1129" s="4"/>
    </row>
    <row r="1130" spans="3:6">
      <c r="C1130" s="4"/>
      <c r="D1130" s="4"/>
      <c r="E1130" s="4"/>
      <c r="F1130" s="4"/>
    </row>
    <row r="1131" spans="3:6">
      <c r="C1131" s="4"/>
      <c r="D1131" s="4"/>
      <c r="E1131" s="4"/>
      <c r="F1131" s="4"/>
    </row>
    <row r="1132" spans="3:6">
      <c r="C1132" s="4"/>
      <c r="D1132" s="4"/>
      <c r="E1132" s="4"/>
      <c r="F1132" s="4"/>
    </row>
    <row r="1133" spans="3:6">
      <c r="C1133" s="4"/>
      <c r="D1133" s="4"/>
      <c r="E1133" s="4"/>
      <c r="F1133" s="4"/>
    </row>
    <row r="1134" spans="3:6">
      <c r="C1134" s="4"/>
      <c r="D1134" s="4"/>
      <c r="E1134" s="4"/>
      <c r="F1134" s="4"/>
    </row>
    <row r="1135" spans="3:6">
      <c r="C1135" s="4"/>
      <c r="D1135" s="4"/>
      <c r="E1135" s="4"/>
      <c r="F1135" s="4"/>
    </row>
    <row r="1136" spans="3:6">
      <c r="C1136" s="4"/>
      <c r="D1136" s="4"/>
      <c r="E1136" s="4"/>
      <c r="F1136" s="4"/>
    </row>
    <row r="1137" spans="3:6">
      <c r="C1137" s="4"/>
      <c r="D1137" s="4"/>
      <c r="E1137" s="4"/>
      <c r="F1137" s="4"/>
    </row>
    <row r="1138" spans="3:6">
      <c r="C1138" s="4"/>
      <c r="D1138" s="4"/>
      <c r="E1138" s="4"/>
      <c r="F1138" s="4"/>
    </row>
    <row r="1139" spans="3:6">
      <c r="C1139" s="4"/>
      <c r="D1139" s="4"/>
      <c r="E1139" s="4"/>
      <c r="F1139" s="4"/>
    </row>
    <row r="1140" spans="3:6">
      <c r="C1140" s="4"/>
      <c r="D1140" s="4"/>
      <c r="E1140" s="4"/>
      <c r="F1140" s="4"/>
    </row>
    <row r="1141" spans="3:6">
      <c r="C1141" s="4"/>
      <c r="D1141" s="4"/>
      <c r="E1141" s="4"/>
      <c r="F1141" s="4"/>
    </row>
    <row r="1142" spans="3:6">
      <c r="C1142" s="4"/>
      <c r="D1142" s="4"/>
      <c r="E1142" s="4"/>
      <c r="F1142" s="4"/>
    </row>
    <row r="1143" spans="3:6">
      <c r="C1143" s="4"/>
      <c r="D1143" s="4"/>
      <c r="E1143" s="4"/>
      <c r="F1143" s="4"/>
    </row>
    <row r="1144" spans="3:6">
      <c r="C1144" s="4"/>
      <c r="D1144" s="4"/>
      <c r="E1144" s="4"/>
      <c r="F1144" s="4"/>
    </row>
    <row r="1145" spans="3:6">
      <c r="C1145" s="4"/>
      <c r="D1145" s="4"/>
      <c r="E1145" s="4"/>
      <c r="F1145" s="4"/>
    </row>
    <row r="1146" spans="3:6">
      <c r="C1146" s="4"/>
      <c r="D1146" s="4"/>
      <c r="E1146" s="4"/>
      <c r="F1146" s="4"/>
    </row>
    <row r="1147" spans="3:6">
      <c r="C1147" s="4"/>
      <c r="D1147" s="4"/>
      <c r="E1147" s="4"/>
      <c r="F1147" s="4"/>
    </row>
    <row r="1148" spans="3:6">
      <c r="C1148" s="4"/>
      <c r="D1148" s="4"/>
      <c r="E1148" s="4"/>
      <c r="F1148" s="4"/>
    </row>
    <row r="1149" spans="3:6">
      <c r="C1149" s="4"/>
      <c r="D1149" s="4"/>
      <c r="E1149" s="4"/>
      <c r="F1149" s="4"/>
    </row>
    <row r="1150" spans="3:6">
      <c r="C1150" s="4"/>
      <c r="D1150" s="4"/>
      <c r="E1150" s="4"/>
      <c r="F1150" s="4"/>
    </row>
    <row r="1151" spans="3:6">
      <c r="C1151" s="4"/>
      <c r="D1151" s="4"/>
      <c r="E1151" s="4"/>
      <c r="F1151" s="4"/>
    </row>
    <row r="1152" spans="3:6">
      <c r="C1152" s="4"/>
      <c r="D1152" s="4"/>
      <c r="E1152" s="4"/>
      <c r="F1152" s="4"/>
    </row>
    <row r="1153" spans="3:6">
      <c r="C1153" s="4"/>
      <c r="D1153" s="4"/>
      <c r="E1153" s="4"/>
      <c r="F1153" s="4"/>
    </row>
    <row r="1154" spans="3:6">
      <c r="C1154" s="4"/>
      <c r="D1154" s="4"/>
      <c r="E1154" s="4"/>
      <c r="F1154" s="4"/>
    </row>
    <row r="1155" spans="3:6">
      <c r="C1155" s="4"/>
      <c r="D1155" s="4"/>
      <c r="E1155" s="4"/>
      <c r="F1155" s="4"/>
    </row>
    <row r="1156" spans="3:6">
      <c r="C1156" s="4"/>
      <c r="D1156" s="4"/>
      <c r="E1156" s="4"/>
      <c r="F1156" s="4"/>
    </row>
    <row r="1157" spans="3:6">
      <c r="C1157" s="4"/>
      <c r="D1157" s="4"/>
      <c r="E1157" s="4"/>
      <c r="F1157" s="4"/>
    </row>
    <row r="1158" spans="3:6">
      <c r="C1158" s="4"/>
      <c r="D1158" s="4"/>
      <c r="E1158" s="4"/>
      <c r="F1158" s="4"/>
    </row>
    <row r="1159" spans="3:6">
      <c r="C1159" s="4"/>
      <c r="D1159" s="4"/>
      <c r="E1159" s="4"/>
      <c r="F1159" s="4"/>
    </row>
    <row r="1160" spans="3:6">
      <c r="C1160" s="4"/>
      <c r="D1160" s="4"/>
      <c r="E1160" s="4"/>
      <c r="F1160" s="4"/>
    </row>
    <row r="1161" spans="3:6">
      <c r="C1161" s="4"/>
      <c r="D1161" s="4"/>
      <c r="E1161" s="4"/>
      <c r="F1161" s="4"/>
    </row>
    <row r="1162" spans="3:6">
      <c r="C1162" s="4"/>
      <c r="D1162" s="4"/>
      <c r="E1162" s="4"/>
      <c r="F1162" s="4"/>
    </row>
    <row r="1163" spans="3:6">
      <c r="C1163" s="4"/>
      <c r="D1163" s="4"/>
      <c r="E1163" s="4"/>
      <c r="F1163" s="4"/>
    </row>
    <row r="1164" spans="3:6">
      <c r="C1164" s="4"/>
      <c r="D1164" s="4"/>
      <c r="E1164" s="4"/>
      <c r="F1164" s="4"/>
    </row>
    <row r="1165" spans="3:6">
      <c r="C1165" s="4"/>
      <c r="D1165" s="4"/>
      <c r="E1165" s="4"/>
      <c r="F1165" s="4"/>
    </row>
    <row r="1166" spans="3:6">
      <c r="C1166" s="4"/>
      <c r="D1166" s="4"/>
      <c r="E1166" s="4"/>
      <c r="F1166" s="4"/>
    </row>
    <row r="1167" spans="3:6">
      <c r="C1167" s="4"/>
      <c r="D1167" s="4"/>
      <c r="E1167" s="4"/>
      <c r="F1167" s="4"/>
    </row>
    <row r="1168" spans="3:6">
      <c r="C1168" s="4"/>
      <c r="D1168" s="4"/>
      <c r="E1168" s="4"/>
      <c r="F1168" s="4"/>
    </row>
    <row r="1169" spans="3:6">
      <c r="C1169" s="4"/>
      <c r="D1169" s="4"/>
      <c r="E1169" s="4"/>
      <c r="F1169" s="4"/>
    </row>
    <row r="1170" spans="3:6">
      <c r="C1170" s="4"/>
      <c r="D1170" s="4"/>
      <c r="E1170" s="4"/>
      <c r="F1170" s="4"/>
    </row>
    <row r="1171" spans="3:6">
      <c r="C1171" s="4"/>
      <c r="D1171" s="4"/>
      <c r="E1171" s="4"/>
      <c r="F1171" s="4"/>
    </row>
    <row r="1172" spans="3:6">
      <c r="C1172" s="4"/>
      <c r="D1172" s="4"/>
      <c r="E1172" s="4"/>
      <c r="F1172" s="4"/>
    </row>
    <row r="1173" spans="3:6">
      <c r="C1173" s="4"/>
      <c r="D1173" s="4"/>
      <c r="E1173" s="4"/>
      <c r="F1173" s="4"/>
    </row>
    <row r="1174" spans="3:6">
      <c r="C1174" s="4"/>
      <c r="D1174" s="4"/>
      <c r="E1174" s="4"/>
      <c r="F1174" s="4"/>
    </row>
    <row r="1175" spans="3:6">
      <c r="C1175" s="4"/>
      <c r="D1175" s="4"/>
      <c r="E1175" s="4"/>
      <c r="F1175" s="4"/>
    </row>
    <row r="1176" spans="3:6">
      <c r="C1176" s="4"/>
      <c r="D1176" s="4"/>
      <c r="E1176" s="4"/>
      <c r="F1176" s="4"/>
    </row>
    <row r="1177" spans="3:6">
      <c r="C1177" s="4"/>
      <c r="D1177" s="4"/>
      <c r="E1177" s="4"/>
      <c r="F1177" s="4"/>
    </row>
    <row r="1178" spans="3:6">
      <c r="C1178" s="4"/>
      <c r="D1178" s="4"/>
      <c r="E1178" s="4"/>
      <c r="F1178" s="4"/>
    </row>
    <row r="1179" spans="3:6">
      <c r="C1179" s="4"/>
      <c r="D1179" s="4"/>
      <c r="E1179" s="4"/>
      <c r="F1179" s="4"/>
    </row>
    <row r="1180" spans="3:6">
      <c r="C1180" s="4"/>
      <c r="D1180" s="4"/>
      <c r="E1180" s="4"/>
      <c r="F1180" s="4"/>
    </row>
    <row r="1181" spans="3:6">
      <c r="C1181" s="4"/>
      <c r="D1181" s="4"/>
      <c r="E1181" s="4"/>
      <c r="F1181" s="4"/>
    </row>
    <row r="1182" spans="3:6">
      <c r="C1182" s="4"/>
      <c r="D1182" s="4"/>
      <c r="E1182" s="4"/>
      <c r="F1182" s="4"/>
    </row>
    <row r="1183" spans="3:6">
      <c r="C1183" s="4"/>
      <c r="D1183" s="4"/>
      <c r="E1183" s="4"/>
      <c r="F1183" s="4"/>
    </row>
    <row r="1184" spans="3:6">
      <c r="C1184" s="4"/>
      <c r="D1184" s="4"/>
      <c r="E1184" s="4"/>
      <c r="F1184" s="4"/>
    </row>
    <row r="1185" spans="3:6">
      <c r="C1185" s="4"/>
      <c r="D1185" s="4"/>
      <c r="E1185" s="4"/>
      <c r="F1185" s="4"/>
    </row>
    <row r="1186" spans="3:6">
      <c r="C1186" s="4"/>
      <c r="D1186" s="4"/>
      <c r="E1186" s="4"/>
      <c r="F1186" s="4"/>
    </row>
    <row r="1187" spans="3:6">
      <c r="C1187" s="4"/>
      <c r="D1187" s="4"/>
      <c r="E1187" s="4"/>
      <c r="F1187" s="4"/>
    </row>
    <row r="1188" spans="3:6">
      <c r="C1188" s="4"/>
      <c r="D1188" s="4"/>
      <c r="E1188" s="4"/>
      <c r="F1188" s="4"/>
    </row>
    <row r="1189" spans="3:6">
      <c r="C1189" s="4"/>
      <c r="D1189" s="4"/>
      <c r="E1189" s="4"/>
      <c r="F1189" s="4"/>
    </row>
    <row r="1190" spans="3:6">
      <c r="C1190" s="4"/>
      <c r="D1190" s="4"/>
      <c r="E1190" s="4"/>
      <c r="F1190" s="4"/>
    </row>
    <row r="1191" spans="3:6">
      <c r="C1191" s="4"/>
      <c r="D1191" s="4"/>
      <c r="E1191" s="4"/>
      <c r="F1191" s="4"/>
    </row>
    <row r="1192" spans="3:6">
      <c r="C1192" s="4"/>
      <c r="D1192" s="4"/>
      <c r="E1192" s="4"/>
      <c r="F1192" s="4"/>
    </row>
    <row r="1193" spans="3:6">
      <c r="C1193" s="4"/>
      <c r="D1193" s="4"/>
      <c r="E1193" s="4"/>
      <c r="F1193" s="4"/>
    </row>
    <row r="1194" spans="3:6">
      <c r="C1194" s="4"/>
      <c r="D1194" s="4"/>
      <c r="E1194" s="4"/>
      <c r="F1194" s="4"/>
    </row>
    <row r="1195" spans="3:6">
      <c r="C1195" s="4"/>
      <c r="D1195" s="4"/>
      <c r="E1195" s="4"/>
      <c r="F1195" s="4"/>
    </row>
    <row r="1196" spans="3:6">
      <c r="C1196" s="4"/>
      <c r="D1196" s="4"/>
      <c r="E1196" s="4"/>
      <c r="F1196" s="4"/>
    </row>
    <row r="1197" spans="3:6">
      <c r="C1197" s="4"/>
      <c r="D1197" s="4"/>
      <c r="E1197" s="4"/>
      <c r="F1197" s="4"/>
    </row>
    <row r="1198" spans="3:6">
      <c r="C1198" s="4"/>
      <c r="D1198" s="4"/>
      <c r="E1198" s="4"/>
      <c r="F1198" s="4"/>
    </row>
    <row r="1199" spans="3:6">
      <c r="C1199" s="4"/>
      <c r="D1199" s="4"/>
      <c r="E1199" s="4"/>
      <c r="F1199" s="4"/>
    </row>
    <row r="1200" spans="3:6">
      <c r="C1200" s="4"/>
      <c r="D1200" s="4"/>
      <c r="E1200" s="4"/>
      <c r="F1200" s="4"/>
    </row>
    <row r="1201" spans="3:6">
      <c r="C1201" s="4"/>
      <c r="D1201" s="4"/>
      <c r="E1201" s="4"/>
      <c r="F1201" s="4"/>
    </row>
    <row r="1202" spans="3:6">
      <c r="C1202" s="4"/>
      <c r="D1202" s="4"/>
      <c r="E1202" s="4"/>
      <c r="F1202" s="4"/>
    </row>
    <row r="1203" spans="3:6">
      <c r="C1203" s="4"/>
      <c r="D1203" s="4"/>
      <c r="E1203" s="4"/>
      <c r="F1203" s="4"/>
    </row>
    <row r="1204" spans="3:6">
      <c r="C1204" s="4"/>
      <c r="D1204" s="4"/>
      <c r="E1204" s="4"/>
      <c r="F1204" s="4"/>
    </row>
    <row r="1205" spans="3:6">
      <c r="C1205" s="4"/>
      <c r="D1205" s="4"/>
      <c r="E1205" s="4"/>
      <c r="F1205" s="4"/>
    </row>
    <row r="1206" spans="3:6">
      <c r="C1206" s="4"/>
      <c r="D1206" s="4"/>
      <c r="E1206" s="4"/>
      <c r="F1206" s="4"/>
    </row>
    <row r="1207" spans="3:6">
      <c r="C1207" s="4"/>
      <c r="D1207" s="4"/>
      <c r="E1207" s="4"/>
      <c r="F1207" s="4"/>
    </row>
    <row r="1208" spans="3:6">
      <c r="C1208" s="4"/>
      <c r="D1208" s="4"/>
      <c r="E1208" s="4"/>
      <c r="F1208" s="4"/>
    </row>
    <row r="1209" spans="3:6">
      <c r="C1209" s="4"/>
      <c r="D1209" s="4"/>
      <c r="E1209" s="4"/>
      <c r="F1209" s="4"/>
    </row>
    <row r="1210" spans="3:6">
      <c r="C1210" s="4"/>
      <c r="D1210" s="4"/>
      <c r="E1210" s="4"/>
      <c r="F1210" s="4"/>
    </row>
    <row r="1211" spans="3:6">
      <c r="C1211" s="4"/>
      <c r="D1211" s="4"/>
      <c r="E1211" s="4"/>
      <c r="F1211" s="4"/>
    </row>
    <row r="1212" spans="3:6">
      <c r="C1212" s="4"/>
      <c r="D1212" s="4"/>
      <c r="E1212" s="4"/>
      <c r="F1212" s="4"/>
    </row>
    <row r="1213" spans="3:6">
      <c r="C1213" s="4"/>
      <c r="D1213" s="4"/>
      <c r="E1213" s="4"/>
      <c r="F1213" s="4"/>
    </row>
    <row r="1214" spans="3:6">
      <c r="C1214" s="4"/>
      <c r="D1214" s="4"/>
      <c r="E1214" s="4"/>
      <c r="F1214" s="4"/>
    </row>
    <row r="1215" spans="3:6">
      <c r="C1215" s="4"/>
      <c r="D1215" s="4"/>
      <c r="E1215" s="4"/>
      <c r="F1215" s="4"/>
    </row>
    <row r="1216" spans="3:6">
      <c r="C1216" s="4"/>
      <c r="D1216" s="4"/>
      <c r="E1216" s="4"/>
      <c r="F1216" s="4"/>
    </row>
    <row r="1217" spans="3:6">
      <c r="C1217" s="4"/>
      <c r="D1217" s="4"/>
      <c r="E1217" s="4"/>
      <c r="F1217" s="4"/>
    </row>
    <row r="1218" spans="3:6">
      <c r="C1218" s="4"/>
      <c r="D1218" s="4"/>
      <c r="E1218" s="4"/>
      <c r="F1218" s="4"/>
    </row>
    <row r="1219" spans="3:6">
      <c r="C1219" s="4"/>
      <c r="D1219" s="4"/>
      <c r="E1219" s="4"/>
      <c r="F1219" s="4"/>
    </row>
    <row r="1220" spans="3:6">
      <c r="C1220" s="4"/>
      <c r="D1220" s="4"/>
      <c r="E1220" s="4"/>
      <c r="F1220" s="4"/>
    </row>
    <row r="1221" spans="3:6">
      <c r="C1221" s="4"/>
      <c r="D1221" s="4"/>
      <c r="E1221" s="4"/>
      <c r="F1221" s="4"/>
    </row>
    <row r="1222" spans="3:6">
      <c r="C1222" s="4"/>
      <c r="D1222" s="4"/>
      <c r="E1222" s="4"/>
      <c r="F1222" s="4"/>
    </row>
    <row r="1223" spans="3:6">
      <c r="C1223" s="4"/>
      <c r="D1223" s="4"/>
      <c r="E1223" s="4"/>
      <c r="F1223" s="4"/>
    </row>
    <row r="1224" spans="3:6">
      <c r="C1224" s="4"/>
      <c r="D1224" s="4"/>
      <c r="E1224" s="4"/>
      <c r="F1224" s="4"/>
    </row>
    <row r="1225" spans="3:6">
      <c r="C1225" s="4"/>
      <c r="D1225" s="4"/>
      <c r="E1225" s="4"/>
      <c r="F1225" s="4"/>
    </row>
    <row r="1226" spans="3:6">
      <c r="C1226" s="4"/>
      <c r="D1226" s="4"/>
      <c r="E1226" s="4"/>
      <c r="F1226" s="4"/>
    </row>
    <row r="1227" spans="3:6">
      <c r="C1227" s="4"/>
      <c r="D1227" s="4"/>
      <c r="E1227" s="4"/>
      <c r="F1227" s="4"/>
    </row>
    <row r="1228" spans="3:6">
      <c r="C1228" s="4"/>
      <c r="D1228" s="4"/>
      <c r="E1228" s="4"/>
      <c r="F1228" s="4"/>
    </row>
    <row r="1229" spans="3:6">
      <c r="C1229" s="4"/>
      <c r="D1229" s="4"/>
      <c r="E1229" s="4"/>
      <c r="F1229" s="4"/>
    </row>
    <row r="1230" spans="3:6">
      <c r="C1230" s="4"/>
      <c r="D1230" s="4"/>
      <c r="E1230" s="4"/>
      <c r="F1230" s="4"/>
    </row>
    <row r="1231" spans="3:6">
      <c r="C1231" s="4"/>
      <c r="D1231" s="4"/>
      <c r="E1231" s="4"/>
      <c r="F1231" s="4"/>
    </row>
    <row r="1232" spans="3:6">
      <c r="C1232" s="4"/>
      <c r="D1232" s="4"/>
      <c r="E1232" s="4"/>
      <c r="F1232" s="4"/>
    </row>
    <row r="1233" spans="3:6">
      <c r="C1233" s="4"/>
      <c r="D1233" s="4"/>
      <c r="E1233" s="4"/>
      <c r="F1233" s="4"/>
    </row>
    <row r="1234" spans="3:6">
      <c r="C1234" s="4"/>
      <c r="D1234" s="4"/>
      <c r="E1234" s="4"/>
      <c r="F1234" s="4"/>
    </row>
    <row r="1235" spans="3:6">
      <c r="C1235" s="4"/>
      <c r="D1235" s="4"/>
      <c r="E1235" s="4"/>
      <c r="F1235" s="4"/>
    </row>
    <row r="1236" spans="3:6">
      <c r="C1236" s="4"/>
      <c r="D1236" s="4"/>
      <c r="E1236" s="4"/>
      <c r="F1236" s="4"/>
    </row>
    <row r="1237" spans="3:6">
      <c r="C1237" s="4"/>
      <c r="D1237" s="4"/>
      <c r="E1237" s="4"/>
      <c r="F1237" s="4"/>
    </row>
  </sheetData>
  <dataValidations count="8">
    <dataValidation type="list" allowBlank="1" showInputMessage="1" showErrorMessage="1" error="Es sind nur die Werte 1 und 2 zulässig" sqref="D4" xr:uid="{651EFE4B-0DD1-4A58-A001-21C592D346B3}">
      <formula1>"1.O. Selektion,1.O. Aggregat,2.O. Selektion,2.O. Aggregat"</formula1>
    </dataValidation>
    <dataValidation type="list" allowBlank="1" showInputMessage="1" showErrorMessage="1" sqref="E5" xr:uid="{A27A0F7C-CF16-4A0A-A616-0FA0963DA1F5}">
      <formula1>"konstant,variabel"</formula1>
    </dataValidation>
    <dataValidation type="whole" allowBlank="1" showInputMessage="1" showErrorMessage="1" error="Es sind nur ganze Zahlen von 0 bis 120 zulässig." sqref="B4" xr:uid="{F9A780BB-6B7C-44E7-BE61-855DD3CCB42B}">
      <formula1>0</formula1>
      <formula2>120</formula2>
    </dataValidation>
    <dataValidation type="whole" allowBlank="1" showInputMessage="1" showErrorMessage="1" error="Es sind nur ganze Zahlen von 1900 bis 2100 zulässig." sqref="B3" xr:uid="{56498A98-84C0-429B-89DA-0FA4C124F32F}">
      <formula1>1900</formula1>
      <formula2>2100</formula2>
    </dataValidation>
    <dataValidation type="whole" allowBlank="1" showInputMessage="1" showErrorMessage="1" error="Für T_2 sind nur ganze Zahlen von 10 bis 1000 zulässig und T_2 muss größer als T_1 sein." sqref="B9" xr:uid="{C4428C36-C218-4CBF-A1EE-525447548E10}">
      <formula1>MAX(B8+1,10)</formula1>
      <formula2>1000</formula2>
    </dataValidation>
    <dataValidation type="whole" allowBlank="1" showInputMessage="1" showErrorMessage="1" error="Für T_1 sind nur ganze Zahlen von 5 bis 1000 zulässig und T_1 muss kleiner als T_2 sein." sqref="B8" xr:uid="{BBC16D3F-F23C-40D1-95CD-1A2548859F17}">
      <formula1>5</formula1>
      <formula2>MIN(1000,B9-1)</formula2>
    </dataValidation>
    <dataValidation type="whole" allowBlank="1" showInputMessage="1" showErrorMessage="1" error="Es sind nur ganze Zahlen von 0 bis 100 zulässig._x000a_" sqref="B5" xr:uid="{EDDB2CB8-2F94-4C92-8BDA-B9879C558585}">
      <formula1>0</formula1>
      <formula2>100</formula2>
    </dataValidation>
    <dataValidation type="decimal" allowBlank="1" showInputMessage="1" showErrorMessage="1" error="Es sind nur die Werte 1 und 2 zulässig" sqref="B6" xr:uid="{02BBD931-83E3-4F9E-B22C-96361AED264C}">
      <formula1>0</formula1>
      <formula2>1</formula2>
    </dataValidation>
  </dataValidations>
  <pageMargins left="0.78740157480314965" right="0.78740157480314965" top="0.98425196850393704" bottom="0.98425196850393704" header="0.51181102362204722" footer="0.51181102362204722"/>
  <pageSetup paperSize="9" fitToWidth="4" fitToHeight="5" pageOrder="overThenDown"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9"/>
  <dimension ref="B2:F9"/>
  <sheetViews>
    <sheetView workbookViewId="0">
      <selection activeCell="A2" sqref="A2"/>
    </sheetView>
  </sheetViews>
  <sheetFormatPr baseColWidth="10" defaultRowHeight="13.2"/>
  <cols>
    <col min="2" max="2" width="22.44140625" customWidth="1"/>
    <col min="3" max="6" width="10.6640625" customWidth="1"/>
  </cols>
  <sheetData>
    <row r="2" spans="2:6" ht="25.5" customHeight="1">
      <c r="B2" s="37"/>
      <c r="C2" s="38" t="s">
        <v>42</v>
      </c>
      <c r="D2" s="38" t="s">
        <v>31</v>
      </c>
      <c r="E2" s="38" t="s">
        <v>32</v>
      </c>
      <c r="F2" s="38" t="s">
        <v>10</v>
      </c>
    </row>
    <row r="3" spans="2:6" ht="25.5" customHeight="1">
      <c r="B3" s="37" t="s">
        <v>45</v>
      </c>
      <c r="C3" s="38" t="s">
        <v>43</v>
      </c>
      <c r="D3" s="38" t="s">
        <v>43</v>
      </c>
      <c r="E3" s="38" t="s">
        <v>43</v>
      </c>
      <c r="F3" s="38" t="s">
        <v>43</v>
      </c>
    </row>
    <row r="4" spans="2:6" ht="25.5" customHeight="1">
      <c r="B4" s="37" t="s">
        <v>46</v>
      </c>
      <c r="C4" s="38" t="s">
        <v>43</v>
      </c>
      <c r="D4" s="38" t="s">
        <v>43</v>
      </c>
      <c r="E4" s="38" t="s">
        <v>43</v>
      </c>
      <c r="F4" s="38" t="s">
        <v>43</v>
      </c>
    </row>
    <row r="5" spans="2:6" ht="25.5" customHeight="1">
      <c r="B5" s="39" t="s">
        <v>47</v>
      </c>
      <c r="C5" s="38" t="s">
        <v>44</v>
      </c>
      <c r="D5" s="38" t="s">
        <v>43</v>
      </c>
      <c r="E5" s="38" t="s">
        <v>43</v>
      </c>
      <c r="F5" s="38" t="s">
        <v>43</v>
      </c>
    </row>
    <row r="6" spans="2:6" ht="25.5" customHeight="1">
      <c r="B6" s="39" t="s">
        <v>48</v>
      </c>
      <c r="C6" s="38" t="s">
        <v>43</v>
      </c>
      <c r="D6" s="38" t="s">
        <v>44</v>
      </c>
      <c r="E6" s="38" t="s">
        <v>44</v>
      </c>
      <c r="F6" s="38" t="s">
        <v>43</v>
      </c>
    </row>
    <row r="7" spans="2:6" ht="25.5" customHeight="1">
      <c r="B7" s="39" t="s">
        <v>49</v>
      </c>
      <c r="C7" s="38" t="s">
        <v>44</v>
      </c>
      <c r="D7" s="38" t="s">
        <v>43</v>
      </c>
      <c r="E7" s="38" t="s">
        <v>43</v>
      </c>
      <c r="F7" s="38" t="s">
        <v>44</v>
      </c>
    </row>
    <row r="8" spans="2:6" ht="25.5" customHeight="1">
      <c r="B8" s="39" t="s">
        <v>50</v>
      </c>
      <c r="C8" s="38" t="s">
        <v>43</v>
      </c>
      <c r="D8" s="38" t="s">
        <v>43</v>
      </c>
      <c r="E8" s="38" t="s">
        <v>44</v>
      </c>
      <c r="F8" s="38" t="s">
        <v>44</v>
      </c>
    </row>
    <row r="9" spans="2:6" ht="25.5" customHeight="1">
      <c r="B9" s="39" t="s">
        <v>51</v>
      </c>
      <c r="C9" s="38" t="s">
        <v>44</v>
      </c>
      <c r="D9" s="38" t="s">
        <v>44</v>
      </c>
      <c r="E9" s="38" t="s">
        <v>44</v>
      </c>
      <c r="F9" s="38" t="s">
        <v>43</v>
      </c>
    </row>
  </sheetData>
  <phoneticPr fontId="0"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1237"/>
  <sheetViews>
    <sheetView showGridLines="0" zoomScaleNormal="100" workbookViewId="0">
      <selection activeCell="B5" sqref="B5"/>
    </sheetView>
  </sheetViews>
  <sheetFormatPr baseColWidth="10" defaultRowHeight="13.2"/>
  <cols>
    <col min="1" max="1" width="17.88671875" style="14" bestFit="1" customWidth="1"/>
    <col min="2" max="2" width="5" style="14" bestFit="1" customWidth="1"/>
    <col min="3" max="3" width="28.5546875" customWidth="1"/>
    <col min="4" max="4" width="27.88671875" customWidth="1"/>
    <col min="5" max="5" width="14.44140625" bestFit="1" customWidth="1"/>
    <col min="6" max="6" width="20.33203125" bestFit="1" customWidth="1"/>
  </cols>
  <sheetData>
    <row r="1" spans="1:19" ht="21">
      <c r="A1" s="5" t="s">
        <v>5</v>
      </c>
      <c r="B1" s="5"/>
    </row>
    <row r="2" spans="1:19">
      <c r="A2" s="30"/>
      <c r="B2" s="30"/>
    </row>
    <row r="3" spans="1:19">
      <c r="A3" s="10" t="s">
        <v>34</v>
      </c>
      <c r="B3" s="12">
        <v>2017</v>
      </c>
      <c r="C3" s="55" t="s">
        <v>80</v>
      </c>
      <c r="D3" s="54"/>
    </row>
    <row r="4" spans="1:19">
      <c r="A4" s="10" t="s">
        <v>35</v>
      </c>
      <c r="B4" s="12">
        <v>30</v>
      </c>
      <c r="C4" s="56" t="s">
        <v>85</v>
      </c>
      <c r="D4" s="13" t="s">
        <v>78</v>
      </c>
    </row>
    <row r="5" spans="1:19">
      <c r="A5" s="33" t="s">
        <v>36</v>
      </c>
      <c r="B5" s="12">
        <v>20</v>
      </c>
      <c r="C5" s="15" t="s">
        <v>67</v>
      </c>
      <c r="D5" s="57">
        <v>1.2500000000000001E-2</v>
      </c>
    </row>
    <row r="6" spans="1:19" ht="26.4">
      <c r="A6" s="10" t="s">
        <v>41</v>
      </c>
      <c r="B6" s="12">
        <v>1</v>
      </c>
    </row>
    <row r="7" spans="1:19">
      <c r="A7" s="35"/>
      <c r="B7" s="32"/>
    </row>
    <row r="8" spans="1:19">
      <c r="A8" s="34" t="s">
        <v>37</v>
      </c>
      <c r="B8" s="12">
        <v>5</v>
      </c>
    </row>
    <row r="9" spans="1:19">
      <c r="A9" s="10" t="s">
        <v>38</v>
      </c>
      <c r="B9" s="13">
        <v>10</v>
      </c>
    </row>
    <row r="11" spans="1:19" ht="21">
      <c r="A11" s="5" t="s">
        <v>6</v>
      </c>
      <c r="B11" s="5"/>
    </row>
    <row r="12" spans="1:19">
      <c r="A12" s="31"/>
      <c r="B12" s="31"/>
      <c r="C12" s="6"/>
      <c r="D12" s="6"/>
      <c r="E12" s="6"/>
      <c r="F12" s="6"/>
    </row>
    <row r="13" spans="1:19">
      <c r="A13" s="10"/>
      <c r="B13" s="10"/>
      <c r="C13" s="10" t="s">
        <v>11</v>
      </c>
      <c r="D13" s="10" t="s">
        <v>11</v>
      </c>
      <c r="E13" s="11" t="s">
        <v>10</v>
      </c>
      <c r="F13" s="10" t="s">
        <v>10</v>
      </c>
      <c r="H13" s="12" t="s">
        <v>4</v>
      </c>
      <c r="I13" s="12" t="s">
        <v>33</v>
      </c>
      <c r="J13" s="12" t="s">
        <v>59</v>
      </c>
      <c r="K13" s="12" t="s">
        <v>60</v>
      </c>
      <c r="L13" s="12" t="s">
        <v>61</v>
      </c>
      <c r="M13" s="12" t="s">
        <v>62</v>
      </c>
      <c r="N13" s="12" t="s">
        <v>63</v>
      </c>
      <c r="O13" s="12" t="s">
        <v>64</v>
      </c>
      <c r="P13" s="12" t="s">
        <v>65</v>
      </c>
      <c r="Q13" s="12" t="s">
        <v>66</v>
      </c>
      <c r="R13" s="12"/>
      <c r="S13" s="12"/>
    </row>
    <row r="14" spans="1:19" ht="12.75" customHeight="1">
      <c r="A14" s="10"/>
      <c r="B14" s="10"/>
      <c r="C14" s="10" t="s">
        <v>29</v>
      </c>
      <c r="D14" s="10" t="s">
        <v>30</v>
      </c>
      <c r="E14" s="11" t="s">
        <v>29</v>
      </c>
      <c r="F14" s="10" t="s">
        <v>30</v>
      </c>
      <c r="H14" s="53"/>
      <c r="I14" s="53"/>
      <c r="J14" s="53"/>
      <c r="K14" s="53"/>
      <c r="L14" s="53"/>
      <c r="M14" s="53"/>
      <c r="N14" s="53"/>
      <c r="O14" s="53"/>
      <c r="P14" s="53"/>
      <c r="Q14" s="53"/>
      <c r="R14" s="53"/>
      <c r="S14" s="53"/>
    </row>
    <row r="15" spans="1:19">
      <c r="A15" s="10"/>
      <c r="B15" s="10"/>
      <c r="C15" s="10" t="s">
        <v>9</v>
      </c>
      <c r="D15" s="10" t="s">
        <v>8</v>
      </c>
      <c r="E15" s="11" t="s">
        <v>9</v>
      </c>
      <c r="F15" s="10" t="s">
        <v>8</v>
      </c>
      <c r="H15" s="53"/>
      <c r="I15" s="53"/>
      <c r="J15" s="53"/>
      <c r="K15" s="53"/>
      <c r="L15" s="53"/>
      <c r="M15" s="53"/>
      <c r="N15" s="53"/>
      <c r="O15" s="53"/>
      <c r="P15" s="53"/>
      <c r="Q15" s="53"/>
      <c r="R15" s="53"/>
      <c r="S15" s="53"/>
    </row>
    <row r="16" spans="1:19">
      <c r="A16" s="10"/>
      <c r="B16" s="10"/>
      <c r="C16" s="10"/>
      <c r="D16" s="10"/>
      <c r="E16" s="11"/>
      <c r="F16" s="10"/>
      <c r="H16" s="53"/>
      <c r="I16" s="53"/>
      <c r="J16" s="53"/>
      <c r="K16" s="53"/>
      <c r="L16" s="53"/>
      <c r="M16" s="53"/>
      <c r="N16" s="53"/>
      <c r="O16" s="53"/>
      <c r="P16" s="53"/>
      <c r="Q16" s="53"/>
      <c r="R16" s="53"/>
      <c r="S16" s="53"/>
    </row>
    <row r="17" spans="1:19">
      <c r="A17" s="10" t="s">
        <v>4</v>
      </c>
      <c r="B17" s="10" t="s">
        <v>3</v>
      </c>
      <c r="C17" s="10" t="s">
        <v>33</v>
      </c>
      <c r="D17" s="10" t="s">
        <v>33</v>
      </c>
      <c r="E17" s="11" t="s">
        <v>33</v>
      </c>
      <c r="F17" s="10" t="s">
        <v>33</v>
      </c>
      <c r="H17" s="53"/>
      <c r="I17" s="53"/>
      <c r="J17" s="53"/>
      <c r="K17" s="53"/>
      <c r="L17" s="53"/>
      <c r="M17" s="53"/>
      <c r="N17" s="53"/>
      <c r="O17" s="53"/>
      <c r="P17" s="53"/>
      <c r="Q17" s="53"/>
      <c r="R17" s="53"/>
      <c r="S17" s="53"/>
    </row>
    <row r="18" spans="1:19">
      <c r="A18" s="46"/>
      <c r="B18" s="46"/>
      <c r="C18" s="19"/>
      <c r="D18" s="19"/>
      <c r="E18" s="19"/>
      <c r="F18" s="19"/>
      <c r="H18" s="19"/>
      <c r="I18" s="19"/>
      <c r="J18" s="19"/>
      <c r="K18" s="19"/>
      <c r="L18" s="19"/>
      <c r="M18" s="19"/>
      <c r="N18" s="19"/>
      <c r="O18" s="19"/>
      <c r="P18" s="19"/>
      <c r="Q18" s="19"/>
      <c r="R18" s="19"/>
      <c r="S18" s="19"/>
    </row>
    <row r="19" spans="1:19">
      <c r="A19" s="47">
        <f>x+B19-Jahr</f>
        <v>30</v>
      </c>
      <c r="B19" s="47">
        <f>MAX(Jahr,1999)</f>
        <v>2017</v>
      </c>
      <c r="C19" s="48">
        <f>IF($A19=121,1,IF($A19&gt;121,"",IF($A19&lt;(x+n),INDEX(Aggregattafel_2.O,$A19+1,Geschlecht),IF($A19=(x+n),INDEX(f,1,Geschlecht),IF(AND($A19&gt;(x+n),$A19&lt;(x+n+5)),INDEX(f,2,Geschlecht),1))*INDEX(Selektionstafel_2.O,$A19+1,Geschlecht))*EXP(-(INDEX(F_2_2.O,$A19+1,Geschlecht)*($B19-1999)+INDEX(G,$B19-1998,1)*(INDEX(F_1_2.O,$A19+1,Geschlecht)-INDEX(F_2_2.O,$A19+1,Geschlecht))))))</f>
        <v>4.9317148165386516E-4</v>
      </c>
      <c r="D19" s="48">
        <f>IF($A19=121,1,IF($A19&gt;121,"",INDEX(Aggregattafel_2.O,$A19+1,Geschlecht)*EXP(-(INDEX(F_2_2.O,$A19+1,Geschlecht)*($B19-1999)+INDEX(G,$B19-1998,1)*(INDEX(F_1_2.O,$A19+1,Geschlecht)-INDEX(F_2_2.O,$A19+1,Geschlecht))))))</f>
        <v>4.9317148165386516E-4</v>
      </c>
      <c r="E19" s="48">
        <f t="shared" ref="E19:E50" si="0">IF($A19=121,1,IF($A19&gt;121,"",IF($A19&lt;(x+n),INDEX(Aggregattafel_1.O,$A19+1,Geschlecht),IF($A19=(x+n),INDEX(f,1,Geschlecht),IF(AND($A19&gt;(x+n),$A19&lt;(x+n+5)),INDEX(f,2,Geschlecht),1))*INDEX(Selektionstafel_1.O,$A19+1,Geschlecht))*EXP(-INDEX(F_1.O,$A19+1,Geschlecht)*($B19-1999))))</f>
        <v>3.6451900643746671E-4</v>
      </c>
      <c r="F19" s="48">
        <f>IF($A19=121,1,IF($A19&gt;121,"",INDEX(Aggregattafel_1.O,$A19+1,Geschlecht)*EXP(-INDEX(F_1.O,$A19+1,Geschlecht)*($B19-1999))))</f>
        <v>3.6451900643746671E-4</v>
      </c>
      <c r="H19" s="47">
        <f>x+B19-Jahr</f>
        <v>30</v>
      </c>
      <c r="I19" s="77">
        <f>IF($D$4="2.O. Selektion",C19,IF($D$4="2.O. Aggregat",D19,IF($D$4="1.O. Selektion",E19,IF($D$4="1.O. Aggregat",F19,#REF!))))</f>
        <v>3.6451900643746671E-4</v>
      </c>
      <c r="J19" s="19">
        <f>1000000</f>
        <v>1000000</v>
      </c>
      <c r="K19" s="19">
        <f>IF(H19&gt;121,"",IF(I19&lt;&gt;"",J19*I19,""))</f>
        <v>364.51900643746671</v>
      </c>
      <c r="L19" s="19">
        <f>IF(H19&gt;121,"",J19*(1+$D$5)^(-H19))</f>
        <v>688888.67211519484</v>
      </c>
      <c r="M19" s="19">
        <f>IF(I19=1,L19,IF(I19&lt;&gt;"",L19+M20,""))</f>
        <v>30773483.290539276</v>
      </c>
      <c r="N19" s="19">
        <f>IF(I19=1,M19,IF(I19&lt;&gt;"",M19+N20,""))</f>
        <v>910220932.1066767</v>
      </c>
      <c r="O19" s="19">
        <f>IF(I19="","",K19*(1+$D$5)^(-H19-1))</f>
        <v>248.01285363501896</v>
      </c>
      <c r="P19" s="19">
        <f>IF(I19=1,O19,IF(I19="","",O19+P20))</f>
        <v>308969.12531841395</v>
      </c>
      <c r="Q19" s="19">
        <f>IF(I19=1,P19,IF(I19="","",P19+Q20))</f>
        <v>19536187.832432155</v>
      </c>
      <c r="R19" s="19"/>
      <c r="S19" s="19"/>
    </row>
    <row r="20" spans="1:19">
      <c r="A20" s="47">
        <f>IF(AND(A19&lt;121,A19&lt;&gt;""),A19+1,"")</f>
        <v>31</v>
      </c>
      <c r="B20" s="47">
        <f>IF(AND($A19&lt;121,$A19&lt;&gt;""),B19+1,"")</f>
        <v>2018</v>
      </c>
      <c r="C20" s="48">
        <f t="shared" ref="C20:C83" si="1">IF($A20=121,1,IF($A20&gt;121,"",IF($A20&lt;(x+n),INDEX(Aggregattafel_2.O,$A20+1,Geschlecht),IF($A20=(x+n),INDEX(f,1,Geschlecht),IF(AND($A20&gt;(x+n),$A20&lt;(x+n+5)),INDEX(f,2,Geschlecht),1))*INDEX(Selektionstafel_2.O,$A20+1,Geschlecht))*EXP(-(INDEX(F_2_2.O,$A20+1,Geschlecht)*($B20-1999)+INDEX(G,$B20-1998,1)*(INDEX(F_1_2.O,$A20+1,Geschlecht)-INDEX(F_2_2.O,$A20+1,Geschlecht))))))</f>
        <v>4.9144225755471131E-4</v>
      </c>
      <c r="D20" s="48">
        <f t="shared" ref="D20:D83" si="2">IF($A20=121,1,IF($A20&gt;121,"",INDEX(Aggregattafel_2.O,$A20+1,Geschlecht)*EXP(-(INDEX(F_2_2.O,$A20+1,Geschlecht)*($B20-1999)+INDEX(G,$B20-1998,1)*(INDEX(F_1_2.O,$A20+1,Geschlecht)-INDEX(F_2_2.O,$A20+1,Geschlecht))))))</f>
        <v>4.9144225755471131E-4</v>
      </c>
      <c r="E20" s="48">
        <f t="shared" si="0"/>
        <v>3.594670680261293E-4</v>
      </c>
      <c r="F20" s="48">
        <f t="shared" ref="F20:F83" si="3">IF($A20=121,1,IF($A20&gt;121,"",INDEX(Aggregattafel_1.O,$A20+1,Geschlecht)*EXP(-INDEX(F_1.O,$A20+1,Geschlecht)*($B20-1999))))</f>
        <v>3.594670680261293E-4</v>
      </c>
      <c r="H20" s="47">
        <f>IF(AND(A19&lt;121,A19&lt;&gt;""),A19+1,"")</f>
        <v>31</v>
      </c>
      <c r="I20" s="77">
        <f>IF($D$4="2.O. Selektion",C20,IF($D$4="2.O. Aggregat",D20,IF($D$4="1.O. Selektion",E20,IF($D$4="1.O. Aggregat",F20,#REF!))))</f>
        <v>3.594670680261293E-4</v>
      </c>
      <c r="J20" s="19">
        <f>IF(H20&gt;121,"",IF(I19&lt;&gt;"",J19-K19,""))</f>
        <v>999635.48099356249</v>
      </c>
      <c r="K20" s="19">
        <f t="shared" ref="K20:K83" si="4">IF(H20&gt;121,"",IF(I20&lt;&gt;"",J20*I20,""))</f>
        <v>359.33603544764543</v>
      </c>
      <c r="L20" s="19">
        <f t="shared" ref="L20:L83" si="5">IF(H20&gt;121,"",J20*(1+$D$5)^(-H20))</f>
        <v>680135.86084038485</v>
      </c>
      <c r="M20" s="19">
        <f t="shared" ref="M20:M83" si="6">IF(I20=1,L20,IF(I20&lt;&gt;"",L20+M21,""))</f>
        <v>30084594.61842408</v>
      </c>
      <c r="N20" s="19">
        <f t="shared" ref="N20:N83" si="7">IF(I20=1,M20,IF(I20&lt;&gt;"",M20+N21,""))</f>
        <v>879447448.81613743</v>
      </c>
      <c r="O20" s="19">
        <f t="shared" ref="O20:O83" si="8">IF(I20="","",K20*(1+$D$5)^(-H20-1))</f>
        <v>241.46809259824255</v>
      </c>
      <c r="P20" s="19">
        <f t="shared" ref="P20:P83" si="9">IF(I20=1,O20,IF(I20="","",O20+P21))</f>
        <v>308721.11246477894</v>
      </c>
      <c r="Q20" s="19">
        <f t="shared" ref="Q20:Q83" si="10">IF(I20=1,P20,IF(I20="","",P20+Q21))</f>
        <v>19227218.707113739</v>
      </c>
      <c r="R20" s="19"/>
      <c r="S20" s="19"/>
    </row>
    <row r="21" spans="1:19">
      <c r="A21" s="47">
        <f t="shared" ref="A21:A84" si="11">IF(AND(A20&lt;121,A20&lt;&gt;""),A20+1,"")</f>
        <v>32</v>
      </c>
      <c r="B21" s="47">
        <f t="shared" ref="B21:B84" si="12">IF(AND($A20&lt;121,$A20&lt;&gt;""),B20+1,"")</f>
        <v>2019</v>
      </c>
      <c r="C21" s="48">
        <f t="shared" si="1"/>
        <v>5.0114592351038333E-4</v>
      </c>
      <c r="D21" s="48">
        <f t="shared" si="2"/>
        <v>5.0114592351038333E-4</v>
      </c>
      <c r="E21" s="48">
        <f t="shared" si="0"/>
        <v>3.6255985253254134E-4</v>
      </c>
      <c r="F21" s="48">
        <f t="shared" si="3"/>
        <v>3.6255985253254134E-4</v>
      </c>
      <c r="H21" s="47">
        <f t="shared" ref="H21:H84" si="13">IF(AND(A20&lt;121,A20&lt;&gt;""),A20+1,"")</f>
        <v>32</v>
      </c>
      <c r="I21" s="77">
        <f>IF($D$4="2.O. Selektion",C21,IF($D$4="2.O. Aggregat",D21,IF($D$4="1.O. Selektion",E21,IF($D$4="1.O. Aggregat",F21,#REF!))))</f>
        <v>3.6255985253254134E-4</v>
      </c>
      <c r="J21" s="19">
        <f t="shared" ref="J21:J84" si="14">IF(H21&gt;121,"",IF(I20&lt;&gt;"",J20-K20,""))</f>
        <v>999276.14495811483</v>
      </c>
      <c r="K21" s="19">
        <f t="shared" si="4"/>
        <v>362.29741175530052</v>
      </c>
      <c r="L21" s="19">
        <f t="shared" si="5"/>
        <v>671497.65372506564</v>
      </c>
      <c r="M21" s="19">
        <f t="shared" si="6"/>
        <v>29404458.757583696</v>
      </c>
      <c r="N21" s="19">
        <f t="shared" si="7"/>
        <v>849362854.19771338</v>
      </c>
      <c r="O21" s="19">
        <f t="shared" si="8"/>
        <v>240.45243487457512</v>
      </c>
      <c r="P21" s="19">
        <f t="shared" si="9"/>
        <v>308479.64437218069</v>
      </c>
      <c r="Q21" s="19">
        <f t="shared" si="10"/>
        <v>18918497.594648961</v>
      </c>
      <c r="R21" s="19"/>
      <c r="S21" s="19"/>
    </row>
    <row r="22" spans="1:19">
      <c r="A22" s="47">
        <f t="shared" si="11"/>
        <v>33</v>
      </c>
      <c r="B22" s="47">
        <f t="shared" si="12"/>
        <v>2020</v>
      </c>
      <c r="C22" s="48">
        <f t="shared" si="1"/>
        <v>5.233793796673757E-4</v>
      </c>
      <c r="D22" s="48">
        <f t="shared" si="2"/>
        <v>5.233793796673757E-4</v>
      </c>
      <c r="E22" s="48">
        <f t="shared" si="0"/>
        <v>3.7454160073251055E-4</v>
      </c>
      <c r="F22" s="48">
        <f t="shared" si="3"/>
        <v>3.7454160073251055E-4</v>
      </c>
      <c r="H22" s="47">
        <f t="shared" si="13"/>
        <v>33</v>
      </c>
      <c r="I22" s="77">
        <f>IF($D$4="2.O. Selektion",C22,IF($D$4="2.O. Aggregat",D22,IF($D$4="1.O. Selektion",E22,IF($D$4="1.O. Aggregat",F22,#REF!))))</f>
        <v>3.7454160073251055E-4</v>
      </c>
      <c r="J22" s="19">
        <f t="shared" si="14"/>
        <v>998913.84754635952</v>
      </c>
      <c r="K22" s="19">
        <f t="shared" si="4"/>
        <v>374.13479145388447</v>
      </c>
      <c r="L22" s="19">
        <f t="shared" si="5"/>
        <v>662967.10679975816</v>
      </c>
      <c r="M22" s="19">
        <f t="shared" si="6"/>
        <v>28732961.103858631</v>
      </c>
      <c r="N22" s="19">
        <f t="shared" si="7"/>
        <v>819958395.44012964</v>
      </c>
      <c r="O22" s="19">
        <f t="shared" si="8"/>
        <v>245.24322114941498</v>
      </c>
      <c r="P22" s="19">
        <f t="shared" si="9"/>
        <v>308239.19193730614</v>
      </c>
      <c r="Q22" s="19">
        <f t="shared" si="10"/>
        <v>18610017.950276781</v>
      </c>
      <c r="R22" s="19"/>
      <c r="S22" s="19"/>
    </row>
    <row r="23" spans="1:19">
      <c r="A23" s="47">
        <f t="shared" si="11"/>
        <v>34</v>
      </c>
      <c r="B23" s="47">
        <f t="shared" si="12"/>
        <v>2021</v>
      </c>
      <c r="C23" s="48">
        <f t="shared" si="1"/>
        <v>5.5502556034252889E-4</v>
      </c>
      <c r="D23" s="48">
        <f t="shared" si="2"/>
        <v>5.5502556034252889E-4</v>
      </c>
      <c r="E23" s="48">
        <f t="shared" si="0"/>
        <v>3.9313525792856845E-4</v>
      </c>
      <c r="F23" s="48">
        <f t="shared" si="3"/>
        <v>3.9313525792856845E-4</v>
      </c>
      <c r="H23" s="47">
        <f t="shared" si="13"/>
        <v>34</v>
      </c>
      <c r="I23" s="77">
        <f>IF($D$4="2.O. Selektion",C23,IF($D$4="2.O. Aggregat",D23,IF($D$4="1.O. Selektion",E23,IF($D$4="1.O. Aggregat",F23,#REF!))))</f>
        <v>3.9313525792856845E-4</v>
      </c>
      <c r="J23" s="19">
        <f t="shared" si="14"/>
        <v>998539.71275490569</v>
      </c>
      <c r="K23" s="19">
        <f t="shared" si="4"/>
        <v>392.56116752581852</v>
      </c>
      <c r="L23" s="19">
        <f t="shared" si="5"/>
        <v>654537.08448231546</v>
      </c>
      <c r="M23" s="19">
        <f t="shared" si="6"/>
        <v>28069993.997058872</v>
      </c>
      <c r="N23" s="19">
        <f t="shared" si="7"/>
        <v>791225434.33627105</v>
      </c>
      <c r="O23" s="19">
        <f t="shared" si="8"/>
        <v>254.14479558693168</v>
      </c>
      <c r="P23" s="19">
        <f t="shared" si="9"/>
        <v>307993.94871615671</v>
      </c>
      <c r="Q23" s="19">
        <f t="shared" si="10"/>
        <v>18301778.758339476</v>
      </c>
      <c r="R23" s="19"/>
      <c r="S23" s="19"/>
    </row>
    <row r="24" spans="1:19">
      <c r="A24" s="47">
        <f t="shared" si="11"/>
        <v>35</v>
      </c>
      <c r="B24" s="47">
        <f t="shared" si="12"/>
        <v>2022</v>
      </c>
      <c r="C24" s="48">
        <f t="shared" si="1"/>
        <v>5.9457656730933436E-4</v>
      </c>
      <c r="D24" s="48">
        <f t="shared" si="2"/>
        <v>5.9457656730933436E-4</v>
      </c>
      <c r="E24" s="48">
        <f t="shared" si="0"/>
        <v>4.1691529820380173E-4</v>
      </c>
      <c r="F24" s="48">
        <f t="shared" si="3"/>
        <v>4.1691529820380173E-4</v>
      </c>
      <c r="H24" s="47">
        <f t="shared" si="13"/>
        <v>35</v>
      </c>
      <c r="I24" s="77">
        <f>IF($D$4="2.O. Selektion",C24,IF($D$4="2.O. Aggregat",D24,IF($D$4="1.O. Selektion",E24,IF($D$4="1.O. Aggregat",F24,#REF!))))</f>
        <v>4.1691529820380173E-4</v>
      </c>
      <c r="J24" s="19">
        <f t="shared" si="14"/>
        <v>998147.15158737986</v>
      </c>
      <c r="K24" s="19">
        <f t="shared" si="4"/>
        <v>416.14281735532774</v>
      </c>
      <c r="L24" s="19">
        <f t="shared" si="5"/>
        <v>646202.23494003329</v>
      </c>
      <c r="M24" s="19">
        <f t="shared" si="6"/>
        <v>27415456.912576556</v>
      </c>
      <c r="N24" s="19">
        <f t="shared" si="7"/>
        <v>763155440.33921218</v>
      </c>
      <c r="O24" s="19">
        <f t="shared" si="8"/>
        <v>266.08552837529589</v>
      </c>
      <c r="P24" s="19">
        <f t="shared" si="9"/>
        <v>307739.80392056977</v>
      </c>
      <c r="Q24" s="19">
        <f t="shared" si="10"/>
        <v>17993784.80962332</v>
      </c>
      <c r="R24" s="19"/>
      <c r="S24" s="19"/>
    </row>
    <row r="25" spans="1:19">
      <c r="A25" s="47">
        <f t="shared" si="11"/>
        <v>36</v>
      </c>
      <c r="B25" s="47">
        <f t="shared" si="12"/>
        <v>2023</v>
      </c>
      <c r="C25" s="48">
        <f t="shared" si="1"/>
        <v>6.4309203557125617E-4</v>
      </c>
      <c r="D25" s="48">
        <f t="shared" si="2"/>
        <v>6.4309203557125617E-4</v>
      </c>
      <c r="E25" s="48">
        <f t="shared" si="0"/>
        <v>4.4556422014481066E-4</v>
      </c>
      <c r="F25" s="48">
        <f t="shared" si="3"/>
        <v>4.4556422014481066E-4</v>
      </c>
      <c r="H25" s="47">
        <f t="shared" si="13"/>
        <v>36</v>
      </c>
      <c r="I25" s="77">
        <f>IF($D$4="2.O. Selektion",C25,IF($D$4="2.O. Aggregat",D25,IF($D$4="1.O. Selektion",E25,IF($D$4="1.O. Aggregat",F25,#REF!))))</f>
        <v>4.4556422014481066E-4</v>
      </c>
      <c r="J25" s="19">
        <f t="shared" si="14"/>
        <v>997731.00877002452</v>
      </c>
      <c r="K25" s="19">
        <f t="shared" si="4"/>
        <v>444.55323883691119</v>
      </c>
      <c r="L25" s="19">
        <f t="shared" si="5"/>
        <v>637958.34404202795</v>
      </c>
      <c r="M25" s="19">
        <f t="shared" si="6"/>
        <v>26769254.677636523</v>
      </c>
      <c r="N25" s="19">
        <f t="shared" si="7"/>
        <v>735739983.42663562</v>
      </c>
      <c r="O25" s="19">
        <f t="shared" si="8"/>
        <v>280.74213535601086</v>
      </c>
      <c r="P25" s="19">
        <f t="shared" si="9"/>
        <v>307473.71839219448</v>
      </c>
      <c r="Q25" s="19">
        <f t="shared" si="10"/>
        <v>17686045.005702749</v>
      </c>
      <c r="R25" s="19"/>
      <c r="S25" s="19"/>
    </row>
    <row r="26" spans="1:19">
      <c r="A26" s="47">
        <f t="shared" si="11"/>
        <v>37</v>
      </c>
      <c r="B26" s="47">
        <f t="shared" si="12"/>
        <v>2024</v>
      </c>
      <c r="C26" s="48">
        <f t="shared" si="1"/>
        <v>7.0267485089699276E-4</v>
      </c>
      <c r="D26" s="48">
        <f t="shared" si="2"/>
        <v>7.0267485089699276E-4</v>
      </c>
      <c r="E26" s="48">
        <f t="shared" si="0"/>
        <v>4.8173102368773304E-4</v>
      </c>
      <c r="F26" s="48">
        <f t="shared" si="3"/>
        <v>4.8173102368773304E-4</v>
      </c>
      <c r="H26" s="47">
        <f t="shared" si="13"/>
        <v>37</v>
      </c>
      <c r="I26" s="77">
        <f>IF($D$4="2.O. Selektion",C26,IF($D$4="2.O. Aggregat",D26,IF($D$4="1.O. Selektion",E26,IF($D$4="1.O. Aggregat",F26,#REF!))))</f>
        <v>4.8173102368773304E-4</v>
      </c>
      <c r="J26" s="19">
        <f t="shared" si="14"/>
        <v>997286.45553118759</v>
      </c>
      <c r="K26" s="19">
        <f t="shared" si="4"/>
        <v>480.42382513294984</v>
      </c>
      <c r="L26" s="19">
        <f t="shared" si="5"/>
        <v>629801.57296788145</v>
      </c>
      <c r="M26" s="19">
        <f t="shared" si="6"/>
        <v>26131296.333594494</v>
      </c>
      <c r="N26" s="19">
        <f t="shared" si="7"/>
        <v>708970728.74899912</v>
      </c>
      <c r="O26" s="19">
        <f t="shared" si="8"/>
        <v>299.64933971946868</v>
      </c>
      <c r="P26" s="19">
        <f t="shared" si="9"/>
        <v>307192.97625683848</v>
      </c>
      <c r="Q26" s="19">
        <f t="shared" si="10"/>
        <v>17378571.287310556</v>
      </c>
      <c r="R26" s="19"/>
      <c r="S26" s="19"/>
    </row>
    <row r="27" spans="1:19">
      <c r="A27" s="47">
        <f t="shared" si="11"/>
        <v>38</v>
      </c>
      <c r="B27" s="47">
        <f t="shared" si="12"/>
        <v>2025</v>
      </c>
      <c r="C27" s="48">
        <f>IF($A27=121,1,IF($A27&gt;121,"",IF($A27&lt;(x+n),INDEX(Aggregattafel_2.O,$A27+1,Geschlecht),IF($A27=(x+n),INDEX(f,1,Geschlecht),IF(AND($A27&gt;(x+n),$A27&lt;(x+n+5)),INDEX(f,2,Geschlecht),1))*INDEX(Selektionstafel_2.O,$A27+1,Geschlecht))*EXP(-(INDEX(F_2_2.O,$A27+1,Geschlecht)*($B27-1999)+INDEX(G,$B27-1998,1)*(INDEX(F_1_2.O,$A27+1,Geschlecht)-INDEX(F_2_2.O,$A27+1,Geschlecht))))))</f>
        <v>7.676045890027607E-4</v>
      </c>
      <c r="D27" s="48">
        <f t="shared" si="2"/>
        <v>7.676045890027607E-4</v>
      </c>
      <c r="E27" s="48">
        <f t="shared" si="0"/>
        <v>5.2011135395452278E-4</v>
      </c>
      <c r="F27" s="48">
        <f t="shared" si="3"/>
        <v>5.2011135395452278E-4</v>
      </c>
      <c r="H27" s="47">
        <f t="shared" si="13"/>
        <v>38</v>
      </c>
      <c r="I27" s="77">
        <f>IF($D$4="2.O. Selektion",C27,IF($D$4="2.O. Aggregat",D27,IF($D$4="1.O. Selektion",E27,IF($D$4="1.O. Aggregat",F27,#REF!))))</f>
        <v>5.2011135395452278E-4</v>
      </c>
      <c r="J27" s="19">
        <f t="shared" si="14"/>
        <v>996806.03170605469</v>
      </c>
      <c r="K27" s="19">
        <f t="shared" si="4"/>
        <v>518.45013478067108</v>
      </c>
      <c r="L27" s="19">
        <f t="shared" si="5"/>
        <v>621726.59556683013</v>
      </c>
      <c r="M27" s="19">
        <f t="shared" si="6"/>
        <v>25501494.76062661</v>
      </c>
      <c r="N27" s="19">
        <f t="shared" si="7"/>
        <v>682839432.41540468</v>
      </c>
      <c r="O27" s="19">
        <f t="shared" si="8"/>
        <v>319.37487546646923</v>
      </c>
      <c r="P27" s="19">
        <f t="shared" si="9"/>
        <v>306893.32691711903</v>
      </c>
      <c r="Q27" s="19">
        <f t="shared" si="10"/>
        <v>17071378.311053716</v>
      </c>
      <c r="R27" s="19"/>
      <c r="S27" s="19"/>
    </row>
    <row r="28" spans="1:19">
      <c r="A28" s="47">
        <f t="shared" si="11"/>
        <v>39</v>
      </c>
      <c r="B28" s="47">
        <f t="shared" si="12"/>
        <v>2026</v>
      </c>
      <c r="C28" s="48">
        <f>IF($A28=121,1,IF($A28&gt;121,"",IF($A28&lt;(x+n),INDEX(Aggregattafel_2.O,$A28+1,Geschlecht),IF($A28=(x+n),INDEX(f,1,Geschlecht),IF(AND($A28&gt;(x+n),$A28&lt;(x+n+5)),INDEX(f,2,Geschlecht),1))*INDEX(Selektionstafel_2.O,$A28+1,Geschlecht))*EXP(-(INDEX(F_2_2.O,$A28+1,Geschlecht)*($B28-1999)+INDEX(G,$B28-1998,1)*(INDEX(F_1_2.O,$A28+1,Geschlecht)-INDEX(F_2_2.O,$A28+1,Geschlecht))))))</f>
        <v>8.3193477034824981E-4</v>
      </c>
      <c r="D28" s="48">
        <f t="shared" si="2"/>
        <v>8.3193477034824981E-4</v>
      </c>
      <c r="E28" s="48">
        <f t="shared" si="0"/>
        <v>5.5790029870954577E-4</v>
      </c>
      <c r="F28" s="48">
        <f t="shared" si="3"/>
        <v>5.5790029870954577E-4</v>
      </c>
      <c r="H28" s="47">
        <f t="shared" si="13"/>
        <v>39</v>
      </c>
      <c r="I28" s="77">
        <f>IF($D$4="2.O. Selektion",C28,IF($D$4="2.O. Aggregat",D28,IF($D$4="1.O. Selektion",E28,IF($D$4="1.O. Aggregat",F28,#REF!))))</f>
        <v>5.5790029870954577E-4</v>
      </c>
      <c r="J28" s="19">
        <f t="shared" si="14"/>
        <v>996287.58157127397</v>
      </c>
      <c r="K28" s="19">
        <f t="shared" si="4"/>
        <v>555.82913935922465</v>
      </c>
      <c r="L28" s="19">
        <f t="shared" si="5"/>
        <v>613731.58370905719</v>
      </c>
      <c r="M28" s="19">
        <f t="shared" si="6"/>
        <v>24879768.165059779</v>
      </c>
      <c r="N28" s="19">
        <f t="shared" si="7"/>
        <v>657337937.65477812</v>
      </c>
      <c r="O28" s="19">
        <f t="shared" si="8"/>
        <v>338.17386062100303</v>
      </c>
      <c r="P28" s="19">
        <f t="shared" si="9"/>
        <v>306573.95204165258</v>
      </c>
      <c r="Q28" s="19">
        <f t="shared" si="10"/>
        <v>16764484.984136596</v>
      </c>
      <c r="R28" s="19"/>
      <c r="S28" s="19"/>
    </row>
    <row r="29" spans="1:19">
      <c r="A29" s="47">
        <f t="shared" si="11"/>
        <v>40</v>
      </c>
      <c r="B29" s="47">
        <f t="shared" si="12"/>
        <v>2027</v>
      </c>
      <c r="C29" s="48">
        <f>IF($A29=121,1,IF($A29&gt;121,"",IF($A29&lt;(x+n),INDEX(Aggregattafel_2.O,$A29+1,Geschlecht),IF($A29=(x+n),INDEX(f,1,Geschlecht),IF(AND($A29&gt;(x+n),$A29&lt;(x+n+5)),INDEX(f,2,Geschlecht),1))*INDEX(Selektionstafel_2.O,$A29+1,Geschlecht))*EXP(-(INDEX(F_2_2.O,$A29+1,Geschlecht)*($B29-1999)+INDEX(G,$B29-1998,1)*(INDEX(F_1_2.O,$A29+1,Geschlecht)-INDEX(F_2_2.O,$A29+1,Geschlecht))))))</f>
        <v>8.962405839671578E-4</v>
      </c>
      <c r="D29" s="48">
        <f t="shared" si="2"/>
        <v>8.962405839671578E-4</v>
      </c>
      <c r="E29" s="48">
        <f t="shared" si="0"/>
        <v>5.945873383662011E-4</v>
      </c>
      <c r="F29" s="48">
        <f t="shared" si="3"/>
        <v>5.945873383662011E-4</v>
      </c>
      <c r="H29" s="47">
        <f t="shared" si="13"/>
        <v>40</v>
      </c>
      <c r="I29" s="77">
        <f>IF($D$4="2.O. Selektion",C29,IF($D$4="2.O. Aggregat",D29,IF($D$4="1.O. Selektion",E29,IF($D$4="1.O. Aggregat",F29,#REF!))))</f>
        <v>5.945873383662011E-4</v>
      </c>
      <c r="J29" s="19">
        <f t="shared" si="14"/>
        <v>995731.75243191479</v>
      </c>
      <c r="K29" s="19">
        <f t="shared" si="4"/>
        <v>592.04949240520534</v>
      </c>
      <c r="L29" s="19">
        <f t="shared" si="5"/>
        <v>605816.47671622562</v>
      </c>
      <c r="M29" s="19">
        <f t="shared" si="6"/>
        <v>24266036.581350721</v>
      </c>
      <c r="N29" s="19">
        <f t="shared" si="7"/>
        <v>632458169.48971832</v>
      </c>
      <c r="O29" s="19">
        <f t="shared" si="8"/>
        <v>355.76375943613851</v>
      </c>
      <c r="P29" s="19">
        <f t="shared" si="9"/>
        <v>306235.77818103158</v>
      </c>
      <c r="Q29" s="19">
        <f t="shared" si="10"/>
        <v>16457911.032094944</v>
      </c>
      <c r="R29" s="19"/>
      <c r="S29" s="19"/>
    </row>
    <row r="30" spans="1:19">
      <c r="A30" s="47">
        <f t="shared" si="11"/>
        <v>41</v>
      </c>
      <c r="B30" s="47">
        <f t="shared" si="12"/>
        <v>2028</v>
      </c>
      <c r="C30" s="48">
        <f t="shared" si="1"/>
        <v>9.5989155074614654E-4</v>
      </c>
      <c r="D30" s="48">
        <f t="shared" si="2"/>
        <v>9.5989155074614654E-4</v>
      </c>
      <c r="E30" s="48">
        <f t="shared" si="0"/>
        <v>6.3016286275454497E-4</v>
      </c>
      <c r="F30" s="48">
        <f t="shared" si="3"/>
        <v>6.3016286275454497E-4</v>
      </c>
      <c r="H30" s="47">
        <f t="shared" si="13"/>
        <v>41</v>
      </c>
      <c r="I30" s="77">
        <f>IF($D$4="2.O. Selektion",C30,IF($D$4="2.O. Aggregat",D30,IF($D$4="1.O. Selektion",E30,IF($D$4="1.O. Aggregat",F30,#REF!))))</f>
        <v>6.3016286275454497E-4</v>
      </c>
      <c r="J30" s="19">
        <f t="shared" si="14"/>
        <v>995139.70293950953</v>
      </c>
      <c r="K30" s="19">
        <f t="shared" si="4"/>
        <v>627.1000840450688</v>
      </c>
      <c r="L30" s="19">
        <f t="shared" si="5"/>
        <v>597981.49719486071</v>
      </c>
      <c r="M30" s="19">
        <f t="shared" si="6"/>
        <v>23660220.104634497</v>
      </c>
      <c r="N30" s="19">
        <f t="shared" si="7"/>
        <v>608192132.90836763</v>
      </c>
      <c r="O30" s="19">
        <f t="shared" si="8"/>
        <v>372.17356261388869</v>
      </c>
      <c r="P30" s="19">
        <f t="shared" si="9"/>
        <v>305880.01442159544</v>
      </c>
      <c r="Q30" s="19">
        <f t="shared" si="10"/>
        <v>16151675.253913913</v>
      </c>
      <c r="R30" s="19"/>
      <c r="S30" s="19"/>
    </row>
    <row r="31" spans="1:19">
      <c r="A31" s="47">
        <f t="shared" si="11"/>
        <v>42</v>
      </c>
      <c r="B31" s="47">
        <f t="shared" si="12"/>
        <v>2029</v>
      </c>
      <c r="C31" s="48">
        <f t="shared" si="1"/>
        <v>1.0218994886689171E-3</v>
      </c>
      <c r="D31" s="48">
        <f t="shared" si="2"/>
        <v>1.0218994886689171E-3</v>
      </c>
      <c r="E31" s="48">
        <f t="shared" si="0"/>
        <v>6.6344034631244232E-4</v>
      </c>
      <c r="F31" s="48">
        <f t="shared" si="3"/>
        <v>6.6344034631244232E-4</v>
      </c>
      <c r="H31" s="47">
        <f t="shared" si="13"/>
        <v>42</v>
      </c>
      <c r="I31" s="77">
        <f>IF($D$4="2.O. Selektion",C31,IF($D$4="2.O. Aggregat",D31,IF($D$4="1.O. Selektion",E31,IF($D$4="1.O. Aggregat",F31,#REF!))))</f>
        <v>6.6344034631244232E-4</v>
      </c>
      <c r="J31" s="19">
        <f t="shared" si="14"/>
        <v>994512.60285546444</v>
      </c>
      <c r="K31" s="19">
        <f t="shared" si="4"/>
        <v>659.79978565051772</v>
      </c>
      <c r="L31" s="19">
        <f t="shared" si="5"/>
        <v>590226.83601255715</v>
      </c>
      <c r="M31" s="19">
        <f t="shared" si="6"/>
        <v>23062238.607439637</v>
      </c>
      <c r="N31" s="19">
        <f t="shared" si="7"/>
        <v>584531912.80373311</v>
      </c>
      <c r="O31" s="19">
        <f t="shared" si="8"/>
        <v>386.74597183907957</v>
      </c>
      <c r="P31" s="19">
        <f t="shared" si="9"/>
        <v>305507.84085898154</v>
      </c>
      <c r="Q31" s="19">
        <f t="shared" si="10"/>
        <v>15845795.239492318</v>
      </c>
      <c r="R31" s="19"/>
      <c r="S31" s="19"/>
    </row>
    <row r="32" spans="1:19">
      <c r="A32" s="47">
        <f t="shared" si="11"/>
        <v>43</v>
      </c>
      <c r="B32" s="47">
        <f t="shared" si="12"/>
        <v>2030</v>
      </c>
      <c r="C32" s="48">
        <f t="shared" si="1"/>
        <v>1.0875392618421807E-3</v>
      </c>
      <c r="D32" s="48">
        <f t="shared" si="2"/>
        <v>1.0875392618421807E-3</v>
      </c>
      <c r="E32" s="48">
        <f t="shared" si="0"/>
        <v>6.9851421735259568E-4</v>
      </c>
      <c r="F32" s="48">
        <f t="shared" si="3"/>
        <v>6.9851421735259568E-4</v>
      </c>
      <c r="H32" s="47">
        <f t="shared" si="13"/>
        <v>43</v>
      </c>
      <c r="I32" s="77">
        <f>IF($D$4="2.O. Selektion",C32,IF($D$4="2.O. Aggregat",D32,IF($D$4="1.O. Selektion",E32,IF($D$4="1.O. Aggregat",F32,#REF!))))</f>
        <v>6.9851421735259568E-4</v>
      </c>
      <c r="J32" s="19">
        <f t="shared" si="14"/>
        <v>993852.80306981388</v>
      </c>
      <c r="K32" s="19">
        <f t="shared" si="4"/>
        <v>694.2203128999945</v>
      </c>
      <c r="L32" s="19">
        <f t="shared" si="5"/>
        <v>582553.33897883468</v>
      </c>
      <c r="M32" s="19">
        <f t="shared" si="6"/>
        <v>22472011.77142708</v>
      </c>
      <c r="N32" s="19">
        <f t="shared" si="7"/>
        <v>561469674.19629347</v>
      </c>
      <c r="O32" s="19">
        <f t="shared" si="8"/>
        <v>401.89806384488105</v>
      </c>
      <c r="P32" s="19">
        <f t="shared" si="9"/>
        <v>305121.09488714248</v>
      </c>
      <c r="Q32" s="19">
        <f t="shared" si="10"/>
        <v>15540287.398633337</v>
      </c>
      <c r="R32" s="19"/>
      <c r="S32" s="19"/>
    </row>
    <row r="33" spans="1:19">
      <c r="A33" s="47">
        <f t="shared" si="11"/>
        <v>44</v>
      </c>
      <c r="B33" s="47">
        <f t="shared" si="12"/>
        <v>2031</v>
      </c>
      <c r="C33" s="48">
        <f t="shared" si="1"/>
        <v>1.1579811929427041E-3</v>
      </c>
      <c r="D33" s="48">
        <f t="shared" si="2"/>
        <v>1.1579811929427041E-3</v>
      </c>
      <c r="E33" s="48">
        <f t="shared" si="0"/>
        <v>7.3581352887553927E-4</v>
      </c>
      <c r="F33" s="48">
        <f t="shared" si="3"/>
        <v>7.3581352887553927E-4</v>
      </c>
      <c r="H33" s="47">
        <f t="shared" si="13"/>
        <v>44</v>
      </c>
      <c r="I33" s="77">
        <f>IF($D$4="2.O. Selektion",C33,IF($D$4="2.O. Aggregat",D33,IF($D$4="1.O. Selektion",E33,IF($D$4="1.O. Aggregat",F33,#REF!))))</f>
        <v>7.3581352887553927E-4</v>
      </c>
      <c r="J33" s="19">
        <f t="shared" si="14"/>
        <v>993158.58275691385</v>
      </c>
      <c r="K33" s="19">
        <f t="shared" si="4"/>
        <v>730.77952151139414</v>
      </c>
      <c r="L33" s="19">
        <f t="shared" si="5"/>
        <v>574959.42438438686</v>
      </c>
      <c r="M33" s="19">
        <f t="shared" si="6"/>
        <v>21889458.432448246</v>
      </c>
      <c r="N33" s="19">
        <f t="shared" si="7"/>
        <v>538997662.42486644</v>
      </c>
      <c r="O33" s="19">
        <f t="shared" si="8"/>
        <v>417.83992396693787</v>
      </c>
      <c r="P33" s="19">
        <f t="shared" si="9"/>
        <v>304719.19682329759</v>
      </c>
      <c r="Q33" s="19">
        <f t="shared" si="10"/>
        <v>15235166.303746194</v>
      </c>
      <c r="R33" s="19"/>
      <c r="S33" s="19"/>
    </row>
    <row r="34" spans="1:19">
      <c r="A34" s="47">
        <f t="shared" si="11"/>
        <v>45</v>
      </c>
      <c r="B34" s="47">
        <f t="shared" si="12"/>
        <v>2032</v>
      </c>
      <c r="C34" s="48">
        <f t="shared" si="1"/>
        <v>1.2336311818635065E-3</v>
      </c>
      <c r="D34" s="48">
        <f t="shared" si="2"/>
        <v>1.2336311818635065E-3</v>
      </c>
      <c r="E34" s="48">
        <f t="shared" si="0"/>
        <v>7.7603134023936635E-4</v>
      </c>
      <c r="F34" s="48">
        <f t="shared" si="3"/>
        <v>7.7603134023936635E-4</v>
      </c>
      <c r="H34" s="47">
        <f t="shared" si="13"/>
        <v>45</v>
      </c>
      <c r="I34" s="77">
        <f>IF($D$4="2.O. Selektion",C34,IF($D$4="2.O. Aggregat",D34,IF($D$4="1.O. Selektion",E34,IF($D$4="1.O. Aggregat",F34,#REF!))))</f>
        <v>7.7603134023936635E-4</v>
      </c>
      <c r="J34" s="19">
        <f t="shared" si="14"/>
        <v>992427.80323540245</v>
      </c>
      <c r="K34" s="19">
        <f t="shared" si="4"/>
        <v>770.15507823557948</v>
      </c>
      <c r="L34" s="19">
        <f t="shared" si="5"/>
        <v>567443.31996184739</v>
      </c>
      <c r="M34" s="19">
        <f t="shared" si="6"/>
        <v>21314499.00806386</v>
      </c>
      <c r="N34" s="19">
        <f t="shared" si="7"/>
        <v>517108203.99241817</v>
      </c>
      <c r="O34" s="19">
        <f t="shared" si="8"/>
        <v>434.91733343196825</v>
      </c>
      <c r="P34" s="19">
        <f t="shared" si="9"/>
        <v>304301.35689933068</v>
      </c>
      <c r="Q34" s="19">
        <f t="shared" si="10"/>
        <v>14930447.106922897</v>
      </c>
      <c r="R34" s="19"/>
      <c r="S34" s="19"/>
    </row>
    <row r="35" spans="1:19">
      <c r="A35" s="47">
        <f t="shared" si="11"/>
        <v>46</v>
      </c>
      <c r="B35" s="47">
        <f t="shared" si="12"/>
        <v>2033</v>
      </c>
      <c r="C35" s="48">
        <f t="shared" si="1"/>
        <v>1.3189642075987348E-3</v>
      </c>
      <c r="D35" s="48">
        <f t="shared" si="2"/>
        <v>1.3189642075987348E-3</v>
      </c>
      <c r="E35" s="48">
        <f t="shared" si="0"/>
        <v>8.2118107516794894E-4</v>
      </c>
      <c r="F35" s="48">
        <f t="shared" si="3"/>
        <v>8.2118107516794894E-4</v>
      </c>
      <c r="H35" s="47">
        <f t="shared" si="13"/>
        <v>46</v>
      </c>
      <c r="I35" s="77">
        <f>IF($D$4="2.O. Selektion",C35,IF($D$4="2.O. Aggregat",D35,IF($D$4="1.O. Selektion",E35,IF($D$4="1.O. Aggregat",F35,#REF!))))</f>
        <v>8.2118107516794894E-4</v>
      </c>
      <c r="J35" s="19">
        <f t="shared" si="14"/>
        <v>991657.6481571669</v>
      </c>
      <c r="K35" s="19">
        <f t="shared" si="4"/>
        <v>814.33049371222194</v>
      </c>
      <c r="L35" s="19">
        <f t="shared" si="5"/>
        <v>560002.92954246653</v>
      </c>
      <c r="M35" s="19">
        <f t="shared" si="6"/>
        <v>20747055.688102014</v>
      </c>
      <c r="N35" s="19">
        <f t="shared" si="7"/>
        <v>495793704.98435432</v>
      </c>
      <c r="O35" s="19">
        <f t="shared" si="8"/>
        <v>454.18647681865082</v>
      </c>
      <c r="P35" s="19">
        <f t="shared" si="9"/>
        <v>303866.43956589873</v>
      </c>
      <c r="Q35" s="19">
        <f t="shared" si="10"/>
        <v>14626145.750023566</v>
      </c>
      <c r="R35" s="19"/>
      <c r="S35" s="19"/>
    </row>
    <row r="36" spans="1:19">
      <c r="A36" s="47">
        <f t="shared" si="11"/>
        <v>47</v>
      </c>
      <c r="B36" s="47">
        <f t="shared" si="12"/>
        <v>2034</v>
      </c>
      <c r="C36" s="48">
        <f t="shared" si="1"/>
        <v>1.413470724336437E-3</v>
      </c>
      <c r="D36" s="48">
        <f t="shared" si="2"/>
        <v>1.413470724336437E-3</v>
      </c>
      <c r="E36" s="48">
        <f t="shared" si="0"/>
        <v>8.7120332730770327E-4</v>
      </c>
      <c r="F36" s="48">
        <f t="shared" si="3"/>
        <v>8.7120332730770327E-4</v>
      </c>
      <c r="H36" s="47">
        <f t="shared" si="13"/>
        <v>47</v>
      </c>
      <c r="I36" s="77">
        <f>IF($D$4="2.O. Selektion",C36,IF($D$4="2.O. Aggregat",D36,IF($D$4="1.O. Selektion",E36,IF($D$4="1.O. Aggregat",F36,#REF!))))</f>
        <v>8.7120332730770327E-4</v>
      </c>
      <c r="J36" s="19">
        <f t="shared" si="14"/>
        <v>990843.31766345468</v>
      </c>
      <c r="K36" s="19">
        <f t="shared" si="4"/>
        <v>863.22599518900529</v>
      </c>
      <c r="L36" s="19">
        <f t="shared" si="5"/>
        <v>552635.12665154354</v>
      </c>
      <c r="M36" s="19">
        <f t="shared" si="6"/>
        <v>20187052.758559547</v>
      </c>
      <c r="N36" s="19">
        <f t="shared" si="7"/>
        <v>475046649.29625231</v>
      </c>
      <c r="O36" s="19">
        <f t="shared" si="8"/>
        <v>475.51364061821096</v>
      </c>
      <c r="P36" s="19">
        <f t="shared" si="9"/>
        <v>303412.2530890801</v>
      </c>
      <c r="Q36" s="19">
        <f t="shared" si="10"/>
        <v>14322279.310457667</v>
      </c>
      <c r="R36" s="19"/>
      <c r="S36" s="19"/>
    </row>
    <row r="37" spans="1:19">
      <c r="A37" s="47">
        <f t="shared" si="11"/>
        <v>48</v>
      </c>
      <c r="B37" s="47">
        <f t="shared" si="12"/>
        <v>2035</v>
      </c>
      <c r="C37" s="48">
        <f t="shared" si="1"/>
        <v>1.5129033748888993E-3</v>
      </c>
      <c r="D37" s="48">
        <f t="shared" si="2"/>
        <v>1.5129033748888993E-3</v>
      </c>
      <c r="E37" s="48">
        <f t="shared" si="0"/>
        <v>9.2368270188169382E-4</v>
      </c>
      <c r="F37" s="48">
        <f t="shared" si="3"/>
        <v>9.2368270188169382E-4</v>
      </c>
      <c r="H37" s="47">
        <f t="shared" si="13"/>
        <v>48</v>
      </c>
      <c r="I37" s="77">
        <f>IF($D$4="2.O. Selektion",C37,IF($D$4="2.O. Aggregat",D37,IF($D$4="1.O. Selektion",E37,IF($D$4="1.O. Aggregat",F37,#REF!))))</f>
        <v>9.2368270188169382E-4</v>
      </c>
      <c r="J37" s="19">
        <f t="shared" si="14"/>
        <v>989980.09166826564</v>
      </c>
      <c r="K37" s="19">
        <f t="shared" si="4"/>
        <v>914.4274858812305</v>
      </c>
      <c r="L37" s="19">
        <f t="shared" si="5"/>
        <v>545336.95712633815</v>
      </c>
      <c r="M37" s="19">
        <f t="shared" si="6"/>
        <v>19634417.631908003</v>
      </c>
      <c r="N37" s="19">
        <f t="shared" si="7"/>
        <v>454859596.53769279</v>
      </c>
      <c r="O37" s="19">
        <f t="shared" si="8"/>
        <v>497.49956937718275</v>
      </c>
      <c r="P37" s="19">
        <f t="shared" si="9"/>
        <v>302936.73944846191</v>
      </c>
      <c r="Q37" s="19">
        <f t="shared" si="10"/>
        <v>14018867.057368588</v>
      </c>
      <c r="R37" s="19"/>
      <c r="S37" s="19"/>
    </row>
    <row r="38" spans="1:19">
      <c r="A38" s="47">
        <f t="shared" si="11"/>
        <v>49</v>
      </c>
      <c r="B38" s="47">
        <f t="shared" si="12"/>
        <v>2036</v>
      </c>
      <c r="C38" s="48">
        <f t="shared" si="1"/>
        <v>1.6175279454341243E-3</v>
      </c>
      <c r="D38" s="48">
        <f t="shared" si="2"/>
        <v>1.6175279454341243E-3</v>
      </c>
      <c r="E38" s="48">
        <f t="shared" si="0"/>
        <v>9.7833325777663734E-4</v>
      </c>
      <c r="F38" s="48">
        <f t="shared" si="3"/>
        <v>9.7833325777663734E-4</v>
      </c>
      <c r="H38" s="47">
        <f t="shared" si="13"/>
        <v>49</v>
      </c>
      <c r="I38" s="77">
        <f>IF($D$4="2.O. Selektion",C38,IF($D$4="2.O. Aggregat",D38,IF($D$4="1.O. Selektion",E38,IF($D$4="1.O. Aggregat",F38,#REF!))))</f>
        <v>9.7833325777663734E-4</v>
      </c>
      <c r="J38" s="19">
        <f t="shared" si="14"/>
        <v>989065.66418238438</v>
      </c>
      <c r="K38" s="19">
        <f t="shared" si="4"/>
        <v>967.63583339456568</v>
      </c>
      <c r="L38" s="19">
        <f t="shared" si="5"/>
        <v>538106.90253070998</v>
      </c>
      <c r="M38" s="19">
        <f t="shared" si="6"/>
        <v>19089080.674781665</v>
      </c>
      <c r="N38" s="19">
        <f t="shared" si="7"/>
        <v>435225178.90578479</v>
      </c>
      <c r="O38" s="19">
        <f t="shared" si="8"/>
        <v>519.94852245428626</v>
      </c>
      <c r="P38" s="19">
        <f t="shared" si="9"/>
        <v>302439.23987908475</v>
      </c>
      <c r="Q38" s="19">
        <f t="shared" si="10"/>
        <v>13715930.317920126</v>
      </c>
      <c r="R38" s="19"/>
      <c r="S38" s="19"/>
    </row>
    <row r="39" spans="1:19">
      <c r="A39" s="47">
        <f t="shared" si="11"/>
        <v>50</v>
      </c>
      <c r="B39" s="47">
        <f t="shared" si="12"/>
        <v>2037</v>
      </c>
      <c r="C39" s="48">
        <f t="shared" si="1"/>
        <v>1.1882327014115319E-3</v>
      </c>
      <c r="D39" s="48">
        <f t="shared" si="2"/>
        <v>1.7246492887597305E-3</v>
      </c>
      <c r="E39" s="48">
        <f t="shared" si="0"/>
        <v>7.1181161731239209E-4</v>
      </c>
      <c r="F39" s="48">
        <f t="shared" si="3"/>
        <v>1.0331252121976453E-3</v>
      </c>
      <c r="H39" s="47">
        <f t="shared" si="13"/>
        <v>50</v>
      </c>
      <c r="I39" s="77">
        <f>IF($D$4="2.O. Selektion",C39,IF($D$4="2.O. Aggregat",D39,IF($D$4="1.O. Selektion",E39,IF($D$4="1.O. Aggregat",F39,#REF!))))</f>
        <v>7.1181161731239209E-4</v>
      </c>
      <c r="J39" s="19">
        <f t="shared" si="14"/>
        <v>988098.02834898978</v>
      </c>
      <c r="K39" s="19">
        <f t="shared" si="4"/>
        <v>703.33965562228025</v>
      </c>
      <c r="L39" s="19">
        <f t="shared" si="5"/>
        <v>530943.65891528386</v>
      </c>
      <c r="M39" s="19">
        <f t="shared" si="6"/>
        <v>18550973.772250954</v>
      </c>
      <c r="N39" s="19">
        <f t="shared" si="7"/>
        <v>416136098.23100311</v>
      </c>
      <c r="O39" s="19">
        <f t="shared" si="8"/>
        <v>373.26603906592328</v>
      </c>
      <c r="P39" s="19">
        <f t="shared" si="9"/>
        <v>301919.29135663045</v>
      </c>
      <c r="Q39" s="19">
        <f t="shared" si="10"/>
        <v>13413491.078041041</v>
      </c>
      <c r="R39" s="19"/>
      <c r="S39" s="19"/>
    </row>
    <row r="40" spans="1:19">
      <c r="A40" s="47">
        <f t="shared" si="11"/>
        <v>51</v>
      </c>
      <c r="B40" s="47">
        <f t="shared" si="12"/>
        <v>2038</v>
      </c>
      <c r="C40" s="48">
        <f t="shared" si="1"/>
        <v>1.6379744765314379E-3</v>
      </c>
      <c r="D40" s="48">
        <f t="shared" si="2"/>
        <v>1.8397150470559644E-3</v>
      </c>
      <c r="E40" s="48">
        <f t="shared" si="0"/>
        <v>9.7142975355172677E-4</v>
      </c>
      <c r="F40" s="48">
        <f t="shared" si="3"/>
        <v>1.0911046186546443E-3</v>
      </c>
      <c r="H40" s="47">
        <f t="shared" si="13"/>
        <v>51</v>
      </c>
      <c r="I40" s="77">
        <f>IF($D$4="2.O. Selektion",C40,IF($D$4="2.O. Aggregat",D40,IF($D$4="1.O. Selektion",E40,IF($D$4="1.O. Aggregat",F40,#REF!))))</f>
        <v>9.7142975355172677E-4</v>
      </c>
      <c r="J40" s="19">
        <f t="shared" si="14"/>
        <v>987394.68869336753</v>
      </c>
      <c r="K40" s="19">
        <f t="shared" si="4"/>
        <v>959.18457909568201</v>
      </c>
      <c r="L40" s="19">
        <f t="shared" si="5"/>
        <v>524015.53288960957</v>
      </c>
      <c r="M40" s="19">
        <f t="shared" si="6"/>
        <v>18020030.113335669</v>
      </c>
      <c r="N40" s="19">
        <f t="shared" si="7"/>
        <v>397585124.45875216</v>
      </c>
      <c r="O40" s="19">
        <f t="shared" si="8"/>
        <v>502.75978268862241</v>
      </c>
      <c r="P40" s="19">
        <f t="shared" si="9"/>
        <v>301546.02531756455</v>
      </c>
      <c r="Q40" s="19">
        <f t="shared" si="10"/>
        <v>13111571.786684411</v>
      </c>
      <c r="R40" s="19"/>
      <c r="S40" s="19"/>
    </row>
    <row r="41" spans="1:19">
      <c r="A41" s="47">
        <f t="shared" si="11"/>
        <v>52</v>
      </c>
      <c r="B41" s="47">
        <f t="shared" si="12"/>
        <v>2039</v>
      </c>
      <c r="C41" s="48">
        <f t="shared" si="1"/>
        <v>1.7936835369514973E-3</v>
      </c>
      <c r="D41" s="48">
        <f t="shared" si="2"/>
        <v>1.9581137499698406E-3</v>
      </c>
      <c r="E41" s="48">
        <f t="shared" si="0"/>
        <v>1.0535604435210715E-3</v>
      </c>
      <c r="F41" s="48">
        <f t="shared" si="3"/>
        <v>1.1501290990115459E-3</v>
      </c>
      <c r="H41" s="47">
        <f t="shared" si="13"/>
        <v>52</v>
      </c>
      <c r="I41" s="77">
        <f>IF($D$4="2.O. Selektion",C41,IF($D$4="2.O. Aggregat",D41,IF($D$4="1.O. Selektion",E41,IF($D$4="1.O. Aggregat",F41,#REF!))))</f>
        <v>1.0535604435210715E-3</v>
      </c>
      <c r="J41" s="19">
        <f t="shared" si="14"/>
        <v>986435.50411427184</v>
      </c>
      <c r="K41" s="19">
        <f t="shared" si="4"/>
        <v>1039.269427219564</v>
      </c>
      <c r="L41" s="19">
        <f t="shared" si="5"/>
        <v>517043.44554038253</v>
      </c>
      <c r="M41" s="19">
        <f t="shared" si="6"/>
        <v>17496014.580446061</v>
      </c>
      <c r="N41" s="19">
        <f t="shared" si="7"/>
        <v>379565094.34541649</v>
      </c>
      <c r="O41" s="19">
        <f t="shared" si="8"/>
        <v>538.01137955870479</v>
      </c>
      <c r="P41" s="19">
        <f t="shared" si="9"/>
        <v>301043.26553487591</v>
      </c>
      <c r="Q41" s="19">
        <f t="shared" si="10"/>
        <v>12810025.761366846</v>
      </c>
      <c r="R41" s="19"/>
      <c r="S41" s="19"/>
    </row>
    <row r="42" spans="1:19">
      <c r="A42" s="47">
        <f t="shared" si="11"/>
        <v>53</v>
      </c>
      <c r="B42" s="47">
        <f t="shared" si="12"/>
        <v>2040</v>
      </c>
      <c r="C42" s="48">
        <f t="shared" si="1"/>
        <v>1.943927315319171E-3</v>
      </c>
      <c r="D42" s="48">
        <f t="shared" si="2"/>
        <v>2.0773011826963456E-3</v>
      </c>
      <c r="E42" s="48">
        <f t="shared" si="0"/>
        <v>1.1306354800355916E-3</v>
      </c>
      <c r="F42" s="48">
        <f t="shared" si="3"/>
        <v>1.2080599115716617E-3</v>
      </c>
      <c r="H42" s="47">
        <f t="shared" si="13"/>
        <v>53</v>
      </c>
      <c r="I42" s="77">
        <f>IF($D$4="2.O. Selektion",C42,IF($D$4="2.O. Aggregat",D42,IF($D$4="1.O. Selektion",E42,IF($D$4="1.O. Aggregat",F42,#REF!))))</f>
        <v>1.1306354800355916E-3</v>
      </c>
      <c r="J42" s="19">
        <f t="shared" si="14"/>
        <v>985396.23468705232</v>
      </c>
      <c r="K42" s="19">
        <f t="shared" si="4"/>
        <v>1114.1239448306599</v>
      </c>
      <c r="L42" s="19">
        <f t="shared" si="5"/>
        <v>510122.18174674519</v>
      </c>
      <c r="M42" s="19">
        <f t="shared" si="6"/>
        <v>16978971.134905677</v>
      </c>
      <c r="N42" s="19">
        <f t="shared" si="7"/>
        <v>362069079.76497042</v>
      </c>
      <c r="O42" s="19">
        <f t="shared" si="8"/>
        <v>569.64171638126857</v>
      </c>
      <c r="P42" s="19">
        <f t="shared" si="9"/>
        <v>300505.25415531721</v>
      </c>
      <c r="Q42" s="19">
        <f t="shared" si="10"/>
        <v>12508982.49583197</v>
      </c>
      <c r="R42" s="19"/>
      <c r="S42" s="19"/>
    </row>
    <row r="43" spans="1:19">
      <c r="A43" s="47">
        <f t="shared" si="11"/>
        <v>54</v>
      </c>
      <c r="B43" s="47">
        <f t="shared" si="12"/>
        <v>2041</v>
      </c>
      <c r="C43" s="48">
        <f t="shared" si="1"/>
        <v>2.1137706919466693E-3</v>
      </c>
      <c r="D43" s="48">
        <f t="shared" si="2"/>
        <v>2.1925018181077499E-3</v>
      </c>
      <c r="E43" s="48">
        <f t="shared" si="0"/>
        <v>1.2171936912219114E-3</v>
      </c>
      <c r="F43" s="48">
        <f t="shared" si="3"/>
        <v>1.2623734738254956E-3</v>
      </c>
      <c r="H43" s="47">
        <f t="shared" si="13"/>
        <v>54</v>
      </c>
      <c r="I43" s="77">
        <f>IF($D$4="2.O. Selektion",C43,IF($D$4="2.O. Aggregat",D43,IF($D$4="1.O. Selektion",E43,IF($D$4="1.O. Aggregat",F43,#REF!))))</f>
        <v>1.2171936912219114E-3</v>
      </c>
      <c r="J43" s="19">
        <f t="shared" si="14"/>
        <v>984282.1107422217</v>
      </c>
      <c r="K43" s="19">
        <f t="shared" si="4"/>
        <v>1198.061975578019</v>
      </c>
      <c r="L43" s="19">
        <f t="shared" si="5"/>
        <v>503254.73531744111</v>
      </c>
      <c r="M43" s="19">
        <f t="shared" si="6"/>
        <v>16468848.953158934</v>
      </c>
      <c r="N43" s="19">
        <f t="shared" si="7"/>
        <v>345090108.63006473</v>
      </c>
      <c r="O43" s="19">
        <f t="shared" si="8"/>
        <v>604.99603842562192</v>
      </c>
      <c r="P43" s="19">
        <f t="shared" si="9"/>
        <v>299935.61243893596</v>
      </c>
      <c r="Q43" s="19">
        <f t="shared" si="10"/>
        <v>12208477.241676653</v>
      </c>
      <c r="R43" s="19"/>
      <c r="S43" s="19"/>
    </row>
    <row r="44" spans="1:19">
      <c r="A44" s="47">
        <f t="shared" si="11"/>
        <v>55</v>
      </c>
      <c r="B44" s="47">
        <f t="shared" si="12"/>
        <v>2042</v>
      </c>
      <c r="C44" s="48">
        <f t="shared" si="1"/>
        <v>2.599547070206638E-3</v>
      </c>
      <c r="D44" s="48">
        <f t="shared" si="2"/>
        <v>2.3007827830236684E-3</v>
      </c>
      <c r="E44" s="48">
        <f t="shared" si="0"/>
        <v>1.4822856967795842E-3</v>
      </c>
      <c r="F44" s="48">
        <f t="shared" si="3"/>
        <v>1.3118848970592792E-3</v>
      </c>
      <c r="H44" s="47">
        <f t="shared" si="13"/>
        <v>55</v>
      </c>
      <c r="I44" s="77">
        <f>IF($D$4="2.O. Selektion",C44,IF($D$4="2.O. Aggregat",D44,IF($D$4="1.O. Selektion",E44,IF($D$4="1.O. Aggregat",F44,#REF!))))</f>
        <v>1.4822856967795842E-3</v>
      </c>
      <c r="J44" s="19">
        <f t="shared" si="14"/>
        <v>983084.04876664374</v>
      </c>
      <c r="K44" s="19">
        <f t="shared" si="4"/>
        <v>1457.2114242189593</v>
      </c>
      <c r="L44" s="19">
        <f t="shared" si="5"/>
        <v>496436.71785534348</v>
      </c>
      <c r="M44" s="19">
        <f t="shared" si="6"/>
        <v>15965594.217841493</v>
      </c>
      <c r="N44" s="19">
        <f t="shared" si="7"/>
        <v>328621259.67690581</v>
      </c>
      <c r="O44" s="19">
        <f t="shared" si="8"/>
        <v>726.77634195869393</v>
      </c>
      <c r="P44" s="19">
        <f t="shared" si="9"/>
        <v>299330.61640051036</v>
      </c>
      <c r="Q44" s="19">
        <f t="shared" si="10"/>
        <v>11908541.629237717</v>
      </c>
      <c r="R44" s="19"/>
      <c r="S44" s="19"/>
    </row>
    <row r="45" spans="1:19">
      <c r="A45" s="47">
        <f t="shared" si="11"/>
        <v>56</v>
      </c>
      <c r="B45" s="47">
        <f t="shared" si="12"/>
        <v>2043</v>
      </c>
      <c r="C45" s="48">
        <f t="shared" si="1"/>
        <v>2.8357212001298478E-3</v>
      </c>
      <c r="D45" s="48">
        <f t="shared" si="2"/>
        <v>2.4065575068114953E-3</v>
      </c>
      <c r="E45" s="48">
        <f t="shared" si="0"/>
        <v>1.6016671418066788E-3</v>
      </c>
      <c r="F45" s="48">
        <f t="shared" si="3"/>
        <v>1.3590500747596081E-3</v>
      </c>
      <c r="H45" s="47">
        <f t="shared" si="13"/>
        <v>56</v>
      </c>
      <c r="I45" s="77">
        <f>IF($D$4="2.O. Selektion",C45,IF($D$4="2.O. Aggregat",D45,IF($D$4="1.O. Selektion",E45,IF($D$4="1.O. Aggregat",F45,#REF!))))</f>
        <v>1.6016671418066788E-3</v>
      </c>
      <c r="J45" s="19">
        <f t="shared" si="14"/>
        <v>981626.83734242478</v>
      </c>
      <c r="K45" s="19">
        <f t="shared" si="4"/>
        <v>1572.2394508869711</v>
      </c>
      <c r="L45" s="19">
        <f t="shared" si="5"/>
        <v>489581.09314480028</v>
      </c>
      <c r="M45" s="19">
        <f t="shared" si="6"/>
        <v>15469157.499986149</v>
      </c>
      <c r="N45" s="19">
        <f t="shared" si="7"/>
        <v>312655665.4590643</v>
      </c>
      <c r="O45" s="19">
        <f t="shared" si="8"/>
        <v>774.46513594056466</v>
      </c>
      <c r="P45" s="19">
        <f t="shared" si="9"/>
        <v>298603.84005855169</v>
      </c>
      <c r="Q45" s="19">
        <f t="shared" si="10"/>
        <v>11609211.012837207</v>
      </c>
      <c r="R45" s="19"/>
      <c r="S45" s="19"/>
    </row>
    <row r="46" spans="1:19">
      <c r="A46" s="47">
        <f t="shared" si="11"/>
        <v>57</v>
      </c>
      <c r="B46" s="47">
        <f t="shared" si="12"/>
        <v>2044</v>
      </c>
      <c r="C46" s="48">
        <f t="shared" si="1"/>
        <v>3.1058828434328794E-3</v>
      </c>
      <c r="D46" s="48">
        <f t="shared" si="2"/>
        <v>2.5184542423890527E-3</v>
      </c>
      <c r="E46" s="48">
        <f t="shared" si="0"/>
        <v>1.7380417676050178E-3</v>
      </c>
      <c r="F46" s="48">
        <f t="shared" si="3"/>
        <v>1.4096589689001349E-3</v>
      </c>
      <c r="H46" s="47">
        <f t="shared" si="13"/>
        <v>57</v>
      </c>
      <c r="I46" s="77">
        <f>IF($D$4="2.O. Selektion",C46,IF($D$4="2.O. Aggregat",D46,IF($D$4="1.O. Selektion",E46,IF($D$4="1.O. Aggregat",F46,#REF!))))</f>
        <v>1.7380417676050178E-3</v>
      </c>
      <c r="J46" s="19">
        <f t="shared" si="14"/>
        <v>980054.59789153782</v>
      </c>
      <c r="K46" s="19">
        <f t="shared" si="4"/>
        <v>1703.3758256688334</v>
      </c>
      <c r="L46" s="19">
        <f t="shared" si="5"/>
        <v>482762.41698238073</v>
      </c>
      <c r="M46" s="19">
        <f t="shared" si="6"/>
        <v>14979576.406841349</v>
      </c>
      <c r="N46" s="19">
        <f t="shared" si="7"/>
        <v>297186507.95907813</v>
      </c>
      <c r="O46" s="19">
        <f t="shared" si="8"/>
        <v>828.70246374847147</v>
      </c>
      <c r="P46" s="19">
        <f t="shared" si="9"/>
        <v>297829.37492261111</v>
      </c>
      <c r="Q46" s="19">
        <f t="shared" si="10"/>
        <v>11310607.172778655</v>
      </c>
      <c r="R46" s="19"/>
      <c r="S46" s="19"/>
    </row>
    <row r="47" spans="1:19">
      <c r="A47" s="47">
        <f t="shared" si="11"/>
        <v>58</v>
      </c>
      <c r="B47" s="47">
        <f t="shared" si="12"/>
        <v>2045</v>
      </c>
      <c r="C47" s="48">
        <f t="shared" si="1"/>
        <v>3.3627843848585701E-3</v>
      </c>
      <c r="D47" s="48">
        <f t="shared" si="2"/>
        <v>2.6425318554368564E-3</v>
      </c>
      <c r="E47" s="48">
        <f t="shared" si="0"/>
        <v>1.8646694922260225E-3</v>
      </c>
      <c r="F47" s="48">
        <f t="shared" si="3"/>
        <v>1.4653236651715024E-3</v>
      </c>
      <c r="H47" s="47">
        <f t="shared" si="13"/>
        <v>58</v>
      </c>
      <c r="I47" s="77">
        <f>IF($D$4="2.O. Selektion",C47,IF($D$4="2.O. Aggregat",D47,IF($D$4="1.O. Selektion",E47,IF($D$4="1.O. Aggregat",F47,#REF!))))</f>
        <v>1.8646694922260225E-3</v>
      </c>
      <c r="J47" s="19">
        <f t="shared" si="14"/>
        <v>978351.22206586902</v>
      </c>
      <c r="K47" s="19">
        <f t="shared" si="4"/>
        <v>1824.3016764682725</v>
      </c>
      <c r="L47" s="19">
        <f t="shared" si="5"/>
        <v>475973.68467934342</v>
      </c>
      <c r="M47" s="19">
        <f t="shared" si="6"/>
        <v>14496813.989858968</v>
      </c>
      <c r="N47" s="19">
        <f t="shared" si="7"/>
        <v>282206931.5522368</v>
      </c>
      <c r="O47" s="19">
        <f t="shared" si="8"/>
        <v>876.57640387553636</v>
      </c>
      <c r="P47" s="19">
        <f t="shared" si="9"/>
        <v>297000.67245886265</v>
      </c>
      <c r="Q47" s="19">
        <f t="shared" si="10"/>
        <v>11012777.797856044</v>
      </c>
      <c r="R47" s="19"/>
      <c r="S47" s="19"/>
    </row>
    <row r="48" spans="1:19">
      <c r="A48" s="47">
        <f t="shared" si="11"/>
        <v>59</v>
      </c>
      <c r="B48" s="47">
        <f t="shared" si="12"/>
        <v>2046</v>
      </c>
      <c r="C48" s="48">
        <f t="shared" si="1"/>
        <v>3.6988695473980718E-3</v>
      </c>
      <c r="D48" s="48">
        <f t="shared" si="2"/>
        <v>2.7890611858750322E-3</v>
      </c>
      <c r="E48" s="48">
        <f t="shared" si="0"/>
        <v>2.0325090782612933E-3</v>
      </c>
      <c r="F48" s="48">
        <f t="shared" si="3"/>
        <v>1.5325385681065127E-3</v>
      </c>
      <c r="H48" s="47">
        <f t="shared" si="13"/>
        <v>59</v>
      </c>
      <c r="I48" s="77">
        <f>IF($D$4="2.O. Selektion",C48,IF($D$4="2.O. Aggregat",D48,IF($D$4="1.O. Selektion",E48,IF($D$4="1.O. Aggregat",F48,#REF!))))</f>
        <v>2.0325090782612933E-3</v>
      </c>
      <c r="J48" s="19">
        <f t="shared" si="14"/>
        <v>976526.9203894008</v>
      </c>
      <c r="K48" s="19">
        <f t="shared" si="4"/>
        <v>1984.7998308580004</v>
      </c>
      <c r="L48" s="19">
        <f t="shared" si="5"/>
        <v>469220.88994609349</v>
      </c>
      <c r="M48" s="19">
        <f t="shared" si="6"/>
        <v>14020840.305179624</v>
      </c>
      <c r="N48" s="19">
        <f t="shared" si="7"/>
        <v>267710117.56237781</v>
      </c>
      <c r="O48" s="19">
        <f t="shared" si="8"/>
        <v>941.92169730891669</v>
      </c>
      <c r="P48" s="19">
        <f t="shared" si="9"/>
        <v>296124.09605498711</v>
      </c>
      <c r="Q48" s="19">
        <f t="shared" si="10"/>
        <v>10715777.125397181</v>
      </c>
      <c r="R48" s="19"/>
      <c r="S48" s="19"/>
    </row>
    <row r="49" spans="1:19">
      <c r="A49" s="47">
        <f t="shared" si="11"/>
        <v>60</v>
      </c>
      <c r="B49" s="47">
        <f t="shared" si="12"/>
        <v>2047</v>
      </c>
      <c r="C49" s="48">
        <f t="shared" si="1"/>
        <v>4.0389048228732464E-3</v>
      </c>
      <c r="D49" s="48">
        <f t="shared" si="2"/>
        <v>2.9618635367737144E-3</v>
      </c>
      <c r="E49" s="48">
        <f t="shared" si="0"/>
        <v>2.1978762489271806E-3</v>
      </c>
      <c r="F49" s="48">
        <f t="shared" si="3"/>
        <v>1.6117556383981634E-3</v>
      </c>
      <c r="H49" s="47">
        <f t="shared" si="13"/>
        <v>60</v>
      </c>
      <c r="I49" s="77">
        <f>IF($D$4="2.O. Selektion",C49,IF($D$4="2.O. Aggregat",D49,IF($D$4="1.O. Selektion",E49,IF($D$4="1.O. Aggregat",F49,#REF!))))</f>
        <v>2.1978762489271806E-3</v>
      </c>
      <c r="J49" s="19">
        <f t="shared" si="14"/>
        <v>974542.12055854278</v>
      </c>
      <c r="K49" s="19">
        <f t="shared" si="4"/>
        <v>2141.9229803547501</v>
      </c>
      <c r="L49" s="19">
        <f t="shared" si="5"/>
        <v>462486.11775562289</v>
      </c>
      <c r="M49" s="19">
        <f t="shared" si="6"/>
        <v>13551619.41523353</v>
      </c>
      <c r="N49" s="19">
        <f t="shared" si="7"/>
        <v>253689277.25719818</v>
      </c>
      <c r="O49" s="19">
        <f t="shared" si="8"/>
        <v>1003.9380283196275</v>
      </c>
      <c r="P49" s="19">
        <f t="shared" si="9"/>
        <v>295182.17435767822</v>
      </c>
      <c r="Q49" s="19">
        <f t="shared" si="10"/>
        <v>10419653.029342193</v>
      </c>
      <c r="R49" s="19"/>
      <c r="S49" s="19"/>
    </row>
    <row r="50" spans="1:19">
      <c r="A50" s="47">
        <f t="shared" si="11"/>
        <v>61</v>
      </c>
      <c r="B50" s="47">
        <f t="shared" si="12"/>
        <v>2048</v>
      </c>
      <c r="C50" s="48">
        <f t="shared" si="1"/>
        <v>4.3629540102027523E-3</v>
      </c>
      <c r="D50" s="48">
        <f t="shared" si="2"/>
        <v>3.181843350571719E-3</v>
      </c>
      <c r="E50" s="48">
        <f t="shared" si="0"/>
        <v>2.3492434712522989E-3</v>
      </c>
      <c r="F50" s="48">
        <f t="shared" si="3"/>
        <v>1.7131506606191025E-3</v>
      </c>
      <c r="H50" s="47">
        <f t="shared" si="13"/>
        <v>61</v>
      </c>
      <c r="I50" s="77">
        <f>IF($D$4="2.O. Selektion",C50,IF($D$4="2.O. Aggregat",D50,IF($D$4="1.O. Selektion",E50,IF($D$4="1.O. Aggregat",F50,#REF!))))</f>
        <v>2.3492434712522989E-3</v>
      </c>
      <c r="J50" s="19">
        <f t="shared" si="14"/>
        <v>972400.19757818803</v>
      </c>
      <c r="K50" s="19">
        <f t="shared" si="4"/>
        <v>2284.4048156050039</v>
      </c>
      <c r="L50" s="19">
        <f t="shared" si="5"/>
        <v>455772.4745698265</v>
      </c>
      <c r="M50" s="19">
        <f t="shared" si="6"/>
        <v>13089133.297477907</v>
      </c>
      <c r="N50" s="19">
        <f t="shared" si="7"/>
        <v>240137657.84196466</v>
      </c>
      <c r="O50" s="19">
        <f t="shared" si="8"/>
        <v>1057.5017385280682</v>
      </c>
      <c r="P50" s="19">
        <f t="shared" si="9"/>
        <v>294178.23632935859</v>
      </c>
      <c r="Q50" s="19">
        <f t="shared" si="10"/>
        <v>10124470.854984514</v>
      </c>
      <c r="R50" s="19"/>
      <c r="S50" s="19"/>
    </row>
    <row r="51" spans="1:19">
      <c r="A51" s="47">
        <f t="shared" si="11"/>
        <v>62</v>
      </c>
      <c r="B51" s="47">
        <f t="shared" si="12"/>
        <v>2049</v>
      </c>
      <c r="C51" s="48">
        <f t="shared" si="1"/>
        <v>4.6417961632442177E-3</v>
      </c>
      <c r="D51" s="48">
        <f t="shared" si="2"/>
        <v>3.449207402387129E-3</v>
      </c>
      <c r="E51" s="48">
        <f t="shared" ref="E51:E82" si="15">IF($A51=121,1,IF($A51&gt;121,"",IF($A51&lt;(x+n),INDEX(Aggregattafel_1.O,$A51+1,Geschlecht),IF($A51=(x+n),INDEX(f,1,Geschlecht),IF(AND($A51&gt;(x+n),$A51&lt;(x+n+5)),INDEX(f,2,Geschlecht),1))*INDEX(Selektionstafel_1.O,$A51+1,Geschlecht))*EXP(-INDEX(F_1.O,$A51+1,Geschlecht)*($B51-1999))))</f>
        <v>2.4701447100689109E-3</v>
      </c>
      <c r="F51" s="48">
        <f t="shared" si="3"/>
        <v>1.8354986826973059E-3</v>
      </c>
      <c r="H51" s="47">
        <f t="shared" si="13"/>
        <v>62</v>
      </c>
      <c r="I51" s="77">
        <f>IF($D$4="2.O. Selektion",C51,IF($D$4="2.O. Aggregat",D51,IF($D$4="1.O. Selektion",E51,IF($D$4="1.O. Aggregat",F51,#REF!))))</f>
        <v>2.4701447100689109E-3</v>
      </c>
      <c r="J51" s="19">
        <f t="shared" si="14"/>
        <v>970115.79276258301</v>
      </c>
      <c r="K51" s="19">
        <f t="shared" si="4"/>
        <v>2396.326393646802</v>
      </c>
      <c r="L51" s="19">
        <f t="shared" si="5"/>
        <v>449088.15215759678</v>
      </c>
      <c r="M51" s="19">
        <f t="shared" si="6"/>
        <v>12633360.822908079</v>
      </c>
      <c r="N51" s="19">
        <f t="shared" si="7"/>
        <v>227048524.54448676</v>
      </c>
      <c r="O51" s="19">
        <f t="shared" si="8"/>
        <v>1095.6175045992195</v>
      </c>
      <c r="P51" s="19">
        <f t="shared" si="9"/>
        <v>293120.73459083051</v>
      </c>
      <c r="Q51" s="19">
        <f t="shared" si="10"/>
        <v>9830292.6186551563</v>
      </c>
      <c r="R51" s="19"/>
      <c r="S51" s="19"/>
    </row>
    <row r="52" spans="1:19">
      <c r="A52" s="47">
        <f t="shared" si="11"/>
        <v>63</v>
      </c>
      <c r="B52" s="47">
        <f t="shared" si="12"/>
        <v>2050</v>
      </c>
      <c r="C52" s="48">
        <f t="shared" si="1"/>
        <v>4.8705010905478376E-3</v>
      </c>
      <c r="D52" s="48">
        <f t="shared" si="2"/>
        <v>3.7569511108915482E-3</v>
      </c>
      <c r="E52" s="48">
        <f t="shared" si="15"/>
        <v>2.5583749206032976E-3</v>
      </c>
      <c r="F52" s="48">
        <f t="shared" si="3"/>
        <v>1.9734609448233695E-3</v>
      </c>
      <c r="H52" s="47">
        <f t="shared" si="13"/>
        <v>63</v>
      </c>
      <c r="I52" s="77">
        <f>IF($D$4="2.O. Selektion",C52,IF($D$4="2.O. Aggregat",D52,IF($D$4="1.O. Selektion",E52,IF($D$4="1.O. Aggregat",F52,#REF!))))</f>
        <v>2.5583749206032976E-3</v>
      </c>
      <c r="J52" s="19">
        <f t="shared" si="14"/>
        <v>967719.46636893624</v>
      </c>
      <c r="K52" s="19">
        <f t="shared" si="4"/>
        <v>2475.7892129378929</v>
      </c>
      <c r="L52" s="19">
        <f t="shared" si="5"/>
        <v>442448.23647821246</v>
      </c>
      <c r="M52" s="19">
        <f t="shared" si="6"/>
        <v>12184272.670750482</v>
      </c>
      <c r="N52" s="19">
        <f t="shared" si="7"/>
        <v>214415163.72157869</v>
      </c>
      <c r="O52" s="19">
        <f t="shared" si="8"/>
        <v>1117.973799378781</v>
      </c>
      <c r="P52" s="19">
        <f t="shared" si="9"/>
        <v>292025.1170862313</v>
      </c>
      <c r="Q52" s="19">
        <f t="shared" si="10"/>
        <v>9537171.8840643261</v>
      </c>
      <c r="R52" s="19"/>
      <c r="S52" s="19"/>
    </row>
    <row r="53" spans="1:19">
      <c r="A53" s="47">
        <f t="shared" si="11"/>
        <v>64</v>
      </c>
      <c r="B53" s="47">
        <f t="shared" si="12"/>
        <v>2051</v>
      </c>
      <c r="C53" s="48">
        <f t="shared" si="1"/>
        <v>5.0966335350426072E-3</v>
      </c>
      <c r="D53" s="48">
        <f t="shared" si="2"/>
        <v>4.085877691291589E-3</v>
      </c>
      <c r="E53" s="48">
        <f t="shared" si="15"/>
        <v>2.6389236012959397E-3</v>
      </c>
      <c r="F53" s="48">
        <f t="shared" si="3"/>
        <v>2.1155490422953352E-3</v>
      </c>
      <c r="H53" s="47">
        <f t="shared" si="13"/>
        <v>64</v>
      </c>
      <c r="I53" s="77">
        <f>IF($D$4="2.O. Selektion",C53,IF($D$4="2.O. Aggregat",D53,IF($D$4="1.O. Selektion",E53,IF($D$4="1.O. Aggregat",F53,#REF!))))</f>
        <v>2.6389236012959397E-3</v>
      </c>
      <c r="J53" s="19">
        <f t="shared" si="14"/>
        <v>965243.6771559983</v>
      </c>
      <c r="K53" s="19">
        <f t="shared" si="4"/>
        <v>2547.2043206486424</v>
      </c>
      <c r="L53" s="19">
        <f t="shared" si="5"/>
        <v>435867.93877169519</v>
      </c>
      <c r="M53" s="19">
        <f t="shared" si="6"/>
        <v>11741824.434272269</v>
      </c>
      <c r="N53" s="19">
        <f t="shared" si="7"/>
        <v>202230891.05082822</v>
      </c>
      <c r="O53" s="19">
        <f t="shared" si="8"/>
        <v>1136.021916713916</v>
      </c>
      <c r="P53" s="19">
        <f t="shared" si="9"/>
        <v>290907.14328685252</v>
      </c>
      <c r="Q53" s="19">
        <f t="shared" si="10"/>
        <v>9245146.7669780944</v>
      </c>
      <c r="R53" s="19"/>
      <c r="S53" s="19"/>
    </row>
    <row r="54" spans="1:19">
      <c r="A54" s="47">
        <f t="shared" si="11"/>
        <v>65</v>
      </c>
      <c r="B54" s="47">
        <f t="shared" si="12"/>
        <v>2052</v>
      </c>
      <c r="C54" s="48">
        <f t="shared" si="1"/>
        <v>5.3219239898835476E-3</v>
      </c>
      <c r="D54" s="48">
        <f t="shared" si="2"/>
        <v>4.4141920927193807E-3</v>
      </c>
      <c r="E54" s="48">
        <f t="shared" si="15"/>
        <v>2.7132090549646295E-3</v>
      </c>
      <c r="F54" s="48">
        <f t="shared" si="3"/>
        <v>2.2502870694806514E-3</v>
      </c>
      <c r="H54" s="47">
        <f t="shared" si="13"/>
        <v>65</v>
      </c>
      <c r="I54" s="77">
        <f>IF($D$4="2.O. Selektion",C54,IF($D$4="2.O. Aggregat",D54,IF($D$4="1.O. Selektion",E54,IF($D$4="1.O. Aggregat",F54,#REF!))))</f>
        <v>2.7132090549646295E-3</v>
      </c>
      <c r="J54" s="19">
        <f t="shared" si="14"/>
        <v>962696.47283534962</v>
      </c>
      <c r="K54" s="19">
        <f t="shared" si="4"/>
        <v>2611.9967872793809</v>
      </c>
      <c r="L54" s="19">
        <f t="shared" si="5"/>
        <v>429350.83119113318</v>
      </c>
      <c r="M54" s="19">
        <f t="shared" si="6"/>
        <v>11305956.495500574</v>
      </c>
      <c r="N54" s="19">
        <f t="shared" si="7"/>
        <v>190489066.61655596</v>
      </c>
      <c r="O54" s="19">
        <f t="shared" si="8"/>
        <v>1150.5368522907384</v>
      </c>
      <c r="P54" s="19">
        <f t="shared" si="9"/>
        <v>289771.1213701386</v>
      </c>
      <c r="Q54" s="19">
        <f t="shared" si="10"/>
        <v>8954239.6236912422</v>
      </c>
      <c r="R54" s="19"/>
      <c r="S54" s="19"/>
    </row>
    <row r="55" spans="1:19">
      <c r="A55" s="47">
        <f t="shared" si="11"/>
        <v>66</v>
      </c>
      <c r="B55" s="47">
        <f t="shared" si="12"/>
        <v>2053</v>
      </c>
      <c r="C55" s="48">
        <f t="shared" si="1"/>
        <v>5.5909445903208179E-3</v>
      </c>
      <c r="D55" s="48">
        <f t="shared" si="2"/>
        <v>4.7642144490623534E-3</v>
      </c>
      <c r="E55" s="48">
        <f t="shared" si="15"/>
        <v>2.8037071196287257E-3</v>
      </c>
      <c r="F55" s="48">
        <f t="shared" si="3"/>
        <v>2.3892335238269828E-3</v>
      </c>
      <c r="H55" s="47">
        <f t="shared" si="13"/>
        <v>66</v>
      </c>
      <c r="I55" s="77">
        <f>IF($D$4="2.O. Selektion",C55,IF($D$4="2.O. Aggregat",D55,IF($D$4="1.O. Selektion",E55,IF($D$4="1.O. Aggregat",F55,#REF!))))</f>
        <v>2.8037071196287257E-3</v>
      </c>
      <c r="J55" s="19">
        <f t="shared" si="14"/>
        <v>960084.47604807024</v>
      </c>
      <c r="K55" s="19">
        <f t="shared" si="4"/>
        <v>2691.7956809409893</v>
      </c>
      <c r="L55" s="19">
        <f t="shared" si="5"/>
        <v>422899.66679327289</v>
      </c>
      <c r="M55" s="19">
        <f t="shared" si="6"/>
        <v>10876605.66430944</v>
      </c>
      <c r="N55" s="19">
        <f t="shared" si="7"/>
        <v>179183110.12105539</v>
      </c>
      <c r="O55" s="19">
        <f t="shared" si="8"/>
        <v>1171.0486979525087</v>
      </c>
      <c r="P55" s="19">
        <f t="shared" si="9"/>
        <v>288620.58451784786</v>
      </c>
      <c r="Q55" s="19">
        <f t="shared" si="10"/>
        <v>8664468.5023211036</v>
      </c>
      <c r="R55" s="19"/>
      <c r="S55" s="19"/>
    </row>
    <row r="56" spans="1:19">
      <c r="A56" s="47">
        <f t="shared" si="11"/>
        <v>67</v>
      </c>
      <c r="B56" s="47">
        <f t="shared" si="12"/>
        <v>2054</v>
      </c>
      <c r="C56" s="48">
        <f t="shared" si="1"/>
        <v>5.9270316340262891E-3</v>
      </c>
      <c r="D56" s="48">
        <f t="shared" si="2"/>
        <v>5.1972570974412749E-3</v>
      </c>
      <c r="E56" s="48">
        <f t="shared" si="15"/>
        <v>2.9220068257994345E-3</v>
      </c>
      <c r="F56" s="48">
        <f t="shared" si="3"/>
        <v>2.5620494632009536E-3</v>
      </c>
      <c r="H56" s="47">
        <f t="shared" si="13"/>
        <v>67</v>
      </c>
      <c r="I56" s="77">
        <f>IF($D$4="2.O. Selektion",C56,IF($D$4="2.O. Aggregat",D56,IF($D$4="1.O. Selektion",E56,IF($D$4="1.O. Aggregat",F56,#REF!))))</f>
        <v>2.9220068257994345E-3</v>
      </c>
      <c r="J56" s="19">
        <f t="shared" si="14"/>
        <v>957392.68036712927</v>
      </c>
      <c r="K56" s="19">
        <f t="shared" si="4"/>
        <v>2797.5079470031678</v>
      </c>
      <c r="L56" s="19">
        <f t="shared" si="5"/>
        <v>416507.63455466274</v>
      </c>
      <c r="M56" s="19">
        <f t="shared" si="6"/>
        <v>10453705.997516166</v>
      </c>
      <c r="N56" s="19">
        <f t="shared" si="7"/>
        <v>168306504.45674595</v>
      </c>
      <c r="O56" s="19">
        <f t="shared" si="8"/>
        <v>1202.0129888062231</v>
      </c>
      <c r="P56" s="19">
        <f t="shared" si="9"/>
        <v>287449.53581989533</v>
      </c>
      <c r="Q56" s="19">
        <f t="shared" si="10"/>
        <v>8375847.9178032549</v>
      </c>
      <c r="R56" s="19"/>
      <c r="S56" s="19"/>
    </row>
    <row r="57" spans="1:19">
      <c r="A57" s="47">
        <f t="shared" si="11"/>
        <v>68</v>
      </c>
      <c r="B57" s="47">
        <f t="shared" si="12"/>
        <v>2055</v>
      </c>
      <c r="C57" s="48">
        <f t="shared" si="1"/>
        <v>6.2678622293728748E-3</v>
      </c>
      <c r="D57" s="48">
        <f t="shared" si="2"/>
        <v>5.6400258619739877E-3</v>
      </c>
      <c r="E57" s="48">
        <f t="shared" si="15"/>
        <v>3.0368498751417684E-3</v>
      </c>
      <c r="F57" s="48">
        <f t="shared" si="3"/>
        <v>2.7327125587576148E-3</v>
      </c>
      <c r="H57" s="47">
        <f t="shared" si="13"/>
        <v>68</v>
      </c>
      <c r="I57" s="77">
        <f>IF($D$4="2.O. Selektion",C57,IF($D$4="2.O. Aggregat",D57,IF($D$4="1.O. Selektion",E57,IF($D$4="1.O. Aggregat",F57,#REF!))))</f>
        <v>3.0368498751417684E-3</v>
      </c>
      <c r="J57" s="19">
        <f t="shared" si="14"/>
        <v>954595.17242012615</v>
      </c>
      <c r="K57" s="19">
        <f t="shared" si="4"/>
        <v>2898.9622301749951</v>
      </c>
      <c r="L57" s="19">
        <f t="shared" si="5"/>
        <v>410163.55200345331</v>
      </c>
      <c r="M57" s="19">
        <f t="shared" si="6"/>
        <v>10037198.362961503</v>
      </c>
      <c r="N57" s="19">
        <f t="shared" si="7"/>
        <v>157852798.4592298</v>
      </c>
      <c r="O57" s="19">
        <f t="shared" si="8"/>
        <v>1230.2272905574237</v>
      </c>
      <c r="P57" s="19">
        <f t="shared" si="9"/>
        <v>286247.5228310891</v>
      </c>
      <c r="Q57" s="19">
        <f t="shared" si="10"/>
        <v>8088398.3819833593</v>
      </c>
      <c r="R57" s="19"/>
      <c r="S57" s="19"/>
    </row>
    <row r="58" spans="1:19">
      <c r="A58" s="47">
        <f t="shared" si="11"/>
        <v>69</v>
      </c>
      <c r="B58" s="47">
        <f t="shared" si="12"/>
        <v>2056</v>
      </c>
      <c r="C58" s="48">
        <f t="shared" si="1"/>
        <v>6.6221030641800309E-3</v>
      </c>
      <c r="D58" s="48">
        <f t="shared" si="2"/>
        <v>6.0972794383304914E-3</v>
      </c>
      <c r="E58" s="48">
        <f t="shared" si="15"/>
        <v>3.1542046978653253E-3</v>
      </c>
      <c r="F58" s="48">
        <f t="shared" si="3"/>
        <v>2.9042111190037169E-3</v>
      </c>
      <c r="H58" s="47">
        <f t="shared" si="13"/>
        <v>69</v>
      </c>
      <c r="I58" s="77">
        <f>IF($D$4="2.O. Selektion",C58,IF($D$4="2.O. Aggregat",D58,IF($D$4="1.O. Selektion",E58,IF($D$4="1.O. Aggregat",F58,#REF!))))</f>
        <v>3.1542046978653253E-3</v>
      </c>
      <c r="J58" s="19">
        <f t="shared" si="14"/>
        <v>951696.21018995112</v>
      </c>
      <c r="K58" s="19">
        <f t="shared" si="4"/>
        <v>3001.8446571217701</v>
      </c>
      <c r="L58" s="19">
        <f t="shared" si="5"/>
        <v>403869.5771572977</v>
      </c>
      <c r="M58" s="19">
        <f t="shared" si="6"/>
        <v>9627034.8109580502</v>
      </c>
      <c r="N58" s="19">
        <f t="shared" si="7"/>
        <v>147815600.0962683</v>
      </c>
      <c r="O58" s="19">
        <f t="shared" si="8"/>
        <v>1258.1603136735118</v>
      </c>
      <c r="P58" s="19">
        <f t="shared" si="9"/>
        <v>285017.29554053169</v>
      </c>
      <c r="Q58" s="19">
        <f t="shared" si="10"/>
        <v>7802150.8591522705</v>
      </c>
      <c r="R58" s="19"/>
      <c r="S58" s="19"/>
    </row>
    <row r="59" spans="1:19">
      <c r="A59" s="47">
        <f t="shared" si="11"/>
        <v>70</v>
      </c>
      <c r="B59" s="47">
        <f t="shared" si="12"/>
        <v>2057</v>
      </c>
      <c r="C59" s="48">
        <f t="shared" si="1"/>
        <v>7.00893988643246E-3</v>
      </c>
      <c r="D59" s="48">
        <f t="shared" si="2"/>
        <v>6.5811904637662587E-3</v>
      </c>
      <c r="E59" s="48">
        <f t="shared" si="15"/>
        <v>3.2850375222776328E-3</v>
      </c>
      <c r="F59" s="48">
        <f t="shared" si="3"/>
        <v>3.0844793804033536E-3</v>
      </c>
      <c r="H59" s="47">
        <f t="shared" si="13"/>
        <v>70</v>
      </c>
      <c r="I59" s="77">
        <f>IF($D$4="2.O. Selektion",C59,IF($D$4="2.O. Aggregat",D59,IF($D$4="1.O. Selektion",E59,IF($D$4="1.O. Aggregat",F59,#REF!))))</f>
        <v>3.2850375222776328E-3</v>
      </c>
      <c r="J59" s="19">
        <f t="shared" si="14"/>
        <v>948694.36553282931</v>
      </c>
      <c r="K59" s="19">
        <f t="shared" si="4"/>
        <v>3116.4965879487163</v>
      </c>
      <c r="L59" s="19">
        <f t="shared" si="5"/>
        <v>397625.37268118834</v>
      </c>
      <c r="M59" s="19">
        <f t="shared" si="6"/>
        <v>9223165.2338007521</v>
      </c>
      <c r="N59" s="19">
        <f t="shared" si="7"/>
        <v>138188565.28531024</v>
      </c>
      <c r="O59" s="19">
        <f t="shared" si="8"/>
        <v>1290.0881669800806</v>
      </c>
      <c r="P59" s="19">
        <f t="shared" si="9"/>
        <v>283759.1352268582</v>
      </c>
      <c r="Q59" s="19">
        <f t="shared" si="10"/>
        <v>7517133.5636117384</v>
      </c>
      <c r="R59" s="19"/>
      <c r="S59" s="19"/>
    </row>
    <row r="60" spans="1:19">
      <c r="A60" s="47">
        <f t="shared" si="11"/>
        <v>71</v>
      </c>
      <c r="B60" s="47">
        <f t="shared" si="12"/>
        <v>2058</v>
      </c>
      <c r="C60" s="48">
        <f t="shared" si="1"/>
        <v>7.4669913680512449E-3</v>
      </c>
      <c r="D60" s="48">
        <f t="shared" si="2"/>
        <v>7.1113718282791536E-3</v>
      </c>
      <c r="E60" s="48">
        <f t="shared" si="15"/>
        <v>3.4488140933994975E-3</v>
      </c>
      <c r="F60" s="48">
        <f t="shared" si="3"/>
        <v>3.2844343199285777E-3</v>
      </c>
      <c r="H60" s="47">
        <f t="shared" si="13"/>
        <v>71</v>
      </c>
      <c r="I60" s="77">
        <f>IF($D$4="2.O. Selektion",C60,IF($D$4="2.O. Aggregat",D60,IF($D$4="1.O. Selektion",E60,IF($D$4="1.O. Aggregat",F60,#REF!))))</f>
        <v>3.4488140933994975E-3</v>
      </c>
      <c r="J60" s="19">
        <f t="shared" si="14"/>
        <v>945577.86894488055</v>
      </c>
      <c r="K60" s="19">
        <f t="shared" si="4"/>
        <v>3261.1222808237671</v>
      </c>
      <c r="L60" s="19">
        <f t="shared" si="5"/>
        <v>391426.32929592207</v>
      </c>
      <c r="M60" s="19">
        <f t="shared" si="6"/>
        <v>8825539.8611195646</v>
      </c>
      <c r="N60" s="19">
        <f t="shared" si="7"/>
        <v>128965400.0515095</v>
      </c>
      <c r="O60" s="19">
        <f t="shared" si="8"/>
        <v>1333.290509632996</v>
      </c>
      <c r="P60" s="19">
        <f t="shared" si="9"/>
        <v>282469.04705987812</v>
      </c>
      <c r="Q60" s="19">
        <f t="shared" si="10"/>
        <v>7233374.4283848805</v>
      </c>
      <c r="R60" s="19"/>
      <c r="S60" s="19"/>
    </row>
    <row r="61" spans="1:19">
      <c r="A61" s="47">
        <f t="shared" si="11"/>
        <v>72</v>
      </c>
      <c r="B61" s="47">
        <f t="shared" si="12"/>
        <v>2059</v>
      </c>
      <c r="C61" s="48">
        <f t="shared" si="1"/>
        <v>8.0367367555215733E-3</v>
      </c>
      <c r="D61" s="48">
        <f t="shared" si="2"/>
        <v>7.7177922625368406E-3</v>
      </c>
      <c r="E61" s="48">
        <f t="shared" si="15"/>
        <v>3.6645384058313231E-3</v>
      </c>
      <c r="F61" s="48">
        <f t="shared" si="3"/>
        <v>3.5190917129303352E-3</v>
      </c>
      <c r="H61" s="47">
        <f t="shared" si="13"/>
        <v>72</v>
      </c>
      <c r="I61" s="77">
        <f>IF($D$4="2.O. Selektion",C61,IF($D$4="2.O. Aggregat",D61,IF($D$4="1.O. Selektion",E61,IF($D$4="1.O. Aggregat",F61,#REF!))))</f>
        <v>3.6645384058313231E-3</v>
      </c>
      <c r="J61" s="19">
        <f t="shared" si="14"/>
        <v>942316.74666405679</v>
      </c>
      <c r="K61" s="19">
        <f t="shared" si="4"/>
        <v>3453.1559086084612</v>
      </c>
      <c r="L61" s="19">
        <f t="shared" si="5"/>
        <v>385260.61496782082</v>
      </c>
      <c r="M61" s="19">
        <f t="shared" si="6"/>
        <v>8434113.5318236426</v>
      </c>
      <c r="N61" s="19">
        <f t="shared" si="7"/>
        <v>120139860.19038993</v>
      </c>
      <c r="O61" s="19">
        <f t="shared" si="8"/>
        <v>1394.3726615345911</v>
      </c>
      <c r="P61" s="19">
        <f t="shared" si="9"/>
        <v>281135.7565502451</v>
      </c>
      <c r="Q61" s="19">
        <f t="shared" si="10"/>
        <v>6950905.3813250028</v>
      </c>
      <c r="R61" s="19"/>
      <c r="S61" s="19"/>
    </row>
    <row r="62" spans="1:19">
      <c r="A62" s="47">
        <f t="shared" si="11"/>
        <v>73</v>
      </c>
      <c r="B62" s="47">
        <f t="shared" si="12"/>
        <v>2060</v>
      </c>
      <c r="C62" s="48">
        <f t="shared" si="1"/>
        <v>8.737494765752191E-3</v>
      </c>
      <c r="D62" s="48">
        <f t="shared" si="2"/>
        <v>8.4218276760626848E-3</v>
      </c>
      <c r="E62" s="48">
        <f t="shared" si="15"/>
        <v>3.9417992780821373E-3</v>
      </c>
      <c r="F62" s="48">
        <f t="shared" si="3"/>
        <v>3.7994385294223363E-3</v>
      </c>
      <c r="H62" s="47">
        <f t="shared" si="13"/>
        <v>73</v>
      </c>
      <c r="I62" s="77">
        <f>IF($D$4="2.O. Selektion",C62,IF($D$4="2.O. Aggregat",D62,IF($D$4="1.O. Selektion",E62,IF($D$4="1.O. Aggregat",F62,#REF!))))</f>
        <v>3.9417992780821373E-3</v>
      </c>
      <c r="J62" s="19">
        <f t="shared" si="14"/>
        <v>938863.59075544833</v>
      </c>
      <c r="K62" s="19">
        <f t="shared" si="4"/>
        <v>3700.8118242574296</v>
      </c>
      <c r="L62" s="19">
        <f t="shared" si="5"/>
        <v>379109.93841779465</v>
      </c>
      <c r="M62" s="19">
        <f t="shared" si="6"/>
        <v>8048852.9168558214</v>
      </c>
      <c r="N62" s="19">
        <f t="shared" si="7"/>
        <v>111705746.65856628</v>
      </c>
      <c r="O62" s="19">
        <f t="shared" si="8"/>
        <v>1475.9262040187914</v>
      </c>
      <c r="P62" s="19">
        <f t="shared" si="9"/>
        <v>279741.38388871052</v>
      </c>
      <c r="Q62" s="19">
        <f t="shared" si="10"/>
        <v>6669769.6247747578</v>
      </c>
      <c r="R62" s="19"/>
      <c r="S62" s="19"/>
    </row>
    <row r="63" spans="1:19">
      <c r="A63" s="47">
        <f t="shared" si="11"/>
        <v>74</v>
      </c>
      <c r="B63" s="47">
        <f t="shared" si="12"/>
        <v>2061</v>
      </c>
      <c r="C63" s="48">
        <f t="shared" si="1"/>
        <v>9.5936809373732036E-3</v>
      </c>
      <c r="D63" s="48">
        <f t="shared" si="2"/>
        <v>9.2529902362427311E-3</v>
      </c>
      <c r="E63" s="48">
        <f t="shared" si="15"/>
        <v>4.2923790562783681E-3</v>
      </c>
      <c r="F63" s="48">
        <f t="shared" si="3"/>
        <v>4.1399981329199552E-3</v>
      </c>
      <c r="H63" s="47">
        <f t="shared" si="13"/>
        <v>74</v>
      </c>
      <c r="I63" s="77">
        <f>IF($D$4="2.O. Selektion",C63,IF($D$4="2.O. Aggregat",D63,IF($D$4="1.O. Selektion",E63,IF($D$4="1.O. Aggregat",F63,#REF!))))</f>
        <v>4.2923790562783681E-3</v>
      </c>
      <c r="J63" s="19">
        <f t="shared" si="14"/>
        <v>935162.77893119084</v>
      </c>
      <c r="K63" s="19">
        <f t="shared" si="4"/>
        <v>4014.073126495321</v>
      </c>
      <c r="L63" s="19">
        <f t="shared" si="5"/>
        <v>372953.64260367956</v>
      </c>
      <c r="M63" s="19">
        <f t="shared" si="6"/>
        <v>7669742.9784380263</v>
      </c>
      <c r="N63" s="19">
        <f t="shared" si="7"/>
        <v>103656893.74171045</v>
      </c>
      <c r="O63" s="19">
        <f t="shared" si="8"/>
        <v>1581.0947204689012</v>
      </c>
      <c r="P63" s="19">
        <f t="shared" si="9"/>
        <v>278265.4576846917</v>
      </c>
      <c r="Q63" s="19">
        <f t="shared" si="10"/>
        <v>6390028.2408860475</v>
      </c>
      <c r="R63" s="19"/>
      <c r="S63" s="19"/>
    </row>
    <row r="64" spans="1:19">
      <c r="A64" s="47">
        <f t="shared" si="11"/>
        <v>75</v>
      </c>
      <c r="B64" s="47">
        <f t="shared" si="12"/>
        <v>2062</v>
      </c>
      <c r="C64" s="48">
        <f t="shared" si="1"/>
        <v>1.0671077999120815E-2</v>
      </c>
      <c r="D64" s="48">
        <f t="shared" si="2"/>
        <v>1.0283435955157762E-2</v>
      </c>
      <c r="E64" s="48">
        <f t="shared" si="15"/>
        <v>4.7467326134108187E-3</v>
      </c>
      <c r="F64" s="48">
        <f t="shared" si="3"/>
        <v>4.574149157777283E-3</v>
      </c>
      <c r="H64" s="47">
        <f t="shared" si="13"/>
        <v>75</v>
      </c>
      <c r="I64" s="77">
        <f>IF($D$4="2.O. Selektion",C64,IF($D$4="2.O. Aggregat",D64,IF($D$4="1.O. Selektion",E64,IF($D$4="1.O. Aggregat",F64,#REF!))))</f>
        <v>4.7467326134108187E-3</v>
      </c>
      <c r="J64" s="19">
        <f t="shared" si="14"/>
        <v>931148.70580469549</v>
      </c>
      <c r="K64" s="19">
        <f t="shared" si="4"/>
        <v>4419.9139297784241</v>
      </c>
      <c r="L64" s="19">
        <f t="shared" si="5"/>
        <v>366768.18192514067</v>
      </c>
      <c r="M64" s="19">
        <f t="shared" si="6"/>
        <v>7296789.3358343467</v>
      </c>
      <c r="N64" s="19">
        <f t="shared" si="7"/>
        <v>95987150.763272434</v>
      </c>
      <c r="O64" s="19">
        <f t="shared" si="8"/>
        <v>1719.4572747708216</v>
      </c>
      <c r="P64" s="19">
        <f t="shared" si="9"/>
        <v>276684.36296422279</v>
      </c>
      <c r="Q64" s="19">
        <f t="shared" si="10"/>
        <v>6111762.7832013555</v>
      </c>
      <c r="R64" s="19"/>
      <c r="S64" s="19"/>
    </row>
    <row r="65" spans="1:19">
      <c r="A65" s="47">
        <f t="shared" si="11"/>
        <v>76</v>
      </c>
      <c r="B65" s="47">
        <f t="shared" si="12"/>
        <v>2063</v>
      </c>
      <c r="C65" s="48">
        <f t="shared" si="1"/>
        <v>1.1974742219652721E-2</v>
      </c>
      <c r="D65" s="48">
        <f t="shared" si="2"/>
        <v>1.1523747144852738E-2</v>
      </c>
      <c r="E65" s="48">
        <f t="shared" si="15"/>
        <v>5.3077242444994474E-3</v>
      </c>
      <c r="F65" s="48">
        <f t="shared" si="3"/>
        <v>5.1077917205774766E-3</v>
      </c>
      <c r="H65" s="47">
        <f t="shared" si="13"/>
        <v>76</v>
      </c>
      <c r="I65" s="77">
        <f>IF($D$4="2.O. Selektion",C65,IF($D$4="2.O. Aggregat",D65,IF($D$4="1.O. Selektion",E65,IF($D$4="1.O. Aggregat",F65,#REF!))))</f>
        <v>5.3077242444994474E-3</v>
      </c>
      <c r="J65" s="19">
        <f t="shared" si="14"/>
        <v>926728.79187491711</v>
      </c>
      <c r="K65" s="19">
        <f t="shared" si="4"/>
        <v>4918.8208767101796</v>
      </c>
      <c r="L65" s="19">
        <f t="shared" si="5"/>
        <v>360520.72240438033</v>
      </c>
      <c r="M65" s="19">
        <f t="shared" si="6"/>
        <v>6930021.1539092064</v>
      </c>
      <c r="N65" s="19">
        <f t="shared" si="7"/>
        <v>88690361.427438095</v>
      </c>
      <c r="O65" s="19">
        <f t="shared" si="8"/>
        <v>1889.9205718026517</v>
      </c>
      <c r="P65" s="19">
        <f t="shared" si="9"/>
        <v>274964.90568945196</v>
      </c>
      <c r="Q65" s="19">
        <f t="shared" si="10"/>
        <v>5835078.4202371323</v>
      </c>
      <c r="R65" s="19"/>
      <c r="S65" s="19"/>
    </row>
    <row r="66" spans="1:19">
      <c r="A66" s="47">
        <f t="shared" si="11"/>
        <v>77</v>
      </c>
      <c r="B66" s="47">
        <f t="shared" si="12"/>
        <v>2064</v>
      </c>
      <c r="C66" s="48">
        <f t="shared" si="1"/>
        <v>1.3572173407865555E-2</v>
      </c>
      <c r="D66" s="48">
        <f t="shared" si="2"/>
        <v>1.3045209226608486E-2</v>
      </c>
      <c r="E66" s="48">
        <f t="shared" si="15"/>
        <v>6.0071383920647595E-3</v>
      </c>
      <c r="F66" s="48">
        <f t="shared" si="3"/>
        <v>5.77405439655979E-3</v>
      </c>
      <c r="H66" s="47">
        <f t="shared" si="13"/>
        <v>77</v>
      </c>
      <c r="I66" s="77">
        <f>IF($D$4="2.O. Selektion",C66,IF($D$4="2.O. Aggregat",D66,IF($D$4="1.O. Selektion",E66,IF($D$4="1.O. Aggregat",F66,#REF!))))</f>
        <v>6.0071383920647595E-3</v>
      </c>
      <c r="J66" s="19">
        <f t="shared" si="14"/>
        <v>921809.97099820687</v>
      </c>
      <c r="K66" s="19">
        <f t="shared" si="4"/>
        <v>5537.4400669714314</v>
      </c>
      <c r="L66" s="19">
        <f t="shared" si="5"/>
        <v>354179.92871647427</v>
      </c>
      <c r="M66" s="19">
        <f t="shared" si="6"/>
        <v>6569500.4315048261</v>
      </c>
      <c r="N66" s="19">
        <f t="shared" si="7"/>
        <v>81760340.273528889</v>
      </c>
      <c r="O66" s="19">
        <f t="shared" si="8"/>
        <v>2101.3410839422145</v>
      </c>
      <c r="P66" s="19">
        <f t="shared" si="9"/>
        <v>273074.98511764931</v>
      </c>
      <c r="Q66" s="19">
        <f t="shared" si="10"/>
        <v>5560113.5145476805</v>
      </c>
      <c r="R66" s="19"/>
      <c r="S66" s="19"/>
    </row>
    <row r="67" spans="1:19">
      <c r="A67" s="47">
        <f t="shared" si="11"/>
        <v>78</v>
      </c>
      <c r="B67" s="47">
        <f t="shared" si="12"/>
        <v>2065</v>
      </c>
      <c r="C67" s="48">
        <f t="shared" si="1"/>
        <v>1.5516264651522976E-2</v>
      </c>
      <c r="D67" s="48">
        <f t="shared" si="2"/>
        <v>1.4903947337469766E-2</v>
      </c>
      <c r="E67" s="48">
        <f t="shared" si="15"/>
        <v>6.8712248950240579E-3</v>
      </c>
      <c r="F67" s="48">
        <f t="shared" si="3"/>
        <v>6.6001745608408454E-3</v>
      </c>
      <c r="H67" s="47">
        <f t="shared" si="13"/>
        <v>78</v>
      </c>
      <c r="I67" s="77">
        <f>IF($D$4="2.O. Selektion",C67,IF($D$4="2.O. Aggregat",D67,IF($D$4="1.O. Selektion",E67,IF($D$4="1.O. Aggregat",F67,#REF!))))</f>
        <v>6.8712248950240579E-3</v>
      </c>
      <c r="J67" s="19">
        <f t="shared" si="14"/>
        <v>916272.53093123541</v>
      </c>
      <c r="K67" s="19">
        <f t="shared" si="4"/>
        <v>6295.9146251614056</v>
      </c>
      <c r="L67" s="19">
        <f t="shared" si="5"/>
        <v>347705.9959199829</v>
      </c>
      <c r="M67" s="19">
        <f t="shared" si="6"/>
        <v>6215320.5027883518</v>
      </c>
      <c r="N67" s="19">
        <f t="shared" si="7"/>
        <v>75190839.842024058</v>
      </c>
      <c r="O67" s="19">
        <f t="shared" si="8"/>
        <v>2359.6702175945884</v>
      </c>
      <c r="P67" s="19">
        <f t="shared" si="9"/>
        <v>270973.6440337071</v>
      </c>
      <c r="Q67" s="19">
        <f t="shared" si="10"/>
        <v>5287038.5294300308</v>
      </c>
      <c r="R67" s="19"/>
      <c r="S67" s="19"/>
    </row>
    <row r="68" spans="1:19">
      <c r="A68" s="47">
        <f t="shared" si="11"/>
        <v>79</v>
      </c>
      <c r="B68" s="47">
        <f t="shared" si="12"/>
        <v>2066</v>
      </c>
      <c r="C68" s="48">
        <f t="shared" si="1"/>
        <v>1.7885376973337568E-2</v>
      </c>
      <c r="D68" s="48">
        <f t="shared" si="2"/>
        <v>1.7182544465344948E-2</v>
      </c>
      <c r="E68" s="48">
        <f t="shared" si="15"/>
        <v>7.9376915652488826E-3</v>
      </c>
      <c r="F68" s="48">
        <f t="shared" si="3"/>
        <v>7.6258384434786403E-3</v>
      </c>
      <c r="H68" s="47">
        <f t="shared" si="13"/>
        <v>79</v>
      </c>
      <c r="I68" s="77">
        <f>IF($D$4="2.O. Selektion",C68,IF($D$4="2.O. Aggregat",D68,IF($D$4="1.O. Selektion",E68,IF($D$4="1.O. Aggregat",F68,#REF!))))</f>
        <v>7.9376915652488826E-3</v>
      </c>
      <c r="J68" s="19">
        <f t="shared" si="14"/>
        <v>909976.61630607396</v>
      </c>
      <c r="K68" s="19">
        <f t="shared" si="4"/>
        <v>7223.1137118264423</v>
      </c>
      <c r="L68" s="19">
        <f t="shared" si="5"/>
        <v>341053.65908609232</v>
      </c>
      <c r="M68" s="19">
        <f t="shared" si="6"/>
        <v>5867614.5068683689</v>
      </c>
      <c r="N68" s="19">
        <f t="shared" si="7"/>
        <v>68975519.339235708</v>
      </c>
      <c r="O68" s="19">
        <f t="shared" si="8"/>
        <v>2673.7567931110543</v>
      </c>
      <c r="P68" s="19">
        <f t="shared" si="9"/>
        <v>268613.9738161125</v>
      </c>
      <c r="Q68" s="19">
        <f t="shared" si="10"/>
        <v>5016064.8853963241</v>
      </c>
      <c r="R68" s="19"/>
      <c r="S68" s="19"/>
    </row>
    <row r="69" spans="1:19">
      <c r="A69" s="47">
        <f t="shared" si="11"/>
        <v>80</v>
      </c>
      <c r="B69" s="47">
        <f t="shared" si="12"/>
        <v>2067</v>
      </c>
      <c r="C69" s="48">
        <f t="shared" si="1"/>
        <v>2.0777413496429073E-2</v>
      </c>
      <c r="D69" s="48">
        <f t="shared" si="2"/>
        <v>1.9981198745653506E-2</v>
      </c>
      <c r="E69" s="48">
        <f t="shared" si="15"/>
        <v>9.2541961701733452E-3</v>
      </c>
      <c r="F69" s="48">
        <f t="shared" si="3"/>
        <v>8.8996646640595103E-3</v>
      </c>
      <c r="H69" s="47">
        <f t="shared" si="13"/>
        <v>80</v>
      </c>
      <c r="I69" s="77">
        <f>IF($D$4="2.O. Selektion",C69,IF($D$4="2.O. Aggregat",D69,IF($D$4="1.O. Selektion",E69,IF($D$4="1.O. Aggregat",F69,#REF!))))</f>
        <v>9.2541961701733452E-3</v>
      </c>
      <c r="J69" s="19">
        <f t="shared" si="14"/>
        <v>902753.50259424758</v>
      </c>
      <c r="K69" s="19">
        <f t="shared" si="4"/>
        <v>8354.2580063182595</v>
      </c>
      <c r="L69" s="19">
        <f t="shared" si="5"/>
        <v>334169.36329191836</v>
      </c>
      <c r="M69" s="19">
        <f t="shared" si="6"/>
        <v>5526560.8477822766</v>
      </c>
      <c r="N69" s="19">
        <f t="shared" si="7"/>
        <v>63107904.832367338</v>
      </c>
      <c r="O69" s="19">
        <f t="shared" si="8"/>
        <v>3054.290214286752</v>
      </c>
      <c r="P69" s="19">
        <f t="shared" si="9"/>
        <v>265940.21702300146</v>
      </c>
      <c r="Q69" s="19">
        <f t="shared" si="10"/>
        <v>4747450.9115802115</v>
      </c>
      <c r="R69" s="19"/>
      <c r="S69" s="19"/>
    </row>
    <row r="70" spans="1:19">
      <c r="A70" s="47">
        <f t="shared" si="11"/>
        <v>81</v>
      </c>
      <c r="B70" s="47">
        <f t="shared" si="12"/>
        <v>2068</v>
      </c>
      <c r="C70" s="48">
        <f t="shared" si="1"/>
        <v>2.4252036637604869E-2</v>
      </c>
      <c r="D70" s="48">
        <f t="shared" si="2"/>
        <v>2.3366539107146818E-2</v>
      </c>
      <c r="E70" s="48">
        <f t="shared" si="15"/>
        <v>1.0854106781964176E-2</v>
      </c>
      <c r="F70" s="48">
        <f t="shared" si="3"/>
        <v>1.0457827896346117E-2</v>
      </c>
      <c r="H70" s="47">
        <f t="shared" si="13"/>
        <v>81</v>
      </c>
      <c r="I70" s="77">
        <f>IF($D$4="2.O. Selektion",C70,IF($D$4="2.O. Aggregat",D70,IF($D$4="1.O. Selektion",E70,IF($D$4="1.O. Aggregat",F70,#REF!))))</f>
        <v>1.0854106781964176E-2</v>
      </c>
      <c r="J70" s="19">
        <f t="shared" si="14"/>
        <v>894399.24458792934</v>
      </c>
      <c r="K70" s="19">
        <f t="shared" si="4"/>
        <v>9707.9049064654791</v>
      </c>
      <c r="L70" s="19">
        <f t="shared" si="5"/>
        <v>326989.52538266964</v>
      </c>
      <c r="M70" s="19">
        <f t="shared" si="6"/>
        <v>5192391.4844903583</v>
      </c>
      <c r="N70" s="19">
        <f t="shared" si="7"/>
        <v>57581343.984585062</v>
      </c>
      <c r="O70" s="19">
        <f t="shared" si="8"/>
        <v>3505.3621976170684</v>
      </c>
      <c r="P70" s="19">
        <f t="shared" si="9"/>
        <v>262885.92680871469</v>
      </c>
      <c r="Q70" s="19">
        <f t="shared" si="10"/>
        <v>4481510.6945572104</v>
      </c>
      <c r="R70" s="19"/>
      <c r="S70" s="19"/>
    </row>
    <row r="71" spans="1:19">
      <c r="A71" s="47">
        <f t="shared" si="11"/>
        <v>82</v>
      </c>
      <c r="B71" s="47">
        <f t="shared" si="12"/>
        <v>2069</v>
      </c>
      <c r="C71" s="48">
        <f t="shared" si="1"/>
        <v>2.8406471846656942E-2</v>
      </c>
      <c r="D71" s="48">
        <f t="shared" si="2"/>
        <v>2.7435579838803605E-2</v>
      </c>
      <c r="E71" s="48">
        <f t="shared" si="15"/>
        <v>1.2787625225994408E-2</v>
      </c>
      <c r="F71" s="48">
        <f t="shared" si="3"/>
        <v>1.2350515134992248E-2</v>
      </c>
      <c r="H71" s="47">
        <f t="shared" si="13"/>
        <v>82</v>
      </c>
      <c r="I71" s="77">
        <f>IF($D$4="2.O. Selektion",C71,IF($D$4="2.O. Aggregat",D71,IF($D$4="1.O. Selektion",E71,IF($D$4="1.O. Aggregat",F71,#REF!))))</f>
        <v>1.2787625225994408E-2</v>
      </c>
      <c r="J71" s="19">
        <f t="shared" si="14"/>
        <v>884691.3396814639</v>
      </c>
      <c r="K71" s="19">
        <f t="shared" si="4"/>
        <v>11313.101292529474</v>
      </c>
      <c r="L71" s="19">
        <f t="shared" si="5"/>
        <v>319447.25546427892</v>
      </c>
      <c r="M71" s="19">
        <f t="shared" si="6"/>
        <v>4865401.9591076886</v>
      </c>
      <c r="N71" s="19">
        <f t="shared" si="7"/>
        <v>52388952.500094704</v>
      </c>
      <c r="O71" s="19">
        <f t="shared" si="8"/>
        <v>4034.5400319503137</v>
      </c>
      <c r="P71" s="19">
        <f t="shared" si="9"/>
        <v>259380.56461109762</v>
      </c>
      <c r="Q71" s="19">
        <f t="shared" si="10"/>
        <v>4218624.7677484956</v>
      </c>
      <c r="R71" s="19"/>
      <c r="S71" s="19"/>
    </row>
    <row r="72" spans="1:19">
      <c r="A72" s="47">
        <f t="shared" si="11"/>
        <v>83</v>
      </c>
      <c r="B72" s="47">
        <f t="shared" si="12"/>
        <v>2070</v>
      </c>
      <c r="C72" s="48">
        <f t="shared" si="1"/>
        <v>3.3282964153927161E-2</v>
      </c>
      <c r="D72" s="48">
        <f t="shared" si="2"/>
        <v>3.2233950906865712E-2</v>
      </c>
      <c r="E72" s="48">
        <f t="shared" si="15"/>
        <v>1.5075656379551952E-2</v>
      </c>
      <c r="F72" s="48">
        <f t="shared" si="3"/>
        <v>1.4600648497487753E-2</v>
      </c>
      <c r="H72" s="47">
        <f t="shared" si="13"/>
        <v>83</v>
      </c>
      <c r="I72" s="77">
        <f>IF($D$4="2.O. Selektion",C72,IF($D$4="2.O. Aggregat",D72,IF($D$4="1.O. Selektion",E72,IF($D$4="1.O. Aggregat",F72,#REF!))))</f>
        <v>1.5075656379551952E-2</v>
      </c>
      <c r="J72" s="19">
        <f t="shared" si="14"/>
        <v>873378.23838893441</v>
      </c>
      <c r="K72" s="19">
        <f t="shared" si="4"/>
        <v>13166.750211329985</v>
      </c>
      <c r="L72" s="19">
        <f t="shared" si="5"/>
        <v>311468.92215499183</v>
      </c>
      <c r="M72" s="19">
        <f t="shared" si="6"/>
        <v>4545954.7036434095</v>
      </c>
      <c r="N72" s="19">
        <f t="shared" si="7"/>
        <v>47523550.540987015</v>
      </c>
      <c r="O72" s="19">
        <f t="shared" si="8"/>
        <v>4637.6280921659982</v>
      </c>
      <c r="P72" s="19">
        <f t="shared" si="9"/>
        <v>255346.02457914731</v>
      </c>
      <c r="Q72" s="19">
        <f t="shared" si="10"/>
        <v>3959244.2031373978</v>
      </c>
      <c r="R72" s="19"/>
      <c r="S72" s="19"/>
    </row>
    <row r="73" spans="1:19">
      <c r="A73" s="47">
        <f t="shared" si="11"/>
        <v>84</v>
      </c>
      <c r="B73" s="47">
        <f t="shared" si="12"/>
        <v>2071</v>
      </c>
      <c r="C73" s="48">
        <f t="shared" si="1"/>
        <v>3.8942688744484061E-2</v>
      </c>
      <c r="D73" s="48">
        <f t="shared" si="2"/>
        <v>3.782719200167136E-2</v>
      </c>
      <c r="E73" s="48">
        <f t="shared" si="15"/>
        <v>1.7746708776445859E-2</v>
      </c>
      <c r="F73" s="48">
        <f t="shared" si="3"/>
        <v>1.723845146875129E-2</v>
      </c>
      <c r="H73" s="47">
        <f t="shared" si="13"/>
        <v>84</v>
      </c>
      <c r="I73" s="77">
        <f>IF($D$4="2.O. Selektion",C73,IF($D$4="2.O. Aggregat",D73,IF($D$4="1.O. Selektion",E73,IF($D$4="1.O. Aggregat",F73,#REF!))))</f>
        <v>1.7746708776445859E-2</v>
      </c>
      <c r="J73" s="19">
        <f t="shared" si="14"/>
        <v>860211.48817760439</v>
      </c>
      <c r="K73" s="19">
        <f t="shared" si="4"/>
        <v>15265.922766841046</v>
      </c>
      <c r="L73" s="19">
        <f t="shared" si="5"/>
        <v>302985.99872757902</v>
      </c>
      <c r="M73" s="19">
        <f t="shared" si="6"/>
        <v>4234485.7814884176</v>
      </c>
      <c r="N73" s="19">
        <f t="shared" si="7"/>
        <v>42977595.837343603</v>
      </c>
      <c r="O73" s="19">
        <f t="shared" si="8"/>
        <v>5310.6215138359912</v>
      </c>
      <c r="P73" s="19">
        <f t="shared" si="9"/>
        <v>250708.39648698131</v>
      </c>
      <c r="Q73" s="19">
        <f t="shared" si="10"/>
        <v>3703898.1785582504</v>
      </c>
      <c r="R73" s="19"/>
      <c r="S73" s="19"/>
    </row>
    <row r="74" spans="1:19">
      <c r="A74" s="47">
        <f t="shared" si="11"/>
        <v>85</v>
      </c>
      <c r="B74" s="47">
        <f t="shared" si="12"/>
        <v>2072</v>
      </c>
      <c r="C74" s="48">
        <f t="shared" si="1"/>
        <v>4.5469533558787203E-2</v>
      </c>
      <c r="D74" s="48">
        <f t="shared" si="2"/>
        <v>4.4300621173699782E-2</v>
      </c>
      <c r="E74" s="48">
        <f t="shared" si="15"/>
        <v>2.0844696831016717E-2</v>
      </c>
      <c r="F74" s="48">
        <f t="shared" si="3"/>
        <v>2.0308771258990763E-2</v>
      </c>
      <c r="H74" s="47">
        <f t="shared" si="13"/>
        <v>85</v>
      </c>
      <c r="I74" s="77">
        <f>IF($D$4="2.O. Selektion",C74,IF($D$4="2.O. Aggregat",D74,IF($D$4="1.O. Selektion",E74,IF($D$4="1.O. Aggregat",F74,#REF!))))</f>
        <v>2.0844696831016717E-2</v>
      </c>
      <c r="J74" s="19">
        <f t="shared" si="14"/>
        <v>844945.56541076337</v>
      </c>
      <c r="K74" s="19">
        <f t="shared" si="4"/>
        <v>17612.634149699366</v>
      </c>
      <c r="L74" s="19">
        <f t="shared" si="5"/>
        <v>293934.80932821741</v>
      </c>
      <c r="M74" s="19">
        <f t="shared" si="6"/>
        <v>3931499.782760839</v>
      </c>
      <c r="N74" s="19">
        <f t="shared" si="7"/>
        <v>38743110.055855185</v>
      </c>
      <c r="O74" s="19">
        <f t="shared" si="8"/>
        <v>6051.3402355845883</v>
      </c>
      <c r="P74" s="19">
        <f t="shared" si="9"/>
        <v>245397.77497314531</v>
      </c>
      <c r="Q74" s="19">
        <f t="shared" si="10"/>
        <v>3453189.7820712691</v>
      </c>
      <c r="R74" s="19"/>
      <c r="S74" s="19"/>
    </row>
    <row r="75" spans="1:19">
      <c r="A75" s="47">
        <f t="shared" si="11"/>
        <v>86</v>
      </c>
      <c r="B75" s="47">
        <f t="shared" si="12"/>
        <v>2073</v>
      </c>
      <c r="C75" s="48">
        <f t="shared" si="1"/>
        <v>5.2899352898170604E-2</v>
      </c>
      <c r="D75" s="48">
        <f t="shared" si="2"/>
        <v>5.169529371847665E-2</v>
      </c>
      <c r="E75" s="48">
        <f t="shared" si="15"/>
        <v>2.4391155726759522E-2</v>
      </c>
      <c r="F75" s="48">
        <f t="shared" si="3"/>
        <v>2.3835930498522784E-2</v>
      </c>
      <c r="H75" s="47">
        <f t="shared" si="13"/>
        <v>86</v>
      </c>
      <c r="I75" s="77">
        <f>IF($D$4="2.O. Selektion",C75,IF($D$4="2.O. Aggregat",D75,IF($D$4="1.O. Selektion",E75,IF($D$4="1.O. Aggregat",F75,#REF!))))</f>
        <v>2.4391155726759522E-2</v>
      </c>
      <c r="J75" s="19">
        <f t="shared" si="14"/>
        <v>827332.93126106402</v>
      </c>
      <c r="K75" s="19">
        <f t="shared" si="4"/>
        <v>20179.606364265044</v>
      </c>
      <c r="L75" s="19">
        <f t="shared" si="5"/>
        <v>284254.64428611158</v>
      </c>
      <c r="M75" s="19">
        <f t="shared" si="6"/>
        <v>3637564.9734326215</v>
      </c>
      <c r="N75" s="19">
        <f t="shared" si="7"/>
        <v>34811610.273094349</v>
      </c>
      <c r="O75" s="19">
        <f t="shared" si="8"/>
        <v>6847.7030072466005</v>
      </c>
      <c r="P75" s="19">
        <f t="shared" si="9"/>
        <v>239346.43473756072</v>
      </c>
      <c r="Q75" s="19">
        <f t="shared" si="10"/>
        <v>3207792.0070981239</v>
      </c>
      <c r="R75" s="19"/>
      <c r="S75" s="19"/>
    </row>
    <row r="76" spans="1:19">
      <c r="A76" s="47">
        <f t="shared" si="11"/>
        <v>87</v>
      </c>
      <c r="B76" s="47">
        <f t="shared" si="12"/>
        <v>2074</v>
      </c>
      <c r="C76" s="48">
        <f t="shared" si="1"/>
        <v>6.1337830268387974E-2</v>
      </c>
      <c r="D76" s="48">
        <f t="shared" si="2"/>
        <v>6.0117265701361035E-2</v>
      </c>
      <c r="E76" s="48">
        <f t="shared" si="15"/>
        <v>2.8448902007319501E-2</v>
      </c>
      <c r="F76" s="48">
        <f t="shared" si="3"/>
        <v>2.788287209486701E-2</v>
      </c>
      <c r="H76" s="47">
        <f t="shared" si="13"/>
        <v>87</v>
      </c>
      <c r="I76" s="77">
        <f>IF($D$4="2.O. Selektion",C76,IF($D$4="2.O. Aggregat",D76,IF($D$4="1.O. Selektion",E76,IF($D$4="1.O. Aggregat",F76,#REF!))))</f>
        <v>2.8448902007319501E-2</v>
      </c>
      <c r="J76" s="19">
        <f t="shared" si="14"/>
        <v>807153.32489679893</v>
      </c>
      <c r="K76" s="19">
        <f t="shared" si="4"/>
        <v>22962.625844871152</v>
      </c>
      <c r="L76" s="19">
        <f t="shared" si="5"/>
        <v>273897.62468274019</v>
      </c>
      <c r="M76" s="19">
        <f t="shared" si="6"/>
        <v>3353310.32914651</v>
      </c>
      <c r="N76" s="19">
        <f t="shared" si="7"/>
        <v>31174045.299661726</v>
      </c>
      <c r="O76" s="19">
        <f t="shared" si="8"/>
        <v>7695.8880835919499</v>
      </c>
      <c r="P76" s="19">
        <f t="shared" si="9"/>
        <v>232498.73173031412</v>
      </c>
      <c r="Q76" s="19">
        <f t="shared" si="10"/>
        <v>2968445.5723605631</v>
      </c>
      <c r="R76" s="19"/>
      <c r="S76" s="19"/>
    </row>
    <row r="77" spans="1:19">
      <c r="A77" s="47">
        <f t="shared" si="11"/>
        <v>88</v>
      </c>
      <c r="B77" s="47">
        <f t="shared" si="12"/>
        <v>2075</v>
      </c>
      <c r="C77" s="48">
        <f t="shared" si="1"/>
        <v>7.0865872838215105E-2</v>
      </c>
      <c r="D77" s="48">
        <f t="shared" si="2"/>
        <v>6.9648769399619739E-2</v>
      </c>
      <c r="E77" s="48">
        <f t="shared" si="15"/>
        <v>3.3077662863333399E-2</v>
      </c>
      <c r="F77" s="48">
        <f t="shared" si="3"/>
        <v>3.2509376421093111E-2</v>
      </c>
      <c r="H77" s="47">
        <f t="shared" si="13"/>
        <v>88</v>
      </c>
      <c r="I77" s="77">
        <f>IF($D$4="2.O. Selektion",C77,IF($D$4="2.O. Aggregat",D77,IF($D$4="1.O. Selektion",E77,IF($D$4="1.O. Aggregat",F77,#REF!))))</f>
        <v>3.3077662863333399E-2</v>
      </c>
      <c r="J77" s="19">
        <f t="shared" si="14"/>
        <v>784190.69905192778</v>
      </c>
      <c r="K77" s="19">
        <f t="shared" si="4"/>
        <v>25939.195563801408</v>
      </c>
      <c r="L77" s="19">
        <f t="shared" si="5"/>
        <v>262820.28444257111</v>
      </c>
      <c r="M77" s="19">
        <f t="shared" si="6"/>
        <v>3079412.7044637697</v>
      </c>
      <c r="N77" s="19">
        <f t="shared" si="7"/>
        <v>27820734.970515214</v>
      </c>
      <c r="O77" s="19">
        <f t="shared" si="8"/>
        <v>8586.1538394437102</v>
      </c>
      <c r="P77" s="19">
        <f t="shared" si="9"/>
        <v>224802.84364672218</v>
      </c>
      <c r="Q77" s="19">
        <f t="shared" si="10"/>
        <v>2735946.8406302491</v>
      </c>
      <c r="R77" s="19"/>
      <c r="S77" s="19"/>
    </row>
    <row r="78" spans="1:19">
      <c r="A78" s="47">
        <f t="shared" si="11"/>
        <v>89</v>
      </c>
      <c r="B78" s="47">
        <f t="shared" si="12"/>
        <v>2076</v>
      </c>
      <c r="C78" s="48">
        <f t="shared" si="1"/>
        <v>8.1537139852363869E-2</v>
      </c>
      <c r="D78" s="48">
        <f t="shared" si="2"/>
        <v>8.0343657509342289E-2</v>
      </c>
      <c r="E78" s="48">
        <f t="shared" si="15"/>
        <v>3.8323756589258809E-2</v>
      </c>
      <c r="F78" s="48">
        <f t="shared" si="3"/>
        <v>3.7763180606691177E-2</v>
      </c>
      <c r="H78" s="47">
        <f t="shared" si="13"/>
        <v>89</v>
      </c>
      <c r="I78" s="77">
        <f>IF($D$4="2.O. Selektion",C78,IF($D$4="2.O. Aggregat",D78,IF($D$4="1.O. Selektion",E78,IF($D$4="1.O. Aggregat",F78,#REF!))))</f>
        <v>3.8323756589258809E-2</v>
      </c>
      <c r="J78" s="19">
        <f t="shared" si="14"/>
        <v>758251.50348812633</v>
      </c>
      <c r="K78" s="19">
        <f t="shared" si="4"/>
        <v>29059.04605311848</v>
      </c>
      <c r="L78" s="19">
        <f t="shared" si="5"/>
        <v>250989.43573346606</v>
      </c>
      <c r="M78" s="19">
        <f t="shared" si="6"/>
        <v>2816592.4200211987</v>
      </c>
      <c r="N78" s="19">
        <f t="shared" si="7"/>
        <v>24741322.266051445</v>
      </c>
      <c r="O78" s="19">
        <f t="shared" si="8"/>
        <v>9500.106707678784</v>
      </c>
      <c r="P78" s="19">
        <f t="shared" si="9"/>
        <v>216216.68980727845</v>
      </c>
      <c r="Q78" s="19">
        <f t="shared" si="10"/>
        <v>2511143.9969835267</v>
      </c>
      <c r="R78" s="19"/>
      <c r="S78" s="19"/>
    </row>
    <row r="79" spans="1:19">
      <c r="A79" s="47">
        <f t="shared" si="11"/>
        <v>90</v>
      </c>
      <c r="B79" s="47">
        <f t="shared" si="12"/>
        <v>2077</v>
      </c>
      <c r="C79" s="48">
        <f t="shared" si="1"/>
        <v>9.0844625779331875E-2</v>
      </c>
      <c r="D79" s="48">
        <f t="shared" si="2"/>
        <v>8.9727685846204885E-2</v>
      </c>
      <c r="E79" s="48">
        <f t="shared" si="15"/>
        <v>4.4009403677215363E-2</v>
      </c>
      <c r="F79" s="48">
        <f t="shared" si="3"/>
        <v>4.3468234121636862E-2</v>
      </c>
      <c r="H79" s="47">
        <f t="shared" si="13"/>
        <v>90</v>
      </c>
      <c r="I79" s="77">
        <f>IF($D$4="2.O. Selektion",C79,IF($D$4="2.O. Aggregat",D79,IF($D$4="1.O. Selektion",E79,IF($D$4="1.O. Aggregat",F79,#REF!))))</f>
        <v>4.4009403677215363E-2</v>
      </c>
      <c r="J79" s="19">
        <f t="shared" si="14"/>
        <v>729192.45743500791</v>
      </c>
      <c r="K79" s="19">
        <f t="shared" si="4"/>
        <v>32091.325217637943</v>
      </c>
      <c r="L79" s="19">
        <f t="shared" si="5"/>
        <v>238390.69401673213</v>
      </c>
      <c r="M79" s="19">
        <f t="shared" si="6"/>
        <v>2565602.9842877327</v>
      </c>
      <c r="N79" s="19">
        <f t="shared" si="7"/>
        <v>21924729.846030246</v>
      </c>
      <c r="O79" s="19">
        <f t="shared" si="8"/>
        <v>10361.908430492738</v>
      </c>
      <c r="P79" s="19">
        <f t="shared" si="9"/>
        <v>206716.58309959967</v>
      </c>
      <c r="Q79" s="19">
        <f t="shared" si="10"/>
        <v>2294927.3071762482</v>
      </c>
      <c r="R79" s="19"/>
      <c r="S79" s="19"/>
    </row>
    <row r="80" spans="1:19">
      <c r="A80" s="47">
        <f t="shared" si="11"/>
        <v>91</v>
      </c>
      <c r="B80" s="47">
        <f t="shared" si="12"/>
        <v>2078</v>
      </c>
      <c r="C80" s="48">
        <f t="shared" si="1"/>
        <v>9.8774230084923795E-2</v>
      </c>
      <c r="D80" s="48">
        <f t="shared" si="2"/>
        <v>9.7767574374402269E-2</v>
      </c>
      <c r="E80" s="48">
        <f t="shared" si="15"/>
        <v>4.9909329392804333E-2</v>
      </c>
      <c r="F80" s="48">
        <f t="shared" si="3"/>
        <v>4.9400838264088344E-2</v>
      </c>
      <c r="H80" s="47">
        <f t="shared" si="13"/>
        <v>91</v>
      </c>
      <c r="I80" s="77">
        <f>IF($D$4="2.O. Selektion",C80,IF($D$4="2.O. Aggregat",D80,IF($D$4="1.O. Selektion",E80,IF($D$4="1.O. Aggregat",F80,#REF!))))</f>
        <v>4.9909329392804333E-2</v>
      </c>
      <c r="J80" s="19">
        <f t="shared" si="14"/>
        <v>697101.13221736997</v>
      </c>
      <c r="K80" s="19">
        <f t="shared" si="4"/>
        <v>34791.850027933564</v>
      </c>
      <c r="L80" s="19">
        <f t="shared" si="5"/>
        <v>225085.6905983786</v>
      </c>
      <c r="M80" s="19">
        <f t="shared" si="6"/>
        <v>2327212.2902710005</v>
      </c>
      <c r="N80" s="19">
        <f t="shared" si="7"/>
        <v>19359126.861742515</v>
      </c>
      <c r="O80" s="19">
        <f t="shared" si="8"/>
        <v>11095.186048080312</v>
      </c>
      <c r="P80" s="19">
        <f t="shared" si="9"/>
        <v>196354.67466910693</v>
      </c>
      <c r="Q80" s="19">
        <f t="shared" si="10"/>
        <v>2088210.7240766487</v>
      </c>
      <c r="R80" s="19"/>
      <c r="S80" s="19"/>
    </row>
    <row r="81" spans="1:19">
      <c r="A81" s="47">
        <f t="shared" si="11"/>
        <v>92</v>
      </c>
      <c r="B81" s="47">
        <f t="shared" si="12"/>
        <v>2079</v>
      </c>
      <c r="C81" s="48">
        <f t="shared" si="1"/>
        <v>0.1067495439740094</v>
      </c>
      <c r="D81" s="48">
        <f t="shared" si="2"/>
        <v>0.10586363360404563</v>
      </c>
      <c r="E81" s="48">
        <f t="shared" si="15"/>
        <v>5.5890813954019236E-2</v>
      </c>
      <c r="F81" s="48">
        <f t="shared" si="3"/>
        <v>5.5427045847385135E-2</v>
      </c>
      <c r="H81" s="47">
        <f t="shared" si="13"/>
        <v>92</v>
      </c>
      <c r="I81" s="77">
        <f>IF($D$4="2.O. Selektion",C81,IF($D$4="2.O. Aggregat",D81,IF($D$4="1.O. Selektion",E81,IF($D$4="1.O. Aggregat",F81,#REF!))))</f>
        <v>5.5890813954019236E-2</v>
      </c>
      <c r="J81" s="19">
        <f t="shared" si="14"/>
        <v>662309.28218943637</v>
      </c>
      <c r="K81" s="19">
        <f t="shared" si="4"/>
        <v>37017.004870869816</v>
      </c>
      <c r="L81" s="19">
        <f t="shared" si="5"/>
        <v>211211.66886389849</v>
      </c>
      <c r="M81" s="19">
        <f t="shared" si="6"/>
        <v>2102126.599672622</v>
      </c>
      <c r="N81" s="19">
        <f t="shared" si="7"/>
        <v>17031914.571471516</v>
      </c>
      <c r="O81" s="19">
        <f t="shared" si="8"/>
        <v>11659.053915446983</v>
      </c>
      <c r="P81" s="19">
        <f t="shared" si="9"/>
        <v>185259.48862102663</v>
      </c>
      <c r="Q81" s="19">
        <f t="shared" si="10"/>
        <v>1891856.0494075418</v>
      </c>
      <c r="R81" s="19"/>
      <c r="S81" s="19"/>
    </row>
    <row r="82" spans="1:19">
      <c r="A82" s="47">
        <f t="shared" si="11"/>
        <v>93</v>
      </c>
      <c r="B82" s="47">
        <f t="shared" si="12"/>
        <v>2080</v>
      </c>
      <c r="C82" s="48">
        <f t="shared" si="1"/>
        <v>0.11474783254681792</v>
      </c>
      <c r="D82" s="48">
        <f t="shared" si="2"/>
        <v>0.11398954965984726</v>
      </c>
      <c r="E82" s="48">
        <f t="shared" si="15"/>
        <v>6.1824849389628816E-2</v>
      </c>
      <c r="F82" s="48">
        <f t="shared" si="3"/>
        <v>6.1416279413176414E-2</v>
      </c>
      <c r="H82" s="47">
        <f t="shared" si="13"/>
        <v>93</v>
      </c>
      <c r="I82" s="77">
        <f>IF($D$4="2.O. Selektion",C82,IF($D$4="2.O. Aggregat",D82,IF($D$4="1.O. Selektion",E82,IF($D$4="1.O. Aggregat",F82,#REF!))))</f>
        <v>6.1824849389628816E-2</v>
      </c>
      <c r="J82" s="19">
        <f t="shared" si="14"/>
        <v>625292.27731856657</v>
      </c>
      <c r="K82" s="19">
        <f t="shared" si="4"/>
        <v>38658.600869718393</v>
      </c>
      <c r="L82" s="19">
        <f t="shared" si="5"/>
        <v>196945.063480996</v>
      </c>
      <c r="M82" s="19">
        <f t="shared" si="6"/>
        <v>1890914.9308087234</v>
      </c>
      <c r="N82" s="19">
        <f t="shared" si="7"/>
        <v>14929787.971798895</v>
      </c>
      <c r="O82" s="19">
        <f t="shared" si="8"/>
        <v>12025.776679252802</v>
      </c>
      <c r="P82" s="19">
        <f t="shared" si="9"/>
        <v>173600.43470557965</v>
      </c>
      <c r="Q82" s="19">
        <f t="shared" si="10"/>
        <v>1706596.5607865152</v>
      </c>
      <c r="R82" s="19"/>
      <c r="S82" s="19"/>
    </row>
    <row r="83" spans="1:19">
      <c r="A83" s="47">
        <f t="shared" si="11"/>
        <v>94</v>
      </c>
      <c r="B83" s="47">
        <f t="shared" si="12"/>
        <v>2081</v>
      </c>
      <c r="C83" s="48">
        <f t="shared" si="1"/>
        <v>0.12272809246378341</v>
      </c>
      <c r="D83" s="48">
        <f t="shared" si="2"/>
        <v>0.12210285589097555</v>
      </c>
      <c r="E83" s="48">
        <f t="shared" ref="E83:E114" si="16">IF($A83=121,1,IF($A83&gt;121,"",IF($A83&lt;(x+n),INDEX(Aggregattafel_1.O,$A83+1,Geschlecht),IF($A83=(x+n),INDEX(f,1,Geschlecht),IF(AND($A83&gt;(x+n),$A83&lt;(x+n+5)),INDEX(f,2,Geschlecht),1))*INDEX(Selektionstafel_1.O,$A83+1,Geschlecht))*EXP(-INDEX(F_1.O,$A83+1,Geschlecht)*($B83-1999))))</f>
        <v>6.7556879846272608E-2</v>
      </c>
      <c r="F83" s="48">
        <f t="shared" si="3"/>
        <v>6.7212854182247345E-2</v>
      </c>
      <c r="H83" s="47">
        <f t="shared" si="13"/>
        <v>94</v>
      </c>
      <c r="I83" s="77">
        <f>IF($D$4="2.O. Selektion",C83,IF($D$4="2.O. Aggregat",D83,IF($D$4="1.O. Selektion",E83,IF($D$4="1.O. Aggregat",F83,#REF!))))</f>
        <v>6.7556879846272608E-2</v>
      </c>
      <c r="J83" s="19">
        <f t="shared" si="14"/>
        <v>586633.67644884821</v>
      </c>
      <c r="K83" s="19">
        <f t="shared" si="4"/>
        <v>39631.140793632003</v>
      </c>
      <c r="L83" s="19">
        <f t="shared" si="5"/>
        <v>182487.86626494076</v>
      </c>
      <c r="M83" s="19">
        <f t="shared" si="6"/>
        <v>1693969.8673277274</v>
      </c>
      <c r="N83" s="19">
        <f t="shared" si="7"/>
        <v>13038873.040990172</v>
      </c>
      <c r="O83" s="19">
        <f t="shared" si="8"/>
        <v>12176.10948608718</v>
      </c>
      <c r="P83" s="19">
        <f t="shared" si="9"/>
        <v>161574.65802632686</v>
      </c>
      <c r="Q83" s="19">
        <f t="shared" si="10"/>
        <v>1532996.1260809356</v>
      </c>
      <c r="R83" s="19"/>
      <c r="S83" s="58"/>
    </row>
    <row r="84" spans="1:19">
      <c r="A84" s="47">
        <f t="shared" si="11"/>
        <v>95</v>
      </c>
      <c r="B84" s="47">
        <f t="shared" si="12"/>
        <v>2082</v>
      </c>
      <c r="C84" s="48">
        <f t="shared" ref="C84:C147" si="17">IF($A84=121,1,IF($A84&gt;121,"",IF($A84&lt;(x+n),INDEX(Aggregattafel_2.O,$A84+1,Geschlecht),IF($A84=(x+n),INDEX(f,1,Geschlecht),IF(AND($A84&gt;(x+n),$A84&lt;(x+n+5)),INDEX(f,2,Geschlecht),1))*INDEX(Selektionstafel_2.O,$A84+1,Geschlecht))*EXP(-(INDEX(F_2_2.O,$A84+1,Geschlecht)*($B84-1999)+INDEX(G,$B84-1998,1)*(INDEX(F_1_2.O,$A84+1,Geschlecht)-INDEX(F_2_2.O,$A84+1,Geschlecht))))))</f>
        <v>0.13064580811556417</v>
      </c>
      <c r="D84" s="48">
        <f t="shared" ref="D84:D147" si="18">IF($A84=121,1,IF($A84&gt;121,"",INDEX(Aggregattafel_2.O,$A84+1,Geschlecht)*EXP(-(INDEX(F_2_2.O,$A84+1,Geschlecht)*($B84-1999)+INDEX(G,$B84-1998,1)*(INDEX(F_1_2.O,$A84+1,Geschlecht)-INDEX(F_2_2.O,$A84+1,Geschlecht))))))</f>
        <v>0.1301596607871793</v>
      </c>
      <c r="E84" s="48">
        <f t="shared" si="16"/>
        <v>7.2921670061862703E-2</v>
      </c>
      <c r="F84" s="48">
        <f t="shared" ref="F84:F147" si="19">IF($A84=121,1,IF($A84&gt;121,"",INDEX(Aggregattafel_1.O,$A84+1,Geschlecht)*EXP(-INDEX(F_1.O,$A84+1,Geschlecht)*($B84-1999))))</f>
        <v>7.2650289444941174E-2</v>
      </c>
      <c r="H84" s="47">
        <f t="shared" si="13"/>
        <v>95</v>
      </c>
      <c r="I84" s="77">
        <f>IF($D$4="2.O. Selektion",C84,IF($D$4="2.O. Aggregat",D84,IF($D$4="1.O. Selektion",E84,IF($D$4="1.O. Aggregat",F84,#REF!))))</f>
        <v>7.2921670061862703E-2</v>
      </c>
      <c r="J84" s="19">
        <f t="shared" si="14"/>
        <v>547002.5356552162</v>
      </c>
      <c r="K84" s="19">
        <f t="shared" ref="K84:K147" si="20">IF(H84&gt;121,"",IF(I84&lt;&gt;"",J84*I84,""))</f>
        <v>39888.338428051968</v>
      </c>
      <c r="L84" s="19">
        <f t="shared" ref="L84:L147" si="21">IF(H84&gt;121,"",J84*(1+$D$5)^(-H84))</f>
        <v>168058.82015829877</v>
      </c>
      <c r="M84" s="19">
        <f t="shared" ref="M84:M147" si="22">IF(I84=1,L84,IF(I84&lt;&gt;"",L84+M85,""))</f>
        <v>1511482.0010627867</v>
      </c>
      <c r="N84" s="19">
        <f t="shared" ref="N84:N147" si="23">IF(I84=1,M84,IF(I84&lt;&gt;"",M84+N85,""))</f>
        <v>11344903.173662445</v>
      </c>
      <c r="O84" s="19">
        <f t="shared" ref="O84:O147" si="24">IF(I84="","",K84*(1+$D$5)^(-H84-1))</f>
        <v>12103.831935377171</v>
      </c>
      <c r="P84" s="19">
        <f t="shared" ref="P84:P147" si="25">IF(I84=1,O84,IF(I84="","",O84+P85))</f>
        <v>149398.54854023969</v>
      </c>
      <c r="Q84" s="19">
        <f t="shared" ref="Q84:Q147" si="26">IF(I84=1,P84,IF(I84="","",P84+Q85))</f>
        <v>1371421.4680546087</v>
      </c>
      <c r="R84" s="19"/>
      <c r="S84" s="19"/>
    </row>
    <row r="85" spans="1:19">
      <c r="A85" s="47">
        <f t="shared" ref="A85:A148" si="27">IF(AND(A84&lt;121,A84&lt;&gt;""),A84+1,"")</f>
        <v>96</v>
      </c>
      <c r="B85" s="47">
        <f t="shared" ref="B85:B148" si="28">IF(AND($A84&lt;121,$A84&lt;&gt;""),B84+1,"")</f>
        <v>2083</v>
      </c>
      <c r="C85" s="48">
        <f t="shared" si="17"/>
        <v>0.13846632418394622</v>
      </c>
      <c r="D85" s="48">
        <f t="shared" si="18"/>
        <v>0.13812275983234565</v>
      </c>
      <c r="E85" s="48">
        <f t="shared" si="16"/>
        <v>7.7754357309502226E-2</v>
      </c>
      <c r="F85" s="48">
        <f t="shared" si="19"/>
        <v>7.7561366872217985E-2</v>
      </c>
      <c r="H85" s="47">
        <f t="shared" ref="H85:H148" si="29">IF(AND(A84&lt;121,A84&lt;&gt;""),A84+1,"")</f>
        <v>96</v>
      </c>
      <c r="I85" s="77">
        <f>IF($D$4="2.O. Selektion",C85,IF($D$4="2.O. Aggregat",D85,IF($D$4="1.O. Selektion",E85,IF($D$4="1.O. Aggregat",F85,#REF!))))</f>
        <v>7.7754357309502226E-2</v>
      </c>
      <c r="J85" s="19">
        <f t="shared" ref="J85:J148" si="30">IF(H85&gt;121,"",IF(I84&lt;&gt;"",J84-K84,""))</f>
        <v>507114.19722716423</v>
      </c>
      <c r="K85" s="19">
        <f t="shared" si="20"/>
        <v>39430.338487922309</v>
      </c>
      <c r="L85" s="19">
        <f t="shared" si="21"/>
        <v>153880.18797405373</v>
      </c>
      <c r="M85" s="19">
        <f t="shared" si="22"/>
        <v>1343423.1809044878</v>
      </c>
      <c r="N85" s="19">
        <f t="shared" si="23"/>
        <v>9833421.1725996584</v>
      </c>
      <c r="O85" s="19">
        <f t="shared" si="24"/>
        <v>11817.140857864631</v>
      </c>
      <c r="P85" s="19">
        <f t="shared" si="25"/>
        <v>137294.71660486251</v>
      </c>
      <c r="Q85" s="19">
        <f t="shared" si="26"/>
        <v>1222022.919514369</v>
      </c>
      <c r="R85" s="19"/>
      <c r="S85" s="19"/>
    </row>
    <row r="86" spans="1:19">
      <c r="A86" s="47">
        <f t="shared" si="27"/>
        <v>97</v>
      </c>
      <c r="B86" s="47">
        <f t="shared" si="28"/>
        <v>2084</v>
      </c>
      <c r="C86" s="48">
        <f t="shared" si="17"/>
        <v>0.14616582286833885</v>
      </c>
      <c r="D86" s="48">
        <f t="shared" si="18"/>
        <v>0.14596736773568897</v>
      </c>
      <c r="E86" s="48">
        <f t="shared" si="16"/>
        <v>8.19090081131853E-2</v>
      </c>
      <c r="F86" s="48">
        <f t="shared" si="19"/>
        <v>8.1797783998632856E-2</v>
      </c>
      <c r="H86" s="47">
        <f t="shared" si="29"/>
        <v>97</v>
      </c>
      <c r="I86" s="77">
        <f>IF($D$4="2.O. Selektion",C86,IF($D$4="2.O. Aggregat",D86,IF($D$4="1.O. Selektion",E86,IF($D$4="1.O. Aggregat",F86,#REF!))))</f>
        <v>8.19090081131853E-2</v>
      </c>
      <c r="J86" s="19">
        <f t="shared" si="30"/>
        <v>467683.8587392419</v>
      </c>
      <c r="K86" s="19">
        <f t="shared" si="20"/>
        <v>38307.520979878369</v>
      </c>
      <c r="L86" s="19">
        <f t="shared" si="21"/>
        <v>140163.29170910199</v>
      </c>
      <c r="M86" s="19">
        <f t="shared" si="22"/>
        <v>1189542.9929304342</v>
      </c>
      <c r="N86" s="19">
        <f t="shared" si="23"/>
        <v>8489997.9916951712</v>
      </c>
      <c r="O86" s="19">
        <f t="shared" si="24"/>
        <v>11338.899948416385</v>
      </c>
      <c r="P86" s="19">
        <f t="shared" si="25"/>
        <v>125477.57574699787</v>
      </c>
      <c r="Q86" s="19">
        <f t="shared" si="26"/>
        <v>1084728.2029095064</v>
      </c>
      <c r="R86" s="19"/>
      <c r="S86" s="19"/>
    </row>
    <row r="87" spans="1:19">
      <c r="A87" s="47">
        <f t="shared" si="27"/>
        <v>98</v>
      </c>
      <c r="B87" s="47">
        <f t="shared" si="28"/>
        <v>2085</v>
      </c>
      <c r="C87" s="48">
        <f t="shared" si="17"/>
        <v>0.15378997237646996</v>
      </c>
      <c r="D87" s="48">
        <f t="shared" si="18"/>
        <v>0.15373560135523115</v>
      </c>
      <c r="E87" s="48">
        <f t="shared" si="16"/>
        <v>8.5747325891089021E-2</v>
      </c>
      <c r="F87" s="48">
        <f t="shared" si="19"/>
        <v>8.5717155491739347E-2</v>
      </c>
      <c r="H87" s="47">
        <f t="shared" si="29"/>
        <v>98</v>
      </c>
      <c r="I87" s="77">
        <f>IF($D$4="2.O. Selektion",C87,IF($D$4="2.O. Aggregat",D87,IF($D$4="1.O. Selektion",E87,IF($D$4="1.O. Aggregat",F87,#REF!))))</f>
        <v>8.5747325891089021E-2</v>
      </c>
      <c r="J87" s="19">
        <f t="shared" si="30"/>
        <v>429376.33775936352</v>
      </c>
      <c r="K87" s="19">
        <f t="shared" si="20"/>
        <v>36817.87276377446</v>
      </c>
      <c r="L87" s="19">
        <f t="shared" si="21"/>
        <v>127093.98075193125</v>
      </c>
      <c r="M87" s="19">
        <f t="shared" si="22"/>
        <v>1049379.7012213322</v>
      </c>
      <c r="N87" s="19">
        <f t="shared" si="23"/>
        <v>7300454.9987647375</v>
      </c>
      <c r="O87" s="19">
        <f t="shared" si="24"/>
        <v>10763.426159339899</v>
      </c>
      <c r="P87" s="19">
        <f t="shared" si="25"/>
        <v>114138.67579858149</v>
      </c>
      <c r="Q87" s="19">
        <f t="shared" si="26"/>
        <v>959250.62716250843</v>
      </c>
      <c r="R87" s="19"/>
      <c r="S87" s="19"/>
    </row>
    <row r="88" spans="1:19">
      <c r="A88" s="47">
        <f t="shared" si="27"/>
        <v>99</v>
      </c>
      <c r="B88" s="47">
        <f t="shared" si="28"/>
        <v>2086</v>
      </c>
      <c r="C88" s="48">
        <f t="shared" si="17"/>
        <v>0.16134448281656394</v>
      </c>
      <c r="D88" s="48">
        <f t="shared" si="18"/>
        <v>0.16143357306861691</v>
      </c>
      <c r="E88" s="48">
        <f t="shared" si="16"/>
        <v>8.9506011220970627E-2</v>
      </c>
      <c r="F88" s="48">
        <f t="shared" si="19"/>
        <v>8.9555889840567407E-2</v>
      </c>
      <c r="H88" s="47">
        <f t="shared" si="29"/>
        <v>99</v>
      </c>
      <c r="I88" s="77">
        <f>IF($D$4="2.O. Selektion",C88,IF($D$4="2.O. Aggregat",D88,IF($D$4="1.O. Selektion",E88,IF($D$4="1.O. Aggregat",F88,#REF!))))</f>
        <v>8.9506011220970627E-2</v>
      </c>
      <c r="J88" s="19">
        <f t="shared" si="30"/>
        <v>392558.46499558905</v>
      </c>
      <c r="K88" s="19">
        <f t="shared" si="20"/>
        <v>35136.342372782201</v>
      </c>
      <c r="L88" s="19">
        <f t="shared" si="21"/>
        <v>114761.49310182678</v>
      </c>
      <c r="M88" s="19">
        <f t="shared" si="22"/>
        <v>922285.72046940099</v>
      </c>
      <c r="N88" s="19">
        <f t="shared" si="23"/>
        <v>6251075.2975434056</v>
      </c>
      <c r="O88" s="19">
        <f t="shared" si="24"/>
        <v>10145.030606723409</v>
      </c>
      <c r="P88" s="19">
        <f t="shared" si="25"/>
        <v>103375.24963924159</v>
      </c>
      <c r="Q88" s="19">
        <f t="shared" si="26"/>
        <v>845111.95136392699</v>
      </c>
      <c r="R88" s="19"/>
      <c r="S88" s="19"/>
    </row>
    <row r="89" spans="1:19">
      <c r="A89" s="47">
        <f t="shared" si="27"/>
        <v>100</v>
      </c>
      <c r="B89" s="47">
        <f t="shared" si="28"/>
        <v>2087</v>
      </c>
      <c r="C89" s="48">
        <f t="shared" si="17"/>
        <v>0.16698483571236208</v>
      </c>
      <c r="D89" s="48">
        <f t="shared" si="18"/>
        <v>0.16698483571236208</v>
      </c>
      <c r="E89" s="48">
        <f t="shared" si="16"/>
        <v>9.2168592394499774E-2</v>
      </c>
      <c r="F89" s="48">
        <f t="shared" si="19"/>
        <v>9.2168592394499774E-2</v>
      </c>
      <c r="H89" s="47">
        <f t="shared" si="29"/>
        <v>100</v>
      </c>
      <c r="I89" s="77">
        <f>IF($D$4="2.O. Selektion",C89,IF($D$4="2.O. Aggregat",D89,IF($D$4="1.O. Selektion",E89,IF($D$4="1.O. Aggregat",F89,#REF!))))</f>
        <v>9.2168592394499774E-2</v>
      </c>
      <c r="J89" s="19">
        <f t="shared" si="30"/>
        <v>357422.12262280687</v>
      </c>
      <c r="K89" s="19">
        <f t="shared" si="20"/>
        <v>32943.093932798402</v>
      </c>
      <c r="L89" s="19">
        <f t="shared" si="21"/>
        <v>103199.65393829069</v>
      </c>
      <c r="M89" s="19">
        <f t="shared" si="22"/>
        <v>807524.22736757423</v>
      </c>
      <c r="N89" s="19">
        <f t="shared" si="23"/>
        <v>5328789.5770740043</v>
      </c>
      <c r="O89" s="19">
        <f t="shared" si="24"/>
        <v>9394.3376188560487</v>
      </c>
      <c r="P89" s="19">
        <f t="shared" si="25"/>
        <v>93230.219032518187</v>
      </c>
      <c r="Q89" s="19">
        <f t="shared" si="26"/>
        <v>741736.70172468538</v>
      </c>
      <c r="R89" s="19"/>
      <c r="S89" s="19"/>
    </row>
    <row r="90" spans="1:19">
      <c r="A90" s="47">
        <f t="shared" si="27"/>
        <v>101</v>
      </c>
      <c r="B90" s="47">
        <f t="shared" si="28"/>
        <v>2088</v>
      </c>
      <c r="C90" s="48">
        <f t="shared" si="17"/>
        <v>0.17458055279348902</v>
      </c>
      <c r="D90" s="48">
        <f t="shared" si="18"/>
        <v>0.17458055279348902</v>
      </c>
      <c r="E90" s="48">
        <f t="shared" si="16"/>
        <v>9.5875533387302841E-2</v>
      </c>
      <c r="F90" s="48">
        <f t="shared" si="19"/>
        <v>9.5875533387302841E-2</v>
      </c>
      <c r="H90" s="47">
        <f t="shared" si="29"/>
        <v>101</v>
      </c>
      <c r="I90" s="77">
        <f>IF($D$4="2.O. Selektion",C90,IF($D$4="2.O. Aggregat",D90,IF($D$4="1.O. Selektion",E90,IF($D$4="1.O. Aggregat",F90,#REF!))))</f>
        <v>9.5875533387302841E-2</v>
      </c>
      <c r="J90" s="19">
        <f t="shared" si="30"/>
        <v>324479.02869000845</v>
      </c>
      <c r="K90" s="19">
        <f t="shared" si="20"/>
        <v>31109.599948648502</v>
      </c>
      <c r="L90" s="19">
        <f t="shared" si="21"/>
        <v>92531.246517727355</v>
      </c>
      <c r="M90" s="19">
        <f t="shared" si="22"/>
        <v>704324.57342928357</v>
      </c>
      <c r="N90" s="19">
        <f t="shared" si="23"/>
        <v>4521265.34970643</v>
      </c>
      <c r="O90" s="19">
        <f t="shared" si="24"/>
        <v>8761.9581381522166</v>
      </c>
      <c r="P90" s="19">
        <f t="shared" si="25"/>
        <v>83835.881413662137</v>
      </c>
      <c r="Q90" s="19">
        <f t="shared" si="26"/>
        <v>648506.48269216716</v>
      </c>
      <c r="R90" s="19"/>
      <c r="S90" s="19"/>
    </row>
    <row r="91" spans="1:19">
      <c r="A91" s="47">
        <f t="shared" si="27"/>
        <v>102</v>
      </c>
      <c r="B91" s="47">
        <f t="shared" si="28"/>
        <v>2089</v>
      </c>
      <c r="C91" s="48">
        <f t="shared" si="17"/>
        <v>0.18220773157531395</v>
      </c>
      <c r="D91" s="48">
        <f t="shared" si="18"/>
        <v>0.18220773157531395</v>
      </c>
      <c r="E91" s="48">
        <f t="shared" si="16"/>
        <v>9.9560502245875815E-2</v>
      </c>
      <c r="F91" s="48">
        <f t="shared" si="19"/>
        <v>9.9560502245875815E-2</v>
      </c>
      <c r="H91" s="47">
        <f t="shared" si="29"/>
        <v>102</v>
      </c>
      <c r="I91" s="77">
        <f>IF($D$4="2.O. Selektion",C91,IF($D$4="2.O. Aggregat",D91,IF($D$4="1.O. Selektion",E91,IF($D$4="1.O. Aggregat",F91,#REF!))))</f>
        <v>9.9560502245875815E-2</v>
      </c>
      <c r="J91" s="19">
        <f t="shared" si="30"/>
        <v>293369.42874135997</v>
      </c>
      <c r="K91" s="19">
        <f t="shared" si="20"/>
        <v>29208.007669075472</v>
      </c>
      <c r="L91" s="19">
        <f t="shared" si="21"/>
        <v>82626.927311455045</v>
      </c>
      <c r="M91" s="19">
        <f t="shared" si="22"/>
        <v>611793.32691155619</v>
      </c>
      <c r="N91" s="19">
        <f t="shared" si="23"/>
        <v>3816940.7762771463</v>
      </c>
      <c r="O91" s="19">
        <f t="shared" si="24"/>
        <v>8124.8181552216674</v>
      </c>
      <c r="P91" s="19">
        <f t="shared" si="25"/>
        <v>75073.923275509922</v>
      </c>
      <c r="Q91" s="19">
        <f t="shared" si="26"/>
        <v>564670.60127850506</v>
      </c>
      <c r="R91" s="19"/>
      <c r="S91" s="19"/>
    </row>
    <row r="92" spans="1:19">
      <c r="A92" s="47">
        <f t="shared" si="27"/>
        <v>103</v>
      </c>
      <c r="B92" s="47">
        <f t="shared" si="28"/>
        <v>2090</v>
      </c>
      <c r="C92" s="48">
        <f t="shared" si="17"/>
        <v>0.18986529991492118</v>
      </c>
      <c r="D92" s="48">
        <f t="shared" si="18"/>
        <v>0.18986529991492118</v>
      </c>
      <c r="E92" s="48">
        <f t="shared" si="16"/>
        <v>0.10322176862188881</v>
      </c>
      <c r="F92" s="48">
        <f t="shared" si="19"/>
        <v>0.10322176862188881</v>
      </c>
      <c r="H92" s="47">
        <f t="shared" si="29"/>
        <v>103</v>
      </c>
      <c r="I92" s="77">
        <f>IF($D$4="2.O. Selektion",C92,IF($D$4="2.O. Aggregat",D92,IF($D$4="1.O. Selektion",E92,IF($D$4="1.O. Aggregat",F92,#REF!))))</f>
        <v>0.10322176862188881</v>
      </c>
      <c r="J92" s="19">
        <f t="shared" si="30"/>
        <v>264161.42107228452</v>
      </c>
      <c r="K92" s="19">
        <f t="shared" si="20"/>
        <v>27267.209084752696</v>
      </c>
      <c r="L92" s="19">
        <f t="shared" si="21"/>
        <v>73482.023633869758</v>
      </c>
      <c r="M92" s="19">
        <f t="shared" si="22"/>
        <v>529166.39960010117</v>
      </c>
      <c r="N92" s="19">
        <f t="shared" si="23"/>
        <v>3205147.4493655902</v>
      </c>
      <c r="O92" s="19">
        <f t="shared" si="24"/>
        <v>7491.3031520034265</v>
      </c>
      <c r="P92" s="19">
        <f t="shared" si="25"/>
        <v>66949.105120288252</v>
      </c>
      <c r="Q92" s="19">
        <f t="shared" si="26"/>
        <v>489596.67800299509</v>
      </c>
      <c r="R92" s="19"/>
      <c r="S92" s="19"/>
    </row>
    <row r="93" spans="1:19">
      <c r="A93" s="47">
        <f t="shared" si="27"/>
        <v>104</v>
      </c>
      <c r="B93" s="47">
        <f t="shared" si="28"/>
        <v>2091</v>
      </c>
      <c r="C93" s="48">
        <f t="shared" si="17"/>
        <v>0.19755072302742333</v>
      </c>
      <c r="D93" s="48">
        <f t="shared" si="18"/>
        <v>0.19755072302742333</v>
      </c>
      <c r="E93" s="48">
        <f t="shared" si="16"/>
        <v>0.10685893547324649</v>
      </c>
      <c r="F93" s="48">
        <f t="shared" si="19"/>
        <v>0.10685893547324649</v>
      </c>
      <c r="H93" s="47">
        <f t="shared" si="29"/>
        <v>104</v>
      </c>
      <c r="I93" s="77">
        <f>IF($D$4="2.O. Selektion",C93,IF($D$4="2.O. Aggregat",D93,IF($D$4="1.O. Selektion",E93,IF($D$4="1.O. Aggregat",F93,#REF!))))</f>
        <v>0.10685893547324649</v>
      </c>
      <c r="J93" s="19">
        <f t="shared" si="30"/>
        <v>236894.21198753183</v>
      </c>
      <c r="K93" s="19">
        <f t="shared" si="20"/>
        <v>25314.263312761239</v>
      </c>
      <c r="L93" s="19">
        <f t="shared" si="21"/>
        <v>65083.535004904974</v>
      </c>
      <c r="M93" s="19">
        <f t="shared" si="22"/>
        <v>455684.3759662314</v>
      </c>
      <c r="N93" s="19">
        <f t="shared" si="23"/>
        <v>2675981.0497654891</v>
      </c>
      <c r="O93" s="19">
        <f t="shared" si="24"/>
        <v>6868.8960666270805</v>
      </c>
      <c r="P93" s="19">
        <f t="shared" si="25"/>
        <v>59457.801968284832</v>
      </c>
      <c r="Q93" s="19">
        <f t="shared" si="26"/>
        <v>422647.57288270682</v>
      </c>
      <c r="R93" s="19"/>
      <c r="S93" s="19"/>
    </row>
    <row r="94" spans="1:19">
      <c r="A94" s="47">
        <f t="shared" si="27"/>
        <v>105</v>
      </c>
      <c r="B94" s="47">
        <f t="shared" si="28"/>
        <v>2092</v>
      </c>
      <c r="C94" s="48">
        <f t="shared" si="17"/>
        <v>0.20526103188826977</v>
      </c>
      <c r="D94" s="48">
        <f t="shared" si="18"/>
        <v>0.20526103188826977</v>
      </c>
      <c r="E94" s="48">
        <f t="shared" si="16"/>
        <v>0.11047037501838189</v>
      </c>
      <c r="F94" s="48">
        <f t="shared" si="19"/>
        <v>0.11047037501838189</v>
      </c>
      <c r="H94" s="47">
        <f t="shared" si="29"/>
        <v>105</v>
      </c>
      <c r="I94" s="77">
        <f>IF($D$4="2.O. Selektion",C94,IF($D$4="2.O. Aggregat",D94,IF($D$4="1.O. Selektion",E94,IF($D$4="1.O. Aggregat",F94,#REF!))))</f>
        <v>0.11047037501838189</v>
      </c>
      <c r="J94" s="19">
        <f t="shared" si="30"/>
        <v>211579.9486747706</v>
      </c>
      <c r="K94" s="19">
        <f t="shared" si="20"/>
        <v>23373.316276471898</v>
      </c>
      <c r="L94" s="19">
        <f t="shared" si="21"/>
        <v>57411.138506118565</v>
      </c>
      <c r="M94" s="19">
        <f t="shared" si="22"/>
        <v>390600.84096132644</v>
      </c>
      <c r="N94" s="19">
        <f t="shared" si="23"/>
        <v>2220296.6737992577</v>
      </c>
      <c r="O94" s="19">
        <f t="shared" si="24"/>
        <v>6263.9308651883293</v>
      </c>
      <c r="P94" s="19">
        <f t="shared" si="25"/>
        <v>52588.905901657752</v>
      </c>
      <c r="Q94" s="19">
        <f t="shared" si="26"/>
        <v>363189.770914422</v>
      </c>
      <c r="R94" s="19"/>
      <c r="S94" s="19"/>
    </row>
    <row r="95" spans="1:19">
      <c r="A95" s="47">
        <f t="shared" si="27"/>
        <v>106</v>
      </c>
      <c r="B95" s="47">
        <f t="shared" si="28"/>
        <v>2093</v>
      </c>
      <c r="C95" s="48">
        <f t="shared" si="17"/>
        <v>0.21299380659797629</v>
      </c>
      <c r="D95" s="48">
        <f t="shared" si="18"/>
        <v>0.21299380659797629</v>
      </c>
      <c r="E95" s="48">
        <f t="shared" si="16"/>
        <v>0.1140542258832624</v>
      </c>
      <c r="F95" s="48">
        <f t="shared" si="19"/>
        <v>0.1140542258832624</v>
      </c>
      <c r="H95" s="47">
        <f t="shared" si="29"/>
        <v>106</v>
      </c>
      <c r="I95" s="77">
        <f>IF($D$4="2.O. Selektion",C95,IF($D$4="2.O. Aggregat",D95,IF($D$4="1.O. Selektion",E95,IF($D$4="1.O. Aggregat",F95,#REF!))))</f>
        <v>0.1140542258832624</v>
      </c>
      <c r="J95" s="19">
        <f t="shared" si="30"/>
        <v>188206.63239829871</v>
      </c>
      <c r="K95" s="19">
        <f t="shared" si="20"/>
        <v>21465.761764283692</v>
      </c>
      <c r="L95" s="19">
        <f t="shared" si="21"/>
        <v>50438.428153200388</v>
      </c>
      <c r="M95" s="19">
        <f t="shared" si="22"/>
        <v>333189.70245520788</v>
      </c>
      <c r="N95" s="19">
        <f t="shared" si="23"/>
        <v>1829695.8328379311</v>
      </c>
      <c r="O95" s="19">
        <f t="shared" si="24"/>
        <v>5681.6946941055012</v>
      </c>
      <c r="P95" s="19">
        <f t="shared" si="25"/>
        <v>46324.975036469426</v>
      </c>
      <c r="Q95" s="19">
        <f t="shared" si="26"/>
        <v>310600.86501276423</v>
      </c>
      <c r="R95" s="19"/>
      <c r="S95" s="19"/>
    </row>
    <row r="96" spans="1:19">
      <c r="A96" s="47">
        <f t="shared" si="27"/>
        <v>107</v>
      </c>
      <c r="B96" s="47">
        <f t="shared" si="28"/>
        <v>2094</v>
      </c>
      <c r="C96" s="48">
        <f t="shared" si="17"/>
        <v>0.22074428122616907</v>
      </c>
      <c r="D96" s="48">
        <f t="shared" si="18"/>
        <v>0.22074428122616907</v>
      </c>
      <c r="E96" s="48">
        <f t="shared" si="16"/>
        <v>0.11760931836400437</v>
      </c>
      <c r="F96" s="48">
        <f t="shared" si="19"/>
        <v>0.11760931836400437</v>
      </c>
      <c r="H96" s="47">
        <f t="shared" si="29"/>
        <v>107</v>
      </c>
      <c r="I96" s="77">
        <f>IF($D$4="2.O. Selektion",C96,IF($D$4="2.O. Aggregat",D96,IF($D$4="1.O. Selektion",E96,IF($D$4="1.O. Aggregat",F96,#REF!))))</f>
        <v>0.11760931836400437</v>
      </c>
      <c r="J96" s="19">
        <f t="shared" si="30"/>
        <v>166740.87063401501</v>
      </c>
      <c r="K96" s="19">
        <f t="shared" si="20"/>
        <v>19610.28013868714</v>
      </c>
      <c r="L96" s="19">
        <f t="shared" si="21"/>
        <v>44134.036815228224</v>
      </c>
      <c r="M96" s="19">
        <f t="shared" si="22"/>
        <v>282751.27430200751</v>
      </c>
      <c r="N96" s="19">
        <f t="shared" si="23"/>
        <v>1496506.1303827232</v>
      </c>
      <c r="O96" s="19">
        <f t="shared" si="24"/>
        <v>5126.4928261638179</v>
      </c>
      <c r="P96" s="19">
        <f t="shared" si="25"/>
        <v>40643.280342363927</v>
      </c>
      <c r="Q96" s="19">
        <f t="shared" si="26"/>
        <v>264275.88997629483</v>
      </c>
      <c r="R96" s="19"/>
      <c r="S96" s="19"/>
    </row>
    <row r="97" spans="1:19">
      <c r="A97" s="47">
        <f t="shared" si="27"/>
        <v>108</v>
      </c>
      <c r="B97" s="47">
        <f t="shared" si="28"/>
        <v>2095</v>
      </c>
      <c r="C97" s="48">
        <f t="shared" si="17"/>
        <v>0.22850923881244881</v>
      </c>
      <c r="D97" s="48">
        <f t="shared" si="18"/>
        <v>0.22850923881244881</v>
      </c>
      <c r="E97" s="48">
        <f t="shared" si="16"/>
        <v>0.12113304165852969</v>
      </c>
      <c r="F97" s="48">
        <f t="shared" si="19"/>
        <v>0.12113304165852969</v>
      </c>
      <c r="H97" s="47">
        <f t="shared" si="29"/>
        <v>108</v>
      </c>
      <c r="I97" s="77">
        <f>IF($D$4="2.O. Selektion",C97,IF($D$4="2.O. Aggregat",D97,IF($D$4="1.O. Selektion",E97,IF($D$4="1.O. Aggregat",F97,#REF!))))</f>
        <v>0.12113304165852969</v>
      </c>
      <c r="J97" s="19">
        <f t="shared" si="30"/>
        <v>147130.59049532787</v>
      </c>
      <c r="K97" s="19">
        <f t="shared" si="20"/>
        <v>17822.375947714623</v>
      </c>
      <c r="L97" s="19">
        <f t="shared" si="21"/>
        <v>38462.67933702455</v>
      </c>
      <c r="M97" s="19">
        <f t="shared" si="22"/>
        <v>238617.23748677931</v>
      </c>
      <c r="N97" s="19">
        <f t="shared" si="23"/>
        <v>1213754.8560807158</v>
      </c>
      <c r="O97" s="19">
        <f t="shared" si="24"/>
        <v>4601.5815688202119</v>
      </c>
      <c r="P97" s="19">
        <f t="shared" si="25"/>
        <v>35516.787516200107</v>
      </c>
      <c r="Q97" s="19">
        <f t="shared" si="26"/>
        <v>223632.60963393093</v>
      </c>
      <c r="R97" s="19"/>
      <c r="S97" s="19"/>
    </row>
    <row r="98" spans="1:19">
      <c r="A98" s="47">
        <f t="shared" si="27"/>
        <v>109</v>
      </c>
      <c r="B98" s="47">
        <f t="shared" si="28"/>
        <v>2096</v>
      </c>
      <c r="C98" s="48">
        <f t="shared" si="17"/>
        <v>0.23628223405147533</v>
      </c>
      <c r="D98" s="48">
        <f t="shared" si="18"/>
        <v>0.23628223405147533</v>
      </c>
      <c r="E98" s="48">
        <f t="shared" si="16"/>
        <v>0.12462261658162067</v>
      </c>
      <c r="F98" s="48">
        <f t="shared" si="19"/>
        <v>0.12462261658162067</v>
      </c>
      <c r="H98" s="47">
        <f t="shared" si="29"/>
        <v>109</v>
      </c>
      <c r="I98" s="77">
        <f>IF($D$4="2.O. Selektion",C98,IF($D$4="2.O. Aggregat",D98,IF($D$4="1.O. Selektion",E98,IF($D$4="1.O. Aggregat",F98,#REF!))))</f>
        <v>0.12462261658162067</v>
      </c>
      <c r="J98" s="19">
        <f t="shared" si="30"/>
        <v>129308.21454761324</v>
      </c>
      <c r="K98" s="19">
        <f t="shared" si="20"/>
        <v>16114.728042421149</v>
      </c>
      <c r="L98" s="19">
        <f t="shared" si="21"/>
        <v>33386.249875154652</v>
      </c>
      <c r="M98" s="19">
        <f t="shared" si="22"/>
        <v>200154.55814975477</v>
      </c>
      <c r="N98" s="19">
        <f t="shared" si="23"/>
        <v>975137.61859393655</v>
      </c>
      <c r="O98" s="19">
        <f t="shared" si="24"/>
        <v>4109.3153751008185</v>
      </c>
      <c r="P98" s="19">
        <f t="shared" si="25"/>
        <v>30915.205947379898</v>
      </c>
      <c r="Q98" s="19">
        <f t="shared" si="26"/>
        <v>188115.82211773083</v>
      </c>
      <c r="R98" s="19"/>
      <c r="S98" s="19"/>
    </row>
    <row r="99" spans="1:19">
      <c r="A99" s="47">
        <f t="shared" si="27"/>
        <v>110</v>
      </c>
      <c r="B99" s="47">
        <f t="shared" si="28"/>
        <v>2097</v>
      </c>
      <c r="C99" s="48">
        <f t="shared" si="17"/>
        <v>0.24405793361133191</v>
      </c>
      <c r="D99" s="48">
        <f t="shared" si="18"/>
        <v>0.24405793361133191</v>
      </c>
      <c r="E99" s="48">
        <f t="shared" si="16"/>
        <v>0.12807511025873364</v>
      </c>
      <c r="F99" s="48">
        <f t="shared" si="19"/>
        <v>0.12807511025873364</v>
      </c>
      <c r="H99" s="47">
        <f t="shared" si="29"/>
        <v>110</v>
      </c>
      <c r="I99" s="77">
        <f>IF($D$4="2.O. Selektion",C99,IF($D$4="2.O. Aggregat",D99,IF($D$4="1.O. Selektion",E99,IF($D$4="1.O. Aggregat",F99,#REF!))))</f>
        <v>0.12807511025873364</v>
      </c>
      <c r="J99" s="19">
        <f t="shared" si="30"/>
        <v>113193.48650519209</v>
      </c>
      <c r="K99" s="19">
        <f t="shared" si="20"/>
        <v>14497.268264722956</v>
      </c>
      <c r="L99" s="19">
        <f t="shared" si="21"/>
        <v>28864.758575669202</v>
      </c>
      <c r="M99" s="19">
        <f t="shared" si="22"/>
        <v>166768.3082746001</v>
      </c>
      <c r="N99" s="19">
        <f t="shared" si="23"/>
        <v>774983.06044418178</v>
      </c>
      <c r="O99" s="19">
        <f t="shared" si="24"/>
        <v>3651.216925600555</v>
      </c>
      <c r="P99" s="19">
        <f t="shared" si="25"/>
        <v>26805.890572279081</v>
      </c>
      <c r="Q99" s="19">
        <f t="shared" si="26"/>
        <v>157200.61617035093</v>
      </c>
      <c r="R99" s="19"/>
      <c r="S99" s="19"/>
    </row>
    <row r="100" spans="1:19">
      <c r="A100" s="47">
        <f t="shared" si="27"/>
        <v>111</v>
      </c>
      <c r="B100" s="47">
        <f t="shared" si="28"/>
        <v>2098</v>
      </c>
      <c r="C100" s="48">
        <f t="shared" si="17"/>
        <v>0.25182835696870032</v>
      </c>
      <c r="D100" s="48">
        <f t="shared" si="18"/>
        <v>0.25182835696870032</v>
      </c>
      <c r="E100" s="48">
        <f t="shared" si="16"/>
        <v>0.13148687450843055</v>
      </c>
      <c r="F100" s="48">
        <f t="shared" si="19"/>
        <v>0.13148687450843055</v>
      </c>
      <c r="H100" s="47">
        <f t="shared" si="29"/>
        <v>111</v>
      </c>
      <c r="I100" s="77">
        <f>IF($D$4="2.O. Selektion",C100,IF($D$4="2.O. Aggregat",D100,IF($D$4="1.O. Selektion",E100,IF($D$4="1.O. Aggregat",F100,#REF!))))</f>
        <v>0.13148687450843055</v>
      </c>
      <c r="J100" s="19">
        <f t="shared" si="30"/>
        <v>98696.218240469141</v>
      </c>
      <c r="K100" s="19">
        <f t="shared" si="20"/>
        <v>12977.257262241241</v>
      </c>
      <c r="L100" s="19">
        <f t="shared" si="21"/>
        <v>24857.186605924595</v>
      </c>
      <c r="M100" s="19">
        <f t="shared" si="22"/>
        <v>137903.5496989309</v>
      </c>
      <c r="N100" s="19">
        <f t="shared" si="23"/>
        <v>608214.75216958171</v>
      </c>
      <c r="O100" s="19">
        <f t="shared" si="24"/>
        <v>3228.0432354428117</v>
      </c>
      <c r="P100" s="19">
        <f t="shared" si="25"/>
        <v>23154.673646678526</v>
      </c>
      <c r="Q100" s="19">
        <f t="shared" si="26"/>
        <v>130394.72559807186</v>
      </c>
      <c r="R100" s="19"/>
      <c r="S100" s="19"/>
    </row>
    <row r="101" spans="1:19">
      <c r="A101" s="47">
        <f t="shared" si="27"/>
        <v>112</v>
      </c>
      <c r="B101" s="47">
        <f t="shared" si="28"/>
        <v>2099</v>
      </c>
      <c r="C101" s="48">
        <f t="shared" si="17"/>
        <v>0.25958528663893188</v>
      </c>
      <c r="D101" s="48">
        <f t="shared" si="18"/>
        <v>0.25958528663893188</v>
      </c>
      <c r="E101" s="48">
        <f t="shared" si="16"/>
        <v>0.13485444810233188</v>
      </c>
      <c r="F101" s="48">
        <f t="shared" si="19"/>
        <v>0.13485444810233188</v>
      </c>
      <c r="H101" s="47">
        <f t="shared" si="29"/>
        <v>112</v>
      </c>
      <c r="I101" s="77">
        <f>IF($D$4="2.O. Selektion",C101,IF($D$4="2.O. Aggregat",D101,IF($D$4="1.O. Selektion",E101,IF($D$4="1.O. Aggregat",F101,#REF!))))</f>
        <v>0.13485444810233188</v>
      </c>
      <c r="J101" s="19">
        <f t="shared" si="30"/>
        <v>85718.9609782279</v>
      </c>
      <c r="K101" s="19">
        <f t="shared" si="20"/>
        <v>11559.583174624246</v>
      </c>
      <c r="L101" s="19">
        <f t="shared" si="21"/>
        <v>21322.264523495051</v>
      </c>
      <c r="M101" s="19">
        <f t="shared" si="22"/>
        <v>113046.36309300631</v>
      </c>
      <c r="N101" s="19">
        <f t="shared" si="23"/>
        <v>470311.20247065078</v>
      </c>
      <c r="O101" s="19">
        <f t="shared" si="24"/>
        <v>2839.9034218349193</v>
      </c>
      <c r="P101" s="19">
        <f t="shared" si="25"/>
        <v>19926.630411235714</v>
      </c>
      <c r="Q101" s="19">
        <f t="shared" si="26"/>
        <v>107240.05195139334</v>
      </c>
      <c r="R101" s="19"/>
      <c r="S101" s="19"/>
    </row>
    <row r="102" spans="1:19">
      <c r="A102" s="47">
        <f t="shared" si="27"/>
        <v>113</v>
      </c>
      <c r="B102" s="47">
        <f t="shared" si="28"/>
        <v>2100</v>
      </c>
      <c r="C102" s="48">
        <f t="shared" si="17"/>
        <v>0.26731890692450128</v>
      </c>
      <c r="D102" s="48">
        <f t="shared" si="18"/>
        <v>0.26731890692450128</v>
      </c>
      <c r="E102" s="48">
        <f t="shared" si="16"/>
        <v>0.13817258611852737</v>
      </c>
      <c r="F102" s="48">
        <f t="shared" si="19"/>
        <v>0.13817258611852737</v>
      </c>
      <c r="H102" s="47">
        <f t="shared" si="29"/>
        <v>113</v>
      </c>
      <c r="I102" s="77">
        <f>IF($D$4="2.O. Selektion",C102,IF($D$4="2.O. Aggregat",D102,IF($D$4="1.O. Selektion",E102,IF($D$4="1.O. Aggregat",F102,#REF!))))</f>
        <v>0.13817258611852737</v>
      </c>
      <c r="J102" s="19">
        <f t="shared" si="30"/>
        <v>74159.377803603653</v>
      </c>
      <c r="K102" s="19">
        <f t="shared" si="20"/>
        <v>10246.793016064832</v>
      </c>
      <c r="L102" s="19">
        <f t="shared" si="21"/>
        <v>18219.123268036739</v>
      </c>
      <c r="M102" s="19">
        <f t="shared" si="22"/>
        <v>91724.098569511261</v>
      </c>
      <c r="N102" s="19">
        <f t="shared" si="23"/>
        <v>357264.83937764447</v>
      </c>
      <c r="O102" s="19">
        <f t="shared" si="24"/>
        <v>2486.3045716117249</v>
      </c>
      <c r="P102" s="19">
        <f t="shared" si="25"/>
        <v>17086.726989400795</v>
      </c>
      <c r="Q102" s="19">
        <f t="shared" si="26"/>
        <v>87313.421540157622</v>
      </c>
      <c r="R102" s="19"/>
      <c r="S102" s="19"/>
    </row>
    <row r="103" spans="1:19">
      <c r="A103" s="47">
        <f t="shared" si="27"/>
        <v>114</v>
      </c>
      <c r="B103" s="47">
        <f t="shared" si="28"/>
        <v>2101</v>
      </c>
      <c r="C103" s="48">
        <f t="shared" si="17"/>
        <v>0.27501877781612138</v>
      </c>
      <c r="D103" s="48">
        <f t="shared" si="18"/>
        <v>0.27501877781612138</v>
      </c>
      <c r="E103" s="48">
        <f t="shared" si="16"/>
        <v>0.14143604033407475</v>
      </c>
      <c r="F103" s="48">
        <f t="shared" si="19"/>
        <v>0.14143604033407475</v>
      </c>
      <c r="H103" s="47">
        <f t="shared" si="29"/>
        <v>114</v>
      </c>
      <c r="I103" s="77">
        <f>IF($D$4="2.O. Selektion",C103,IF($D$4="2.O. Aggregat",D103,IF($D$4="1.O. Selektion",E103,IF($D$4="1.O. Aggregat",F103,#REF!))))</f>
        <v>0.14143604033407475</v>
      </c>
      <c r="J103" s="19">
        <f t="shared" si="30"/>
        <v>63912.584787538821</v>
      </c>
      <c r="K103" s="19">
        <f t="shared" si="20"/>
        <v>9039.5429198653128</v>
      </c>
      <c r="L103" s="19">
        <f t="shared" si="21"/>
        <v>15507.891248671471</v>
      </c>
      <c r="M103" s="19">
        <f t="shared" si="22"/>
        <v>73504.975301474522</v>
      </c>
      <c r="N103" s="19">
        <f t="shared" si="23"/>
        <v>265540.74080813321</v>
      </c>
      <c r="O103" s="19">
        <f t="shared" si="24"/>
        <v>2166.2960317467096</v>
      </c>
      <c r="P103" s="19">
        <f t="shared" si="25"/>
        <v>14600.42241778907</v>
      </c>
      <c r="Q103" s="19">
        <f t="shared" si="26"/>
        <v>70226.694550756831</v>
      </c>
      <c r="R103" s="19"/>
      <c r="S103" s="19"/>
    </row>
    <row r="104" spans="1:19">
      <c r="A104" s="47">
        <f t="shared" si="27"/>
        <v>115</v>
      </c>
      <c r="B104" s="47">
        <f t="shared" si="28"/>
        <v>2102</v>
      </c>
      <c r="C104" s="48">
        <f t="shared" si="17"/>
        <v>0.28267070464467131</v>
      </c>
      <c r="D104" s="48">
        <f t="shared" si="18"/>
        <v>0.28267070464467131</v>
      </c>
      <c r="E104" s="48">
        <f t="shared" si="16"/>
        <v>0.14463902057474076</v>
      </c>
      <c r="F104" s="48">
        <f t="shared" si="19"/>
        <v>0.14463902057474076</v>
      </c>
      <c r="H104" s="47">
        <f t="shared" si="29"/>
        <v>115</v>
      </c>
      <c r="I104" s="77">
        <f>IF($D$4="2.O. Selektion",C104,IF($D$4="2.O. Aggregat",D104,IF($D$4="1.O. Selektion",E104,IF($D$4="1.O. Aggregat",F104,#REF!))))</f>
        <v>0.14463902057474076</v>
      </c>
      <c r="J104" s="19">
        <f t="shared" si="30"/>
        <v>54873.041867673506</v>
      </c>
      <c r="K104" s="19">
        <f t="shared" si="20"/>
        <v>7936.7830316970394</v>
      </c>
      <c r="L104" s="19">
        <f t="shared" si="21"/>
        <v>13150.139769410302</v>
      </c>
      <c r="M104" s="19">
        <f t="shared" si="22"/>
        <v>57997.084052803053</v>
      </c>
      <c r="N104" s="19">
        <f t="shared" si="23"/>
        <v>192035.7655066587</v>
      </c>
      <c r="O104" s="19">
        <f t="shared" si="24"/>
        <v>1878.5415670799537</v>
      </c>
      <c r="P104" s="19">
        <f t="shared" si="25"/>
        <v>12434.126386042361</v>
      </c>
      <c r="Q104" s="19">
        <f t="shared" si="26"/>
        <v>55626.272132967759</v>
      </c>
      <c r="R104" s="19"/>
      <c r="S104" s="19"/>
    </row>
    <row r="105" spans="1:19">
      <c r="A105" s="47">
        <f t="shared" si="27"/>
        <v>116</v>
      </c>
      <c r="B105" s="47">
        <f t="shared" si="28"/>
        <v>2103</v>
      </c>
      <c r="C105" s="48">
        <f t="shared" si="17"/>
        <v>0.29026046816914064</v>
      </c>
      <c r="D105" s="48">
        <f t="shared" si="18"/>
        <v>0.29026046816914064</v>
      </c>
      <c r="E105" s="48">
        <f t="shared" si="16"/>
        <v>0.14777442637753899</v>
      </c>
      <c r="F105" s="48">
        <f t="shared" si="19"/>
        <v>0.14777442637753899</v>
      </c>
      <c r="H105" s="47">
        <f t="shared" si="29"/>
        <v>116</v>
      </c>
      <c r="I105" s="77">
        <f>IF($D$4="2.O. Selektion",C105,IF($D$4="2.O. Aggregat",D105,IF($D$4="1.O. Selektion",E105,IF($D$4="1.O. Aggregat",F105,#REF!))))</f>
        <v>0.14777442637753899</v>
      </c>
      <c r="J105" s="19">
        <f t="shared" si="30"/>
        <v>46936.258835976463</v>
      </c>
      <c r="K105" s="19">
        <f t="shared" si="20"/>
        <v>6935.978725794118</v>
      </c>
      <c r="L105" s="19">
        <f t="shared" si="21"/>
        <v>11109.250797769724</v>
      </c>
      <c r="M105" s="19">
        <f t="shared" si="22"/>
        <v>44846.944283392753</v>
      </c>
      <c r="N105" s="19">
        <f t="shared" si="23"/>
        <v>134038.68145385565</v>
      </c>
      <c r="O105" s="19">
        <f t="shared" si="24"/>
        <v>1621.3957176539643</v>
      </c>
      <c r="P105" s="19">
        <f t="shared" si="25"/>
        <v>10555.584818962407</v>
      </c>
      <c r="Q105" s="19">
        <f t="shared" si="26"/>
        <v>43192.145746925395</v>
      </c>
      <c r="R105" s="19"/>
      <c r="S105" s="19"/>
    </row>
    <row r="106" spans="1:19">
      <c r="A106" s="47">
        <f t="shared" si="27"/>
        <v>117</v>
      </c>
      <c r="B106" s="47">
        <f t="shared" si="28"/>
        <v>2104</v>
      </c>
      <c r="C106" s="48">
        <f t="shared" si="17"/>
        <v>0.29777161064013047</v>
      </c>
      <c r="D106" s="48">
        <f t="shared" si="18"/>
        <v>0.29777161064013047</v>
      </c>
      <c r="E106" s="48">
        <f t="shared" si="16"/>
        <v>0.15083473934028796</v>
      </c>
      <c r="F106" s="48">
        <f t="shared" si="19"/>
        <v>0.15083473934028796</v>
      </c>
      <c r="H106" s="47">
        <f t="shared" si="29"/>
        <v>117</v>
      </c>
      <c r="I106" s="77">
        <f>IF($D$4="2.O. Selektion",C106,IF($D$4="2.O. Aggregat",D106,IF($D$4="1.O. Selektion",E106,IF($D$4="1.O. Aggregat",F106,#REF!))))</f>
        <v>0.15083473934028796</v>
      </c>
      <c r="J106" s="19">
        <f t="shared" si="30"/>
        <v>40000.280110182342</v>
      </c>
      <c r="K106" s="19">
        <f t="shared" si="20"/>
        <v>6033.4318239578588</v>
      </c>
      <c r="L106" s="19">
        <f t="shared" si="21"/>
        <v>9350.7038356988523</v>
      </c>
      <c r="M106" s="19">
        <f t="shared" si="22"/>
        <v>33737.693485623029</v>
      </c>
      <c r="N106" s="19">
        <f t="shared" si="23"/>
        <v>89191.737170462904</v>
      </c>
      <c r="O106" s="19">
        <f t="shared" si="24"/>
        <v>1392.9984945243129</v>
      </c>
      <c r="P106" s="19">
        <f t="shared" si="25"/>
        <v>8934.1891013084423</v>
      </c>
      <c r="Q106" s="19">
        <f t="shared" si="26"/>
        <v>32636.56092796299</v>
      </c>
      <c r="R106" s="19"/>
      <c r="S106" s="19"/>
    </row>
    <row r="107" spans="1:19">
      <c r="A107" s="47">
        <f t="shared" si="27"/>
        <v>118</v>
      </c>
      <c r="B107" s="47">
        <f t="shared" si="28"/>
        <v>2105</v>
      </c>
      <c r="C107" s="48">
        <f t="shared" si="17"/>
        <v>0.30518464534243567</v>
      </c>
      <c r="D107" s="48">
        <f t="shared" si="18"/>
        <v>0.30518464534243567</v>
      </c>
      <c r="E107" s="48">
        <f t="shared" si="16"/>
        <v>0.15381074311504248</v>
      </c>
      <c r="F107" s="48">
        <f t="shared" si="19"/>
        <v>0.15381074311504248</v>
      </c>
      <c r="H107" s="47">
        <f t="shared" si="29"/>
        <v>118</v>
      </c>
      <c r="I107" s="77">
        <f>IF($D$4="2.O. Selektion",C107,IF($D$4="2.O. Aggregat",D107,IF($D$4="1.O. Selektion",E107,IF($D$4="1.O. Aggregat",F107,#REF!))))</f>
        <v>0.15381074311504248</v>
      </c>
      <c r="J107" s="19">
        <f t="shared" si="30"/>
        <v>33966.848286224485</v>
      </c>
      <c r="K107" s="19">
        <f t="shared" si="20"/>
        <v>5224.4661761800953</v>
      </c>
      <c r="L107" s="19">
        <f t="shared" si="21"/>
        <v>7842.2645530794898</v>
      </c>
      <c r="M107" s="19">
        <f t="shared" si="22"/>
        <v>24386.989649924177</v>
      </c>
      <c r="N107" s="19">
        <f t="shared" si="23"/>
        <v>55454.043684839882</v>
      </c>
      <c r="O107" s="19">
        <f t="shared" si="24"/>
        <v>1191.3328776433709</v>
      </c>
      <c r="P107" s="19">
        <f t="shared" si="25"/>
        <v>7541.1906067841301</v>
      </c>
      <c r="Q107" s="19">
        <f t="shared" si="26"/>
        <v>23702.371826654547</v>
      </c>
      <c r="R107" s="19"/>
      <c r="S107" s="19"/>
    </row>
    <row r="108" spans="1:19">
      <c r="A108" s="47">
        <f t="shared" si="27"/>
        <v>119</v>
      </c>
      <c r="B108" s="47">
        <f t="shared" si="28"/>
        <v>2106</v>
      </c>
      <c r="C108" s="48">
        <f t="shared" si="17"/>
        <v>0.31247717957347865</v>
      </c>
      <c r="D108" s="48">
        <f t="shared" si="18"/>
        <v>0.31247717957347865</v>
      </c>
      <c r="E108" s="48">
        <f t="shared" si="16"/>
        <v>0.15669294365114106</v>
      </c>
      <c r="F108" s="48">
        <f t="shared" si="19"/>
        <v>0.15669294365114106</v>
      </c>
      <c r="H108" s="47">
        <f t="shared" si="29"/>
        <v>119</v>
      </c>
      <c r="I108" s="77">
        <f>IF($D$4="2.O. Selektion",C108,IF($D$4="2.O. Aggregat",D108,IF($D$4="1.O. Selektion",E108,IF($D$4="1.O. Aggregat",F108,#REF!))))</f>
        <v>0.15669294365114106</v>
      </c>
      <c r="J108" s="19">
        <f t="shared" si="30"/>
        <v>28742.382110044389</v>
      </c>
      <c r="K108" s="19">
        <f t="shared" si="20"/>
        <v>4503.7284603687503</v>
      </c>
      <c r="L108" s="19">
        <f t="shared" si="21"/>
        <v>6554.1135945339038</v>
      </c>
      <c r="M108" s="19">
        <f t="shared" si="22"/>
        <v>16544.725096844686</v>
      </c>
      <c r="N108" s="19">
        <f t="shared" si="23"/>
        <v>31067.054034915709</v>
      </c>
      <c r="O108" s="19">
        <f t="shared" si="24"/>
        <v>1014.3045453347937</v>
      </c>
      <c r="P108" s="19">
        <f t="shared" si="25"/>
        <v>6349.8577291407591</v>
      </c>
      <c r="Q108" s="19">
        <f t="shared" si="26"/>
        <v>16161.181219870417</v>
      </c>
      <c r="R108" s="19"/>
      <c r="S108" s="19"/>
    </row>
    <row r="109" spans="1:19">
      <c r="A109" s="47">
        <f t="shared" si="27"/>
        <v>120</v>
      </c>
      <c r="B109" s="47">
        <f t="shared" si="28"/>
        <v>2107</v>
      </c>
      <c r="C109" s="48">
        <f t="shared" si="17"/>
        <v>0.31962577335704179</v>
      </c>
      <c r="D109" s="48">
        <f t="shared" si="18"/>
        <v>0.31962577335704179</v>
      </c>
      <c r="E109" s="48">
        <f t="shared" si="16"/>
        <v>0.15947005972830414</v>
      </c>
      <c r="F109" s="48">
        <f t="shared" si="19"/>
        <v>0.15947005972830414</v>
      </c>
      <c r="H109" s="47">
        <f t="shared" si="29"/>
        <v>120</v>
      </c>
      <c r="I109" s="77">
        <f>IF($D$4="2.O. Selektion",C109,IF($D$4="2.O. Aggregat",D109,IF($D$4="1.O. Selektion",E109,IF($D$4="1.O. Aggregat",F109,#REF!))))</f>
        <v>0.15947005972830414</v>
      </c>
      <c r="J109" s="19">
        <f t="shared" si="30"/>
        <v>24238.653649675638</v>
      </c>
      <c r="K109" s="19">
        <f t="shared" si="20"/>
        <v>3865.339545247451</v>
      </c>
      <c r="L109" s="19">
        <f t="shared" si="21"/>
        <v>5458.8940665505434</v>
      </c>
      <c r="M109" s="19">
        <f t="shared" si="22"/>
        <v>9990.6115023107832</v>
      </c>
      <c r="N109" s="19">
        <f t="shared" si="23"/>
        <v>14522.328938071023</v>
      </c>
      <c r="O109" s="19">
        <f t="shared" si="24"/>
        <v>859.78287688227181</v>
      </c>
      <c r="P109" s="19">
        <f t="shared" si="25"/>
        <v>5335.5531838059651</v>
      </c>
      <c r="Q109" s="19">
        <f t="shared" si="26"/>
        <v>9811.3234907296574</v>
      </c>
      <c r="R109" s="19"/>
      <c r="S109" s="19"/>
    </row>
    <row r="110" spans="1:19">
      <c r="A110" s="47">
        <f t="shared" si="27"/>
        <v>121</v>
      </c>
      <c r="B110" s="47">
        <f t="shared" si="28"/>
        <v>2108</v>
      </c>
      <c r="C110" s="48">
        <f t="shared" si="17"/>
        <v>1</v>
      </c>
      <c r="D110" s="48">
        <f t="shared" si="18"/>
        <v>1</v>
      </c>
      <c r="E110" s="48">
        <f t="shared" si="16"/>
        <v>1</v>
      </c>
      <c r="F110" s="48">
        <f t="shared" si="19"/>
        <v>1</v>
      </c>
      <c r="H110" s="47">
        <f t="shared" si="29"/>
        <v>121</v>
      </c>
      <c r="I110" s="77">
        <f>IF($D$4="2.O. Selektion",C110,IF($D$4="2.O. Aggregat",D110,IF($D$4="1.O. Selektion",E110,IF($D$4="1.O. Aggregat",F110,#REF!))))</f>
        <v>1</v>
      </c>
      <c r="J110" s="19">
        <f t="shared" si="30"/>
        <v>20373.314104428187</v>
      </c>
      <c r="K110" s="19">
        <f t="shared" si="20"/>
        <v>20373.314104428187</v>
      </c>
      <c r="L110" s="19">
        <f t="shared" si="21"/>
        <v>4531.7174357602398</v>
      </c>
      <c r="M110" s="19">
        <f t="shared" si="22"/>
        <v>4531.7174357602398</v>
      </c>
      <c r="N110" s="19">
        <f t="shared" si="23"/>
        <v>4531.7174357602398</v>
      </c>
      <c r="O110" s="19">
        <f t="shared" si="24"/>
        <v>4475.7703069236932</v>
      </c>
      <c r="P110" s="19">
        <f t="shared" si="25"/>
        <v>4475.7703069236932</v>
      </c>
      <c r="Q110" s="19">
        <f t="shared" si="26"/>
        <v>4475.7703069236932</v>
      </c>
      <c r="R110" s="19"/>
      <c r="S110" s="19"/>
    </row>
    <row r="111" spans="1:19">
      <c r="A111" s="47" t="str">
        <f t="shared" si="27"/>
        <v/>
      </c>
      <c r="B111" s="47" t="str">
        <f t="shared" si="28"/>
        <v/>
      </c>
      <c r="C111" s="48" t="str">
        <f t="shared" si="17"/>
        <v/>
      </c>
      <c r="D111" s="48" t="str">
        <f t="shared" si="18"/>
        <v/>
      </c>
      <c r="E111" s="48" t="str">
        <f t="shared" si="16"/>
        <v/>
      </c>
      <c r="F111" s="48" t="str">
        <f t="shared" si="19"/>
        <v/>
      </c>
      <c r="H111" s="47" t="str">
        <f t="shared" si="29"/>
        <v/>
      </c>
      <c r="I111" s="77" t="str">
        <f>IF($D$4="2.O. Selektion",C111,IF($D$4="2.O. Aggregat",D111,IF($D$4="1.O. Selektion",E111,IF($D$4="1.O. Aggregat",F111,#REF!))))</f>
        <v/>
      </c>
      <c r="J111" s="19" t="str">
        <f t="shared" si="30"/>
        <v/>
      </c>
      <c r="K111" s="19" t="str">
        <f t="shared" si="20"/>
        <v/>
      </c>
      <c r="L111" s="19" t="str">
        <f t="shared" si="21"/>
        <v/>
      </c>
      <c r="M111" s="19" t="str">
        <f t="shared" si="22"/>
        <v/>
      </c>
      <c r="N111" s="19" t="str">
        <f t="shared" si="23"/>
        <v/>
      </c>
      <c r="O111" s="19" t="str">
        <f t="shared" si="24"/>
        <v/>
      </c>
      <c r="P111" s="19" t="str">
        <f t="shared" si="25"/>
        <v/>
      </c>
      <c r="Q111" s="19" t="str">
        <f t="shared" si="26"/>
        <v/>
      </c>
      <c r="R111" s="19"/>
      <c r="S111" s="19"/>
    </row>
    <row r="112" spans="1:19">
      <c r="A112" s="47" t="str">
        <f t="shared" si="27"/>
        <v/>
      </c>
      <c r="B112" s="47" t="str">
        <f t="shared" si="28"/>
        <v/>
      </c>
      <c r="C112" s="48" t="str">
        <f t="shared" si="17"/>
        <v/>
      </c>
      <c r="D112" s="48" t="str">
        <f t="shared" si="18"/>
        <v/>
      </c>
      <c r="E112" s="48" t="str">
        <f t="shared" si="16"/>
        <v/>
      </c>
      <c r="F112" s="48" t="str">
        <f t="shared" si="19"/>
        <v/>
      </c>
      <c r="H112" s="47" t="str">
        <f t="shared" si="29"/>
        <v/>
      </c>
      <c r="I112" s="77" t="str">
        <f>IF($D$4="2.O. Selektion",C112,IF($D$4="2.O. Aggregat",D112,IF($D$4="1.O. Selektion",E112,IF($D$4="1.O. Aggregat",F112,#REF!))))</f>
        <v/>
      </c>
      <c r="J112" s="19" t="str">
        <f t="shared" si="30"/>
        <v/>
      </c>
      <c r="K112" s="19" t="str">
        <f t="shared" si="20"/>
        <v/>
      </c>
      <c r="L112" s="19" t="str">
        <f t="shared" si="21"/>
        <v/>
      </c>
      <c r="M112" s="19" t="str">
        <f t="shared" si="22"/>
        <v/>
      </c>
      <c r="N112" s="19" t="str">
        <f t="shared" si="23"/>
        <v/>
      </c>
      <c r="O112" s="19" t="str">
        <f t="shared" si="24"/>
        <v/>
      </c>
      <c r="P112" s="19" t="str">
        <f t="shared" si="25"/>
        <v/>
      </c>
      <c r="Q112" s="19" t="str">
        <f t="shared" si="26"/>
        <v/>
      </c>
      <c r="R112" s="19"/>
      <c r="S112" s="19"/>
    </row>
    <row r="113" spans="1:19">
      <c r="A113" s="47" t="str">
        <f t="shared" si="27"/>
        <v/>
      </c>
      <c r="B113" s="47" t="str">
        <f t="shared" si="28"/>
        <v/>
      </c>
      <c r="C113" s="48" t="str">
        <f t="shared" si="17"/>
        <v/>
      </c>
      <c r="D113" s="48" t="str">
        <f t="shared" si="18"/>
        <v/>
      </c>
      <c r="E113" s="48" t="str">
        <f t="shared" si="16"/>
        <v/>
      </c>
      <c r="F113" s="48" t="str">
        <f t="shared" si="19"/>
        <v/>
      </c>
      <c r="H113" s="47" t="str">
        <f t="shared" si="29"/>
        <v/>
      </c>
      <c r="I113" s="77" t="str">
        <f>IF($D$4="2.O. Selektion",C113,IF($D$4="2.O. Aggregat",D113,IF($D$4="1.O. Selektion",E113,IF($D$4="1.O. Aggregat",F113,#REF!))))</f>
        <v/>
      </c>
      <c r="J113" s="19" t="str">
        <f t="shared" si="30"/>
        <v/>
      </c>
      <c r="K113" s="19" t="str">
        <f t="shared" si="20"/>
        <v/>
      </c>
      <c r="L113" s="19" t="str">
        <f t="shared" si="21"/>
        <v/>
      </c>
      <c r="M113" s="19" t="str">
        <f t="shared" si="22"/>
        <v/>
      </c>
      <c r="N113" s="19" t="str">
        <f t="shared" si="23"/>
        <v/>
      </c>
      <c r="O113" s="19" t="str">
        <f t="shared" si="24"/>
        <v/>
      </c>
      <c r="P113" s="19" t="str">
        <f t="shared" si="25"/>
        <v/>
      </c>
      <c r="Q113" s="19" t="str">
        <f t="shared" si="26"/>
        <v/>
      </c>
      <c r="R113" s="19"/>
      <c r="S113" s="19"/>
    </row>
    <row r="114" spans="1:19">
      <c r="A114" s="47" t="str">
        <f t="shared" si="27"/>
        <v/>
      </c>
      <c r="B114" s="47" t="str">
        <f t="shared" si="28"/>
        <v/>
      </c>
      <c r="C114" s="48" t="str">
        <f t="shared" si="17"/>
        <v/>
      </c>
      <c r="D114" s="48" t="str">
        <f t="shared" si="18"/>
        <v/>
      </c>
      <c r="E114" s="48" t="str">
        <f t="shared" si="16"/>
        <v/>
      </c>
      <c r="F114" s="48" t="str">
        <f t="shared" si="19"/>
        <v/>
      </c>
      <c r="H114" s="47" t="str">
        <f t="shared" si="29"/>
        <v/>
      </c>
      <c r="I114" s="77" t="str">
        <f>IF($D$4="2.O. Selektion",C114,IF($D$4="2.O. Aggregat",D114,IF($D$4="1.O. Selektion",E114,IF($D$4="1.O. Aggregat",F114,#REF!))))</f>
        <v/>
      </c>
      <c r="J114" s="19" t="str">
        <f t="shared" si="30"/>
        <v/>
      </c>
      <c r="K114" s="19" t="str">
        <f t="shared" si="20"/>
        <v/>
      </c>
      <c r="L114" s="19" t="str">
        <f t="shared" si="21"/>
        <v/>
      </c>
      <c r="M114" s="19" t="str">
        <f t="shared" si="22"/>
        <v/>
      </c>
      <c r="N114" s="19" t="str">
        <f t="shared" si="23"/>
        <v/>
      </c>
      <c r="O114" s="19" t="str">
        <f t="shared" si="24"/>
        <v/>
      </c>
      <c r="P114" s="19" t="str">
        <f t="shared" si="25"/>
        <v/>
      </c>
      <c r="Q114" s="19" t="str">
        <f t="shared" si="26"/>
        <v/>
      </c>
      <c r="R114" s="19"/>
      <c r="S114" s="19"/>
    </row>
    <row r="115" spans="1:19">
      <c r="A115" s="47" t="str">
        <f t="shared" si="27"/>
        <v/>
      </c>
      <c r="B115" s="47" t="str">
        <f t="shared" si="28"/>
        <v/>
      </c>
      <c r="C115" s="48" t="str">
        <f t="shared" si="17"/>
        <v/>
      </c>
      <c r="D115" s="48" t="str">
        <f t="shared" si="18"/>
        <v/>
      </c>
      <c r="E115" s="48" t="str">
        <f t="shared" ref="E115:E146" si="31">IF($A115=121,1,IF($A115&gt;121,"",IF($A115&lt;(x+n),INDEX(Aggregattafel_1.O,$A115+1,Geschlecht),IF($A115=(x+n),INDEX(f,1,Geschlecht),IF(AND($A115&gt;(x+n),$A115&lt;(x+n+5)),INDEX(f,2,Geschlecht),1))*INDEX(Selektionstafel_1.O,$A115+1,Geschlecht))*EXP(-INDEX(F_1.O,$A115+1,Geschlecht)*($B115-1999))))</f>
        <v/>
      </c>
      <c r="F115" s="48" t="str">
        <f t="shared" si="19"/>
        <v/>
      </c>
      <c r="H115" s="47" t="str">
        <f t="shared" si="29"/>
        <v/>
      </c>
      <c r="I115" s="77" t="str">
        <f>IF($D$4="2.O. Selektion",C115,IF($D$4="2.O. Aggregat",D115,IF($D$4="1.O. Selektion",E115,IF($D$4="1.O. Aggregat",F115,#REF!))))</f>
        <v/>
      </c>
      <c r="J115" s="19" t="str">
        <f t="shared" si="30"/>
        <v/>
      </c>
      <c r="K115" s="19" t="str">
        <f t="shared" si="20"/>
        <v/>
      </c>
      <c r="L115" s="19" t="str">
        <f t="shared" si="21"/>
        <v/>
      </c>
      <c r="M115" s="19" t="str">
        <f t="shared" si="22"/>
        <v/>
      </c>
      <c r="N115" s="19" t="str">
        <f t="shared" si="23"/>
        <v/>
      </c>
      <c r="O115" s="19" t="str">
        <f t="shared" si="24"/>
        <v/>
      </c>
      <c r="P115" s="19" t="str">
        <f t="shared" si="25"/>
        <v/>
      </c>
      <c r="Q115" s="19" t="str">
        <f t="shared" si="26"/>
        <v/>
      </c>
      <c r="R115" s="19"/>
      <c r="S115" s="19"/>
    </row>
    <row r="116" spans="1:19">
      <c r="A116" s="47" t="str">
        <f t="shared" si="27"/>
        <v/>
      </c>
      <c r="B116" s="47" t="str">
        <f t="shared" si="28"/>
        <v/>
      </c>
      <c r="C116" s="48" t="str">
        <f t="shared" si="17"/>
        <v/>
      </c>
      <c r="D116" s="48" t="str">
        <f t="shared" si="18"/>
        <v/>
      </c>
      <c r="E116" s="48" t="str">
        <f t="shared" si="31"/>
        <v/>
      </c>
      <c r="F116" s="48" t="str">
        <f t="shared" si="19"/>
        <v/>
      </c>
      <c r="H116" s="47" t="str">
        <f t="shared" si="29"/>
        <v/>
      </c>
      <c r="I116" s="77" t="str">
        <f>IF($D$4="2.O. Selektion",C116,IF($D$4="2.O. Aggregat",D116,IF($D$4="1.O. Selektion",E116,IF($D$4="1.O. Aggregat",F116,#REF!))))</f>
        <v/>
      </c>
      <c r="J116" s="19" t="str">
        <f t="shared" si="30"/>
        <v/>
      </c>
      <c r="K116" s="19" t="str">
        <f t="shared" si="20"/>
        <v/>
      </c>
      <c r="L116" s="19" t="str">
        <f t="shared" si="21"/>
        <v/>
      </c>
      <c r="M116" s="19" t="str">
        <f t="shared" si="22"/>
        <v/>
      </c>
      <c r="N116" s="19" t="str">
        <f t="shared" si="23"/>
        <v/>
      </c>
      <c r="O116" s="19" t="str">
        <f t="shared" si="24"/>
        <v/>
      </c>
      <c r="P116" s="19" t="str">
        <f t="shared" si="25"/>
        <v/>
      </c>
      <c r="Q116" s="19" t="str">
        <f t="shared" si="26"/>
        <v/>
      </c>
      <c r="R116" s="19"/>
      <c r="S116" s="19"/>
    </row>
    <row r="117" spans="1:19">
      <c r="A117" s="47" t="str">
        <f t="shared" si="27"/>
        <v/>
      </c>
      <c r="B117" s="47" t="str">
        <f t="shared" si="28"/>
        <v/>
      </c>
      <c r="C117" s="48" t="str">
        <f t="shared" si="17"/>
        <v/>
      </c>
      <c r="D117" s="48" t="str">
        <f t="shared" si="18"/>
        <v/>
      </c>
      <c r="E117" s="48" t="str">
        <f t="shared" si="31"/>
        <v/>
      </c>
      <c r="F117" s="48" t="str">
        <f t="shared" si="19"/>
        <v/>
      </c>
      <c r="H117" s="47" t="str">
        <f t="shared" si="29"/>
        <v/>
      </c>
      <c r="I117" s="77" t="str">
        <f>IF($D$4="2.O. Selektion",C117,IF($D$4="2.O. Aggregat",D117,IF($D$4="1.O. Selektion",E117,IF($D$4="1.O. Aggregat",F117,#REF!))))</f>
        <v/>
      </c>
      <c r="J117" s="19" t="str">
        <f t="shared" si="30"/>
        <v/>
      </c>
      <c r="K117" s="19" t="str">
        <f t="shared" si="20"/>
        <v/>
      </c>
      <c r="L117" s="19" t="str">
        <f t="shared" si="21"/>
        <v/>
      </c>
      <c r="M117" s="19" t="str">
        <f t="shared" si="22"/>
        <v/>
      </c>
      <c r="N117" s="19" t="str">
        <f t="shared" si="23"/>
        <v/>
      </c>
      <c r="O117" s="19" t="str">
        <f t="shared" si="24"/>
        <v/>
      </c>
      <c r="P117" s="19" t="str">
        <f t="shared" si="25"/>
        <v/>
      </c>
      <c r="Q117" s="19" t="str">
        <f t="shared" si="26"/>
        <v/>
      </c>
      <c r="R117" s="19"/>
      <c r="S117" s="19"/>
    </row>
    <row r="118" spans="1:19">
      <c r="A118" s="47" t="str">
        <f t="shared" si="27"/>
        <v/>
      </c>
      <c r="B118" s="47" t="str">
        <f t="shared" si="28"/>
        <v/>
      </c>
      <c r="C118" s="48" t="str">
        <f t="shared" si="17"/>
        <v/>
      </c>
      <c r="D118" s="48" t="str">
        <f t="shared" si="18"/>
        <v/>
      </c>
      <c r="E118" s="48" t="str">
        <f t="shared" si="31"/>
        <v/>
      </c>
      <c r="F118" s="48" t="str">
        <f t="shared" si="19"/>
        <v/>
      </c>
      <c r="H118" s="47" t="str">
        <f t="shared" si="29"/>
        <v/>
      </c>
      <c r="I118" s="77" t="str">
        <f>IF($D$4="2.O. Selektion",C118,IF($D$4="2.O. Aggregat",D118,IF($D$4="1.O. Selektion",E118,IF($D$4="1.O. Aggregat",F118,#REF!))))</f>
        <v/>
      </c>
      <c r="J118" s="19" t="str">
        <f t="shared" si="30"/>
        <v/>
      </c>
      <c r="K118" s="19" t="str">
        <f t="shared" si="20"/>
        <v/>
      </c>
      <c r="L118" s="19" t="str">
        <f t="shared" si="21"/>
        <v/>
      </c>
      <c r="M118" s="19" t="str">
        <f t="shared" si="22"/>
        <v/>
      </c>
      <c r="N118" s="19" t="str">
        <f t="shared" si="23"/>
        <v/>
      </c>
      <c r="O118" s="19" t="str">
        <f t="shared" si="24"/>
        <v/>
      </c>
      <c r="P118" s="19" t="str">
        <f t="shared" si="25"/>
        <v/>
      </c>
      <c r="Q118" s="19" t="str">
        <f t="shared" si="26"/>
        <v/>
      </c>
      <c r="R118" s="19"/>
      <c r="S118" s="19"/>
    </row>
    <row r="119" spans="1:19">
      <c r="A119" s="47" t="str">
        <f t="shared" si="27"/>
        <v/>
      </c>
      <c r="B119" s="47" t="str">
        <f t="shared" si="28"/>
        <v/>
      </c>
      <c r="C119" s="48" t="str">
        <f t="shared" si="17"/>
        <v/>
      </c>
      <c r="D119" s="48" t="str">
        <f t="shared" si="18"/>
        <v/>
      </c>
      <c r="E119" s="48" t="str">
        <f t="shared" si="31"/>
        <v/>
      </c>
      <c r="F119" s="48" t="str">
        <f t="shared" si="19"/>
        <v/>
      </c>
      <c r="H119" s="47" t="str">
        <f t="shared" si="29"/>
        <v/>
      </c>
      <c r="I119" s="77" t="str">
        <f>IF($D$4="2.O. Selektion",C119,IF($D$4="2.O. Aggregat",D119,IF($D$4="1.O. Selektion",E119,IF($D$4="1.O. Aggregat",F119,#REF!))))</f>
        <v/>
      </c>
      <c r="J119" s="19" t="str">
        <f t="shared" si="30"/>
        <v/>
      </c>
      <c r="K119" s="19" t="str">
        <f t="shared" si="20"/>
        <v/>
      </c>
      <c r="L119" s="19" t="str">
        <f t="shared" si="21"/>
        <v/>
      </c>
      <c r="M119" s="19" t="str">
        <f t="shared" si="22"/>
        <v/>
      </c>
      <c r="N119" s="19" t="str">
        <f t="shared" si="23"/>
        <v/>
      </c>
      <c r="O119" s="19" t="str">
        <f t="shared" si="24"/>
        <v/>
      </c>
      <c r="P119" s="19" t="str">
        <f t="shared" si="25"/>
        <v/>
      </c>
      <c r="Q119" s="19" t="str">
        <f t="shared" si="26"/>
        <v/>
      </c>
      <c r="R119" s="19"/>
      <c r="S119" s="19"/>
    </row>
    <row r="120" spans="1:19">
      <c r="A120" s="47" t="str">
        <f t="shared" si="27"/>
        <v/>
      </c>
      <c r="B120" s="47" t="str">
        <f t="shared" si="28"/>
        <v/>
      </c>
      <c r="C120" s="48" t="str">
        <f t="shared" si="17"/>
        <v/>
      </c>
      <c r="D120" s="48" t="str">
        <f t="shared" si="18"/>
        <v/>
      </c>
      <c r="E120" s="48" t="str">
        <f t="shared" si="31"/>
        <v/>
      </c>
      <c r="F120" s="48" t="str">
        <f t="shared" si="19"/>
        <v/>
      </c>
      <c r="H120" s="47" t="str">
        <f t="shared" si="29"/>
        <v/>
      </c>
      <c r="I120" s="77" t="str">
        <f>IF($D$4="2.O. Selektion",C120,IF($D$4="2.O. Aggregat",D120,IF($D$4="1.O. Selektion",E120,IF($D$4="1.O. Aggregat",F120,#REF!))))</f>
        <v/>
      </c>
      <c r="J120" s="19" t="str">
        <f t="shared" si="30"/>
        <v/>
      </c>
      <c r="K120" s="19" t="str">
        <f t="shared" si="20"/>
        <v/>
      </c>
      <c r="L120" s="19" t="str">
        <f t="shared" si="21"/>
        <v/>
      </c>
      <c r="M120" s="19" t="str">
        <f t="shared" si="22"/>
        <v/>
      </c>
      <c r="N120" s="19" t="str">
        <f t="shared" si="23"/>
        <v/>
      </c>
      <c r="O120" s="19" t="str">
        <f t="shared" si="24"/>
        <v/>
      </c>
      <c r="P120" s="19" t="str">
        <f t="shared" si="25"/>
        <v/>
      </c>
      <c r="Q120" s="19" t="str">
        <f t="shared" si="26"/>
        <v/>
      </c>
      <c r="R120" s="19"/>
      <c r="S120" s="19"/>
    </row>
    <row r="121" spans="1:19">
      <c r="A121" s="47" t="str">
        <f t="shared" si="27"/>
        <v/>
      </c>
      <c r="B121" s="47" t="str">
        <f t="shared" si="28"/>
        <v/>
      </c>
      <c r="C121" s="48" t="str">
        <f t="shared" si="17"/>
        <v/>
      </c>
      <c r="D121" s="48" t="str">
        <f t="shared" si="18"/>
        <v/>
      </c>
      <c r="E121" s="48" t="str">
        <f t="shared" si="31"/>
        <v/>
      </c>
      <c r="F121" s="48" t="str">
        <f t="shared" si="19"/>
        <v/>
      </c>
      <c r="H121" s="47" t="str">
        <f t="shared" si="29"/>
        <v/>
      </c>
      <c r="I121" s="77" t="str">
        <f>IF($D$4="2.O. Selektion",C121,IF($D$4="2.O. Aggregat",D121,IF($D$4="1.O. Selektion",E121,IF($D$4="1.O. Aggregat",F121,#REF!))))</f>
        <v/>
      </c>
      <c r="J121" s="19" t="str">
        <f t="shared" si="30"/>
        <v/>
      </c>
      <c r="K121" s="19" t="str">
        <f t="shared" si="20"/>
        <v/>
      </c>
      <c r="L121" s="19" t="str">
        <f t="shared" si="21"/>
        <v/>
      </c>
      <c r="M121" s="19" t="str">
        <f t="shared" si="22"/>
        <v/>
      </c>
      <c r="N121" s="19" t="str">
        <f t="shared" si="23"/>
        <v/>
      </c>
      <c r="O121" s="19" t="str">
        <f t="shared" si="24"/>
        <v/>
      </c>
      <c r="P121" s="19" t="str">
        <f t="shared" si="25"/>
        <v/>
      </c>
      <c r="Q121" s="19" t="str">
        <f t="shared" si="26"/>
        <v/>
      </c>
      <c r="R121" s="19"/>
      <c r="S121" s="19"/>
    </row>
    <row r="122" spans="1:19">
      <c r="A122" s="47" t="str">
        <f t="shared" si="27"/>
        <v/>
      </c>
      <c r="B122" s="47" t="str">
        <f t="shared" si="28"/>
        <v/>
      </c>
      <c r="C122" s="48" t="str">
        <f t="shared" si="17"/>
        <v/>
      </c>
      <c r="D122" s="48" t="str">
        <f t="shared" si="18"/>
        <v/>
      </c>
      <c r="E122" s="48" t="str">
        <f t="shared" si="31"/>
        <v/>
      </c>
      <c r="F122" s="48" t="str">
        <f t="shared" si="19"/>
        <v/>
      </c>
      <c r="H122" s="47" t="str">
        <f t="shared" si="29"/>
        <v/>
      </c>
      <c r="I122" s="77" t="str">
        <f>IF($D$4="2.O. Selektion",C122,IF($D$4="2.O. Aggregat",D122,IF($D$4="1.O. Selektion",E122,IF($D$4="1.O. Aggregat",F122,#REF!))))</f>
        <v/>
      </c>
      <c r="J122" s="19" t="str">
        <f t="shared" si="30"/>
        <v/>
      </c>
      <c r="K122" s="19" t="str">
        <f t="shared" si="20"/>
        <v/>
      </c>
      <c r="L122" s="19" t="str">
        <f t="shared" si="21"/>
        <v/>
      </c>
      <c r="M122" s="19" t="str">
        <f t="shared" si="22"/>
        <v/>
      </c>
      <c r="N122" s="19" t="str">
        <f t="shared" si="23"/>
        <v/>
      </c>
      <c r="O122" s="19" t="str">
        <f t="shared" si="24"/>
        <v/>
      </c>
      <c r="P122" s="19" t="str">
        <f t="shared" si="25"/>
        <v/>
      </c>
      <c r="Q122" s="19" t="str">
        <f t="shared" si="26"/>
        <v/>
      </c>
      <c r="R122" s="19"/>
      <c r="S122" s="19"/>
    </row>
    <row r="123" spans="1:19">
      <c r="A123" s="47" t="str">
        <f t="shared" si="27"/>
        <v/>
      </c>
      <c r="B123" s="47" t="str">
        <f t="shared" si="28"/>
        <v/>
      </c>
      <c r="C123" s="48" t="str">
        <f t="shared" si="17"/>
        <v/>
      </c>
      <c r="D123" s="48" t="str">
        <f t="shared" si="18"/>
        <v/>
      </c>
      <c r="E123" s="48" t="str">
        <f t="shared" si="31"/>
        <v/>
      </c>
      <c r="F123" s="48" t="str">
        <f t="shared" si="19"/>
        <v/>
      </c>
      <c r="H123" s="47" t="str">
        <f t="shared" si="29"/>
        <v/>
      </c>
      <c r="I123" s="77" t="str">
        <f>IF($D$4="2.O. Selektion",C123,IF($D$4="2.O. Aggregat",D123,IF($D$4="1.O. Selektion",E123,IF($D$4="1.O. Aggregat",F123,#REF!))))</f>
        <v/>
      </c>
      <c r="J123" s="19" t="str">
        <f t="shared" si="30"/>
        <v/>
      </c>
      <c r="K123" s="19" t="str">
        <f t="shared" si="20"/>
        <v/>
      </c>
      <c r="L123" s="19" t="str">
        <f t="shared" si="21"/>
        <v/>
      </c>
      <c r="M123" s="19" t="str">
        <f t="shared" si="22"/>
        <v/>
      </c>
      <c r="N123" s="19" t="str">
        <f t="shared" si="23"/>
        <v/>
      </c>
      <c r="O123" s="19" t="str">
        <f t="shared" si="24"/>
        <v/>
      </c>
      <c r="P123" s="19" t="str">
        <f t="shared" si="25"/>
        <v/>
      </c>
      <c r="Q123" s="19" t="str">
        <f t="shared" si="26"/>
        <v/>
      </c>
      <c r="R123" s="19"/>
      <c r="S123" s="19"/>
    </row>
    <row r="124" spans="1:19">
      <c r="A124" s="47" t="str">
        <f t="shared" si="27"/>
        <v/>
      </c>
      <c r="B124" s="47" t="str">
        <f t="shared" si="28"/>
        <v/>
      </c>
      <c r="C124" s="48" t="str">
        <f t="shared" si="17"/>
        <v/>
      </c>
      <c r="D124" s="48" t="str">
        <f t="shared" si="18"/>
        <v/>
      </c>
      <c r="E124" s="48" t="str">
        <f t="shared" si="31"/>
        <v/>
      </c>
      <c r="F124" s="48" t="str">
        <f t="shared" si="19"/>
        <v/>
      </c>
      <c r="H124" s="47" t="str">
        <f t="shared" si="29"/>
        <v/>
      </c>
      <c r="I124" s="77" t="str">
        <f>IF($D$4="2.O. Selektion",C124,IF($D$4="2.O. Aggregat",D124,IF($D$4="1.O. Selektion",E124,IF($D$4="1.O. Aggregat",F124,#REF!))))</f>
        <v/>
      </c>
      <c r="J124" s="19" t="str">
        <f t="shared" si="30"/>
        <v/>
      </c>
      <c r="K124" s="19" t="str">
        <f t="shared" si="20"/>
        <v/>
      </c>
      <c r="L124" s="19" t="str">
        <f t="shared" si="21"/>
        <v/>
      </c>
      <c r="M124" s="19" t="str">
        <f t="shared" si="22"/>
        <v/>
      </c>
      <c r="N124" s="19" t="str">
        <f t="shared" si="23"/>
        <v/>
      </c>
      <c r="O124" s="19" t="str">
        <f t="shared" si="24"/>
        <v/>
      </c>
      <c r="P124" s="19" t="str">
        <f t="shared" si="25"/>
        <v/>
      </c>
      <c r="Q124" s="19" t="str">
        <f t="shared" si="26"/>
        <v/>
      </c>
      <c r="R124" s="19"/>
      <c r="S124" s="19"/>
    </row>
    <row r="125" spans="1:19">
      <c r="A125" s="47" t="str">
        <f t="shared" si="27"/>
        <v/>
      </c>
      <c r="B125" s="47" t="str">
        <f t="shared" si="28"/>
        <v/>
      </c>
      <c r="C125" s="48" t="str">
        <f t="shared" si="17"/>
        <v/>
      </c>
      <c r="D125" s="48" t="str">
        <f t="shared" si="18"/>
        <v/>
      </c>
      <c r="E125" s="48" t="str">
        <f t="shared" si="31"/>
        <v/>
      </c>
      <c r="F125" s="48" t="str">
        <f t="shared" si="19"/>
        <v/>
      </c>
      <c r="H125" s="47" t="str">
        <f t="shared" si="29"/>
        <v/>
      </c>
      <c r="I125" s="77" t="str">
        <f>IF($D$4="2.O. Selektion",C125,IF($D$4="2.O. Aggregat",D125,IF($D$4="1.O. Selektion",E125,IF($D$4="1.O. Aggregat",F125,#REF!))))</f>
        <v/>
      </c>
      <c r="J125" s="19" t="str">
        <f t="shared" si="30"/>
        <v/>
      </c>
      <c r="K125" s="19" t="str">
        <f t="shared" si="20"/>
        <v/>
      </c>
      <c r="L125" s="19" t="str">
        <f t="shared" si="21"/>
        <v/>
      </c>
      <c r="M125" s="19" t="str">
        <f t="shared" si="22"/>
        <v/>
      </c>
      <c r="N125" s="19" t="str">
        <f t="shared" si="23"/>
        <v/>
      </c>
      <c r="O125" s="19" t="str">
        <f t="shared" si="24"/>
        <v/>
      </c>
      <c r="P125" s="19" t="str">
        <f t="shared" si="25"/>
        <v/>
      </c>
      <c r="Q125" s="19" t="str">
        <f t="shared" si="26"/>
        <v/>
      </c>
      <c r="R125" s="19"/>
      <c r="S125" s="19"/>
    </row>
    <row r="126" spans="1:19">
      <c r="A126" s="47" t="str">
        <f t="shared" si="27"/>
        <v/>
      </c>
      <c r="B126" s="47" t="str">
        <f t="shared" si="28"/>
        <v/>
      </c>
      <c r="C126" s="48" t="str">
        <f t="shared" si="17"/>
        <v/>
      </c>
      <c r="D126" s="48" t="str">
        <f t="shared" si="18"/>
        <v/>
      </c>
      <c r="E126" s="48" t="str">
        <f t="shared" si="31"/>
        <v/>
      </c>
      <c r="F126" s="48" t="str">
        <f t="shared" si="19"/>
        <v/>
      </c>
      <c r="H126" s="47" t="str">
        <f t="shared" si="29"/>
        <v/>
      </c>
      <c r="I126" s="77" t="str">
        <f>IF($D$4="2.O. Selektion",C126,IF($D$4="2.O. Aggregat",D126,IF($D$4="1.O. Selektion",E126,IF($D$4="1.O. Aggregat",F126,#REF!))))</f>
        <v/>
      </c>
      <c r="J126" s="19" t="str">
        <f t="shared" si="30"/>
        <v/>
      </c>
      <c r="K126" s="19" t="str">
        <f t="shared" si="20"/>
        <v/>
      </c>
      <c r="L126" s="19" t="str">
        <f t="shared" si="21"/>
        <v/>
      </c>
      <c r="M126" s="19" t="str">
        <f t="shared" si="22"/>
        <v/>
      </c>
      <c r="N126" s="19" t="str">
        <f t="shared" si="23"/>
        <v/>
      </c>
      <c r="O126" s="19" t="str">
        <f t="shared" si="24"/>
        <v/>
      </c>
      <c r="P126" s="19" t="str">
        <f t="shared" si="25"/>
        <v/>
      </c>
      <c r="Q126" s="19" t="str">
        <f t="shared" si="26"/>
        <v/>
      </c>
      <c r="R126" s="19"/>
      <c r="S126" s="19"/>
    </row>
    <row r="127" spans="1:19">
      <c r="A127" s="47" t="str">
        <f t="shared" si="27"/>
        <v/>
      </c>
      <c r="B127" s="47" t="str">
        <f t="shared" si="28"/>
        <v/>
      </c>
      <c r="C127" s="48" t="str">
        <f t="shared" si="17"/>
        <v/>
      </c>
      <c r="D127" s="48" t="str">
        <f t="shared" si="18"/>
        <v/>
      </c>
      <c r="E127" s="48" t="str">
        <f t="shared" si="31"/>
        <v/>
      </c>
      <c r="F127" s="48" t="str">
        <f t="shared" si="19"/>
        <v/>
      </c>
      <c r="H127" s="47" t="str">
        <f t="shared" si="29"/>
        <v/>
      </c>
      <c r="I127" s="77" t="str">
        <f>IF($D$4="2.O. Selektion",C127,IF($D$4="2.O. Aggregat",D127,IF($D$4="1.O. Selektion",E127,IF($D$4="1.O. Aggregat",F127,#REF!))))</f>
        <v/>
      </c>
      <c r="J127" s="19" t="str">
        <f t="shared" si="30"/>
        <v/>
      </c>
      <c r="K127" s="19" t="str">
        <f t="shared" si="20"/>
        <v/>
      </c>
      <c r="L127" s="19" t="str">
        <f t="shared" si="21"/>
        <v/>
      </c>
      <c r="M127" s="19" t="str">
        <f t="shared" si="22"/>
        <v/>
      </c>
      <c r="N127" s="19" t="str">
        <f t="shared" si="23"/>
        <v/>
      </c>
      <c r="O127" s="19" t="str">
        <f t="shared" si="24"/>
        <v/>
      </c>
      <c r="P127" s="19" t="str">
        <f t="shared" si="25"/>
        <v/>
      </c>
      <c r="Q127" s="19" t="str">
        <f t="shared" si="26"/>
        <v/>
      </c>
      <c r="R127" s="19"/>
      <c r="S127" s="19"/>
    </row>
    <row r="128" spans="1:19">
      <c r="A128" s="47" t="str">
        <f t="shared" si="27"/>
        <v/>
      </c>
      <c r="B128" s="47" t="str">
        <f t="shared" si="28"/>
        <v/>
      </c>
      <c r="C128" s="48" t="str">
        <f t="shared" si="17"/>
        <v/>
      </c>
      <c r="D128" s="48" t="str">
        <f t="shared" si="18"/>
        <v/>
      </c>
      <c r="E128" s="48" t="str">
        <f t="shared" si="31"/>
        <v/>
      </c>
      <c r="F128" s="48" t="str">
        <f t="shared" si="19"/>
        <v/>
      </c>
      <c r="H128" s="47" t="str">
        <f t="shared" si="29"/>
        <v/>
      </c>
      <c r="I128" s="77" t="str">
        <f>IF($D$4="2.O. Selektion",C128,IF($D$4="2.O. Aggregat",D128,IF($D$4="1.O. Selektion",E128,IF($D$4="1.O. Aggregat",F128,#REF!))))</f>
        <v/>
      </c>
      <c r="J128" s="19" t="str">
        <f t="shared" si="30"/>
        <v/>
      </c>
      <c r="K128" s="19" t="str">
        <f t="shared" si="20"/>
        <v/>
      </c>
      <c r="L128" s="19" t="str">
        <f t="shared" si="21"/>
        <v/>
      </c>
      <c r="M128" s="19" t="str">
        <f t="shared" si="22"/>
        <v/>
      </c>
      <c r="N128" s="19" t="str">
        <f t="shared" si="23"/>
        <v/>
      </c>
      <c r="O128" s="19" t="str">
        <f t="shared" si="24"/>
        <v/>
      </c>
      <c r="P128" s="19" t="str">
        <f t="shared" si="25"/>
        <v/>
      </c>
      <c r="Q128" s="19" t="str">
        <f t="shared" si="26"/>
        <v/>
      </c>
      <c r="R128" s="19"/>
      <c r="S128" s="19"/>
    </row>
    <row r="129" spans="1:19">
      <c r="A129" s="47" t="str">
        <f t="shared" si="27"/>
        <v/>
      </c>
      <c r="B129" s="47" t="str">
        <f t="shared" si="28"/>
        <v/>
      </c>
      <c r="C129" s="48" t="str">
        <f t="shared" si="17"/>
        <v/>
      </c>
      <c r="D129" s="48" t="str">
        <f t="shared" si="18"/>
        <v/>
      </c>
      <c r="E129" s="48" t="str">
        <f t="shared" si="31"/>
        <v/>
      </c>
      <c r="F129" s="48" t="str">
        <f t="shared" si="19"/>
        <v/>
      </c>
      <c r="H129" s="47" t="str">
        <f t="shared" si="29"/>
        <v/>
      </c>
      <c r="I129" s="77" t="str">
        <f>IF($D$4="2.O. Selektion",C129,IF($D$4="2.O. Aggregat",D129,IF($D$4="1.O. Selektion",E129,IF($D$4="1.O. Aggregat",F129,#REF!))))</f>
        <v/>
      </c>
      <c r="J129" s="19" t="str">
        <f t="shared" si="30"/>
        <v/>
      </c>
      <c r="K129" s="19" t="str">
        <f t="shared" si="20"/>
        <v/>
      </c>
      <c r="L129" s="19" t="str">
        <f t="shared" si="21"/>
        <v/>
      </c>
      <c r="M129" s="19" t="str">
        <f t="shared" si="22"/>
        <v/>
      </c>
      <c r="N129" s="19" t="str">
        <f t="shared" si="23"/>
        <v/>
      </c>
      <c r="O129" s="19" t="str">
        <f t="shared" si="24"/>
        <v/>
      </c>
      <c r="P129" s="19" t="str">
        <f t="shared" si="25"/>
        <v/>
      </c>
      <c r="Q129" s="19" t="str">
        <f t="shared" si="26"/>
        <v/>
      </c>
      <c r="R129" s="19"/>
      <c r="S129" s="19"/>
    </row>
    <row r="130" spans="1:19">
      <c r="A130" s="47" t="str">
        <f t="shared" si="27"/>
        <v/>
      </c>
      <c r="B130" s="47" t="str">
        <f t="shared" si="28"/>
        <v/>
      </c>
      <c r="C130" s="48" t="str">
        <f t="shared" si="17"/>
        <v/>
      </c>
      <c r="D130" s="48" t="str">
        <f t="shared" si="18"/>
        <v/>
      </c>
      <c r="E130" s="48" t="str">
        <f t="shared" si="31"/>
        <v/>
      </c>
      <c r="F130" s="48" t="str">
        <f t="shared" si="19"/>
        <v/>
      </c>
      <c r="H130" s="47" t="str">
        <f t="shared" si="29"/>
        <v/>
      </c>
      <c r="I130" s="77" t="str">
        <f>IF($D$4="2.O. Selektion",C130,IF($D$4="2.O. Aggregat",D130,IF($D$4="1.O. Selektion",E130,IF($D$4="1.O. Aggregat",F130,#REF!))))</f>
        <v/>
      </c>
      <c r="J130" s="19" t="str">
        <f t="shared" si="30"/>
        <v/>
      </c>
      <c r="K130" s="19" t="str">
        <f t="shared" si="20"/>
        <v/>
      </c>
      <c r="L130" s="19" t="str">
        <f t="shared" si="21"/>
        <v/>
      </c>
      <c r="M130" s="19" t="str">
        <f t="shared" si="22"/>
        <v/>
      </c>
      <c r="N130" s="19" t="str">
        <f t="shared" si="23"/>
        <v/>
      </c>
      <c r="O130" s="19" t="str">
        <f t="shared" si="24"/>
        <v/>
      </c>
      <c r="P130" s="19" t="str">
        <f t="shared" si="25"/>
        <v/>
      </c>
      <c r="Q130" s="19" t="str">
        <f t="shared" si="26"/>
        <v/>
      </c>
      <c r="R130" s="19"/>
      <c r="S130" s="19"/>
    </row>
    <row r="131" spans="1:19">
      <c r="A131" s="47" t="str">
        <f t="shared" si="27"/>
        <v/>
      </c>
      <c r="B131" s="47" t="str">
        <f t="shared" si="28"/>
        <v/>
      </c>
      <c r="C131" s="48" t="str">
        <f t="shared" si="17"/>
        <v/>
      </c>
      <c r="D131" s="48" t="str">
        <f t="shared" si="18"/>
        <v/>
      </c>
      <c r="E131" s="48" t="str">
        <f t="shared" si="31"/>
        <v/>
      </c>
      <c r="F131" s="48" t="str">
        <f t="shared" si="19"/>
        <v/>
      </c>
      <c r="H131" s="47" t="str">
        <f t="shared" si="29"/>
        <v/>
      </c>
      <c r="I131" s="77" t="str">
        <f>IF($D$4="2.O. Selektion",C131,IF($D$4="2.O. Aggregat",D131,IF($D$4="1.O. Selektion",E131,IF($D$4="1.O. Aggregat",F131,#REF!))))</f>
        <v/>
      </c>
      <c r="J131" s="19" t="str">
        <f t="shared" si="30"/>
        <v/>
      </c>
      <c r="K131" s="19" t="str">
        <f t="shared" si="20"/>
        <v/>
      </c>
      <c r="L131" s="19" t="str">
        <f t="shared" si="21"/>
        <v/>
      </c>
      <c r="M131" s="19" t="str">
        <f t="shared" si="22"/>
        <v/>
      </c>
      <c r="N131" s="19" t="str">
        <f t="shared" si="23"/>
        <v/>
      </c>
      <c r="O131" s="19" t="str">
        <f t="shared" si="24"/>
        <v/>
      </c>
      <c r="P131" s="19" t="str">
        <f t="shared" si="25"/>
        <v/>
      </c>
      <c r="Q131" s="19" t="str">
        <f t="shared" si="26"/>
        <v/>
      </c>
      <c r="R131" s="19"/>
      <c r="S131" s="19"/>
    </row>
    <row r="132" spans="1:19">
      <c r="A132" s="47" t="str">
        <f t="shared" si="27"/>
        <v/>
      </c>
      <c r="B132" s="47" t="str">
        <f t="shared" si="28"/>
        <v/>
      </c>
      <c r="C132" s="48" t="str">
        <f t="shared" si="17"/>
        <v/>
      </c>
      <c r="D132" s="48" t="str">
        <f t="shared" si="18"/>
        <v/>
      </c>
      <c r="E132" s="48" t="str">
        <f t="shared" si="31"/>
        <v/>
      </c>
      <c r="F132" s="48" t="str">
        <f t="shared" si="19"/>
        <v/>
      </c>
      <c r="H132" s="47" t="str">
        <f t="shared" si="29"/>
        <v/>
      </c>
      <c r="I132" s="77" t="str">
        <f>IF($D$4="2.O. Selektion",C132,IF($D$4="2.O. Aggregat",D132,IF($D$4="1.O. Selektion",E132,IF($D$4="1.O. Aggregat",F132,#REF!))))</f>
        <v/>
      </c>
      <c r="J132" s="19" t="str">
        <f t="shared" si="30"/>
        <v/>
      </c>
      <c r="K132" s="19" t="str">
        <f t="shared" si="20"/>
        <v/>
      </c>
      <c r="L132" s="19" t="str">
        <f t="shared" si="21"/>
        <v/>
      </c>
      <c r="M132" s="19" t="str">
        <f t="shared" si="22"/>
        <v/>
      </c>
      <c r="N132" s="19" t="str">
        <f t="shared" si="23"/>
        <v/>
      </c>
      <c r="O132" s="19" t="str">
        <f t="shared" si="24"/>
        <v/>
      </c>
      <c r="P132" s="19" t="str">
        <f t="shared" si="25"/>
        <v/>
      </c>
      <c r="Q132" s="19" t="str">
        <f t="shared" si="26"/>
        <v/>
      </c>
      <c r="R132" s="19"/>
      <c r="S132" s="19"/>
    </row>
    <row r="133" spans="1:19">
      <c r="A133" s="47" t="str">
        <f t="shared" si="27"/>
        <v/>
      </c>
      <c r="B133" s="47" t="str">
        <f t="shared" si="28"/>
        <v/>
      </c>
      <c r="C133" s="48" t="str">
        <f t="shared" si="17"/>
        <v/>
      </c>
      <c r="D133" s="48" t="str">
        <f t="shared" si="18"/>
        <v/>
      </c>
      <c r="E133" s="48" t="str">
        <f t="shared" si="31"/>
        <v/>
      </c>
      <c r="F133" s="48" t="str">
        <f t="shared" si="19"/>
        <v/>
      </c>
      <c r="H133" s="47" t="str">
        <f t="shared" si="29"/>
        <v/>
      </c>
      <c r="I133" s="77" t="str">
        <f>IF($D$4="2.O. Selektion",C133,IF($D$4="2.O. Aggregat",D133,IF($D$4="1.O. Selektion",E133,IF($D$4="1.O. Aggregat",F133,#REF!))))</f>
        <v/>
      </c>
      <c r="J133" s="19" t="str">
        <f t="shared" si="30"/>
        <v/>
      </c>
      <c r="K133" s="19" t="str">
        <f t="shared" si="20"/>
        <v/>
      </c>
      <c r="L133" s="19" t="str">
        <f t="shared" si="21"/>
        <v/>
      </c>
      <c r="M133" s="19" t="str">
        <f t="shared" si="22"/>
        <v/>
      </c>
      <c r="N133" s="19" t="str">
        <f t="shared" si="23"/>
        <v/>
      </c>
      <c r="O133" s="19" t="str">
        <f t="shared" si="24"/>
        <v/>
      </c>
      <c r="P133" s="19" t="str">
        <f t="shared" si="25"/>
        <v/>
      </c>
      <c r="Q133" s="19" t="str">
        <f t="shared" si="26"/>
        <v/>
      </c>
      <c r="R133" s="19"/>
      <c r="S133" s="19"/>
    </row>
    <row r="134" spans="1:19">
      <c r="A134" s="47" t="str">
        <f t="shared" si="27"/>
        <v/>
      </c>
      <c r="B134" s="47" t="str">
        <f t="shared" si="28"/>
        <v/>
      </c>
      <c r="C134" s="48" t="str">
        <f t="shared" si="17"/>
        <v/>
      </c>
      <c r="D134" s="48" t="str">
        <f t="shared" si="18"/>
        <v/>
      </c>
      <c r="E134" s="48" t="str">
        <f t="shared" si="31"/>
        <v/>
      </c>
      <c r="F134" s="48" t="str">
        <f t="shared" si="19"/>
        <v/>
      </c>
      <c r="H134" s="47" t="str">
        <f t="shared" si="29"/>
        <v/>
      </c>
      <c r="I134" s="77" t="str">
        <f>IF($D$4="2.O. Selektion",C134,IF($D$4="2.O. Aggregat",D134,IF($D$4="1.O. Selektion",E134,IF($D$4="1.O. Aggregat",F134,#REF!))))</f>
        <v/>
      </c>
      <c r="J134" s="19" t="str">
        <f t="shared" si="30"/>
        <v/>
      </c>
      <c r="K134" s="19" t="str">
        <f t="shared" si="20"/>
        <v/>
      </c>
      <c r="L134" s="19" t="str">
        <f t="shared" si="21"/>
        <v/>
      </c>
      <c r="M134" s="19" t="str">
        <f t="shared" si="22"/>
        <v/>
      </c>
      <c r="N134" s="19" t="str">
        <f t="shared" si="23"/>
        <v/>
      </c>
      <c r="O134" s="19" t="str">
        <f t="shared" si="24"/>
        <v/>
      </c>
      <c r="P134" s="19" t="str">
        <f t="shared" si="25"/>
        <v/>
      </c>
      <c r="Q134" s="19" t="str">
        <f t="shared" si="26"/>
        <v/>
      </c>
      <c r="R134" s="19"/>
      <c r="S134" s="19"/>
    </row>
    <row r="135" spans="1:19">
      <c r="A135" s="47" t="str">
        <f t="shared" si="27"/>
        <v/>
      </c>
      <c r="B135" s="47" t="str">
        <f t="shared" si="28"/>
        <v/>
      </c>
      <c r="C135" s="48" t="str">
        <f t="shared" si="17"/>
        <v/>
      </c>
      <c r="D135" s="48" t="str">
        <f t="shared" si="18"/>
        <v/>
      </c>
      <c r="E135" s="48" t="str">
        <f t="shared" si="31"/>
        <v/>
      </c>
      <c r="F135" s="48" t="str">
        <f t="shared" si="19"/>
        <v/>
      </c>
      <c r="H135" s="47" t="str">
        <f t="shared" si="29"/>
        <v/>
      </c>
      <c r="I135" s="77" t="str">
        <f>IF($D$4="2.O. Selektion",C135,IF($D$4="2.O. Aggregat",D135,IF($D$4="1.O. Selektion",E135,IF($D$4="1.O. Aggregat",F135,#REF!))))</f>
        <v/>
      </c>
      <c r="J135" s="19" t="str">
        <f t="shared" si="30"/>
        <v/>
      </c>
      <c r="K135" s="19" t="str">
        <f t="shared" si="20"/>
        <v/>
      </c>
      <c r="L135" s="19" t="str">
        <f t="shared" si="21"/>
        <v/>
      </c>
      <c r="M135" s="19" t="str">
        <f t="shared" si="22"/>
        <v/>
      </c>
      <c r="N135" s="19" t="str">
        <f t="shared" si="23"/>
        <v/>
      </c>
      <c r="O135" s="19" t="str">
        <f t="shared" si="24"/>
        <v/>
      </c>
      <c r="P135" s="19" t="str">
        <f t="shared" si="25"/>
        <v/>
      </c>
      <c r="Q135" s="19" t="str">
        <f t="shared" si="26"/>
        <v/>
      </c>
      <c r="R135" s="19"/>
      <c r="S135" s="19"/>
    </row>
    <row r="136" spans="1:19">
      <c r="A136" s="47" t="str">
        <f t="shared" si="27"/>
        <v/>
      </c>
      <c r="B136" s="47" t="str">
        <f t="shared" si="28"/>
        <v/>
      </c>
      <c r="C136" s="48" t="str">
        <f t="shared" si="17"/>
        <v/>
      </c>
      <c r="D136" s="48" t="str">
        <f t="shared" si="18"/>
        <v/>
      </c>
      <c r="E136" s="48" t="str">
        <f t="shared" si="31"/>
        <v/>
      </c>
      <c r="F136" s="48" t="str">
        <f t="shared" si="19"/>
        <v/>
      </c>
      <c r="H136" s="47" t="str">
        <f t="shared" si="29"/>
        <v/>
      </c>
      <c r="I136" s="77" t="str">
        <f>IF($D$4="2.O. Selektion",C136,IF($D$4="2.O. Aggregat",D136,IF($D$4="1.O. Selektion",E136,IF($D$4="1.O. Aggregat",F136,#REF!))))</f>
        <v/>
      </c>
      <c r="J136" s="19" t="str">
        <f t="shared" si="30"/>
        <v/>
      </c>
      <c r="K136" s="19" t="str">
        <f t="shared" si="20"/>
        <v/>
      </c>
      <c r="L136" s="19" t="str">
        <f t="shared" si="21"/>
        <v/>
      </c>
      <c r="M136" s="19" t="str">
        <f t="shared" si="22"/>
        <v/>
      </c>
      <c r="N136" s="19" t="str">
        <f t="shared" si="23"/>
        <v/>
      </c>
      <c r="O136" s="19" t="str">
        <f t="shared" si="24"/>
        <v/>
      </c>
      <c r="P136" s="19" t="str">
        <f t="shared" si="25"/>
        <v/>
      </c>
      <c r="Q136" s="19" t="str">
        <f t="shared" si="26"/>
        <v/>
      </c>
      <c r="R136" s="19"/>
      <c r="S136" s="19"/>
    </row>
    <row r="137" spans="1:19">
      <c r="A137" s="47" t="str">
        <f t="shared" si="27"/>
        <v/>
      </c>
      <c r="B137" s="47" t="str">
        <f t="shared" si="28"/>
        <v/>
      </c>
      <c r="C137" s="48" t="str">
        <f t="shared" si="17"/>
        <v/>
      </c>
      <c r="D137" s="48" t="str">
        <f t="shared" si="18"/>
        <v/>
      </c>
      <c r="E137" s="48" t="str">
        <f t="shared" si="31"/>
        <v/>
      </c>
      <c r="F137" s="48" t="str">
        <f t="shared" si="19"/>
        <v/>
      </c>
      <c r="H137" s="47" t="str">
        <f t="shared" si="29"/>
        <v/>
      </c>
      <c r="I137" s="77" t="str">
        <f>IF($D$4="2.O. Selektion",C137,IF($D$4="2.O. Aggregat",D137,IF($D$4="1.O. Selektion",E137,IF($D$4="1.O. Aggregat",F137,#REF!))))</f>
        <v/>
      </c>
      <c r="J137" s="19" t="str">
        <f t="shared" si="30"/>
        <v/>
      </c>
      <c r="K137" s="19" t="str">
        <f t="shared" si="20"/>
        <v/>
      </c>
      <c r="L137" s="19" t="str">
        <f t="shared" si="21"/>
        <v/>
      </c>
      <c r="M137" s="19" t="str">
        <f t="shared" si="22"/>
        <v/>
      </c>
      <c r="N137" s="19" t="str">
        <f t="shared" si="23"/>
        <v/>
      </c>
      <c r="O137" s="19" t="str">
        <f t="shared" si="24"/>
        <v/>
      </c>
      <c r="P137" s="19" t="str">
        <f t="shared" si="25"/>
        <v/>
      </c>
      <c r="Q137" s="19" t="str">
        <f t="shared" si="26"/>
        <v/>
      </c>
      <c r="R137" s="19"/>
      <c r="S137" s="19"/>
    </row>
    <row r="138" spans="1:19">
      <c r="A138" s="47" t="str">
        <f t="shared" si="27"/>
        <v/>
      </c>
      <c r="B138" s="47" t="str">
        <f t="shared" si="28"/>
        <v/>
      </c>
      <c r="C138" s="48" t="str">
        <f t="shared" si="17"/>
        <v/>
      </c>
      <c r="D138" s="48" t="str">
        <f t="shared" si="18"/>
        <v/>
      </c>
      <c r="E138" s="48" t="str">
        <f t="shared" si="31"/>
        <v/>
      </c>
      <c r="F138" s="48" t="str">
        <f t="shared" si="19"/>
        <v/>
      </c>
      <c r="H138" s="47" t="str">
        <f t="shared" si="29"/>
        <v/>
      </c>
      <c r="I138" s="77" t="str">
        <f>IF($D$4="2.O. Selektion",C138,IF($D$4="2.O. Aggregat",D138,IF($D$4="1.O. Selektion",E138,IF($D$4="1.O. Aggregat",F138,#REF!))))</f>
        <v/>
      </c>
      <c r="J138" s="19" t="str">
        <f t="shared" si="30"/>
        <v/>
      </c>
      <c r="K138" s="19" t="str">
        <f t="shared" si="20"/>
        <v/>
      </c>
      <c r="L138" s="19" t="str">
        <f t="shared" si="21"/>
        <v/>
      </c>
      <c r="M138" s="19" t="str">
        <f t="shared" si="22"/>
        <v/>
      </c>
      <c r="N138" s="19" t="str">
        <f t="shared" si="23"/>
        <v/>
      </c>
      <c r="O138" s="19" t="str">
        <f t="shared" si="24"/>
        <v/>
      </c>
      <c r="P138" s="19" t="str">
        <f t="shared" si="25"/>
        <v/>
      </c>
      <c r="Q138" s="19" t="str">
        <f t="shared" si="26"/>
        <v/>
      </c>
      <c r="R138" s="19"/>
      <c r="S138" s="19"/>
    </row>
    <row r="139" spans="1:19">
      <c r="A139" s="47" t="str">
        <f t="shared" si="27"/>
        <v/>
      </c>
      <c r="B139" s="47" t="str">
        <f t="shared" si="28"/>
        <v/>
      </c>
      <c r="C139" s="48" t="str">
        <f t="shared" si="17"/>
        <v/>
      </c>
      <c r="D139" s="48" t="str">
        <f t="shared" si="18"/>
        <v/>
      </c>
      <c r="E139" s="48" t="str">
        <f t="shared" si="31"/>
        <v/>
      </c>
      <c r="F139" s="48" t="str">
        <f t="shared" si="19"/>
        <v/>
      </c>
      <c r="H139" s="47" t="str">
        <f t="shared" si="29"/>
        <v/>
      </c>
      <c r="I139" s="77" t="str">
        <f>IF($D$4="2.O. Selektion",C139,IF($D$4="2.O. Aggregat",D139,IF($D$4="1.O. Selektion",E139,IF($D$4="1.O. Aggregat",F139,#REF!))))</f>
        <v/>
      </c>
      <c r="J139" s="19" t="str">
        <f t="shared" si="30"/>
        <v/>
      </c>
      <c r="K139" s="19" t="str">
        <f t="shared" si="20"/>
        <v/>
      </c>
      <c r="L139" s="19" t="str">
        <f t="shared" si="21"/>
        <v/>
      </c>
      <c r="M139" s="19" t="str">
        <f t="shared" si="22"/>
        <v/>
      </c>
      <c r="N139" s="19" t="str">
        <f t="shared" si="23"/>
        <v/>
      </c>
      <c r="O139" s="19" t="str">
        <f t="shared" si="24"/>
        <v/>
      </c>
      <c r="P139" s="19" t="str">
        <f t="shared" si="25"/>
        <v/>
      </c>
      <c r="Q139" s="19" t="str">
        <f t="shared" si="26"/>
        <v/>
      </c>
      <c r="R139" s="19"/>
      <c r="S139" s="19"/>
    </row>
    <row r="140" spans="1:19">
      <c r="A140" s="47" t="str">
        <f t="shared" si="27"/>
        <v/>
      </c>
      <c r="B140" s="47" t="str">
        <f t="shared" si="28"/>
        <v/>
      </c>
      <c r="C140" s="48" t="str">
        <f t="shared" si="17"/>
        <v/>
      </c>
      <c r="D140" s="48" t="str">
        <f t="shared" si="18"/>
        <v/>
      </c>
      <c r="E140" s="48" t="str">
        <f t="shared" si="31"/>
        <v/>
      </c>
      <c r="F140" s="48" t="str">
        <f t="shared" si="19"/>
        <v/>
      </c>
      <c r="H140" s="47" t="str">
        <f t="shared" si="29"/>
        <v/>
      </c>
      <c r="I140" s="77" t="str">
        <f>IF($D$4="2.O. Selektion",C140,IF($D$4="2.O. Aggregat",D140,IF($D$4="1.O. Selektion",E140,IF($D$4="1.O. Aggregat",F140,#REF!))))</f>
        <v/>
      </c>
      <c r="J140" s="19" t="str">
        <f t="shared" si="30"/>
        <v/>
      </c>
      <c r="K140" s="19" t="str">
        <f t="shared" si="20"/>
        <v/>
      </c>
      <c r="L140" s="19" t="str">
        <f t="shared" si="21"/>
        <v/>
      </c>
      <c r="M140" s="19" t="str">
        <f t="shared" si="22"/>
        <v/>
      </c>
      <c r="N140" s="19" t="str">
        <f t="shared" si="23"/>
        <v/>
      </c>
      <c r="O140" s="19" t="str">
        <f t="shared" si="24"/>
        <v/>
      </c>
      <c r="P140" s="19" t="str">
        <f t="shared" si="25"/>
        <v/>
      </c>
      <c r="Q140" s="19" t="str">
        <f t="shared" si="26"/>
        <v/>
      </c>
      <c r="R140" s="19"/>
      <c r="S140" s="19"/>
    </row>
    <row r="141" spans="1:19">
      <c r="A141" s="47" t="str">
        <f t="shared" si="27"/>
        <v/>
      </c>
      <c r="B141" s="47" t="str">
        <f t="shared" si="28"/>
        <v/>
      </c>
      <c r="C141" s="48" t="str">
        <f t="shared" si="17"/>
        <v/>
      </c>
      <c r="D141" s="48" t="str">
        <f t="shared" si="18"/>
        <v/>
      </c>
      <c r="E141" s="48" t="str">
        <f t="shared" si="31"/>
        <v/>
      </c>
      <c r="F141" s="48" t="str">
        <f t="shared" si="19"/>
        <v/>
      </c>
      <c r="H141" s="47" t="str">
        <f t="shared" si="29"/>
        <v/>
      </c>
      <c r="I141" s="77" t="str">
        <f>IF($D$4="2.O. Selektion",C141,IF($D$4="2.O. Aggregat",D141,IF($D$4="1.O. Selektion",E141,IF($D$4="1.O. Aggregat",F141,#REF!))))</f>
        <v/>
      </c>
      <c r="J141" s="19" t="str">
        <f t="shared" si="30"/>
        <v/>
      </c>
      <c r="K141" s="19" t="str">
        <f t="shared" si="20"/>
        <v/>
      </c>
      <c r="L141" s="19" t="str">
        <f t="shared" si="21"/>
        <v/>
      </c>
      <c r="M141" s="19" t="str">
        <f t="shared" si="22"/>
        <v/>
      </c>
      <c r="N141" s="19" t="str">
        <f t="shared" si="23"/>
        <v/>
      </c>
      <c r="O141" s="19" t="str">
        <f t="shared" si="24"/>
        <v/>
      </c>
      <c r="P141" s="19" t="str">
        <f t="shared" si="25"/>
        <v/>
      </c>
      <c r="Q141" s="19" t="str">
        <f t="shared" si="26"/>
        <v/>
      </c>
      <c r="R141" s="19"/>
      <c r="S141" s="19"/>
    </row>
    <row r="142" spans="1:19">
      <c r="A142" s="47" t="str">
        <f t="shared" si="27"/>
        <v/>
      </c>
      <c r="B142" s="47" t="str">
        <f t="shared" si="28"/>
        <v/>
      </c>
      <c r="C142" s="48" t="str">
        <f t="shared" si="17"/>
        <v/>
      </c>
      <c r="D142" s="48" t="str">
        <f t="shared" si="18"/>
        <v/>
      </c>
      <c r="E142" s="48" t="str">
        <f t="shared" si="31"/>
        <v/>
      </c>
      <c r="F142" s="48" t="str">
        <f t="shared" si="19"/>
        <v/>
      </c>
      <c r="H142" s="47" t="str">
        <f t="shared" si="29"/>
        <v/>
      </c>
      <c r="I142" s="77" t="str">
        <f>IF($D$4="2.O. Selektion",C142,IF($D$4="2.O. Aggregat",D142,IF($D$4="1.O. Selektion",E142,IF($D$4="1.O. Aggregat",F142,#REF!))))</f>
        <v/>
      </c>
      <c r="J142" s="19" t="str">
        <f t="shared" si="30"/>
        <v/>
      </c>
      <c r="K142" s="19" t="str">
        <f t="shared" si="20"/>
        <v/>
      </c>
      <c r="L142" s="19" t="str">
        <f t="shared" si="21"/>
        <v/>
      </c>
      <c r="M142" s="19" t="str">
        <f t="shared" si="22"/>
        <v/>
      </c>
      <c r="N142" s="19" t="str">
        <f t="shared" si="23"/>
        <v/>
      </c>
      <c r="O142" s="19" t="str">
        <f t="shared" si="24"/>
        <v/>
      </c>
      <c r="P142" s="19" t="str">
        <f t="shared" si="25"/>
        <v/>
      </c>
      <c r="Q142" s="19" t="str">
        <f t="shared" si="26"/>
        <v/>
      </c>
      <c r="R142" s="19"/>
      <c r="S142" s="19"/>
    </row>
    <row r="143" spans="1:19">
      <c r="A143" s="47" t="str">
        <f t="shared" si="27"/>
        <v/>
      </c>
      <c r="B143" s="47" t="str">
        <f t="shared" si="28"/>
        <v/>
      </c>
      <c r="C143" s="48" t="str">
        <f t="shared" si="17"/>
        <v/>
      </c>
      <c r="D143" s="48" t="str">
        <f t="shared" si="18"/>
        <v/>
      </c>
      <c r="E143" s="48" t="str">
        <f t="shared" si="31"/>
        <v/>
      </c>
      <c r="F143" s="48" t="str">
        <f t="shared" si="19"/>
        <v/>
      </c>
      <c r="H143" s="47" t="str">
        <f t="shared" si="29"/>
        <v/>
      </c>
      <c r="I143" s="77" t="str">
        <f>IF($D$4="2.O. Selektion",C143,IF($D$4="2.O. Aggregat",D143,IF($D$4="1.O. Selektion",E143,IF($D$4="1.O. Aggregat",F143,#REF!))))</f>
        <v/>
      </c>
      <c r="J143" s="19" t="str">
        <f t="shared" si="30"/>
        <v/>
      </c>
      <c r="K143" s="19" t="str">
        <f t="shared" si="20"/>
        <v/>
      </c>
      <c r="L143" s="19" t="str">
        <f t="shared" si="21"/>
        <v/>
      </c>
      <c r="M143" s="19" t="str">
        <f t="shared" si="22"/>
        <v/>
      </c>
      <c r="N143" s="19" t="str">
        <f t="shared" si="23"/>
        <v/>
      </c>
      <c r="O143" s="19" t="str">
        <f t="shared" si="24"/>
        <v/>
      </c>
      <c r="P143" s="19" t="str">
        <f t="shared" si="25"/>
        <v/>
      </c>
      <c r="Q143" s="19" t="str">
        <f t="shared" si="26"/>
        <v/>
      </c>
      <c r="R143" s="19"/>
      <c r="S143" s="19"/>
    </row>
    <row r="144" spans="1:19">
      <c r="A144" s="47" t="str">
        <f t="shared" si="27"/>
        <v/>
      </c>
      <c r="B144" s="47" t="str">
        <f t="shared" si="28"/>
        <v/>
      </c>
      <c r="C144" s="48" t="str">
        <f t="shared" si="17"/>
        <v/>
      </c>
      <c r="D144" s="48" t="str">
        <f t="shared" si="18"/>
        <v/>
      </c>
      <c r="E144" s="48" t="str">
        <f t="shared" si="31"/>
        <v/>
      </c>
      <c r="F144" s="48" t="str">
        <f t="shared" si="19"/>
        <v/>
      </c>
      <c r="H144" s="47" t="str">
        <f t="shared" si="29"/>
        <v/>
      </c>
      <c r="I144" s="77" t="str">
        <f>IF($D$4="2.O. Selektion",C144,IF($D$4="2.O. Aggregat",D144,IF($D$4="1.O. Selektion",E144,IF($D$4="1.O. Aggregat",F144,#REF!))))</f>
        <v/>
      </c>
      <c r="J144" s="19" t="str">
        <f t="shared" si="30"/>
        <v/>
      </c>
      <c r="K144" s="19" t="str">
        <f t="shared" si="20"/>
        <v/>
      </c>
      <c r="L144" s="19" t="str">
        <f t="shared" si="21"/>
        <v/>
      </c>
      <c r="M144" s="19" t="str">
        <f t="shared" si="22"/>
        <v/>
      </c>
      <c r="N144" s="19" t="str">
        <f t="shared" si="23"/>
        <v/>
      </c>
      <c r="O144" s="19" t="str">
        <f t="shared" si="24"/>
        <v/>
      </c>
      <c r="P144" s="19" t="str">
        <f t="shared" si="25"/>
        <v/>
      </c>
      <c r="Q144" s="19" t="str">
        <f t="shared" si="26"/>
        <v/>
      </c>
      <c r="R144" s="19"/>
      <c r="S144" s="19"/>
    </row>
    <row r="145" spans="1:19">
      <c r="A145" s="47" t="str">
        <f t="shared" si="27"/>
        <v/>
      </c>
      <c r="B145" s="47" t="str">
        <f t="shared" si="28"/>
        <v/>
      </c>
      <c r="C145" s="48" t="str">
        <f t="shared" si="17"/>
        <v/>
      </c>
      <c r="D145" s="48" t="str">
        <f t="shared" si="18"/>
        <v/>
      </c>
      <c r="E145" s="48" t="str">
        <f t="shared" si="31"/>
        <v/>
      </c>
      <c r="F145" s="48" t="str">
        <f t="shared" si="19"/>
        <v/>
      </c>
      <c r="H145" s="47" t="str">
        <f t="shared" si="29"/>
        <v/>
      </c>
      <c r="I145" s="77" t="str">
        <f>IF($D$4="2.O. Selektion",C145,IF($D$4="2.O. Aggregat",D145,IF($D$4="1.O. Selektion",E145,IF($D$4="1.O. Aggregat",F145,#REF!))))</f>
        <v/>
      </c>
      <c r="J145" s="19" t="str">
        <f t="shared" si="30"/>
        <v/>
      </c>
      <c r="K145" s="19" t="str">
        <f t="shared" si="20"/>
        <v/>
      </c>
      <c r="L145" s="19" t="str">
        <f t="shared" si="21"/>
        <v/>
      </c>
      <c r="M145" s="19" t="str">
        <f t="shared" si="22"/>
        <v/>
      </c>
      <c r="N145" s="19" t="str">
        <f t="shared" si="23"/>
        <v/>
      </c>
      <c r="O145" s="19" t="str">
        <f t="shared" si="24"/>
        <v/>
      </c>
      <c r="P145" s="19" t="str">
        <f t="shared" si="25"/>
        <v/>
      </c>
      <c r="Q145" s="19" t="str">
        <f t="shared" si="26"/>
        <v/>
      </c>
      <c r="R145" s="19"/>
      <c r="S145" s="19"/>
    </row>
    <row r="146" spans="1:19">
      <c r="A146" s="47" t="str">
        <f t="shared" si="27"/>
        <v/>
      </c>
      <c r="B146" s="47" t="str">
        <f t="shared" si="28"/>
        <v/>
      </c>
      <c r="C146" s="48" t="str">
        <f t="shared" si="17"/>
        <v/>
      </c>
      <c r="D146" s="48" t="str">
        <f t="shared" si="18"/>
        <v/>
      </c>
      <c r="E146" s="48" t="str">
        <f t="shared" si="31"/>
        <v/>
      </c>
      <c r="F146" s="48" t="str">
        <f t="shared" si="19"/>
        <v/>
      </c>
      <c r="H146" s="47" t="str">
        <f t="shared" si="29"/>
        <v/>
      </c>
      <c r="I146" s="77" t="str">
        <f>IF($D$4="2.O. Selektion",C146,IF($D$4="2.O. Aggregat",D146,IF($D$4="1.O. Selektion",E146,IF($D$4="1.O. Aggregat",F146,#REF!))))</f>
        <v/>
      </c>
      <c r="J146" s="19" t="str">
        <f t="shared" si="30"/>
        <v/>
      </c>
      <c r="K146" s="19" t="str">
        <f t="shared" si="20"/>
        <v/>
      </c>
      <c r="L146" s="19" t="str">
        <f t="shared" si="21"/>
        <v/>
      </c>
      <c r="M146" s="19" t="str">
        <f t="shared" si="22"/>
        <v/>
      </c>
      <c r="N146" s="19" t="str">
        <f t="shared" si="23"/>
        <v/>
      </c>
      <c r="O146" s="19" t="str">
        <f t="shared" si="24"/>
        <v/>
      </c>
      <c r="P146" s="19" t="str">
        <f t="shared" si="25"/>
        <v/>
      </c>
      <c r="Q146" s="19" t="str">
        <f t="shared" si="26"/>
        <v/>
      </c>
      <c r="R146" s="19"/>
      <c r="S146" s="19"/>
    </row>
    <row r="147" spans="1:19">
      <c r="A147" s="47" t="str">
        <f t="shared" si="27"/>
        <v/>
      </c>
      <c r="B147" s="47" t="str">
        <f t="shared" si="28"/>
        <v/>
      </c>
      <c r="C147" s="48" t="str">
        <f t="shared" si="17"/>
        <v/>
      </c>
      <c r="D147" s="48" t="str">
        <f t="shared" si="18"/>
        <v/>
      </c>
      <c r="E147" s="48" t="str">
        <f t="shared" ref="E147:E159" si="32">IF($A147=121,1,IF($A147&gt;121,"",IF($A147&lt;(x+n),INDEX(Aggregattafel_1.O,$A147+1,Geschlecht),IF($A147=(x+n),INDEX(f,1,Geschlecht),IF(AND($A147&gt;(x+n),$A147&lt;(x+n+5)),INDEX(f,2,Geschlecht),1))*INDEX(Selektionstafel_1.O,$A147+1,Geschlecht))*EXP(-INDEX(F_1.O,$A147+1,Geschlecht)*($B147-1999))))</f>
        <v/>
      </c>
      <c r="F147" s="48" t="str">
        <f t="shared" si="19"/>
        <v/>
      </c>
      <c r="H147" s="47" t="str">
        <f t="shared" si="29"/>
        <v/>
      </c>
      <c r="I147" s="77" t="str">
        <f>IF($D$4="2.O. Selektion",C147,IF($D$4="2.O. Aggregat",D147,IF($D$4="1.O. Selektion",E147,IF($D$4="1.O. Aggregat",F147,#REF!))))</f>
        <v/>
      </c>
      <c r="J147" s="19" t="str">
        <f t="shared" si="30"/>
        <v/>
      </c>
      <c r="K147" s="19" t="str">
        <f t="shared" si="20"/>
        <v/>
      </c>
      <c r="L147" s="19" t="str">
        <f t="shared" si="21"/>
        <v/>
      </c>
      <c r="M147" s="19" t="str">
        <f t="shared" si="22"/>
        <v/>
      </c>
      <c r="N147" s="19" t="str">
        <f t="shared" si="23"/>
        <v/>
      </c>
      <c r="O147" s="19" t="str">
        <f t="shared" si="24"/>
        <v/>
      </c>
      <c r="P147" s="19" t="str">
        <f t="shared" si="25"/>
        <v/>
      </c>
      <c r="Q147" s="19" t="str">
        <f t="shared" si="26"/>
        <v/>
      </c>
      <c r="R147" s="19"/>
      <c r="S147" s="19"/>
    </row>
    <row r="148" spans="1:19">
      <c r="A148" s="47" t="str">
        <f t="shared" si="27"/>
        <v/>
      </c>
      <c r="B148" s="47" t="str">
        <f t="shared" si="28"/>
        <v/>
      </c>
      <c r="C148" s="48" t="str">
        <f t="shared" ref="C148:C159" si="33">IF($A148=121,1,IF($A148&gt;121,"",IF($A148&lt;(x+n),INDEX(Aggregattafel_2.O,$A148+1,Geschlecht),IF($A148=(x+n),INDEX(f,1,Geschlecht),IF(AND($A148&gt;(x+n),$A148&lt;(x+n+5)),INDEX(f,2,Geschlecht),1))*INDEX(Selektionstafel_2.O,$A148+1,Geschlecht))*EXP(-(INDEX(F_2_2.O,$A148+1,Geschlecht)*($B148-1999)+INDEX(G,$B148-1998,1)*(INDEX(F_1_2.O,$A148+1,Geschlecht)-INDEX(F_2_2.O,$A148+1,Geschlecht))))))</f>
        <v/>
      </c>
      <c r="D148" s="48" t="str">
        <f t="shared" ref="D148:D159" si="34">IF($A148=121,1,IF($A148&gt;121,"",INDEX(Aggregattafel_2.O,$A148+1,Geschlecht)*EXP(-(INDEX(F_2_2.O,$A148+1,Geschlecht)*($B148-1999)+INDEX(G,$B148-1998,1)*(INDEX(F_1_2.O,$A148+1,Geschlecht)-INDEX(F_2_2.O,$A148+1,Geschlecht))))))</f>
        <v/>
      </c>
      <c r="E148" s="48" t="str">
        <f t="shared" si="32"/>
        <v/>
      </c>
      <c r="F148" s="48" t="str">
        <f t="shared" ref="F148:F159" si="35">IF($A148=121,1,IF($A148&gt;121,"",INDEX(Aggregattafel_1.O,$A148+1,Geschlecht)*EXP(-INDEX(F_1.O,$A148+1,Geschlecht)*($B148-1999))))</f>
        <v/>
      </c>
      <c r="H148" s="47" t="str">
        <f t="shared" si="29"/>
        <v/>
      </c>
      <c r="I148" s="77" t="str">
        <f>IF($D$4="2.O. Selektion",C148,IF($D$4="2.O. Aggregat",D148,IF($D$4="1.O. Selektion",E148,IF($D$4="1.O. Aggregat",F148,#REF!))))</f>
        <v/>
      </c>
      <c r="J148" s="19" t="str">
        <f t="shared" si="30"/>
        <v/>
      </c>
      <c r="K148" s="19" t="str">
        <f t="shared" ref="K148:K159" si="36">IF(H148&gt;121,"",IF(I148&lt;&gt;"",J148*I148,""))</f>
        <v/>
      </c>
      <c r="L148" s="19" t="str">
        <f t="shared" ref="L148:L159" si="37">IF(H148&gt;121,"",J148*(1+$D$5)^(-H148))</f>
        <v/>
      </c>
      <c r="M148" s="19" t="str">
        <f t="shared" ref="M148:M159" si="38">IF(I148=1,L148,IF(I148&lt;&gt;"",L148+M149,""))</f>
        <v/>
      </c>
      <c r="N148" s="19" t="str">
        <f t="shared" ref="N148:N159" si="39">IF(I148=1,M148,IF(I148&lt;&gt;"",M148+N149,""))</f>
        <v/>
      </c>
      <c r="O148" s="19" t="str">
        <f t="shared" ref="O148:O159" si="40">IF(I148="","",K148*(1+$D$5)^(-H148-1))</f>
        <v/>
      </c>
      <c r="P148" s="19" t="str">
        <f t="shared" ref="P148:P159" si="41">IF(I148=1,O148,IF(I148="","",O148+P149))</f>
        <v/>
      </c>
      <c r="Q148" s="19" t="str">
        <f t="shared" ref="Q148:Q159" si="42">IF(I148=1,P148,IF(I148="","",P148+Q149))</f>
        <v/>
      </c>
      <c r="R148" s="19"/>
      <c r="S148" s="19"/>
    </row>
    <row r="149" spans="1:19">
      <c r="A149" s="47" t="str">
        <f t="shared" ref="A149:A159" si="43">IF(AND(A148&lt;121,A148&lt;&gt;""),A148+1,"")</f>
        <v/>
      </c>
      <c r="B149" s="47" t="str">
        <f t="shared" ref="B149:B159" si="44">IF(AND($A148&lt;121,$A148&lt;&gt;""),B148+1,"")</f>
        <v/>
      </c>
      <c r="C149" s="48" t="str">
        <f t="shared" si="33"/>
        <v/>
      </c>
      <c r="D149" s="48" t="str">
        <f t="shared" si="34"/>
        <v/>
      </c>
      <c r="E149" s="48" t="str">
        <f t="shared" si="32"/>
        <v/>
      </c>
      <c r="F149" s="48" t="str">
        <f t="shared" si="35"/>
        <v/>
      </c>
      <c r="H149" s="47" t="str">
        <f t="shared" ref="H149:H159" si="45">IF(AND(A148&lt;121,A148&lt;&gt;""),A148+1,"")</f>
        <v/>
      </c>
      <c r="I149" s="77" t="str">
        <f>IF($D$4="2.O. Selektion",C149,IF($D$4="2.O. Aggregat",D149,IF($D$4="1.O. Selektion",E149,IF($D$4="1.O. Aggregat",F149,#REF!))))</f>
        <v/>
      </c>
      <c r="J149" s="19" t="str">
        <f t="shared" ref="J149:J159" si="46">IF(H149&gt;121,"",IF(I148&lt;&gt;"",J148-K148,""))</f>
        <v/>
      </c>
      <c r="K149" s="19" t="str">
        <f t="shared" si="36"/>
        <v/>
      </c>
      <c r="L149" s="19" t="str">
        <f t="shared" si="37"/>
        <v/>
      </c>
      <c r="M149" s="19" t="str">
        <f t="shared" si="38"/>
        <v/>
      </c>
      <c r="N149" s="19" t="str">
        <f t="shared" si="39"/>
        <v/>
      </c>
      <c r="O149" s="19" t="str">
        <f t="shared" si="40"/>
        <v/>
      </c>
      <c r="P149" s="19" t="str">
        <f t="shared" si="41"/>
        <v/>
      </c>
      <c r="Q149" s="19" t="str">
        <f t="shared" si="42"/>
        <v/>
      </c>
      <c r="R149" s="19"/>
      <c r="S149" s="19"/>
    </row>
    <row r="150" spans="1:19">
      <c r="A150" s="47" t="str">
        <f t="shared" si="43"/>
        <v/>
      </c>
      <c r="B150" s="47" t="str">
        <f t="shared" si="44"/>
        <v/>
      </c>
      <c r="C150" s="48" t="str">
        <f t="shared" si="33"/>
        <v/>
      </c>
      <c r="D150" s="48" t="str">
        <f t="shared" si="34"/>
        <v/>
      </c>
      <c r="E150" s="48" t="str">
        <f t="shared" si="32"/>
        <v/>
      </c>
      <c r="F150" s="48" t="str">
        <f t="shared" si="35"/>
        <v/>
      </c>
      <c r="H150" s="47" t="str">
        <f t="shared" si="45"/>
        <v/>
      </c>
      <c r="I150" s="77" t="str">
        <f>IF($D$4="2.O. Selektion",C150,IF($D$4="2.O. Aggregat",D150,IF($D$4="1.O. Selektion",E150,IF($D$4="1.O. Aggregat",F150,#REF!))))</f>
        <v/>
      </c>
      <c r="J150" s="19" t="str">
        <f t="shared" si="46"/>
        <v/>
      </c>
      <c r="K150" s="19" t="str">
        <f t="shared" si="36"/>
        <v/>
      </c>
      <c r="L150" s="19" t="str">
        <f t="shared" si="37"/>
        <v/>
      </c>
      <c r="M150" s="19" t="str">
        <f t="shared" si="38"/>
        <v/>
      </c>
      <c r="N150" s="19" t="str">
        <f t="shared" si="39"/>
        <v/>
      </c>
      <c r="O150" s="19" t="str">
        <f t="shared" si="40"/>
        <v/>
      </c>
      <c r="P150" s="19" t="str">
        <f t="shared" si="41"/>
        <v/>
      </c>
      <c r="Q150" s="19" t="str">
        <f t="shared" si="42"/>
        <v/>
      </c>
      <c r="R150" s="19"/>
      <c r="S150" s="19"/>
    </row>
    <row r="151" spans="1:19">
      <c r="A151" s="47" t="str">
        <f t="shared" si="43"/>
        <v/>
      </c>
      <c r="B151" s="47" t="str">
        <f t="shared" si="44"/>
        <v/>
      </c>
      <c r="C151" s="48" t="str">
        <f t="shared" si="33"/>
        <v/>
      </c>
      <c r="D151" s="48" t="str">
        <f t="shared" si="34"/>
        <v/>
      </c>
      <c r="E151" s="48" t="str">
        <f t="shared" si="32"/>
        <v/>
      </c>
      <c r="F151" s="48" t="str">
        <f t="shared" si="35"/>
        <v/>
      </c>
      <c r="H151" s="47" t="str">
        <f t="shared" si="45"/>
        <v/>
      </c>
      <c r="I151" s="77" t="str">
        <f>IF($D$4="2.O. Selektion",C151,IF($D$4="2.O. Aggregat",D151,IF($D$4="1.O. Selektion",E151,IF($D$4="1.O. Aggregat",F151,#REF!))))</f>
        <v/>
      </c>
      <c r="J151" s="19" t="str">
        <f t="shared" si="46"/>
        <v/>
      </c>
      <c r="K151" s="19" t="str">
        <f t="shared" si="36"/>
        <v/>
      </c>
      <c r="L151" s="19" t="str">
        <f t="shared" si="37"/>
        <v/>
      </c>
      <c r="M151" s="19" t="str">
        <f t="shared" si="38"/>
        <v/>
      </c>
      <c r="N151" s="19" t="str">
        <f t="shared" si="39"/>
        <v/>
      </c>
      <c r="O151" s="19" t="str">
        <f t="shared" si="40"/>
        <v/>
      </c>
      <c r="P151" s="19" t="str">
        <f t="shared" si="41"/>
        <v/>
      </c>
      <c r="Q151" s="19" t="str">
        <f t="shared" si="42"/>
        <v/>
      </c>
      <c r="R151" s="19"/>
      <c r="S151" s="19"/>
    </row>
    <row r="152" spans="1:19">
      <c r="A152" s="47" t="str">
        <f t="shared" si="43"/>
        <v/>
      </c>
      <c r="B152" s="47" t="str">
        <f t="shared" si="44"/>
        <v/>
      </c>
      <c r="C152" s="48" t="str">
        <f t="shared" si="33"/>
        <v/>
      </c>
      <c r="D152" s="48" t="str">
        <f t="shared" si="34"/>
        <v/>
      </c>
      <c r="E152" s="48" t="str">
        <f t="shared" si="32"/>
        <v/>
      </c>
      <c r="F152" s="48" t="str">
        <f t="shared" si="35"/>
        <v/>
      </c>
      <c r="H152" s="47" t="str">
        <f t="shared" si="45"/>
        <v/>
      </c>
      <c r="I152" s="77" t="str">
        <f>IF($D$4="2.O. Selektion",C152,IF($D$4="2.O. Aggregat",D152,IF($D$4="1.O. Selektion",E152,IF($D$4="1.O. Aggregat",F152,#REF!))))</f>
        <v/>
      </c>
      <c r="J152" s="19" t="str">
        <f t="shared" si="46"/>
        <v/>
      </c>
      <c r="K152" s="19" t="str">
        <f t="shared" si="36"/>
        <v/>
      </c>
      <c r="L152" s="19" t="str">
        <f t="shared" si="37"/>
        <v/>
      </c>
      <c r="M152" s="19" t="str">
        <f t="shared" si="38"/>
        <v/>
      </c>
      <c r="N152" s="19" t="str">
        <f t="shared" si="39"/>
        <v/>
      </c>
      <c r="O152" s="19" t="str">
        <f t="shared" si="40"/>
        <v/>
      </c>
      <c r="P152" s="19" t="str">
        <f t="shared" si="41"/>
        <v/>
      </c>
      <c r="Q152" s="19" t="str">
        <f t="shared" si="42"/>
        <v/>
      </c>
      <c r="R152" s="19"/>
      <c r="S152" s="19"/>
    </row>
    <row r="153" spans="1:19">
      <c r="A153" s="47" t="str">
        <f t="shared" si="43"/>
        <v/>
      </c>
      <c r="B153" s="47" t="str">
        <f t="shared" si="44"/>
        <v/>
      </c>
      <c r="C153" s="48" t="str">
        <f t="shared" si="33"/>
        <v/>
      </c>
      <c r="D153" s="48" t="str">
        <f t="shared" si="34"/>
        <v/>
      </c>
      <c r="E153" s="48" t="str">
        <f t="shared" si="32"/>
        <v/>
      </c>
      <c r="F153" s="48" t="str">
        <f t="shared" si="35"/>
        <v/>
      </c>
      <c r="H153" s="47" t="str">
        <f t="shared" si="45"/>
        <v/>
      </c>
      <c r="I153" s="77" t="str">
        <f>IF($D$4="2.O. Selektion",C153,IF($D$4="2.O. Aggregat",D153,IF($D$4="1.O. Selektion",E153,IF($D$4="1.O. Aggregat",F153,#REF!))))</f>
        <v/>
      </c>
      <c r="J153" s="19" t="str">
        <f t="shared" si="46"/>
        <v/>
      </c>
      <c r="K153" s="19" t="str">
        <f t="shared" si="36"/>
        <v/>
      </c>
      <c r="L153" s="19" t="str">
        <f t="shared" si="37"/>
        <v/>
      </c>
      <c r="M153" s="19" t="str">
        <f t="shared" si="38"/>
        <v/>
      </c>
      <c r="N153" s="19" t="str">
        <f t="shared" si="39"/>
        <v/>
      </c>
      <c r="O153" s="19" t="str">
        <f t="shared" si="40"/>
        <v/>
      </c>
      <c r="P153" s="19" t="str">
        <f t="shared" si="41"/>
        <v/>
      </c>
      <c r="Q153" s="19" t="str">
        <f t="shared" si="42"/>
        <v/>
      </c>
      <c r="R153" s="19"/>
      <c r="S153" s="19"/>
    </row>
    <row r="154" spans="1:19">
      <c r="A154" s="47" t="str">
        <f t="shared" si="43"/>
        <v/>
      </c>
      <c r="B154" s="47" t="str">
        <f t="shared" si="44"/>
        <v/>
      </c>
      <c r="C154" s="48" t="str">
        <f t="shared" si="33"/>
        <v/>
      </c>
      <c r="D154" s="48" t="str">
        <f t="shared" si="34"/>
        <v/>
      </c>
      <c r="E154" s="48" t="str">
        <f t="shared" si="32"/>
        <v/>
      </c>
      <c r="F154" s="48" t="str">
        <f t="shared" si="35"/>
        <v/>
      </c>
      <c r="H154" s="47" t="str">
        <f t="shared" si="45"/>
        <v/>
      </c>
      <c r="I154" s="77" t="str">
        <f>IF($D$4="2.O. Selektion",C154,IF($D$4="2.O. Aggregat",D154,IF($D$4="1.O. Selektion",E154,IF($D$4="1.O. Aggregat",F154,#REF!))))</f>
        <v/>
      </c>
      <c r="J154" s="19" t="str">
        <f t="shared" si="46"/>
        <v/>
      </c>
      <c r="K154" s="19" t="str">
        <f t="shared" si="36"/>
        <v/>
      </c>
      <c r="L154" s="19" t="str">
        <f t="shared" si="37"/>
        <v/>
      </c>
      <c r="M154" s="19" t="str">
        <f t="shared" si="38"/>
        <v/>
      </c>
      <c r="N154" s="19" t="str">
        <f t="shared" si="39"/>
        <v/>
      </c>
      <c r="O154" s="19" t="str">
        <f t="shared" si="40"/>
        <v/>
      </c>
      <c r="P154" s="19" t="str">
        <f t="shared" si="41"/>
        <v/>
      </c>
      <c r="Q154" s="19" t="str">
        <f t="shared" si="42"/>
        <v/>
      </c>
      <c r="R154" s="19"/>
      <c r="S154" s="19"/>
    </row>
    <row r="155" spans="1:19">
      <c r="A155" s="47" t="str">
        <f t="shared" si="43"/>
        <v/>
      </c>
      <c r="B155" s="47" t="str">
        <f t="shared" si="44"/>
        <v/>
      </c>
      <c r="C155" s="48" t="str">
        <f t="shared" si="33"/>
        <v/>
      </c>
      <c r="D155" s="48" t="str">
        <f t="shared" si="34"/>
        <v/>
      </c>
      <c r="E155" s="48" t="str">
        <f t="shared" si="32"/>
        <v/>
      </c>
      <c r="F155" s="48" t="str">
        <f t="shared" si="35"/>
        <v/>
      </c>
      <c r="H155" s="47" t="str">
        <f t="shared" si="45"/>
        <v/>
      </c>
      <c r="I155" s="77" t="str">
        <f>IF($D$4="2.O. Selektion",C155,IF($D$4="2.O. Aggregat",D155,IF($D$4="1.O. Selektion",E155,IF($D$4="1.O. Aggregat",F155,#REF!))))</f>
        <v/>
      </c>
      <c r="J155" s="19" t="str">
        <f t="shared" si="46"/>
        <v/>
      </c>
      <c r="K155" s="19" t="str">
        <f t="shared" si="36"/>
        <v/>
      </c>
      <c r="L155" s="19" t="str">
        <f t="shared" si="37"/>
        <v/>
      </c>
      <c r="M155" s="19" t="str">
        <f t="shared" si="38"/>
        <v/>
      </c>
      <c r="N155" s="19" t="str">
        <f t="shared" si="39"/>
        <v/>
      </c>
      <c r="O155" s="19" t="str">
        <f t="shared" si="40"/>
        <v/>
      </c>
      <c r="P155" s="19" t="str">
        <f t="shared" si="41"/>
        <v/>
      </c>
      <c r="Q155" s="19" t="str">
        <f t="shared" si="42"/>
        <v/>
      </c>
      <c r="R155" s="19"/>
      <c r="S155" s="19"/>
    </row>
    <row r="156" spans="1:19">
      <c r="A156" s="47" t="str">
        <f t="shared" si="43"/>
        <v/>
      </c>
      <c r="B156" s="47" t="str">
        <f t="shared" si="44"/>
        <v/>
      </c>
      <c r="C156" s="48" t="str">
        <f t="shared" si="33"/>
        <v/>
      </c>
      <c r="D156" s="48" t="str">
        <f t="shared" si="34"/>
        <v/>
      </c>
      <c r="E156" s="48" t="str">
        <f t="shared" si="32"/>
        <v/>
      </c>
      <c r="F156" s="48" t="str">
        <f t="shared" si="35"/>
        <v/>
      </c>
      <c r="H156" s="47" t="str">
        <f t="shared" si="45"/>
        <v/>
      </c>
      <c r="I156" s="77" t="str">
        <f>IF($D$4="2.O. Selektion",C156,IF($D$4="2.O. Aggregat",D156,IF($D$4="1.O. Selektion",E156,IF($D$4="1.O. Aggregat",F156,#REF!))))</f>
        <v/>
      </c>
      <c r="J156" s="19" t="str">
        <f t="shared" si="46"/>
        <v/>
      </c>
      <c r="K156" s="19" t="str">
        <f t="shared" si="36"/>
        <v/>
      </c>
      <c r="L156" s="19" t="str">
        <f t="shared" si="37"/>
        <v/>
      </c>
      <c r="M156" s="19" t="str">
        <f t="shared" si="38"/>
        <v/>
      </c>
      <c r="N156" s="19" t="str">
        <f t="shared" si="39"/>
        <v/>
      </c>
      <c r="O156" s="19" t="str">
        <f t="shared" si="40"/>
        <v/>
      </c>
      <c r="P156" s="19" t="str">
        <f t="shared" si="41"/>
        <v/>
      </c>
      <c r="Q156" s="19" t="str">
        <f t="shared" si="42"/>
        <v/>
      </c>
      <c r="R156" s="19"/>
      <c r="S156" s="19"/>
    </row>
    <row r="157" spans="1:19">
      <c r="A157" s="47" t="str">
        <f t="shared" si="43"/>
        <v/>
      </c>
      <c r="B157" s="47" t="str">
        <f t="shared" si="44"/>
        <v/>
      </c>
      <c r="C157" s="48" t="str">
        <f t="shared" si="33"/>
        <v/>
      </c>
      <c r="D157" s="48" t="str">
        <f t="shared" si="34"/>
        <v/>
      </c>
      <c r="E157" s="48" t="str">
        <f t="shared" si="32"/>
        <v/>
      </c>
      <c r="F157" s="48" t="str">
        <f t="shared" si="35"/>
        <v/>
      </c>
      <c r="H157" s="47" t="str">
        <f t="shared" si="45"/>
        <v/>
      </c>
      <c r="I157" s="77" t="str">
        <f>IF($D$4="2.O. Selektion",C157,IF($D$4="2.O. Aggregat",D157,IF($D$4="1.O. Selektion",E157,IF($D$4="1.O. Aggregat",F157,#REF!))))</f>
        <v/>
      </c>
      <c r="J157" s="19" t="str">
        <f t="shared" si="46"/>
        <v/>
      </c>
      <c r="K157" s="19" t="str">
        <f t="shared" si="36"/>
        <v/>
      </c>
      <c r="L157" s="19" t="str">
        <f t="shared" si="37"/>
        <v/>
      </c>
      <c r="M157" s="19" t="str">
        <f t="shared" si="38"/>
        <v/>
      </c>
      <c r="N157" s="19" t="str">
        <f t="shared" si="39"/>
        <v/>
      </c>
      <c r="O157" s="19" t="str">
        <f t="shared" si="40"/>
        <v/>
      </c>
      <c r="P157" s="19" t="str">
        <f t="shared" si="41"/>
        <v/>
      </c>
      <c r="Q157" s="19" t="str">
        <f t="shared" si="42"/>
        <v/>
      </c>
      <c r="R157" s="19"/>
      <c r="S157" s="19"/>
    </row>
    <row r="158" spans="1:19">
      <c r="A158" s="47" t="str">
        <f t="shared" si="43"/>
        <v/>
      </c>
      <c r="B158" s="47" t="str">
        <f t="shared" si="44"/>
        <v/>
      </c>
      <c r="C158" s="48" t="str">
        <f t="shared" si="33"/>
        <v/>
      </c>
      <c r="D158" s="48" t="str">
        <f t="shared" si="34"/>
        <v/>
      </c>
      <c r="E158" s="48" t="str">
        <f t="shared" si="32"/>
        <v/>
      </c>
      <c r="F158" s="48" t="str">
        <f t="shared" si="35"/>
        <v/>
      </c>
      <c r="H158" s="47" t="str">
        <f t="shared" si="45"/>
        <v/>
      </c>
      <c r="I158" s="77" t="str">
        <f>IF($D$4="2.O. Selektion",C158,IF($D$4="2.O. Aggregat",D158,IF($D$4="1.O. Selektion",E158,IF($D$4="1.O. Aggregat",F158,#REF!))))</f>
        <v/>
      </c>
      <c r="J158" s="19" t="str">
        <f t="shared" si="46"/>
        <v/>
      </c>
      <c r="K158" s="19" t="str">
        <f t="shared" si="36"/>
        <v/>
      </c>
      <c r="L158" s="19" t="str">
        <f t="shared" si="37"/>
        <v/>
      </c>
      <c r="M158" s="19" t="str">
        <f t="shared" si="38"/>
        <v/>
      </c>
      <c r="N158" s="19" t="str">
        <f t="shared" si="39"/>
        <v/>
      </c>
      <c r="O158" s="19" t="str">
        <f t="shared" si="40"/>
        <v/>
      </c>
      <c r="P158" s="19" t="str">
        <f t="shared" si="41"/>
        <v/>
      </c>
      <c r="Q158" s="19" t="str">
        <f t="shared" si="42"/>
        <v/>
      </c>
      <c r="R158" s="19"/>
      <c r="S158" s="19"/>
    </row>
    <row r="159" spans="1:19">
      <c r="A159" s="47" t="str">
        <f t="shared" si="43"/>
        <v/>
      </c>
      <c r="B159" s="47" t="str">
        <f t="shared" si="44"/>
        <v/>
      </c>
      <c r="C159" s="48" t="str">
        <f t="shared" si="33"/>
        <v/>
      </c>
      <c r="D159" s="48" t="str">
        <f t="shared" si="34"/>
        <v/>
      </c>
      <c r="E159" s="48" t="str">
        <f t="shared" si="32"/>
        <v/>
      </c>
      <c r="F159" s="48" t="str">
        <f t="shared" si="35"/>
        <v/>
      </c>
      <c r="H159" s="47" t="str">
        <f t="shared" si="45"/>
        <v/>
      </c>
      <c r="I159" s="77" t="str">
        <f>IF($D$4="2.O. Selektion",C159,IF($D$4="2.O. Aggregat",D159,IF($D$4="1.O. Selektion",E159,IF($D$4="1.O. Aggregat",F159,#REF!))))</f>
        <v/>
      </c>
      <c r="J159" s="19" t="str">
        <f t="shared" si="46"/>
        <v/>
      </c>
      <c r="K159" s="19" t="str">
        <f t="shared" si="36"/>
        <v/>
      </c>
      <c r="L159" s="19" t="str">
        <f t="shared" si="37"/>
        <v/>
      </c>
      <c r="M159" s="19" t="str">
        <f t="shared" si="38"/>
        <v/>
      </c>
      <c r="N159" s="19" t="str">
        <f t="shared" si="39"/>
        <v/>
      </c>
      <c r="O159" s="19" t="str">
        <f t="shared" si="40"/>
        <v/>
      </c>
      <c r="P159" s="19" t="str">
        <f t="shared" si="41"/>
        <v/>
      </c>
      <c r="Q159" s="19" t="str">
        <f t="shared" si="42"/>
        <v/>
      </c>
      <c r="R159" s="19"/>
      <c r="S159" s="19"/>
    </row>
    <row r="160" spans="1:19">
      <c r="C160" s="4"/>
      <c r="D160" s="4"/>
      <c r="E160" s="4"/>
      <c r="F160" s="4"/>
    </row>
    <row r="161" spans="3:6">
      <c r="C161" s="4"/>
      <c r="D161" s="4"/>
      <c r="E161" s="4"/>
      <c r="F161" s="4"/>
    </row>
    <row r="162" spans="3:6">
      <c r="C162" s="4"/>
      <c r="D162" s="4"/>
      <c r="E162" s="4"/>
      <c r="F162" s="4"/>
    </row>
    <row r="163" spans="3:6">
      <c r="C163" s="4"/>
      <c r="D163" s="4"/>
      <c r="E163" s="4"/>
      <c r="F163" s="4"/>
    </row>
    <row r="164" spans="3:6">
      <c r="C164" s="4"/>
      <c r="D164" s="4"/>
      <c r="E164" s="4"/>
      <c r="F164" s="4"/>
    </row>
    <row r="165" spans="3:6">
      <c r="C165" s="4"/>
      <c r="D165" s="4"/>
      <c r="E165" s="4"/>
      <c r="F165" s="4"/>
    </row>
    <row r="166" spans="3:6">
      <c r="C166" s="4"/>
      <c r="D166" s="4"/>
      <c r="E166" s="4"/>
      <c r="F166" s="4"/>
    </row>
    <row r="167" spans="3:6">
      <c r="C167" s="4"/>
      <c r="D167" s="4"/>
      <c r="E167" s="4"/>
      <c r="F167" s="4"/>
    </row>
    <row r="168" spans="3:6">
      <c r="C168" s="4"/>
      <c r="D168" s="4"/>
      <c r="E168" s="4"/>
      <c r="F168" s="4"/>
    </row>
    <row r="169" spans="3:6">
      <c r="C169" s="4"/>
      <c r="D169" s="4"/>
      <c r="E169" s="4"/>
      <c r="F169" s="4"/>
    </row>
    <row r="170" spans="3:6">
      <c r="C170" s="4"/>
      <c r="D170" s="4"/>
      <c r="E170" s="4"/>
      <c r="F170" s="4"/>
    </row>
    <row r="171" spans="3:6">
      <c r="C171" s="4"/>
      <c r="D171" s="4"/>
      <c r="E171" s="4"/>
      <c r="F171" s="4"/>
    </row>
    <row r="172" spans="3:6">
      <c r="C172" s="4"/>
      <c r="D172" s="4"/>
      <c r="E172" s="4"/>
      <c r="F172" s="4"/>
    </row>
    <row r="173" spans="3:6">
      <c r="C173" s="4"/>
      <c r="D173" s="4"/>
      <c r="E173" s="4"/>
      <c r="F173" s="4"/>
    </row>
    <row r="174" spans="3:6">
      <c r="C174" s="4"/>
      <c r="D174" s="4"/>
      <c r="E174" s="4"/>
      <c r="F174" s="4"/>
    </row>
    <row r="175" spans="3:6">
      <c r="C175" s="4"/>
      <c r="D175" s="4"/>
      <c r="E175" s="4"/>
      <c r="F175" s="4"/>
    </row>
    <row r="176" spans="3:6">
      <c r="C176" s="4"/>
      <c r="D176" s="4"/>
      <c r="E176" s="4"/>
      <c r="F176" s="4"/>
    </row>
    <row r="177" spans="3:6">
      <c r="C177" s="4"/>
      <c r="D177" s="4"/>
      <c r="E177" s="4"/>
      <c r="F177" s="4"/>
    </row>
    <row r="178" spans="3:6">
      <c r="C178" s="4"/>
      <c r="D178" s="4"/>
      <c r="E178" s="4"/>
      <c r="F178" s="4"/>
    </row>
    <row r="179" spans="3:6">
      <c r="C179" s="4"/>
      <c r="D179" s="4"/>
      <c r="E179" s="4"/>
      <c r="F179" s="4"/>
    </row>
    <row r="180" spans="3:6">
      <c r="C180" s="4"/>
      <c r="D180" s="4"/>
      <c r="E180" s="4"/>
      <c r="F180" s="4"/>
    </row>
    <row r="181" spans="3:6">
      <c r="C181" s="4"/>
      <c r="D181" s="4"/>
      <c r="E181" s="4"/>
      <c r="F181" s="4"/>
    </row>
    <row r="182" spans="3:6">
      <c r="C182" s="4"/>
      <c r="D182" s="4"/>
      <c r="E182" s="4"/>
      <c r="F182" s="4"/>
    </row>
    <row r="183" spans="3:6">
      <c r="C183" s="4"/>
      <c r="D183" s="4"/>
      <c r="E183" s="4"/>
      <c r="F183" s="4"/>
    </row>
    <row r="184" spans="3:6">
      <c r="C184" s="4"/>
      <c r="D184" s="4"/>
      <c r="E184" s="4"/>
      <c r="F184" s="4"/>
    </row>
    <row r="185" spans="3:6">
      <c r="C185" s="4"/>
      <c r="D185" s="4"/>
      <c r="E185" s="4"/>
      <c r="F185" s="4"/>
    </row>
    <row r="186" spans="3:6">
      <c r="C186" s="4"/>
      <c r="D186" s="4"/>
      <c r="E186" s="4"/>
      <c r="F186" s="4"/>
    </row>
    <row r="187" spans="3:6">
      <c r="C187" s="4"/>
      <c r="D187" s="4"/>
      <c r="E187" s="4"/>
      <c r="F187" s="4"/>
    </row>
    <row r="188" spans="3:6">
      <c r="C188" s="4"/>
      <c r="D188" s="4"/>
      <c r="E188" s="4"/>
      <c r="F188" s="4"/>
    </row>
    <row r="189" spans="3:6">
      <c r="C189" s="4"/>
      <c r="D189" s="4"/>
      <c r="E189" s="4"/>
      <c r="F189" s="4"/>
    </row>
    <row r="190" spans="3:6">
      <c r="C190" s="4"/>
      <c r="D190" s="4"/>
      <c r="E190" s="4"/>
      <c r="F190" s="4"/>
    </row>
    <row r="191" spans="3:6">
      <c r="C191" s="4"/>
      <c r="D191" s="4"/>
      <c r="E191" s="4"/>
      <c r="F191" s="4"/>
    </row>
    <row r="192" spans="3:6">
      <c r="C192" s="4"/>
      <c r="D192" s="4"/>
      <c r="E192" s="4"/>
      <c r="F192" s="4"/>
    </row>
    <row r="193" spans="3:6">
      <c r="C193" s="4"/>
      <c r="D193" s="4"/>
      <c r="E193" s="4"/>
      <c r="F193" s="4"/>
    </row>
    <row r="194" spans="3:6">
      <c r="C194" s="4"/>
      <c r="D194" s="4"/>
      <c r="E194" s="4"/>
      <c r="F194" s="4"/>
    </row>
    <row r="195" spans="3:6">
      <c r="C195" s="4"/>
      <c r="D195" s="4"/>
      <c r="E195" s="4"/>
      <c r="F195" s="4"/>
    </row>
    <row r="196" spans="3:6">
      <c r="C196" s="4"/>
      <c r="D196" s="4"/>
      <c r="E196" s="4"/>
      <c r="F196" s="4"/>
    </row>
    <row r="197" spans="3:6">
      <c r="C197" s="4"/>
      <c r="D197" s="4"/>
      <c r="E197" s="4"/>
      <c r="F197" s="4"/>
    </row>
    <row r="198" spans="3:6">
      <c r="C198" s="4"/>
      <c r="D198" s="4"/>
      <c r="E198" s="4"/>
      <c r="F198" s="4"/>
    </row>
    <row r="199" spans="3:6">
      <c r="C199" s="4"/>
      <c r="D199" s="4"/>
      <c r="E199" s="4"/>
      <c r="F199" s="4"/>
    </row>
    <row r="200" spans="3:6">
      <c r="C200" s="4"/>
      <c r="D200" s="4"/>
      <c r="E200" s="4"/>
      <c r="F200" s="4"/>
    </row>
    <row r="201" spans="3:6">
      <c r="C201" s="4"/>
      <c r="D201" s="4"/>
      <c r="E201" s="4"/>
      <c r="F201" s="4"/>
    </row>
    <row r="202" spans="3:6">
      <c r="C202" s="4"/>
      <c r="D202" s="4"/>
      <c r="E202" s="4"/>
      <c r="F202" s="4"/>
    </row>
    <row r="203" spans="3:6">
      <c r="C203" s="4"/>
      <c r="D203" s="4"/>
      <c r="E203" s="4"/>
      <c r="F203" s="4"/>
    </row>
    <row r="204" spans="3:6">
      <c r="C204" s="4"/>
      <c r="D204" s="4"/>
      <c r="E204" s="4"/>
      <c r="F204" s="4"/>
    </row>
    <row r="205" spans="3:6">
      <c r="C205" s="4"/>
      <c r="D205" s="4"/>
      <c r="E205" s="4"/>
      <c r="F205" s="4"/>
    </row>
    <row r="206" spans="3:6">
      <c r="C206" s="4"/>
      <c r="D206" s="4"/>
      <c r="E206" s="4"/>
      <c r="F206" s="4"/>
    </row>
    <row r="207" spans="3:6">
      <c r="C207" s="4"/>
      <c r="D207" s="4"/>
      <c r="E207" s="4"/>
      <c r="F207" s="4"/>
    </row>
    <row r="208" spans="3:6">
      <c r="C208" s="4"/>
      <c r="D208" s="4"/>
      <c r="E208" s="4"/>
      <c r="F208" s="4"/>
    </row>
    <row r="209" spans="3:6">
      <c r="C209" s="4"/>
      <c r="D209" s="4"/>
      <c r="E209" s="4"/>
      <c r="F209" s="4"/>
    </row>
    <row r="210" spans="3:6">
      <c r="C210" s="4"/>
      <c r="D210" s="4"/>
      <c r="E210" s="4"/>
      <c r="F210" s="4"/>
    </row>
    <row r="211" spans="3:6">
      <c r="C211" s="4"/>
      <c r="D211" s="4"/>
      <c r="E211" s="4"/>
      <c r="F211" s="4"/>
    </row>
    <row r="212" spans="3:6">
      <c r="C212" s="4"/>
      <c r="D212" s="4"/>
      <c r="E212" s="4"/>
      <c r="F212" s="4"/>
    </row>
    <row r="213" spans="3:6">
      <c r="C213" s="4"/>
      <c r="D213" s="4"/>
      <c r="E213" s="4"/>
      <c r="F213" s="4"/>
    </row>
    <row r="214" spans="3:6">
      <c r="C214" s="4"/>
      <c r="D214" s="4"/>
      <c r="E214" s="4"/>
      <c r="F214" s="4"/>
    </row>
    <row r="215" spans="3:6">
      <c r="C215" s="4"/>
      <c r="D215" s="4"/>
      <c r="E215" s="4"/>
      <c r="F215" s="4"/>
    </row>
    <row r="216" spans="3:6">
      <c r="C216" s="4"/>
      <c r="D216" s="4"/>
      <c r="E216" s="4"/>
      <c r="F216" s="4"/>
    </row>
    <row r="217" spans="3:6">
      <c r="C217" s="4"/>
      <c r="D217" s="4"/>
      <c r="E217" s="4"/>
      <c r="F217" s="4"/>
    </row>
    <row r="218" spans="3:6">
      <c r="C218" s="4"/>
      <c r="D218" s="4"/>
      <c r="E218" s="4"/>
      <c r="F218" s="4"/>
    </row>
    <row r="219" spans="3:6">
      <c r="C219" s="4"/>
      <c r="D219" s="4"/>
      <c r="E219" s="4"/>
      <c r="F219" s="4"/>
    </row>
    <row r="220" spans="3:6">
      <c r="C220" s="4"/>
      <c r="D220" s="4"/>
      <c r="E220" s="4"/>
      <c r="F220" s="4"/>
    </row>
    <row r="221" spans="3:6">
      <c r="C221" s="4"/>
      <c r="D221" s="4"/>
      <c r="E221" s="4"/>
      <c r="F221" s="4"/>
    </row>
    <row r="222" spans="3:6">
      <c r="C222" s="4"/>
      <c r="D222" s="4"/>
      <c r="E222" s="4"/>
      <c r="F222" s="4"/>
    </row>
    <row r="223" spans="3:6">
      <c r="C223" s="4"/>
      <c r="D223" s="4"/>
      <c r="E223" s="4"/>
      <c r="F223" s="4"/>
    </row>
    <row r="224" spans="3:6">
      <c r="C224" s="4"/>
      <c r="D224" s="4"/>
      <c r="E224" s="4"/>
      <c r="F224" s="4"/>
    </row>
    <row r="225" spans="3:6">
      <c r="C225" s="4"/>
      <c r="D225" s="4"/>
      <c r="E225" s="4"/>
      <c r="F225" s="4"/>
    </row>
    <row r="226" spans="3:6">
      <c r="C226" s="4"/>
      <c r="D226" s="4"/>
      <c r="E226" s="4"/>
      <c r="F226" s="4"/>
    </row>
    <row r="227" spans="3:6">
      <c r="C227" s="4"/>
      <c r="D227" s="4"/>
      <c r="E227" s="4"/>
      <c r="F227" s="4"/>
    </row>
    <row r="228" spans="3:6">
      <c r="C228" s="4"/>
      <c r="D228" s="4"/>
      <c r="E228" s="4"/>
      <c r="F228" s="4"/>
    </row>
    <row r="229" spans="3:6">
      <c r="C229" s="4"/>
      <c r="D229" s="4"/>
      <c r="E229" s="4"/>
      <c r="F229" s="4"/>
    </row>
    <row r="230" spans="3:6">
      <c r="C230" s="4"/>
      <c r="D230" s="4"/>
      <c r="E230" s="4"/>
      <c r="F230" s="4"/>
    </row>
    <row r="231" spans="3:6">
      <c r="C231" s="4"/>
      <c r="D231" s="4"/>
      <c r="E231" s="4"/>
      <c r="F231" s="4"/>
    </row>
    <row r="232" spans="3:6">
      <c r="C232" s="4"/>
      <c r="D232" s="4"/>
      <c r="E232" s="4"/>
      <c r="F232" s="4"/>
    </row>
    <row r="233" spans="3:6">
      <c r="C233" s="4"/>
      <c r="D233" s="4"/>
      <c r="E233" s="4"/>
      <c r="F233" s="4"/>
    </row>
    <row r="234" spans="3:6">
      <c r="C234" s="4"/>
      <c r="D234" s="4"/>
      <c r="E234" s="4"/>
      <c r="F234" s="4"/>
    </row>
    <row r="235" spans="3:6">
      <c r="C235" s="4"/>
      <c r="D235" s="4"/>
      <c r="E235" s="4"/>
      <c r="F235" s="4"/>
    </row>
    <row r="236" spans="3:6">
      <c r="C236" s="4"/>
      <c r="D236" s="4"/>
      <c r="E236" s="4"/>
      <c r="F236" s="4"/>
    </row>
    <row r="237" spans="3:6">
      <c r="C237" s="4"/>
      <c r="D237" s="4"/>
      <c r="E237" s="4"/>
      <c r="F237" s="4"/>
    </row>
    <row r="238" spans="3:6">
      <c r="C238" s="4"/>
      <c r="D238" s="4"/>
      <c r="E238" s="4"/>
      <c r="F238" s="4"/>
    </row>
    <row r="239" spans="3:6">
      <c r="C239" s="4"/>
      <c r="D239" s="4"/>
      <c r="E239" s="4"/>
      <c r="F239" s="4"/>
    </row>
    <row r="240" spans="3:6">
      <c r="C240" s="4"/>
      <c r="D240" s="4"/>
      <c r="E240" s="4"/>
      <c r="F240" s="4"/>
    </row>
    <row r="241" spans="3:6">
      <c r="C241" s="4"/>
      <c r="D241" s="4"/>
      <c r="E241" s="4"/>
      <c r="F241" s="4"/>
    </row>
    <row r="242" spans="3:6">
      <c r="C242" s="4"/>
      <c r="D242" s="4"/>
      <c r="E242" s="4"/>
      <c r="F242" s="4"/>
    </row>
    <row r="243" spans="3:6">
      <c r="C243" s="4"/>
      <c r="D243" s="4"/>
      <c r="E243" s="4"/>
      <c r="F243" s="4"/>
    </row>
    <row r="244" spans="3:6">
      <c r="C244" s="4"/>
      <c r="D244" s="4"/>
      <c r="E244" s="4"/>
      <c r="F244" s="4"/>
    </row>
    <row r="245" spans="3:6">
      <c r="C245" s="4"/>
      <c r="D245" s="4"/>
      <c r="E245" s="4"/>
      <c r="F245" s="4"/>
    </row>
    <row r="246" spans="3:6">
      <c r="C246" s="4"/>
      <c r="D246" s="4"/>
      <c r="E246" s="4"/>
      <c r="F246" s="4"/>
    </row>
    <row r="247" spans="3:6">
      <c r="C247" s="4"/>
      <c r="D247" s="4"/>
      <c r="E247" s="4"/>
      <c r="F247" s="4"/>
    </row>
    <row r="248" spans="3:6">
      <c r="C248" s="4"/>
      <c r="D248" s="4"/>
      <c r="E248" s="4"/>
      <c r="F248" s="4"/>
    </row>
    <row r="249" spans="3:6">
      <c r="C249" s="4"/>
      <c r="D249" s="4"/>
      <c r="E249" s="4"/>
      <c r="F249" s="4"/>
    </row>
    <row r="250" spans="3:6">
      <c r="C250" s="4"/>
      <c r="D250" s="4"/>
      <c r="E250" s="4"/>
      <c r="F250" s="4"/>
    </row>
    <row r="251" spans="3:6">
      <c r="C251" s="4"/>
      <c r="D251" s="4"/>
      <c r="E251" s="4"/>
      <c r="F251" s="4"/>
    </row>
    <row r="252" spans="3:6">
      <c r="C252" s="4"/>
      <c r="D252" s="4"/>
      <c r="E252" s="4"/>
      <c r="F252" s="4"/>
    </row>
    <row r="253" spans="3:6">
      <c r="C253" s="4"/>
      <c r="D253" s="4"/>
      <c r="E253" s="4"/>
      <c r="F253" s="4"/>
    </row>
    <row r="254" spans="3:6">
      <c r="C254" s="4"/>
      <c r="D254" s="4"/>
      <c r="E254" s="4"/>
      <c r="F254" s="4"/>
    </row>
    <row r="255" spans="3:6">
      <c r="C255" s="4"/>
      <c r="D255" s="4"/>
      <c r="E255" s="4"/>
      <c r="F255" s="4"/>
    </row>
    <row r="256" spans="3:6">
      <c r="C256" s="4"/>
      <c r="D256" s="4"/>
      <c r="E256" s="4"/>
      <c r="F256" s="4"/>
    </row>
    <row r="257" spans="3:6">
      <c r="C257" s="4"/>
      <c r="D257" s="4"/>
      <c r="E257" s="4"/>
      <c r="F257" s="4"/>
    </row>
    <row r="258" spans="3:6">
      <c r="C258" s="4"/>
      <c r="D258" s="4"/>
      <c r="E258" s="4"/>
      <c r="F258" s="4"/>
    </row>
    <row r="259" spans="3:6">
      <c r="C259" s="4"/>
      <c r="D259" s="4"/>
      <c r="E259" s="4"/>
      <c r="F259" s="4"/>
    </row>
    <row r="260" spans="3:6">
      <c r="C260" s="4"/>
      <c r="D260" s="4"/>
      <c r="E260" s="4"/>
      <c r="F260" s="4"/>
    </row>
    <row r="261" spans="3:6">
      <c r="C261" s="4"/>
      <c r="D261" s="4"/>
      <c r="E261" s="4"/>
      <c r="F261" s="4"/>
    </row>
    <row r="262" spans="3:6">
      <c r="C262" s="4"/>
      <c r="D262" s="4"/>
      <c r="E262" s="4"/>
      <c r="F262" s="4"/>
    </row>
    <row r="263" spans="3:6">
      <c r="C263" s="4"/>
      <c r="D263" s="4"/>
      <c r="E263" s="4"/>
      <c r="F263" s="4"/>
    </row>
    <row r="264" spans="3:6">
      <c r="C264" s="4"/>
      <c r="D264" s="4"/>
      <c r="E264" s="4"/>
      <c r="F264" s="4"/>
    </row>
    <row r="265" spans="3:6">
      <c r="C265" s="4"/>
      <c r="D265" s="4"/>
      <c r="E265" s="4"/>
      <c r="F265" s="4"/>
    </row>
    <row r="266" spans="3:6">
      <c r="C266" s="4"/>
      <c r="D266" s="4"/>
      <c r="E266" s="4"/>
      <c r="F266" s="4"/>
    </row>
    <row r="267" spans="3:6">
      <c r="C267" s="4"/>
      <c r="D267" s="4"/>
      <c r="E267" s="4"/>
      <c r="F267" s="4"/>
    </row>
    <row r="268" spans="3:6">
      <c r="C268" s="4"/>
      <c r="D268" s="4"/>
      <c r="E268" s="4"/>
      <c r="F268" s="4"/>
    </row>
    <row r="269" spans="3:6">
      <c r="C269" s="4"/>
      <c r="D269" s="4"/>
      <c r="E269" s="4"/>
      <c r="F269" s="4"/>
    </row>
    <row r="270" spans="3:6">
      <c r="C270" s="4"/>
      <c r="D270" s="4"/>
      <c r="E270" s="4"/>
      <c r="F270" s="4"/>
    </row>
    <row r="271" spans="3:6">
      <c r="C271" s="4"/>
      <c r="D271" s="4"/>
      <c r="E271" s="4"/>
      <c r="F271" s="4"/>
    </row>
    <row r="272" spans="3:6">
      <c r="C272" s="4"/>
      <c r="D272" s="4"/>
      <c r="E272" s="4"/>
      <c r="F272" s="4"/>
    </row>
    <row r="273" spans="3:6">
      <c r="C273" s="4"/>
      <c r="D273" s="4"/>
      <c r="E273" s="4"/>
      <c r="F273" s="4"/>
    </row>
    <row r="274" spans="3:6">
      <c r="C274" s="4"/>
      <c r="D274" s="4"/>
      <c r="E274" s="4"/>
      <c r="F274" s="4"/>
    </row>
    <row r="275" spans="3:6">
      <c r="C275" s="4"/>
      <c r="D275" s="4"/>
      <c r="E275" s="4"/>
      <c r="F275" s="4"/>
    </row>
    <row r="276" spans="3:6">
      <c r="C276" s="4"/>
      <c r="D276" s="4"/>
      <c r="E276" s="4"/>
      <c r="F276" s="4"/>
    </row>
    <row r="277" spans="3:6">
      <c r="C277" s="4"/>
      <c r="D277" s="4"/>
      <c r="E277" s="4"/>
      <c r="F277" s="4"/>
    </row>
    <row r="278" spans="3:6">
      <c r="C278" s="4"/>
      <c r="D278" s="4"/>
      <c r="E278" s="4"/>
      <c r="F278" s="4"/>
    </row>
    <row r="279" spans="3:6">
      <c r="C279" s="4"/>
      <c r="D279" s="4"/>
      <c r="E279" s="4"/>
      <c r="F279" s="4"/>
    </row>
    <row r="280" spans="3:6">
      <c r="C280" s="4"/>
      <c r="D280" s="4"/>
      <c r="E280" s="4"/>
      <c r="F280" s="4"/>
    </row>
    <row r="281" spans="3:6">
      <c r="C281" s="4"/>
      <c r="D281" s="4"/>
      <c r="E281" s="4"/>
      <c r="F281" s="4"/>
    </row>
    <row r="282" spans="3:6">
      <c r="C282" s="4"/>
      <c r="D282" s="4"/>
      <c r="E282" s="4"/>
      <c r="F282" s="4"/>
    </row>
    <row r="283" spans="3:6">
      <c r="C283" s="4"/>
      <c r="D283" s="4"/>
      <c r="E283" s="4"/>
      <c r="F283" s="4"/>
    </row>
    <row r="284" spans="3:6">
      <c r="C284" s="4"/>
      <c r="D284" s="4"/>
      <c r="E284" s="4"/>
      <c r="F284" s="4"/>
    </row>
    <row r="285" spans="3:6">
      <c r="C285" s="4"/>
      <c r="D285" s="4"/>
      <c r="E285" s="4"/>
      <c r="F285" s="4"/>
    </row>
    <row r="286" spans="3:6">
      <c r="C286" s="4"/>
      <c r="D286" s="4"/>
      <c r="E286" s="4"/>
      <c r="F286" s="4"/>
    </row>
    <row r="287" spans="3:6">
      <c r="C287" s="4"/>
      <c r="D287" s="4"/>
      <c r="E287" s="4"/>
      <c r="F287" s="4"/>
    </row>
    <row r="288" spans="3:6">
      <c r="C288" s="4"/>
      <c r="D288" s="4"/>
      <c r="E288" s="4"/>
      <c r="F288" s="4"/>
    </row>
    <row r="289" spans="3:6">
      <c r="C289" s="4"/>
      <c r="D289" s="4"/>
      <c r="E289" s="4"/>
      <c r="F289" s="4"/>
    </row>
    <row r="290" spans="3:6">
      <c r="C290" s="4"/>
      <c r="D290" s="4"/>
      <c r="E290" s="4"/>
      <c r="F290" s="4"/>
    </row>
    <row r="291" spans="3:6">
      <c r="C291" s="4"/>
      <c r="D291" s="4"/>
      <c r="E291" s="4"/>
      <c r="F291" s="4"/>
    </row>
    <row r="292" spans="3:6">
      <c r="C292" s="4"/>
      <c r="D292" s="4"/>
      <c r="E292" s="4"/>
      <c r="F292" s="4"/>
    </row>
    <row r="293" spans="3:6">
      <c r="C293" s="4"/>
      <c r="D293" s="4"/>
      <c r="E293" s="4"/>
      <c r="F293" s="4"/>
    </row>
    <row r="294" spans="3:6">
      <c r="C294" s="4"/>
      <c r="D294" s="4"/>
      <c r="E294" s="4"/>
      <c r="F294" s="4"/>
    </row>
    <row r="295" spans="3:6">
      <c r="C295" s="4"/>
      <c r="D295" s="4"/>
      <c r="E295" s="4"/>
      <c r="F295" s="4"/>
    </row>
    <row r="296" spans="3:6">
      <c r="C296" s="4"/>
      <c r="D296" s="4"/>
      <c r="E296" s="4"/>
      <c r="F296" s="4"/>
    </row>
    <row r="297" spans="3:6">
      <c r="C297" s="4"/>
      <c r="D297" s="4"/>
      <c r="E297" s="4"/>
      <c r="F297" s="4"/>
    </row>
    <row r="298" spans="3:6">
      <c r="C298" s="4"/>
      <c r="D298" s="4"/>
      <c r="E298" s="4"/>
      <c r="F298" s="4"/>
    </row>
    <row r="299" spans="3:6">
      <c r="C299" s="4"/>
      <c r="D299" s="4"/>
      <c r="E299" s="4"/>
      <c r="F299" s="4"/>
    </row>
    <row r="300" spans="3:6">
      <c r="C300" s="4"/>
      <c r="D300" s="4"/>
      <c r="E300" s="4"/>
      <c r="F300" s="4"/>
    </row>
    <row r="301" spans="3:6">
      <c r="C301" s="4"/>
      <c r="D301" s="4"/>
      <c r="E301" s="4"/>
      <c r="F301" s="4"/>
    </row>
    <row r="302" spans="3:6">
      <c r="C302" s="4"/>
      <c r="D302" s="4"/>
      <c r="E302" s="4"/>
      <c r="F302" s="4"/>
    </row>
    <row r="303" spans="3:6">
      <c r="C303" s="4"/>
      <c r="D303" s="4"/>
      <c r="E303" s="4"/>
      <c r="F303" s="4"/>
    </row>
    <row r="304" spans="3:6">
      <c r="C304" s="4"/>
      <c r="D304" s="4"/>
      <c r="E304" s="4"/>
      <c r="F304" s="4"/>
    </row>
    <row r="305" spans="3:6">
      <c r="C305" s="4"/>
      <c r="D305" s="4"/>
      <c r="E305" s="4"/>
      <c r="F305" s="4"/>
    </row>
    <row r="306" spans="3:6">
      <c r="C306" s="4"/>
      <c r="D306" s="4"/>
      <c r="E306" s="4"/>
      <c r="F306" s="4"/>
    </row>
    <row r="307" spans="3:6">
      <c r="C307" s="4"/>
      <c r="D307" s="4"/>
      <c r="E307" s="4"/>
      <c r="F307" s="4"/>
    </row>
    <row r="308" spans="3:6">
      <c r="C308" s="4"/>
      <c r="D308" s="4"/>
      <c r="E308" s="4"/>
      <c r="F308" s="4"/>
    </row>
    <row r="309" spans="3:6">
      <c r="C309" s="4"/>
      <c r="D309" s="4"/>
      <c r="E309" s="4"/>
      <c r="F309" s="4"/>
    </row>
    <row r="310" spans="3:6">
      <c r="C310" s="4"/>
      <c r="D310" s="4"/>
      <c r="E310" s="4"/>
      <c r="F310" s="4"/>
    </row>
    <row r="311" spans="3:6">
      <c r="C311" s="4"/>
      <c r="D311" s="4"/>
      <c r="E311" s="4"/>
      <c r="F311" s="4"/>
    </row>
    <row r="312" spans="3:6">
      <c r="C312" s="4"/>
      <c r="D312" s="4"/>
      <c r="E312" s="4"/>
      <c r="F312" s="4"/>
    </row>
    <row r="313" spans="3:6">
      <c r="C313" s="4"/>
      <c r="D313" s="4"/>
      <c r="E313" s="4"/>
      <c r="F313" s="4"/>
    </row>
    <row r="314" spans="3:6">
      <c r="C314" s="4"/>
      <c r="D314" s="4"/>
      <c r="E314" s="4"/>
      <c r="F314" s="4"/>
    </row>
    <row r="315" spans="3:6">
      <c r="C315" s="4"/>
      <c r="D315" s="4"/>
      <c r="E315" s="4"/>
      <c r="F315" s="4"/>
    </row>
    <row r="316" spans="3:6">
      <c r="C316" s="4"/>
      <c r="D316" s="4"/>
      <c r="E316" s="4"/>
      <c r="F316" s="4"/>
    </row>
    <row r="317" spans="3:6">
      <c r="C317" s="4"/>
      <c r="D317" s="4"/>
      <c r="E317" s="4"/>
      <c r="F317" s="4"/>
    </row>
    <row r="318" spans="3:6">
      <c r="C318" s="4"/>
      <c r="D318" s="4"/>
      <c r="E318" s="4"/>
      <c r="F318" s="4"/>
    </row>
    <row r="319" spans="3:6">
      <c r="C319" s="4"/>
      <c r="D319" s="4"/>
      <c r="E319" s="4"/>
      <c r="F319" s="4"/>
    </row>
    <row r="320" spans="3:6">
      <c r="C320" s="4"/>
      <c r="D320" s="4"/>
      <c r="E320" s="4"/>
      <c r="F320" s="4"/>
    </row>
    <row r="321" spans="3:6">
      <c r="C321" s="4"/>
      <c r="D321" s="4"/>
      <c r="E321" s="4"/>
      <c r="F321" s="4"/>
    </row>
    <row r="322" spans="3:6">
      <c r="C322" s="4"/>
      <c r="D322" s="4"/>
      <c r="E322" s="4"/>
      <c r="F322" s="4"/>
    </row>
    <row r="323" spans="3:6">
      <c r="C323" s="4"/>
      <c r="D323" s="4"/>
      <c r="E323" s="4"/>
      <c r="F323" s="4"/>
    </row>
    <row r="324" spans="3:6">
      <c r="C324" s="4"/>
      <c r="D324" s="4"/>
      <c r="E324" s="4"/>
      <c r="F324" s="4"/>
    </row>
    <row r="325" spans="3:6">
      <c r="C325" s="4"/>
      <c r="D325" s="4"/>
      <c r="E325" s="4"/>
      <c r="F325" s="4"/>
    </row>
    <row r="326" spans="3:6">
      <c r="C326" s="4"/>
      <c r="D326" s="4"/>
      <c r="E326" s="4"/>
      <c r="F326" s="4"/>
    </row>
    <row r="327" spans="3:6">
      <c r="C327" s="4"/>
      <c r="D327" s="4"/>
      <c r="E327" s="4"/>
      <c r="F327" s="4"/>
    </row>
    <row r="328" spans="3:6">
      <c r="C328" s="4"/>
      <c r="D328" s="4"/>
      <c r="E328" s="4"/>
      <c r="F328" s="4"/>
    </row>
    <row r="329" spans="3:6">
      <c r="C329" s="4"/>
      <c r="D329" s="4"/>
      <c r="E329" s="4"/>
      <c r="F329" s="4"/>
    </row>
    <row r="330" spans="3:6">
      <c r="C330" s="4"/>
      <c r="D330" s="4"/>
      <c r="E330" s="4"/>
      <c r="F330" s="4"/>
    </row>
    <row r="331" spans="3:6">
      <c r="C331" s="4"/>
      <c r="D331" s="4"/>
      <c r="E331" s="4"/>
      <c r="F331" s="4"/>
    </row>
    <row r="332" spans="3:6">
      <c r="C332" s="4"/>
      <c r="D332" s="4"/>
      <c r="E332" s="4"/>
      <c r="F332" s="4"/>
    </row>
    <row r="333" spans="3:6">
      <c r="C333" s="4"/>
      <c r="D333" s="4"/>
      <c r="E333" s="4"/>
      <c r="F333" s="4"/>
    </row>
    <row r="334" spans="3:6">
      <c r="C334" s="4"/>
      <c r="D334" s="4"/>
      <c r="E334" s="4"/>
      <c r="F334" s="4"/>
    </row>
    <row r="335" spans="3:6">
      <c r="C335" s="4"/>
      <c r="D335" s="4"/>
      <c r="E335" s="4"/>
      <c r="F335" s="4"/>
    </row>
    <row r="336" spans="3:6">
      <c r="C336" s="4"/>
      <c r="D336" s="4"/>
      <c r="E336" s="4"/>
      <c r="F336" s="4"/>
    </row>
    <row r="337" spans="3:6">
      <c r="C337" s="4"/>
      <c r="D337" s="4"/>
      <c r="E337" s="4"/>
      <c r="F337" s="4"/>
    </row>
    <row r="338" spans="3:6">
      <c r="C338" s="4"/>
      <c r="D338" s="4"/>
      <c r="E338" s="4"/>
      <c r="F338" s="4"/>
    </row>
    <row r="339" spans="3:6">
      <c r="C339" s="4"/>
      <c r="D339" s="4"/>
      <c r="E339" s="4"/>
      <c r="F339" s="4"/>
    </row>
    <row r="340" spans="3:6">
      <c r="C340" s="4"/>
      <c r="D340" s="4"/>
      <c r="E340" s="4"/>
      <c r="F340" s="4"/>
    </row>
    <row r="341" spans="3:6">
      <c r="C341" s="4"/>
      <c r="D341" s="4"/>
      <c r="E341" s="4"/>
      <c r="F341" s="4"/>
    </row>
    <row r="342" spans="3:6">
      <c r="C342" s="4"/>
      <c r="D342" s="4"/>
      <c r="E342" s="4"/>
      <c r="F342" s="4"/>
    </row>
    <row r="343" spans="3:6">
      <c r="C343" s="4"/>
      <c r="D343" s="4"/>
      <c r="E343" s="4"/>
      <c r="F343" s="4"/>
    </row>
    <row r="344" spans="3:6">
      <c r="C344" s="4"/>
      <c r="D344" s="4"/>
      <c r="E344" s="4"/>
      <c r="F344" s="4"/>
    </row>
    <row r="345" spans="3:6">
      <c r="C345" s="4"/>
      <c r="D345" s="4"/>
      <c r="E345" s="4"/>
      <c r="F345" s="4"/>
    </row>
    <row r="346" spans="3:6">
      <c r="C346" s="4"/>
      <c r="D346" s="4"/>
      <c r="E346" s="4"/>
      <c r="F346" s="4"/>
    </row>
    <row r="347" spans="3:6">
      <c r="C347" s="4"/>
      <c r="D347" s="4"/>
      <c r="E347" s="4"/>
      <c r="F347" s="4"/>
    </row>
    <row r="348" spans="3:6">
      <c r="C348" s="4"/>
      <c r="D348" s="4"/>
      <c r="E348" s="4"/>
      <c r="F348" s="4"/>
    </row>
    <row r="349" spans="3:6">
      <c r="C349" s="4"/>
      <c r="D349" s="4"/>
      <c r="E349" s="4"/>
      <c r="F349" s="4"/>
    </row>
    <row r="350" spans="3:6">
      <c r="C350" s="4"/>
      <c r="D350" s="4"/>
      <c r="E350" s="4"/>
      <c r="F350" s="4"/>
    </row>
    <row r="351" spans="3:6">
      <c r="C351" s="4"/>
      <c r="D351" s="4"/>
      <c r="E351" s="4"/>
      <c r="F351" s="4"/>
    </row>
    <row r="352" spans="3:6">
      <c r="C352" s="4"/>
      <c r="D352" s="4"/>
      <c r="E352" s="4"/>
      <c r="F352" s="4"/>
    </row>
    <row r="353" spans="3:6">
      <c r="C353" s="4"/>
      <c r="D353" s="4"/>
      <c r="E353" s="4"/>
      <c r="F353" s="4"/>
    </row>
    <row r="354" spans="3:6">
      <c r="C354" s="4"/>
      <c r="D354" s="4"/>
      <c r="E354" s="4"/>
      <c r="F354" s="4"/>
    </row>
    <row r="355" spans="3:6">
      <c r="C355" s="4"/>
      <c r="D355" s="4"/>
      <c r="E355" s="4"/>
      <c r="F355" s="4"/>
    </row>
    <row r="356" spans="3:6">
      <c r="C356" s="4"/>
      <c r="D356" s="4"/>
      <c r="E356" s="4"/>
      <c r="F356" s="4"/>
    </row>
    <row r="357" spans="3:6">
      <c r="C357" s="4"/>
      <c r="D357" s="4"/>
      <c r="E357" s="4"/>
      <c r="F357" s="4"/>
    </row>
    <row r="358" spans="3:6">
      <c r="C358" s="4"/>
      <c r="D358" s="4"/>
      <c r="E358" s="4"/>
      <c r="F358" s="4"/>
    </row>
    <row r="359" spans="3:6">
      <c r="C359" s="4"/>
      <c r="D359" s="4"/>
      <c r="E359" s="4"/>
      <c r="F359" s="4"/>
    </row>
    <row r="360" spans="3:6">
      <c r="C360" s="4"/>
      <c r="D360" s="4"/>
      <c r="E360" s="4"/>
      <c r="F360" s="4"/>
    </row>
    <row r="361" spans="3:6">
      <c r="C361" s="4"/>
      <c r="D361" s="4"/>
      <c r="E361" s="4"/>
      <c r="F361" s="4"/>
    </row>
    <row r="362" spans="3:6">
      <c r="C362" s="4"/>
      <c r="D362" s="4"/>
      <c r="E362" s="4"/>
      <c r="F362" s="4"/>
    </row>
    <row r="363" spans="3:6">
      <c r="C363" s="4"/>
      <c r="D363" s="4"/>
      <c r="E363" s="4"/>
      <c r="F363" s="4"/>
    </row>
    <row r="364" spans="3:6">
      <c r="C364" s="4"/>
      <c r="D364" s="4"/>
      <c r="E364" s="4"/>
      <c r="F364" s="4"/>
    </row>
    <row r="365" spans="3:6">
      <c r="C365" s="4"/>
      <c r="D365" s="4"/>
      <c r="E365" s="4"/>
      <c r="F365" s="4"/>
    </row>
    <row r="366" spans="3:6">
      <c r="C366" s="4"/>
      <c r="D366" s="4"/>
      <c r="E366" s="4"/>
      <c r="F366" s="4"/>
    </row>
    <row r="367" spans="3:6">
      <c r="C367" s="4"/>
      <c r="D367" s="4"/>
      <c r="E367" s="4"/>
      <c r="F367" s="4"/>
    </row>
    <row r="368" spans="3:6">
      <c r="C368" s="4"/>
      <c r="D368" s="4"/>
      <c r="E368" s="4"/>
      <c r="F368" s="4"/>
    </row>
    <row r="369" spans="3:6">
      <c r="C369" s="4"/>
      <c r="D369" s="4"/>
      <c r="E369" s="4"/>
      <c r="F369" s="4"/>
    </row>
    <row r="370" spans="3:6">
      <c r="C370" s="4"/>
      <c r="D370" s="4"/>
      <c r="E370" s="4"/>
      <c r="F370" s="4"/>
    </row>
    <row r="371" spans="3:6">
      <c r="C371" s="4"/>
      <c r="D371" s="4"/>
      <c r="E371" s="4"/>
      <c r="F371" s="4"/>
    </row>
    <row r="372" spans="3:6">
      <c r="C372" s="4"/>
      <c r="D372" s="4"/>
      <c r="E372" s="4"/>
      <c r="F372" s="4"/>
    </row>
    <row r="373" spans="3:6">
      <c r="C373" s="4"/>
      <c r="D373" s="4"/>
      <c r="E373" s="4"/>
      <c r="F373" s="4"/>
    </row>
    <row r="374" spans="3:6">
      <c r="C374" s="4"/>
      <c r="D374" s="4"/>
      <c r="E374" s="4"/>
      <c r="F374" s="4"/>
    </row>
    <row r="375" spans="3:6">
      <c r="C375" s="4"/>
      <c r="D375" s="4"/>
      <c r="E375" s="4"/>
      <c r="F375" s="4"/>
    </row>
    <row r="376" spans="3:6">
      <c r="C376" s="4"/>
      <c r="D376" s="4"/>
      <c r="E376" s="4"/>
      <c r="F376" s="4"/>
    </row>
    <row r="377" spans="3:6">
      <c r="C377" s="4"/>
      <c r="D377" s="4"/>
      <c r="E377" s="4"/>
      <c r="F377" s="4"/>
    </row>
    <row r="378" spans="3:6">
      <c r="C378" s="4"/>
      <c r="D378" s="4"/>
      <c r="E378" s="4"/>
      <c r="F378" s="4"/>
    </row>
    <row r="379" spans="3:6">
      <c r="C379" s="4"/>
      <c r="D379" s="4"/>
      <c r="E379" s="4"/>
      <c r="F379" s="4"/>
    </row>
    <row r="380" spans="3:6">
      <c r="C380" s="4"/>
      <c r="D380" s="4"/>
      <c r="E380" s="4"/>
      <c r="F380" s="4"/>
    </row>
    <row r="381" spans="3:6">
      <c r="C381" s="4"/>
      <c r="D381" s="4"/>
      <c r="E381" s="4"/>
      <c r="F381" s="4"/>
    </row>
    <row r="382" spans="3:6">
      <c r="C382" s="4"/>
      <c r="D382" s="4"/>
      <c r="E382" s="4"/>
      <c r="F382" s="4"/>
    </row>
    <row r="383" spans="3:6">
      <c r="C383" s="4"/>
      <c r="D383" s="4"/>
      <c r="E383" s="4"/>
      <c r="F383" s="4"/>
    </row>
    <row r="384" spans="3:6">
      <c r="C384" s="4"/>
      <c r="D384" s="4"/>
      <c r="E384" s="4"/>
      <c r="F384" s="4"/>
    </row>
    <row r="385" spans="3:6">
      <c r="C385" s="4"/>
      <c r="D385" s="4"/>
      <c r="E385" s="4"/>
      <c r="F385" s="4"/>
    </row>
    <row r="386" spans="3:6">
      <c r="C386" s="4"/>
      <c r="D386" s="4"/>
      <c r="E386" s="4"/>
      <c r="F386" s="4"/>
    </row>
    <row r="387" spans="3:6">
      <c r="C387" s="4"/>
      <c r="D387" s="4"/>
      <c r="E387" s="4"/>
      <c r="F387" s="4"/>
    </row>
    <row r="388" spans="3:6">
      <c r="C388" s="4"/>
      <c r="D388" s="4"/>
      <c r="E388" s="4"/>
      <c r="F388" s="4"/>
    </row>
    <row r="389" spans="3:6">
      <c r="C389" s="4"/>
      <c r="D389" s="4"/>
      <c r="E389" s="4"/>
      <c r="F389" s="4"/>
    </row>
    <row r="390" spans="3:6">
      <c r="C390" s="4"/>
      <c r="D390" s="4"/>
      <c r="E390" s="4"/>
      <c r="F390" s="4"/>
    </row>
    <row r="391" spans="3:6">
      <c r="C391" s="4"/>
      <c r="D391" s="4"/>
      <c r="E391" s="4"/>
      <c r="F391" s="4"/>
    </row>
    <row r="392" spans="3:6">
      <c r="C392" s="4"/>
      <c r="D392" s="4"/>
      <c r="E392" s="4"/>
      <c r="F392" s="4"/>
    </row>
    <row r="393" spans="3:6">
      <c r="C393" s="4"/>
      <c r="D393" s="4"/>
      <c r="E393" s="4"/>
      <c r="F393" s="4"/>
    </row>
    <row r="394" spans="3:6">
      <c r="C394" s="4"/>
      <c r="D394" s="4"/>
      <c r="E394" s="4"/>
      <c r="F394" s="4"/>
    </row>
    <row r="395" spans="3:6">
      <c r="C395" s="4"/>
      <c r="D395" s="4"/>
      <c r="E395" s="4"/>
      <c r="F395" s="4"/>
    </row>
    <row r="396" spans="3:6">
      <c r="C396" s="4"/>
      <c r="D396" s="4"/>
      <c r="E396" s="4"/>
      <c r="F396" s="4"/>
    </row>
    <row r="397" spans="3:6">
      <c r="C397" s="4"/>
      <c r="D397" s="4"/>
      <c r="E397" s="4"/>
      <c r="F397" s="4"/>
    </row>
    <row r="398" spans="3:6">
      <c r="C398" s="4"/>
      <c r="D398" s="4"/>
      <c r="E398" s="4"/>
      <c r="F398" s="4"/>
    </row>
    <row r="399" spans="3:6">
      <c r="C399" s="4"/>
      <c r="D399" s="4"/>
      <c r="E399" s="4"/>
      <c r="F399" s="4"/>
    </row>
    <row r="400" spans="3:6">
      <c r="C400" s="4"/>
      <c r="D400" s="4"/>
      <c r="E400" s="4"/>
      <c r="F400" s="4"/>
    </row>
    <row r="401" spans="3:6">
      <c r="C401" s="4"/>
      <c r="D401" s="4"/>
      <c r="E401" s="4"/>
      <c r="F401" s="4"/>
    </row>
    <row r="402" spans="3:6">
      <c r="C402" s="4"/>
      <c r="D402" s="4"/>
      <c r="E402" s="4"/>
      <c r="F402" s="4"/>
    </row>
    <row r="403" spans="3:6">
      <c r="C403" s="4"/>
      <c r="D403" s="4"/>
      <c r="E403" s="4"/>
      <c r="F403" s="4"/>
    </row>
    <row r="404" spans="3:6">
      <c r="C404" s="4"/>
      <c r="D404" s="4"/>
      <c r="E404" s="4"/>
      <c r="F404" s="4"/>
    </row>
    <row r="405" spans="3:6">
      <c r="C405" s="4"/>
      <c r="D405" s="4"/>
      <c r="E405" s="4"/>
      <c r="F405" s="4"/>
    </row>
    <row r="406" spans="3:6">
      <c r="C406" s="4"/>
      <c r="D406" s="4"/>
      <c r="E406" s="4"/>
      <c r="F406" s="4"/>
    </row>
    <row r="407" spans="3:6">
      <c r="C407" s="4"/>
      <c r="D407" s="4"/>
      <c r="E407" s="4"/>
      <c r="F407" s="4"/>
    </row>
    <row r="408" spans="3:6">
      <c r="C408" s="4"/>
      <c r="D408" s="4"/>
      <c r="E408" s="4"/>
      <c r="F408" s="4"/>
    </row>
    <row r="409" spans="3:6">
      <c r="C409" s="4"/>
      <c r="D409" s="4"/>
      <c r="E409" s="4"/>
      <c r="F409" s="4"/>
    </row>
    <row r="410" spans="3:6">
      <c r="C410" s="4"/>
      <c r="D410" s="4"/>
      <c r="E410" s="4"/>
      <c r="F410" s="4"/>
    </row>
    <row r="411" spans="3:6">
      <c r="C411" s="4"/>
      <c r="D411" s="4"/>
      <c r="E411" s="4"/>
      <c r="F411" s="4"/>
    </row>
    <row r="412" spans="3:6">
      <c r="C412" s="4"/>
      <c r="D412" s="4"/>
      <c r="E412" s="4"/>
      <c r="F412" s="4"/>
    </row>
    <row r="413" spans="3:6">
      <c r="C413" s="4"/>
      <c r="D413" s="4"/>
      <c r="E413" s="4"/>
      <c r="F413" s="4"/>
    </row>
    <row r="414" spans="3:6">
      <c r="C414" s="4"/>
      <c r="D414" s="4"/>
      <c r="E414" s="4"/>
      <c r="F414" s="4"/>
    </row>
    <row r="415" spans="3:6">
      <c r="C415" s="4"/>
      <c r="D415" s="4"/>
      <c r="E415" s="4"/>
      <c r="F415" s="4"/>
    </row>
    <row r="416" spans="3:6">
      <c r="C416" s="4"/>
      <c r="D416" s="4"/>
      <c r="E416" s="4"/>
      <c r="F416" s="4"/>
    </row>
    <row r="417" spans="3:6">
      <c r="C417" s="4"/>
      <c r="D417" s="4"/>
      <c r="E417" s="4"/>
      <c r="F417" s="4"/>
    </row>
    <row r="418" spans="3:6">
      <c r="C418" s="4"/>
      <c r="D418" s="4"/>
      <c r="E418" s="4"/>
      <c r="F418" s="4"/>
    </row>
    <row r="419" spans="3:6">
      <c r="C419" s="4"/>
      <c r="D419" s="4"/>
      <c r="E419" s="4"/>
      <c r="F419" s="4"/>
    </row>
    <row r="420" spans="3:6">
      <c r="C420" s="4"/>
      <c r="D420" s="4"/>
      <c r="E420" s="4"/>
      <c r="F420" s="4"/>
    </row>
    <row r="421" spans="3:6">
      <c r="C421" s="4"/>
      <c r="D421" s="4"/>
      <c r="E421" s="4"/>
      <c r="F421" s="4"/>
    </row>
    <row r="422" spans="3:6">
      <c r="C422" s="4"/>
      <c r="D422" s="4"/>
      <c r="E422" s="4"/>
      <c r="F422" s="4"/>
    </row>
    <row r="423" spans="3:6">
      <c r="C423" s="4"/>
      <c r="D423" s="4"/>
      <c r="E423" s="4"/>
      <c r="F423" s="4"/>
    </row>
    <row r="424" spans="3:6">
      <c r="C424" s="4"/>
      <c r="D424" s="4"/>
      <c r="E424" s="4"/>
      <c r="F424" s="4"/>
    </row>
    <row r="425" spans="3:6">
      <c r="C425" s="4"/>
      <c r="D425" s="4"/>
      <c r="E425" s="4"/>
      <c r="F425" s="4"/>
    </row>
    <row r="426" spans="3:6">
      <c r="C426" s="4"/>
      <c r="D426" s="4"/>
      <c r="E426" s="4"/>
      <c r="F426" s="4"/>
    </row>
    <row r="427" spans="3:6">
      <c r="C427" s="4"/>
      <c r="D427" s="4"/>
      <c r="E427" s="4"/>
      <c r="F427" s="4"/>
    </row>
    <row r="428" spans="3:6">
      <c r="C428" s="4"/>
      <c r="D428" s="4"/>
      <c r="E428" s="4"/>
      <c r="F428" s="4"/>
    </row>
    <row r="429" spans="3:6">
      <c r="C429" s="4"/>
      <c r="D429" s="4"/>
      <c r="E429" s="4"/>
      <c r="F429" s="4"/>
    </row>
    <row r="430" spans="3:6">
      <c r="C430" s="4"/>
      <c r="D430" s="4"/>
      <c r="E430" s="4"/>
      <c r="F430" s="4"/>
    </row>
    <row r="431" spans="3:6">
      <c r="C431" s="4"/>
      <c r="D431" s="4"/>
      <c r="E431" s="4"/>
      <c r="F431" s="4"/>
    </row>
    <row r="432" spans="3:6">
      <c r="C432" s="4"/>
      <c r="D432" s="4"/>
      <c r="E432" s="4"/>
      <c r="F432" s="4"/>
    </row>
    <row r="433" spans="3:6">
      <c r="C433" s="4"/>
      <c r="D433" s="4"/>
      <c r="E433" s="4"/>
      <c r="F433" s="4"/>
    </row>
    <row r="434" spans="3:6">
      <c r="C434" s="4"/>
      <c r="D434" s="4"/>
      <c r="E434" s="4"/>
      <c r="F434" s="4"/>
    </row>
    <row r="435" spans="3:6">
      <c r="C435" s="4"/>
      <c r="D435" s="4"/>
      <c r="E435" s="4"/>
      <c r="F435" s="4"/>
    </row>
    <row r="436" spans="3:6">
      <c r="C436" s="4"/>
      <c r="D436" s="4"/>
      <c r="E436" s="4"/>
      <c r="F436" s="4"/>
    </row>
    <row r="437" spans="3:6">
      <c r="C437" s="4"/>
      <c r="D437" s="4"/>
      <c r="E437" s="4"/>
      <c r="F437" s="4"/>
    </row>
    <row r="438" spans="3:6">
      <c r="C438" s="4"/>
      <c r="D438" s="4"/>
      <c r="E438" s="4"/>
      <c r="F438" s="4"/>
    </row>
    <row r="439" spans="3:6">
      <c r="C439" s="4"/>
      <c r="D439" s="4"/>
      <c r="E439" s="4"/>
      <c r="F439" s="4"/>
    </row>
    <row r="440" spans="3:6">
      <c r="C440" s="4"/>
      <c r="D440" s="4"/>
      <c r="E440" s="4"/>
      <c r="F440" s="4"/>
    </row>
    <row r="441" spans="3:6">
      <c r="C441" s="4"/>
      <c r="D441" s="4"/>
      <c r="E441" s="4"/>
      <c r="F441" s="4"/>
    </row>
    <row r="442" spans="3:6">
      <c r="C442" s="4"/>
      <c r="D442" s="4"/>
      <c r="E442" s="4"/>
      <c r="F442" s="4"/>
    </row>
    <row r="443" spans="3:6">
      <c r="C443" s="4"/>
      <c r="D443" s="4"/>
      <c r="E443" s="4"/>
      <c r="F443" s="4"/>
    </row>
    <row r="444" spans="3:6">
      <c r="C444" s="4"/>
      <c r="D444" s="4"/>
      <c r="E444" s="4"/>
      <c r="F444" s="4"/>
    </row>
    <row r="445" spans="3:6">
      <c r="C445" s="4"/>
      <c r="D445" s="4"/>
      <c r="E445" s="4"/>
      <c r="F445" s="4"/>
    </row>
    <row r="446" spans="3:6">
      <c r="C446" s="4"/>
      <c r="D446" s="4"/>
      <c r="E446" s="4"/>
      <c r="F446" s="4"/>
    </row>
    <row r="447" spans="3:6">
      <c r="C447" s="4"/>
      <c r="D447" s="4"/>
      <c r="E447" s="4"/>
      <c r="F447" s="4"/>
    </row>
    <row r="448" spans="3:6">
      <c r="C448" s="4"/>
      <c r="D448" s="4"/>
      <c r="E448" s="4"/>
      <c r="F448" s="4"/>
    </row>
    <row r="449" spans="3:6">
      <c r="C449" s="4"/>
      <c r="D449" s="4"/>
      <c r="E449" s="4"/>
      <c r="F449" s="4"/>
    </row>
    <row r="450" spans="3:6">
      <c r="C450" s="4"/>
      <c r="D450" s="4"/>
      <c r="E450" s="4"/>
      <c r="F450" s="4"/>
    </row>
    <row r="451" spans="3:6">
      <c r="C451" s="4"/>
      <c r="D451" s="4"/>
      <c r="E451" s="4"/>
      <c r="F451" s="4"/>
    </row>
    <row r="452" spans="3:6">
      <c r="C452" s="4"/>
      <c r="D452" s="4"/>
      <c r="E452" s="4"/>
      <c r="F452" s="4"/>
    </row>
    <row r="453" spans="3:6">
      <c r="C453" s="4"/>
      <c r="D453" s="4"/>
      <c r="E453" s="4"/>
      <c r="F453" s="4"/>
    </row>
    <row r="454" spans="3:6">
      <c r="C454" s="4"/>
      <c r="D454" s="4"/>
      <c r="E454" s="4"/>
      <c r="F454" s="4"/>
    </row>
    <row r="455" spans="3:6">
      <c r="C455" s="4"/>
      <c r="D455" s="4"/>
      <c r="E455" s="4"/>
      <c r="F455" s="4"/>
    </row>
    <row r="456" spans="3:6">
      <c r="C456" s="4"/>
      <c r="D456" s="4"/>
      <c r="E456" s="4"/>
      <c r="F456" s="4"/>
    </row>
    <row r="457" spans="3:6">
      <c r="C457" s="4"/>
      <c r="D457" s="4"/>
      <c r="E457" s="4"/>
      <c r="F457" s="4"/>
    </row>
    <row r="458" spans="3:6">
      <c r="C458" s="4"/>
      <c r="D458" s="4"/>
      <c r="E458" s="4"/>
      <c r="F458" s="4"/>
    </row>
    <row r="459" spans="3:6">
      <c r="C459" s="4"/>
      <c r="D459" s="4"/>
      <c r="E459" s="4"/>
      <c r="F459" s="4"/>
    </row>
    <row r="460" spans="3:6">
      <c r="C460" s="4"/>
      <c r="D460" s="4"/>
      <c r="E460" s="4"/>
      <c r="F460" s="4"/>
    </row>
    <row r="461" spans="3:6">
      <c r="C461" s="4"/>
      <c r="D461" s="4"/>
      <c r="E461" s="4"/>
      <c r="F461" s="4"/>
    </row>
    <row r="462" spans="3:6">
      <c r="C462" s="4"/>
      <c r="D462" s="4"/>
      <c r="E462" s="4"/>
      <c r="F462" s="4"/>
    </row>
    <row r="463" spans="3:6">
      <c r="C463" s="4"/>
      <c r="D463" s="4"/>
      <c r="E463" s="4"/>
      <c r="F463" s="4"/>
    </row>
    <row r="464" spans="3:6">
      <c r="C464" s="4"/>
      <c r="D464" s="4"/>
      <c r="E464" s="4"/>
      <c r="F464" s="4"/>
    </row>
    <row r="465" spans="3:6">
      <c r="C465" s="4"/>
      <c r="D465" s="4"/>
      <c r="E465" s="4"/>
      <c r="F465" s="4"/>
    </row>
    <row r="466" spans="3:6">
      <c r="C466" s="4"/>
      <c r="D466" s="4"/>
      <c r="E466" s="4"/>
      <c r="F466" s="4"/>
    </row>
    <row r="467" spans="3:6">
      <c r="C467" s="4"/>
      <c r="D467" s="4"/>
      <c r="E467" s="4"/>
      <c r="F467" s="4"/>
    </row>
    <row r="468" spans="3:6">
      <c r="C468" s="4"/>
      <c r="D468" s="4"/>
      <c r="E468" s="4"/>
      <c r="F468" s="4"/>
    </row>
    <row r="469" spans="3:6">
      <c r="C469" s="4"/>
      <c r="D469" s="4"/>
      <c r="E469" s="4"/>
      <c r="F469" s="4"/>
    </row>
    <row r="470" spans="3:6">
      <c r="C470" s="4"/>
      <c r="D470" s="4"/>
      <c r="E470" s="4"/>
      <c r="F470" s="4"/>
    </row>
    <row r="471" spans="3:6">
      <c r="C471" s="4"/>
      <c r="D471" s="4"/>
      <c r="E471" s="4"/>
      <c r="F471" s="4"/>
    </row>
    <row r="472" spans="3:6">
      <c r="C472" s="4"/>
      <c r="D472" s="4"/>
      <c r="E472" s="4"/>
      <c r="F472" s="4"/>
    </row>
    <row r="473" spans="3:6">
      <c r="C473" s="4"/>
      <c r="D473" s="4"/>
      <c r="E473" s="4"/>
      <c r="F473" s="4"/>
    </row>
    <row r="474" spans="3:6">
      <c r="C474" s="4"/>
      <c r="D474" s="4"/>
      <c r="E474" s="4"/>
      <c r="F474" s="4"/>
    </row>
    <row r="475" spans="3:6">
      <c r="C475" s="4"/>
      <c r="D475" s="4"/>
      <c r="E475" s="4"/>
      <c r="F475" s="4"/>
    </row>
    <row r="476" spans="3:6">
      <c r="C476" s="4"/>
      <c r="D476" s="4"/>
      <c r="E476" s="4"/>
      <c r="F476" s="4"/>
    </row>
    <row r="477" spans="3:6">
      <c r="C477" s="4"/>
      <c r="D477" s="4"/>
      <c r="E477" s="4"/>
      <c r="F477" s="4"/>
    </row>
    <row r="478" spans="3:6">
      <c r="C478" s="4"/>
      <c r="D478" s="4"/>
      <c r="E478" s="4"/>
      <c r="F478" s="4"/>
    </row>
    <row r="479" spans="3:6">
      <c r="C479" s="4"/>
      <c r="D479" s="4"/>
      <c r="E479" s="4"/>
      <c r="F479" s="4"/>
    </row>
    <row r="480" spans="3:6">
      <c r="C480" s="4"/>
      <c r="D480" s="4"/>
      <c r="E480" s="4"/>
      <c r="F480" s="4"/>
    </row>
    <row r="481" spans="3:6">
      <c r="C481" s="4"/>
      <c r="D481" s="4"/>
      <c r="E481" s="4"/>
      <c r="F481" s="4"/>
    </row>
    <row r="482" spans="3:6">
      <c r="C482" s="4"/>
      <c r="D482" s="4"/>
      <c r="E482" s="4"/>
      <c r="F482" s="4"/>
    </row>
    <row r="483" spans="3:6">
      <c r="C483" s="4"/>
      <c r="D483" s="4"/>
      <c r="E483" s="4"/>
      <c r="F483" s="4"/>
    </row>
    <row r="484" spans="3:6">
      <c r="C484" s="4"/>
      <c r="D484" s="4"/>
      <c r="E484" s="4"/>
      <c r="F484" s="4"/>
    </row>
    <row r="485" spans="3:6">
      <c r="C485" s="4"/>
      <c r="D485" s="4"/>
      <c r="E485" s="4"/>
      <c r="F485" s="4"/>
    </row>
    <row r="486" spans="3:6">
      <c r="C486" s="4"/>
      <c r="D486" s="4"/>
      <c r="E486" s="4"/>
      <c r="F486" s="4"/>
    </row>
    <row r="487" spans="3:6">
      <c r="C487" s="4"/>
      <c r="D487" s="4"/>
      <c r="E487" s="4"/>
      <c r="F487" s="4"/>
    </row>
    <row r="488" spans="3:6">
      <c r="C488" s="4"/>
      <c r="D488" s="4"/>
      <c r="E488" s="4"/>
      <c r="F488" s="4"/>
    </row>
    <row r="489" spans="3:6">
      <c r="C489" s="4"/>
      <c r="D489" s="4"/>
      <c r="E489" s="4"/>
      <c r="F489" s="4"/>
    </row>
    <row r="490" spans="3:6">
      <c r="C490" s="4"/>
      <c r="D490" s="4"/>
      <c r="E490" s="4"/>
      <c r="F490" s="4"/>
    </row>
    <row r="491" spans="3:6">
      <c r="C491" s="4"/>
      <c r="D491" s="4"/>
      <c r="E491" s="4"/>
      <c r="F491" s="4"/>
    </row>
    <row r="492" spans="3:6">
      <c r="C492" s="4"/>
      <c r="D492" s="4"/>
      <c r="E492" s="4"/>
      <c r="F492" s="4"/>
    </row>
    <row r="493" spans="3:6">
      <c r="C493" s="4"/>
      <c r="D493" s="4"/>
      <c r="E493" s="4"/>
      <c r="F493" s="4"/>
    </row>
    <row r="494" spans="3:6">
      <c r="C494" s="4"/>
      <c r="D494" s="4"/>
      <c r="E494" s="4"/>
      <c r="F494" s="4"/>
    </row>
    <row r="495" spans="3:6">
      <c r="C495" s="4"/>
      <c r="D495" s="4"/>
      <c r="E495" s="4"/>
      <c r="F495" s="4"/>
    </row>
    <row r="496" spans="3:6">
      <c r="C496" s="4"/>
      <c r="D496" s="4"/>
      <c r="E496" s="4"/>
      <c r="F496" s="4"/>
    </row>
    <row r="497" spans="3:6">
      <c r="C497" s="4"/>
      <c r="D497" s="4"/>
      <c r="E497" s="4"/>
      <c r="F497" s="4"/>
    </row>
    <row r="498" spans="3:6">
      <c r="C498" s="4"/>
      <c r="D498" s="4"/>
      <c r="E498" s="4"/>
      <c r="F498" s="4"/>
    </row>
    <row r="499" spans="3:6">
      <c r="C499" s="4"/>
      <c r="D499" s="4"/>
      <c r="E499" s="4"/>
      <c r="F499" s="4"/>
    </row>
    <row r="500" spans="3:6">
      <c r="C500" s="4"/>
      <c r="D500" s="4"/>
      <c r="E500" s="4"/>
      <c r="F500" s="4"/>
    </row>
    <row r="501" spans="3:6">
      <c r="C501" s="4"/>
      <c r="D501" s="4"/>
      <c r="E501" s="4"/>
      <c r="F501" s="4"/>
    </row>
    <row r="502" spans="3:6">
      <c r="C502" s="4"/>
      <c r="D502" s="4"/>
      <c r="E502" s="4"/>
      <c r="F502" s="4"/>
    </row>
    <row r="503" spans="3:6">
      <c r="C503" s="4"/>
      <c r="D503" s="4"/>
      <c r="E503" s="4"/>
      <c r="F503" s="4"/>
    </row>
    <row r="504" spans="3:6">
      <c r="C504" s="4"/>
      <c r="D504" s="4"/>
      <c r="E504" s="4"/>
      <c r="F504" s="4"/>
    </row>
    <row r="505" spans="3:6">
      <c r="C505" s="4"/>
      <c r="D505" s="4"/>
      <c r="E505" s="4"/>
      <c r="F505" s="4"/>
    </row>
    <row r="506" spans="3:6">
      <c r="C506" s="4"/>
      <c r="D506" s="4"/>
      <c r="E506" s="4"/>
      <c r="F506" s="4"/>
    </row>
    <row r="507" spans="3:6">
      <c r="C507" s="4"/>
      <c r="D507" s="4"/>
      <c r="E507" s="4"/>
      <c r="F507" s="4"/>
    </row>
    <row r="508" spans="3:6">
      <c r="C508" s="4"/>
      <c r="D508" s="4"/>
      <c r="E508" s="4"/>
      <c r="F508" s="4"/>
    </row>
    <row r="509" spans="3:6">
      <c r="C509" s="4"/>
      <c r="D509" s="4"/>
      <c r="E509" s="4"/>
      <c r="F509" s="4"/>
    </row>
    <row r="510" spans="3:6">
      <c r="C510" s="4"/>
      <c r="D510" s="4"/>
      <c r="E510" s="4"/>
      <c r="F510" s="4"/>
    </row>
    <row r="511" spans="3:6">
      <c r="C511" s="4"/>
      <c r="D511" s="4"/>
      <c r="E511" s="4"/>
      <c r="F511" s="4"/>
    </row>
    <row r="512" spans="3:6">
      <c r="C512" s="4"/>
      <c r="D512" s="4"/>
      <c r="E512" s="4"/>
      <c r="F512" s="4"/>
    </row>
    <row r="513" spans="3:6">
      <c r="C513" s="4"/>
      <c r="D513" s="4"/>
      <c r="E513" s="4"/>
      <c r="F513" s="4"/>
    </row>
    <row r="514" spans="3:6">
      <c r="C514" s="4"/>
      <c r="D514" s="4"/>
      <c r="E514" s="4"/>
      <c r="F514" s="4"/>
    </row>
    <row r="515" spans="3:6">
      <c r="C515" s="4"/>
      <c r="D515" s="4"/>
      <c r="E515" s="4"/>
      <c r="F515" s="4"/>
    </row>
    <row r="516" spans="3:6">
      <c r="C516" s="4"/>
      <c r="D516" s="4"/>
      <c r="E516" s="4"/>
      <c r="F516" s="4"/>
    </row>
    <row r="517" spans="3:6">
      <c r="C517" s="4"/>
      <c r="D517" s="4"/>
      <c r="E517" s="4"/>
      <c r="F517" s="4"/>
    </row>
    <row r="518" spans="3:6">
      <c r="C518" s="4"/>
      <c r="D518" s="4"/>
      <c r="E518" s="4"/>
      <c r="F518" s="4"/>
    </row>
    <row r="519" spans="3:6">
      <c r="C519" s="4"/>
      <c r="D519" s="4"/>
      <c r="E519" s="4"/>
      <c r="F519" s="4"/>
    </row>
    <row r="520" spans="3:6">
      <c r="C520" s="4"/>
      <c r="D520" s="4"/>
      <c r="E520" s="4"/>
      <c r="F520" s="4"/>
    </row>
    <row r="521" spans="3:6">
      <c r="C521" s="4"/>
      <c r="D521" s="4"/>
      <c r="E521" s="4"/>
      <c r="F521" s="4"/>
    </row>
    <row r="522" spans="3:6">
      <c r="C522" s="4"/>
      <c r="D522" s="4"/>
      <c r="E522" s="4"/>
      <c r="F522" s="4"/>
    </row>
    <row r="523" spans="3:6">
      <c r="C523" s="4"/>
      <c r="D523" s="4"/>
      <c r="E523" s="4"/>
      <c r="F523" s="4"/>
    </row>
    <row r="524" spans="3:6">
      <c r="C524" s="4"/>
      <c r="D524" s="4"/>
      <c r="E524" s="4"/>
      <c r="F524" s="4"/>
    </row>
    <row r="525" spans="3:6">
      <c r="C525" s="4"/>
      <c r="D525" s="4"/>
      <c r="E525" s="4"/>
      <c r="F525" s="4"/>
    </row>
    <row r="526" spans="3:6">
      <c r="C526" s="4"/>
      <c r="D526" s="4"/>
      <c r="E526" s="4"/>
      <c r="F526" s="4"/>
    </row>
    <row r="527" spans="3:6">
      <c r="C527" s="4"/>
      <c r="D527" s="4"/>
      <c r="E527" s="4"/>
      <c r="F527" s="4"/>
    </row>
    <row r="528" spans="3:6">
      <c r="C528" s="4"/>
      <c r="D528" s="4"/>
      <c r="E528" s="4"/>
      <c r="F528" s="4"/>
    </row>
    <row r="529" spans="3:6">
      <c r="C529" s="4"/>
      <c r="D529" s="4"/>
      <c r="E529" s="4"/>
      <c r="F529" s="4"/>
    </row>
    <row r="530" spans="3:6">
      <c r="C530" s="4"/>
      <c r="D530" s="4"/>
      <c r="E530" s="4"/>
      <c r="F530" s="4"/>
    </row>
    <row r="531" spans="3:6">
      <c r="C531" s="4"/>
      <c r="D531" s="4"/>
      <c r="E531" s="4"/>
      <c r="F531" s="4"/>
    </row>
    <row r="532" spans="3:6">
      <c r="C532" s="4"/>
      <c r="D532" s="4"/>
      <c r="E532" s="4"/>
      <c r="F532" s="4"/>
    </row>
    <row r="533" spans="3:6">
      <c r="C533" s="4"/>
      <c r="D533" s="4"/>
      <c r="E533" s="4"/>
      <c r="F533" s="4"/>
    </row>
    <row r="534" spans="3:6">
      <c r="C534" s="4"/>
      <c r="D534" s="4"/>
      <c r="E534" s="4"/>
      <c r="F534" s="4"/>
    </row>
    <row r="535" spans="3:6">
      <c r="C535" s="4"/>
      <c r="D535" s="4"/>
      <c r="E535" s="4"/>
      <c r="F535" s="4"/>
    </row>
    <row r="536" spans="3:6">
      <c r="C536" s="4"/>
      <c r="D536" s="4"/>
      <c r="E536" s="4"/>
      <c r="F536" s="4"/>
    </row>
    <row r="537" spans="3:6">
      <c r="C537" s="4"/>
      <c r="D537" s="4"/>
      <c r="E537" s="4"/>
      <c r="F537" s="4"/>
    </row>
    <row r="538" spans="3:6">
      <c r="C538" s="4"/>
      <c r="D538" s="4"/>
      <c r="E538" s="4"/>
      <c r="F538" s="4"/>
    </row>
    <row r="539" spans="3:6">
      <c r="C539" s="4"/>
      <c r="D539" s="4"/>
      <c r="E539" s="4"/>
      <c r="F539" s="4"/>
    </row>
    <row r="540" spans="3:6">
      <c r="C540" s="4"/>
      <c r="D540" s="4"/>
      <c r="E540" s="4"/>
      <c r="F540" s="4"/>
    </row>
    <row r="541" spans="3:6">
      <c r="C541" s="4"/>
      <c r="D541" s="4"/>
      <c r="E541" s="4"/>
      <c r="F541" s="4"/>
    </row>
    <row r="542" spans="3:6">
      <c r="C542" s="4"/>
      <c r="D542" s="4"/>
      <c r="E542" s="4"/>
      <c r="F542" s="4"/>
    </row>
    <row r="543" spans="3:6">
      <c r="C543" s="4"/>
      <c r="D543" s="4"/>
      <c r="E543" s="4"/>
      <c r="F543" s="4"/>
    </row>
    <row r="544" spans="3:6">
      <c r="C544" s="4"/>
      <c r="D544" s="4"/>
      <c r="E544" s="4"/>
      <c r="F544" s="4"/>
    </row>
    <row r="545" spans="3:6">
      <c r="C545" s="4"/>
      <c r="D545" s="4"/>
      <c r="E545" s="4"/>
      <c r="F545" s="4"/>
    </row>
    <row r="546" spans="3:6">
      <c r="C546" s="4"/>
      <c r="D546" s="4"/>
      <c r="E546" s="4"/>
      <c r="F546" s="4"/>
    </row>
    <row r="547" spans="3:6">
      <c r="C547" s="4"/>
      <c r="D547" s="4"/>
      <c r="E547" s="4"/>
      <c r="F547" s="4"/>
    </row>
    <row r="548" spans="3:6">
      <c r="C548" s="4"/>
      <c r="D548" s="4"/>
      <c r="E548" s="4"/>
      <c r="F548" s="4"/>
    </row>
    <row r="549" spans="3:6">
      <c r="C549" s="4"/>
      <c r="D549" s="4"/>
      <c r="E549" s="4"/>
      <c r="F549" s="4"/>
    </row>
    <row r="550" spans="3:6">
      <c r="C550" s="4"/>
      <c r="D550" s="4"/>
      <c r="E550" s="4"/>
      <c r="F550" s="4"/>
    </row>
    <row r="551" spans="3:6">
      <c r="C551" s="4"/>
      <c r="D551" s="4"/>
      <c r="E551" s="4"/>
      <c r="F551" s="4"/>
    </row>
    <row r="552" spans="3:6">
      <c r="C552" s="4"/>
      <c r="D552" s="4"/>
      <c r="E552" s="4"/>
      <c r="F552" s="4"/>
    </row>
    <row r="553" spans="3:6">
      <c r="C553" s="4"/>
      <c r="D553" s="4"/>
      <c r="E553" s="4"/>
      <c r="F553" s="4"/>
    </row>
    <row r="554" spans="3:6">
      <c r="C554" s="4"/>
      <c r="D554" s="4"/>
      <c r="E554" s="4"/>
      <c r="F554" s="4"/>
    </row>
    <row r="555" spans="3:6">
      <c r="C555" s="4"/>
      <c r="D555" s="4"/>
      <c r="E555" s="4"/>
      <c r="F555" s="4"/>
    </row>
    <row r="556" spans="3:6">
      <c r="C556" s="4"/>
      <c r="D556" s="4"/>
      <c r="E556" s="4"/>
      <c r="F556" s="4"/>
    </row>
    <row r="557" spans="3:6">
      <c r="C557" s="4"/>
      <c r="D557" s="4"/>
      <c r="E557" s="4"/>
      <c r="F557" s="4"/>
    </row>
    <row r="558" spans="3:6">
      <c r="C558" s="4"/>
      <c r="D558" s="4"/>
      <c r="E558" s="4"/>
      <c r="F558" s="4"/>
    </row>
    <row r="559" spans="3:6">
      <c r="C559" s="4"/>
      <c r="D559" s="4"/>
      <c r="E559" s="4"/>
      <c r="F559" s="4"/>
    </row>
    <row r="560" spans="3:6">
      <c r="C560" s="4"/>
      <c r="D560" s="4"/>
      <c r="E560" s="4"/>
      <c r="F560" s="4"/>
    </row>
    <row r="561" spans="3:6">
      <c r="C561" s="4"/>
      <c r="D561" s="4"/>
      <c r="E561" s="4"/>
      <c r="F561" s="4"/>
    </row>
    <row r="562" spans="3:6">
      <c r="C562" s="4"/>
      <c r="D562" s="4"/>
      <c r="E562" s="4"/>
      <c r="F562" s="4"/>
    </row>
    <row r="563" spans="3:6">
      <c r="C563" s="4"/>
      <c r="D563" s="4"/>
      <c r="E563" s="4"/>
      <c r="F563" s="4"/>
    </row>
    <row r="564" spans="3:6">
      <c r="C564" s="4"/>
      <c r="D564" s="4"/>
      <c r="E564" s="4"/>
      <c r="F564" s="4"/>
    </row>
    <row r="565" spans="3:6">
      <c r="C565" s="4"/>
      <c r="D565" s="4"/>
      <c r="E565" s="4"/>
      <c r="F565" s="4"/>
    </row>
    <row r="566" spans="3:6">
      <c r="C566" s="4"/>
      <c r="D566" s="4"/>
      <c r="E566" s="4"/>
      <c r="F566" s="4"/>
    </row>
    <row r="567" spans="3:6">
      <c r="C567" s="4"/>
      <c r="D567" s="4"/>
      <c r="E567" s="4"/>
      <c r="F567" s="4"/>
    </row>
    <row r="568" spans="3:6">
      <c r="C568" s="4"/>
      <c r="D568" s="4"/>
      <c r="E568" s="4"/>
      <c r="F568" s="4"/>
    </row>
    <row r="569" spans="3:6">
      <c r="C569" s="4"/>
      <c r="D569" s="4"/>
      <c r="E569" s="4"/>
      <c r="F569" s="4"/>
    </row>
    <row r="570" spans="3:6">
      <c r="C570" s="4"/>
      <c r="D570" s="4"/>
      <c r="E570" s="4"/>
      <c r="F570" s="4"/>
    </row>
    <row r="571" spans="3:6">
      <c r="C571" s="4"/>
      <c r="D571" s="4"/>
      <c r="E571" s="4"/>
      <c r="F571" s="4"/>
    </row>
    <row r="572" spans="3:6">
      <c r="C572" s="4"/>
      <c r="D572" s="4"/>
      <c r="E572" s="4"/>
      <c r="F572" s="4"/>
    </row>
    <row r="573" spans="3:6">
      <c r="C573" s="4"/>
      <c r="D573" s="4"/>
      <c r="E573" s="4"/>
      <c r="F573" s="4"/>
    </row>
    <row r="574" spans="3:6">
      <c r="C574" s="4"/>
      <c r="D574" s="4"/>
      <c r="E574" s="4"/>
      <c r="F574" s="4"/>
    </row>
    <row r="575" spans="3:6">
      <c r="C575" s="4"/>
      <c r="D575" s="4"/>
      <c r="E575" s="4"/>
      <c r="F575" s="4"/>
    </row>
    <row r="576" spans="3:6">
      <c r="C576" s="4"/>
      <c r="D576" s="4"/>
      <c r="E576" s="4"/>
      <c r="F576" s="4"/>
    </row>
    <row r="577" spans="3:6">
      <c r="C577" s="4"/>
      <c r="D577" s="4"/>
      <c r="E577" s="4"/>
      <c r="F577" s="4"/>
    </row>
    <row r="578" spans="3:6">
      <c r="C578" s="4"/>
      <c r="D578" s="4"/>
      <c r="E578" s="4"/>
      <c r="F578" s="4"/>
    </row>
    <row r="579" spans="3:6">
      <c r="C579" s="4"/>
      <c r="D579" s="4"/>
      <c r="E579" s="4"/>
      <c r="F579" s="4"/>
    </row>
    <row r="580" spans="3:6">
      <c r="C580" s="4"/>
      <c r="D580" s="4"/>
      <c r="E580" s="4"/>
      <c r="F580" s="4"/>
    </row>
    <row r="581" spans="3:6">
      <c r="C581" s="4"/>
      <c r="D581" s="4"/>
      <c r="E581" s="4"/>
      <c r="F581" s="4"/>
    </row>
    <row r="582" spans="3:6">
      <c r="C582" s="4"/>
      <c r="D582" s="4"/>
      <c r="E582" s="4"/>
      <c r="F582" s="4"/>
    </row>
    <row r="583" spans="3:6">
      <c r="C583" s="4"/>
      <c r="D583" s="4"/>
      <c r="E583" s="4"/>
      <c r="F583" s="4"/>
    </row>
    <row r="584" spans="3:6">
      <c r="C584" s="4"/>
      <c r="D584" s="4"/>
      <c r="E584" s="4"/>
      <c r="F584" s="4"/>
    </row>
    <row r="585" spans="3:6">
      <c r="C585" s="4"/>
      <c r="D585" s="4"/>
      <c r="E585" s="4"/>
      <c r="F585" s="4"/>
    </row>
    <row r="586" spans="3:6">
      <c r="C586" s="4"/>
      <c r="D586" s="4"/>
      <c r="E586" s="4"/>
      <c r="F586" s="4"/>
    </row>
    <row r="587" spans="3:6">
      <c r="C587" s="4"/>
      <c r="D587" s="4"/>
      <c r="E587" s="4"/>
      <c r="F587" s="4"/>
    </row>
    <row r="588" spans="3:6">
      <c r="C588" s="4"/>
      <c r="D588" s="4"/>
      <c r="E588" s="4"/>
      <c r="F588" s="4"/>
    </row>
    <row r="589" spans="3:6">
      <c r="C589" s="4"/>
      <c r="D589" s="4"/>
      <c r="E589" s="4"/>
      <c r="F589" s="4"/>
    </row>
    <row r="590" spans="3:6">
      <c r="C590" s="4"/>
      <c r="D590" s="4"/>
      <c r="E590" s="4"/>
      <c r="F590" s="4"/>
    </row>
    <row r="591" spans="3:6">
      <c r="C591" s="4"/>
      <c r="D591" s="4"/>
      <c r="E591" s="4"/>
      <c r="F591" s="4"/>
    </row>
    <row r="592" spans="3:6">
      <c r="C592" s="4"/>
      <c r="D592" s="4"/>
      <c r="E592" s="4"/>
      <c r="F592" s="4"/>
    </row>
    <row r="593" spans="3:6">
      <c r="C593" s="4"/>
      <c r="D593" s="4"/>
      <c r="E593" s="4"/>
      <c r="F593" s="4"/>
    </row>
    <row r="594" spans="3:6">
      <c r="C594" s="4"/>
      <c r="D594" s="4"/>
      <c r="E594" s="4"/>
      <c r="F594" s="4"/>
    </row>
    <row r="595" spans="3:6">
      <c r="C595" s="4"/>
      <c r="D595" s="4"/>
      <c r="E595" s="4"/>
      <c r="F595" s="4"/>
    </row>
    <row r="596" spans="3:6">
      <c r="C596" s="4"/>
      <c r="D596" s="4"/>
      <c r="E596" s="4"/>
      <c r="F596" s="4"/>
    </row>
    <row r="597" spans="3:6">
      <c r="C597" s="4"/>
      <c r="D597" s="4"/>
      <c r="E597" s="4"/>
      <c r="F597" s="4"/>
    </row>
    <row r="598" spans="3:6">
      <c r="C598" s="4"/>
      <c r="D598" s="4"/>
      <c r="E598" s="4"/>
      <c r="F598" s="4"/>
    </row>
    <row r="599" spans="3:6">
      <c r="C599" s="4"/>
      <c r="D599" s="4"/>
      <c r="E599" s="4"/>
      <c r="F599" s="4"/>
    </row>
    <row r="600" spans="3:6">
      <c r="C600" s="4"/>
      <c r="D600" s="4"/>
      <c r="E600" s="4"/>
      <c r="F600" s="4"/>
    </row>
    <row r="601" spans="3:6">
      <c r="C601" s="4"/>
      <c r="D601" s="4"/>
      <c r="E601" s="4"/>
      <c r="F601" s="4"/>
    </row>
    <row r="602" spans="3:6">
      <c r="C602" s="4"/>
      <c r="D602" s="4"/>
      <c r="E602" s="4"/>
      <c r="F602" s="4"/>
    </row>
    <row r="603" spans="3:6">
      <c r="C603" s="4"/>
      <c r="D603" s="4"/>
      <c r="E603" s="4"/>
      <c r="F603" s="4"/>
    </row>
    <row r="604" spans="3:6">
      <c r="C604" s="4"/>
      <c r="D604" s="4"/>
      <c r="E604" s="4"/>
      <c r="F604" s="4"/>
    </row>
    <row r="605" spans="3:6">
      <c r="C605" s="4"/>
      <c r="D605" s="4"/>
      <c r="E605" s="4"/>
      <c r="F605" s="4"/>
    </row>
    <row r="606" spans="3:6">
      <c r="C606" s="4"/>
      <c r="D606" s="4"/>
      <c r="E606" s="4"/>
      <c r="F606" s="4"/>
    </row>
    <row r="607" spans="3:6">
      <c r="C607" s="4"/>
      <c r="D607" s="4"/>
      <c r="E607" s="4"/>
      <c r="F607" s="4"/>
    </row>
    <row r="608" spans="3:6">
      <c r="C608" s="4"/>
      <c r="D608" s="4"/>
      <c r="E608" s="4"/>
      <c r="F608" s="4"/>
    </row>
    <row r="609" spans="3:6">
      <c r="C609" s="4"/>
      <c r="D609" s="4"/>
      <c r="E609" s="4"/>
      <c r="F609" s="4"/>
    </row>
    <row r="610" spans="3:6">
      <c r="C610" s="4"/>
      <c r="D610" s="4"/>
      <c r="E610" s="4"/>
      <c r="F610" s="4"/>
    </row>
    <row r="611" spans="3:6">
      <c r="C611" s="4"/>
      <c r="D611" s="4"/>
      <c r="E611" s="4"/>
      <c r="F611" s="4"/>
    </row>
    <row r="612" spans="3:6">
      <c r="C612" s="4"/>
      <c r="D612" s="4"/>
      <c r="E612" s="4"/>
      <c r="F612" s="4"/>
    </row>
    <row r="613" spans="3:6">
      <c r="C613" s="4"/>
      <c r="D613" s="4"/>
      <c r="E613" s="4"/>
      <c r="F613" s="4"/>
    </row>
    <row r="614" spans="3:6">
      <c r="C614" s="4"/>
      <c r="D614" s="4"/>
      <c r="E614" s="4"/>
      <c r="F614" s="4"/>
    </row>
    <row r="615" spans="3:6">
      <c r="C615" s="4"/>
      <c r="D615" s="4"/>
      <c r="E615" s="4"/>
      <c r="F615" s="4"/>
    </row>
    <row r="616" spans="3:6">
      <c r="C616" s="4"/>
      <c r="D616" s="4"/>
      <c r="E616" s="4"/>
      <c r="F616" s="4"/>
    </row>
    <row r="617" spans="3:6">
      <c r="C617" s="4"/>
      <c r="D617" s="4"/>
      <c r="E617" s="4"/>
      <c r="F617" s="4"/>
    </row>
    <row r="618" spans="3:6">
      <c r="C618" s="4"/>
      <c r="D618" s="4"/>
      <c r="E618" s="4"/>
      <c r="F618" s="4"/>
    </row>
    <row r="619" spans="3:6">
      <c r="C619" s="4"/>
      <c r="D619" s="4"/>
      <c r="E619" s="4"/>
      <c r="F619" s="4"/>
    </row>
    <row r="620" spans="3:6">
      <c r="C620" s="4"/>
      <c r="D620" s="4"/>
      <c r="E620" s="4"/>
      <c r="F620" s="4"/>
    </row>
    <row r="621" spans="3:6">
      <c r="C621" s="4"/>
      <c r="D621" s="4"/>
      <c r="E621" s="4"/>
      <c r="F621" s="4"/>
    </row>
    <row r="622" spans="3:6">
      <c r="C622" s="4"/>
      <c r="D622" s="4"/>
      <c r="E622" s="4"/>
      <c r="F622" s="4"/>
    </row>
    <row r="623" spans="3:6">
      <c r="C623" s="4"/>
      <c r="D623" s="4"/>
      <c r="E623" s="4"/>
      <c r="F623" s="4"/>
    </row>
    <row r="624" spans="3:6">
      <c r="C624" s="4"/>
      <c r="D624" s="4"/>
      <c r="E624" s="4"/>
      <c r="F624" s="4"/>
    </row>
    <row r="625" spans="3:6">
      <c r="C625" s="4"/>
      <c r="D625" s="4"/>
      <c r="E625" s="4"/>
      <c r="F625" s="4"/>
    </row>
    <row r="626" spans="3:6">
      <c r="C626" s="4"/>
      <c r="D626" s="4"/>
      <c r="E626" s="4"/>
      <c r="F626" s="4"/>
    </row>
    <row r="627" spans="3:6">
      <c r="C627" s="4"/>
      <c r="D627" s="4"/>
      <c r="E627" s="4"/>
      <c r="F627" s="4"/>
    </row>
    <row r="628" spans="3:6">
      <c r="C628" s="4"/>
      <c r="D628" s="4"/>
      <c r="E628" s="4"/>
      <c r="F628" s="4"/>
    </row>
    <row r="629" spans="3:6">
      <c r="C629" s="4"/>
      <c r="D629" s="4"/>
      <c r="E629" s="4"/>
      <c r="F629" s="4"/>
    </row>
    <row r="630" spans="3:6">
      <c r="C630" s="4"/>
      <c r="D630" s="4"/>
      <c r="E630" s="4"/>
      <c r="F630" s="4"/>
    </row>
    <row r="631" spans="3:6">
      <c r="C631" s="4"/>
      <c r="D631" s="4"/>
      <c r="E631" s="4"/>
      <c r="F631" s="4"/>
    </row>
    <row r="632" spans="3:6">
      <c r="C632" s="4"/>
      <c r="D632" s="4"/>
      <c r="E632" s="4"/>
      <c r="F632" s="4"/>
    </row>
    <row r="633" spans="3:6">
      <c r="C633" s="4"/>
      <c r="D633" s="4"/>
      <c r="E633" s="4"/>
      <c r="F633" s="4"/>
    </row>
    <row r="634" spans="3:6">
      <c r="C634" s="4"/>
      <c r="D634" s="4"/>
      <c r="E634" s="4"/>
      <c r="F634" s="4"/>
    </row>
    <row r="635" spans="3:6">
      <c r="C635" s="4"/>
      <c r="D635" s="4"/>
      <c r="E635" s="4"/>
      <c r="F635" s="4"/>
    </row>
    <row r="636" spans="3:6">
      <c r="C636" s="4"/>
      <c r="D636" s="4"/>
      <c r="E636" s="4"/>
      <c r="F636" s="4"/>
    </row>
    <row r="637" spans="3:6">
      <c r="C637" s="4"/>
      <c r="D637" s="4"/>
      <c r="E637" s="4"/>
      <c r="F637" s="4"/>
    </row>
    <row r="638" spans="3:6">
      <c r="C638" s="4"/>
      <c r="D638" s="4"/>
      <c r="E638" s="4"/>
      <c r="F638" s="4"/>
    </row>
    <row r="639" spans="3:6">
      <c r="C639" s="4"/>
      <c r="D639" s="4"/>
      <c r="E639" s="4"/>
      <c r="F639" s="4"/>
    </row>
    <row r="640" spans="3:6">
      <c r="C640" s="4"/>
      <c r="D640" s="4"/>
      <c r="E640" s="4"/>
      <c r="F640" s="4"/>
    </row>
    <row r="641" spans="3:6">
      <c r="C641" s="4"/>
      <c r="D641" s="4"/>
      <c r="E641" s="4"/>
      <c r="F641" s="4"/>
    </row>
    <row r="642" spans="3:6">
      <c r="C642" s="4"/>
      <c r="D642" s="4"/>
      <c r="E642" s="4"/>
      <c r="F642" s="4"/>
    </row>
    <row r="643" spans="3:6">
      <c r="C643" s="4"/>
      <c r="D643" s="4"/>
      <c r="E643" s="4"/>
      <c r="F643" s="4"/>
    </row>
    <row r="644" spans="3:6">
      <c r="C644" s="4"/>
      <c r="D644" s="4"/>
      <c r="E644" s="4"/>
      <c r="F644" s="4"/>
    </row>
    <row r="645" spans="3:6">
      <c r="C645" s="4"/>
      <c r="D645" s="4"/>
      <c r="E645" s="4"/>
      <c r="F645" s="4"/>
    </row>
    <row r="646" spans="3:6">
      <c r="C646" s="4"/>
      <c r="D646" s="4"/>
      <c r="E646" s="4"/>
      <c r="F646" s="4"/>
    </row>
    <row r="647" spans="3:6">
      <c r="C647" s="4"/>
      <c r="D647" s="4"/>
      <c r="E647" s="4"/>
      <c r="F647" s="4"/>
    </row>
    <row r="648" spans="3:6">
      <c r="C648" s="4"/>
      <c r="D648" s="4"/>
      <c r="E648" s="4"/>
      <c r="F648" s="4"/>
    </row>
    <row r="649" spans="3:6">
      <c r="C649" s="4"/>
      <c r="D649" s="4"/>
      <c r="E649" s="4"/>
      <c r="F649" s="4"/>
    </row>
    <row r="650" spans="3:6">
      <c r="C650" s="4"/>
      <c r="D650" s="4"/>
      <c r="E650" s="4"/>
      <c r="F650" s="4"/>
    </row>
    <row r="651" spans="3:6">
      <c r="C651" s="4"/>
      <c r="D651" s="4"/>
      <c r="E651" s="4"/>
      <c r="F651" s="4"/>
    </row>
    <row r="652" spans="3:6">
      <c r="C652" s="4"/>
      <c r="D652" s="4"/>
      <c r="E652" s="4"/>
      <c r="F652" s="4"/>
    </row>
    <row r="653" spans="3:6">
      <c r="C653" s="4"/>
      <c r="D653" s="4"/>
      <c r="E653" s="4"/>
      <c r="F653" s="4"/>
    </row>
    <row r="654" spans="3:6">
      <c r="C654" s="4"/>
      <c r="D654" s="4"/>
      <c r="E654" s="4"/>
      <c r="F654" s="4"/>
    </row>
    <row r="655" spans="3:6">
      <c r="C655" s="4"/>
      <c r="D655" s="4"/>
      <c r="E655" s="4"/>
      <c r="F655" s="4"/>
    </row>
    <row r="656" spans="3:6">
      <c r="C656" s="4"/>
      <c r="D656" s="4"/>
      <c r="E656" s="4"/>
      <c r="F656" s="4"/>
    </row>
    <row r="657" spans="3:6">
      <c r="C657" s="4"/>
      <c r="D657" s="4"/>
      <c r="E657" s="4"/>
      <c r="F657" s="4"/>
    </row>
    <row r="658" spans="3:6">
      <c r="C658" s="4"/>
      <c r="D658" s="4"/>
      <c r="E658" s="4"/>
      <c r="F658" s="4"/>
    </row>
    <row r="659" spans="3:6">
      <c r="C659" s="4"/>
      <c r="D659" s="4"/>
      <c r="E659" s="4"/>
      <c r="F659" s="4"/>
    </row>
    <row r="660" spans="3:6">
      <c r="C660" s="4"/>
      <c r="D660" s="4"/>
      <c r="E660" s="4"/>
      <c r="F660" s="4"/>
    </row>
    <row r="661" spans="3:6">
      <c r="C661" s="4"/>
      <c r="D661" s="4"/>
      <c r="E661" s="4"/>
      <c r="F661" s="4"/>
    </row>
    <row r="662" spans="3:6">
      <c r="C662" s="4"/>
      <c r="D662" s="4"/>
      <c r="E662" s="4"/>
      <c r="F662" s="4"/>
    </row>
    <row r="663" spans="3:6">
      <c r="C663" s="4"/>
      <c r="D663" s="4"/>
      <c r="E663" s="4"/>
      <c r="F663" s="4"/>
    </row>
    <row r="664" spans="3:6">
      <c r="C664" s="4"/>
      <c r="D664" s="4"/>
      <c r="E664" s="4"/>
      <c r="F664" s="4"/>
    </row>
    <row r="665" spans="3:6">
      <c r="C665" s="4"/>
      <c r="D665" s="4"/>
      <c r="E665" s="4"/>
      <c r="F665" s="4"/>
    </row>
    <row r="666" spans="3:6">
      <c r="C666" s="4"/>
      <c r="D666" s="4"/>
      <c r="E666" s="4"/>
      <c r="F666" s="4"/>
    </row>
    <row r="667" spans="3:6">
      <c r="C667" s="4"/>
      <c r="D667" s="4"/>
      <c r="E667" s="4"/>
      <c r="F667" s="4"/>
    </row>
    <row r="668" spans="3:6">
      <c r="C668" s="4"/>
      <c r="D668" s="4"/>
      <c r="E668" s="4"/>
      <c r="F668" s="4"/>
    </row>
    <row r="669" spans="3:6">
      <c r="C669" s="4"/>
      <c r="D669" s="4"/>
      <c r="E669" s="4"/>
      <c r="F669" s="4"/>
    </row>
    <row r="670" spans="3:6">
      <c r="C670" s="4"/>
      <c r="D670" s="4"/>
      <c r="E670" s="4"/>
      <c r="F670" s="4"/>
    </row>
    <row r="671" spans="3:6">
      <c r="C671" s="4"/>
      <c r="D671" s="4"/>
      <c r="E671" s="4"/>
      <c r="F671" s="4"/>
    </row>
    <row r="672" spans="3:6">
      <c r="C672" s="4"/>
      <c r="D672" s="4"/>
      <c r="E672" s="4"/>
      <c r="F672" s="4"/>
    </row>
    <row r="673" spans="3:6">
      <c r="C673" s="4"/>
      <c r="D673" s="4"/>
      <c r="E673" s="4"/>
      <c r="F673" s="4"/>
    </row>
    <row r="674" spans="3:6">
      <c r="C674" s="4"/>
      <c r="D674" s="4"/>
      <c r="E674" s="4"/>
      <c r="F674" s="4"/>
    </row>
    <row r="675" spans="3:6">
      <c r="C675" s="4"/>
      <c r="D675" s="4"/>
      <c r="E675" s="4"/>
      <c r="F675" s="4"/>
    </row>
    <row r="676" spans="3:6">
      <c r="C676" s="4"/>
      <c r="D676" s="4"/>
      <c r="E676" s="4"/>
      <c r="F676" s="4"/>
    </row>
    <row r="677" spans="3:6">
      <c r="C677" s="4"/>
      <c r="D677" s="4"/>
      <c r="E677" s="4"/>
      <c r="F677" s="4"/>
    </row>
    <row r="678" spans="3:6">
      <c r="C678" s="4"/>
      <c r="D678" s="4"/>
      <c r="E678" s="4"/>
      <c r="F678" s="4"/>
    </row>
    <row r="679" spans="3:6">
      <c r="C679" s="4"/>
      <c r="D679" s="4"/>
      <c r="E679" s="4"/>
      <c r="F679" s="4"/>
    </row>
    <row r="680" spans="3:6">
      <c r="C680" s="4"/>
      <c r="D680" s="4"/>
      <c r="E680" s="4"/>
      <c r="F680" s="4"/>
    </row>
    <row r="681" spans="3:6">
      <c r="C681" s="4"/>
      <c r="D681" s="4"/>
      <c r="E681" s="4"/>
      <c r="F681" s="4"/>
    </row>
    <row r="682" spans="3:6">
      <c r="C682" s="4"/>
      <c r="D682" s="4"/>
      <c r="E682" s="4"/>
      <c r="F682" s="4"/>
    </row>
    <row r="683" spans="3:6">
      <c r="C683" s="4"/>
      <c r="D683" s="4"/>
      <c r="E683" s="4"/>
      <c r="F683" s="4"/>
    </row>
    <row r="684" spans="3:6">
      <c r="C684" s="4"/>
      <c r="D684" s="4"/>
      <c r="E684" s="4"/>
      <c r="F684" s="4"/>
    </row>
    <row r="685" spans="3:6">
      <c r="C685" s="4"/>
      <c r="D685" s="4"/>
      <c r="E685" s="4"/>
      <c r="F685" s="4"/>
    </row>
    <row r="686" spans="3:6">
      <c r="C686" s="4"/>
      <c r="D686" s="4"/>
      <c r="E686" s="4"/>
      <c r="F686" s="4"/>
    </row>
    <row r="687" spans="3:6">
      <c r="C687" s="4"/>
      <c r="D687" s="4"/>
      <c r="E687" s="4"/>
      <c r="F687" s="4"/>
    </row>
    <row r="688" spans="3:6">
      <c r="C688" s="4"/>
      <c r="D688" s="4"/>
      <c r="E688" s="4"/>
      <c r="F688" s="4"/>
    </row>
    <row r="689" spans="3:6">
      <c r="C689" s="4"/>
      <c r="D689" s="4"/>
      <c r="E689" s="4"/>
      <c r="F689" s="4"/>
    </row>
    <row r="690" spans="3:6">
      <c r="C690" s="4"/>
      <c r="D690" s="4"/>
      <c r="E690" s="4"/>
      <c r="F690" s="4"/>
    </row>
    <row r="691" spans="3:6">
      <c r="C691" s="4"/>
      <c r="D691" s="4"/>
      <c r="E691" s="4"/>
      <c r="F691" s="4"/>
    </row>
    <row r="692" spans="3:6">
      <c r="C692" s="4"/>
      <c r="D692" s="4"/>
      <c r="E692" s="4"/>
      <c r="F692" s="4"/>
    </row>
    <row r="693" spans="3:6">
      <c r="C693" s="4"/>
      <c r="D693" s="4"/>
      <c r="E693" s="4"/>
      <c r="F693" s="4"/>
    </row>
    <row r="694" spans="3:6">
      <c r="C694" s="4"/>
      <c r="D694" s="4"/>
      <c r="E694" s="4"/>
      <c r="F694" s="4"/>
    </row>
    <row r="695" spans="3:6">
      <c r="C695" s="4"/>
      <c r="D695" s="4"/>
      <c r="E695" s="4"/>
      <c r="F695" s="4"/>
    </row>
    <row r="696" spans="3:6">
      <c r="C696" s="4"/>
      <c r="D696" s="4"/>
      <c r="E696" s="4"/>
      <c r="F696" s="4"/>
    </row>
    <row r="697" spans="3:6">
      <c r="C697" s="4"/>
      <c r="D697" s="4"/>
      <c r="E697" s="4"/>
      <c r="F697" s="4"/>
    </row>
    <row r="698" spans="3:6">
      <c r="C698" s="4"/>
      <c r="D698" s="4"/>
      <c r="E698" s="4"/>
      <c r="F698" s="4"/>
    </row>
    <row r="699" spans="3:6">
      <c r="C699" s="4"/>
      <c r="D699" s="4"/>
      <c r="E699" s="4"/>
      <c r="F699" s="4"/>
    </row>
    <row r="700" spans="3:6">
      <c r="C700" s="4"/>
      <c r="D700" s="4"/>
      <c r="E700" s="4"/>
      <c r="F700" s="4"/>
    </row>
    <row r="701" spans="3:6">
      <c r="C701" s="4"/>
      <c r="D701" s="4"/>
      <c r="E701" s="4"/>
      <c r="F701" s="4"/>
    </row>
    <row r="702" spans="3:6">
      <c r="C702" s="4"/>
      <c r="D702" s="4"/>
      <c r="E702" s="4"/>
      <c r="F702" s="4"/>
    </row>
    <row r="703" spans="3:6">
      <c r="C703" s="4"/>
      <c r="D703" s="4"/>
      <c r="E703" s="4"/>
      <c r="F703" s="4"/>
    </row>
    <row r="704" spans="3:6">
      <c r="C704" s="4"/>
      <c r="D704" s="4"/>
      <c r="E704" s="4"/>
      <c r="F704" s="4"/>
    </row>
    <row r="705" spans="3:6">
      <c r="C705" s="4"/>
      <c r="D705" s="4"/>
      <c r="E705" s="4"/>
      <c r="F705" s="4"/>
    </row>
    <row r="706" spans="3:6">
      <c r="C706" s="4"/>
      <c r="D706" s="4"/>
      <c r="E706" s="4"/>
      <c r="F706" s="4"/>
    </row>
    <row r="707" spans="3:6">
      <c r="C707" s="4"/>
      <c r="D707" s="4"/>
      <c r="E707" s="4"/>
      <c r="F707" s="4"/>
    </row>
    <row r="708" spans="3:6">
      <c r="C708" s="4"/>
      <c r="D708" s="4"/>
      <c r="E708" s="4"/>
      <c r="F708" s="4"/>
    </row>
    <row r="709" spans="3:6">
      <c r="C709" s="4"/>
      <c r="D709" s="4"/>
      <c r="E709" s="4"/>
      <c r="F709" s="4"/>
    </row>
    <row r="710" spans="3:6">
      <c r="C710" s="4"/>
      <c r="D710" s="4"/>
      <c r="E710" s="4"/>
      <c r="F710" s="4"/>
    </row>
    <row r="711" spans="3:6">
      <c r="C711" s="4"/>
      <c r="D711" s="4"/>
      <c r="E711" s="4"/>
      <c r="F711" s="4"/>
    </row>
    <row r="712" spans="3:6">
      <c r="C712" s="4"/>
      <c r="D712" s="4"/>
      <c r="E712" s="4"/>
      <c r="F712" s="4"/>
    </row>
    <row r="713" spans="3:6">
      <c r="C713" s="4"/>
      <c r="D713" s="4"/>
      <c r="E713" s="4"/>
      <c r="F713" s="4"/>
    </row>
    <row r="714" spans="3:6">
      <c r="C714" s="4"/>
      <c r="D714" s="4"/>
      <c r="E714" s="4"/>
      <c r="F714" s="4"/>
    </row>
    <row r="715" spans="3:6">
      <c r="C715" s="4"/>
      <c r="D715" s="4"/>
      <c r="E715" s="4"/>
      <c r="F715" s="4"/>
    </row>
    <row r="716" spans="3:6">
      <c r="C716" s="4"/>
      <c r="D716" s="4"/>
      <c r="E716" s="4"/>
      <c r="F716" s="4"/>
    </row>
    <row r="717" spans="3:6">
      <c r="C717" s="4"/>
      <c r="D717" s="4"/>
      <c r="E717" s="4"/>
      <c r="F717" s="4"/>
    </row>
    <row r="718" spans="3:6">
      <c r="C718" s="4"/>
      <c r="D718" s="4"/>
      <c r="E718" s="4"/>
      <c r="F718" s="4"/>
    </row>
    <row r="719" spans="3:6">
      <c r="C719" s="4"/>
      <c r="D719" s="4"/>
      <c r="E719" s="4"/>
      <c r="F719" s="4"/>
    </row>
    <row r="720" spans="3:6">
      <c r="C720" s="4"/>
      <c r="D720" s="4"/>
      <c r="E720" s="4"/>
      <c r="F720" s="4"/>
    </row>
    <row r="721" spans="3:6">
      <c r="C721" s="4"/>
      <c r="D721" s="4"/>
      <c r="E721" s="4"/>
      <c r="F721" s="4"/>
    </row>
    <row r="722" spans="3:6">
      <c r="C722" s="4"/>
      <c r="D722" s="4"/>
      <c r="E722" s="4"/>
      <c r="F722" s="4"/>
    </row>
    <row r="723" spans="3:6">
      <c r="C723" s="4"/>
      <c r="D723" s="4"/>
      <c r="E723" s="4"/>
      <c r="F723" s="4"/>
    </row>
    <row r="724" spans="3:6">
      <c r="C724" s="4"/>
      <c r="D724" s="4"/>
      <c r="E724" s="4"/>
      <c r="F724" s="4"/>
    </row>
    <row r="725" spans="3:6">
      <c r="C725" s="4"/>
      <c r="D725" s="4"/>
      <c r="E725" s="4"/>
      <c r="F725" s="4"/>
    </row>
    <row r="726" spans="3:6">
      <c r="C726" s="4"/>
      <c r="D726" s="4"/>
      <c r="E726" s="4"/>
      <c r="F726" s="4"/>
    </row>
    <row r="727" spans="3:6">
      <c r="C727" s="4"/>
      <c r="D727" s="4"/>
      <c r="E727" s="4"/>
      <c r="F727" s="4"/>
    </row>
    <row r="728" spans="3:6">
      <c r="C728" s="4"/>
      <c r="D728" s="4"/>
      <c r="E728" s="4"/>
      <c r="F728" s="4"/>
    </row>
    <row r="729" spans="3:6">
      <c r="C729" s="4"/>
      <c r="D729" s="4"/>
      <c r="E729" s="4"/>
      <c r="F729" s="4"/>
    </row>
    <row r="730" spans="3:6">
      <c r="C730" s="4"/>
      <c r="D730" s="4"/>
      <c r="E730" s="4"/>
      <c r="F730" s="4"/>
    </row>
    <row r="731" spans="3:6">
      <c r="C731" s="4"/>
      <c r="D731" s="4"/>
      <c r="E731" s="4"/>
      <c r="F731" s="4"/>
    </row>
    <row r="732" spans="3:6">
      <c r="C732" s="4"/>
      <c r="D732" s="4"/>
      <c r="E732" s="4"/>
      <c r="F732" s="4"/>
    </row>
    <row r="733" spans="3:6">
      <c r="C733" s="4"/>
      <c r="D733" s="4"/>
      <c r="E733" s="4"/>
      <c r="F733" s="4"/>
    </row>
    <row r="734" spans="3:6">
      <c r="C734" s="4"/>
      <c r="D734" s="4"/>
      <c r="E734" s="4"/>
      <c r="F734" s="4"/>
    </row>
    <row r="735" spans="3:6">
      <c r="C735" s="4"/>
      <c r="D735" s="4"/>
      <c r="E735" s="4"/>
      <c r="F735" s="4"/>
    </row>
    <row r="736" spans="3:6">
      <c r="C736" s="4"/>
      <c r="D736" s="4"/>
      <c r="E736" s="4"/>
      <c r="F736" s="4"/>
    </row>
    <row r="737" spans="3:6">
      <c r="C737" s="4"/>
      <c r="D737" s="4"/>
      <c r="E737" s="4"/>
      <c r="F737" s="4"/>
    </row>
    <row r="738" spans="3:6">
      <c r="C738" s="4"/>
      <c r="D738" s="4"/>
      <c r="E738" s="4"/>
      <c r="F738" s="4"/>
    </row>
    <row r="739" spans="3:6">
      <c r="C739" s="4"/>
      <c r="D739" s="4"/>
      <c r="E739" s="4"/>
      <c r="F739" s="4"/>
    </row>
    <row r="740" spans="3:6">
      <c r="C740" s="4"/>
      <c r="D740" s="4"/>
      <c r="E740" s="4"/>
      <c r="F740" s="4"/>
    </row>
    <row r="741" spans="3:6">
      <c r="C741" s="4"/>
      <c r="D741" s="4"/>
      <c r="E741" s="4"/>
      <c r="F741" s="4"/>
    </row>
    <row r="742" spans="3:6">
      <c r="C742" s="4"/>
      <c r="D742" s="4"/>
      <c r="E742" s="4"/>
      <c r="F742" s="4"/>
    </row>
    <row r="743" spans="3:6">
      <c r="C743" s="4"/>
      <c r="D743" s="4"/>
      <c r="E743" s="4"/>
      <c r="F743" s="4"/>
    </row>
    <row r="744" spans="3:6">
      <c r="C744" s="4"/>
      <c r="D744" s="4"/>
      <c r="E744" s="4"/>
      <c r="F744" s="4"/>
    </row>
    <row r="745" spans="3:6">
      <c r="C745" s="4"/>
      <c r="D745" s="4"/>
      <c r="E745" s="4"/>
      <c r="F745" s="4"/>
    </row>
    <row r="746" spans="3:6">
      <c r="C746" s="4"/>
      <c r="D746" s="4"/>
      <c r="E746" s="4"/>
      <c r="F746" s="4"/>
    </row>
    <row r="747" spans="3:6">
      <c r="C747" s="4"/>
      <c r="D747" s="4"/>
      <c r="E747" s="4"/>
      <c r="F747" s="4"/>
    </row>
    <row r="748" spans="3:6">
      <c r="C748" s="4"/>
      <c r="D748" s="4"/>
      <c r="E748" s="4"/>
      <c r="F748" s="4"/>
    </row>
    <row r="749" spans="3:6">
      <c r="C749" s="4"/>
      <c r="D749" s="4"/>
      <c r="E749" s="4"/>
      <c r="F749" s="4"/>
    </row>
    <row r="750" spans="3:6">
      <c r="C750" s="4"/>
      <c r="D750" s="4"/>
      <c r="E750" s="4"/>
      <c r="F750" s="4"/>
    </row>
    <row r="751" spans="3:6">
      <c r="C751" s="4"/>
      <c r="D751" s="4"/>
      <c r="E751" s="4"/>
      <c r="F751" s="4"/>
    </row>
    <row r="752" spans="3:6">
      <c r="C752" s="4"/>
      <c r="D752" s="4"/>
      <c r="E752" s="4"/>
      <c r="F752" s="4"/>
    </row>
    <row r="753" spans="3:6">
      <c r="C753" s="4"/>
      <c r="D753" s="4"/>
      <c r="E753" s="4"/>
      <c r="F753" s="4"/>
    </row>
    <row r="754" spans="3:6">
      <c r="C754" s="4"/>
      <c r="D754" s="4"/>
      <c r="E754" s="4"/>
      <c r="F754" s="4"/>
    </row>
    <row r="755" spans="3:6">
      <c r="C755" s="4"/>
      <c r="D755" s="4"/>
      <c r="E755" s="4"/>
      <c r="F755" s="4"/>
    </row>
    <row r="756" spans="3:6">
      <c r="C756" s="4"/>
      <c r="D756" s="4"/>
      <c r="E756" s="4"/>
      <c r="F756" s="4"/>
    </row>
    <row r="757" spans="3:6">
      <c r="C757" s="4"/>
      <c r="D757" s="4"/>
      <c r="E757" s="4"/>
      <c r="F757" s="4"/>
    </row>
    <row r="758" spans="3:6">
      <c r="C758" s="4"/>
      <c r="D758" s="4"/>
      <c r="E758" s="4"/>
      <c r="F758" s="4"/>
    </row>
    <row r="759" spans="3:6">
      <c r="C759" s="4"/>
      <c r="D759" s="4"/>
      <c r="E759" s="4"/>
      <c r="F759" s="4"/>
    </row>
    <row r="760" spans="3:6">
      <c r="C760" s="4"/>
      <c r="D760" s="4"/>
      <c r="E760" s="4"/>
      <c r="F760" s="4"/>
    </row>
    <row r="761" spans="3:6">
      <c r="C761" s="4"/>
      <c r="D761" s="4"/>
      <c r="E761" s="4"/>
      <c r="F761" s="4"/>
    </row>
    <row r="762" spans="3:6">
      <c r="C762" s="4"/>
      <c r="D762" s="4"/>
      <c r="E762" s="4"/>
      <c r="F762" s="4"/>
    </row>
    <row r="763" spans="3:6">
      <c r="C763" s="4"/>
      <c r="D763" s="4"/>
      <c r="E763" s="4"/>
      <c r="F763" s="4"/>
    </row>
    <row r="764" spans="3:6">
      <c r="C764" s="4"/>
      <c r="D764" s="4"/>
      <c r="E764" s="4"/>
      <c r="F764" s="4"/>
    </row>
    <row r="765" spans="3:6">
      <c r="C765" s="4"/>
      <c r="D765" s="4"/>
      <c r="E765" s="4"/>
      <c r="F765" s="4"/>
    </row>
    <row r="766" spans="3:6">
      <c r="C766" s="4"/>
      <c r="D766" s="4"/>
      <c r="E766" s="4"/>
      <c r="F766" s="4"/>
    </row>
    <row r="767" spans="3:6">
      <c r="C767" s="4"/>
      <c r="D767" s="4"/>
      <c r="E767" s="4"/>
      <c r="F767" s="4"/>
    </row>
    <row r="768" spans="3:6">
      <c r="C768" s="4"/>
      <c r="D768" s="4"/>
      <c r="E768" s="4"/>
      <c r="F768" s="4"/>
    </row>
    <row r="769" spans="3:6">
      <c r="C769" s="4"/>
      <c r="D769" s="4"/>
      <c r="E769" s="4"/>
      <c r="F769" s="4"/>
    </row>
    <row r="770" spans="3:6">
      <c r="C770" s="4"/>
      <c r="D770" s="4"/>
      <c r="E770" s="4"/>
      <c r="F770" s="4"/>
    </row>
    <row r="771" spans="3:6">
      <c r="C771" s="4"/>
      <c r="D771" s="4"/>
      <c r="E771" s="4"/>
      <c r="F771" s="4"/>
    </row>
    <row r="772" spans="3:6">
      <c r="C772" s="4"/>
      <c r="D772" s="4"/>
      <c r="E772" s="4"/>
      <c r="F772" s="4"/>
    </row>
    <row r="773" spans="3:6">
      <c r="C773" s="4"/>
      <c r="D773" s="4"/>
      <c r="E773" s="4"/>
      <c r="F773" s="4"/>
    </row>
    <row r="774" spans="3:6">
      <c r="C774" s="4"/>
      <c r="D774" s="4"/>
      <c r="E774" s="4"/>
      <c r="F774" s="4"/>
    </row>
    <row r="775" spans="3:6">
      <c r="C775" s="4"/>
      <c r="D775" s="4"/>
      <c r="E775" s="4"/>
      <c r="F775" s="4"/>
    </row>
    <row r="776" spans="3:6">
      <c r="C776" s="4"/>
      <c r="D776" s="4"/>
      <c r="E776" s="4"/>
      <c r="F776" s="4"/>
    </row>
    <row r="777" spans="3:6">
      <c r="C777" s="4"/>
      <c r="D777" s="4"/>
      <c r="E777" s="4"/>
      <c r="F777" s="4"/>
    </row>
    <row r="778" spans="3:6">
      <c r="C778" s="4"/>
      <c r="D778" s="4"/>
      <c r="E778" s="4"/>
      <c r="F778" s="4"/>
    </row>
    <row r="779" spans="3:6">
      <c r="C779" s="4"/>
      <c r="D779" s="4"/>
      <c r="E779" s="4"/>
      <c r="F779" s="4"/>
    </row>
    <row r="780" spans="3:6">
      <c r="C780" s="4"/>
      <c r="D780" s="4"/>
      <c r="E780" s="4"/>
      <c r="F780" s="4"/>
    </row>
    <row r="781" spans="3:6">
      <c r="C781" s="4"/>
      <c r="D781" s="4"/>
      <c r="E781" s="4"/>
      <c r="F781" s="4"/>
    </row>
    <row r="782" spans="3:6">
      <c r="C782" s="4"/>
      <c r="D782" s="4"/>
      <c r="E782" s="4"/>
      <c r="F782" s="4"/>
    </row>
    <row r="783" spans="3:6">
      <c r="C783" s="4"/>
      <c r="D783" s="4"/>
      <c r="E783" s="4"/>
      <c r="F783" s="4"/>
    </row>
    <row r="784" spans="3:6">
      <c r="C784" s="4"/>
      <c r="D784" s="4"/>
      <c r="E784" s="4"/>
      <c r="F784" s="4"/>
    </row>
    <row r="785" spans="3:6">
      <c r="C785" s="4"/>
      <c r="D785" s="4"/>
      <c r="E785" s="4"/>
      <c r="F785" s="4"/>
    </row>
    <row r="786" spans="3:6">
      <c r="C786" s="4"/>
      <c r="D786" s="4"/>
      <c r="E786" s="4"/>
      <c r="F786" s="4"/>
    </row>
    <row r="787" spans="3:6">
      <c r="C787" s="4"/>
      <c r="D787" s="4"/>
      <c r="E787" s="4"/>
      <c r="F787" s="4"/>
    </row>
    <row r="788" spans="3:6">
      <c r="C788" s="4"/>
      <c r="D788" s="4"/>
      <c r="E788" s="4"/>
      <c r="F788" s="4"/>
    </row>
    <row r="789" spans="3:6">
      <c r="C789" s="4"/>
      <c r="D789" s="4"/>
      <c r="E789" s="4"/>
      <c r="F789" s="4"/>
    </row>
    <row r="790" spans="3:6">
      <c r="C790" s="4"/>
      <c r="D790" s="4"/>
      <c r="E790" s="4"/>
      <c r="F790" s="4"/>
    </row>
    <row r="791" spans="3:6">
      <c r="C791" s="4"/>
      <c r="D791" s="4"/>
      <c r="E791" s="4"/>
      <c r="F791" s="4"/>
    </row>
    <row r="792" spans="3:6">
      <c r="C792" s="4"/>
      <c r="D792" s="4"/>
      <c r="E792" s="4"/>
      <c r="F792" s="4"/>
    </row>
    <row r="793" spans="3:6">
      <c r="C793" s="4"/>
      <c r="D793" s="4"/>
      <c r="E793" s="4"/>
      <c r="F793" s="4"/>
    </row>
    <row r="794" spans="3:6">
      <c r="C794" s="4"/>
      <c r="D794" s="4"/>
      <c r="E794" s="4"/>
      <c r="F794" s="4"/>
    </row>
    <row r="795" spans="3:6">
      <c r="C795" s="4"/>
      <c r="D795" s="4"/>
      <c r="E795" s="4"/>
      <c r="F795" s="4"/>
    </row>
    <row r="796" spans="3:6">
      <c r="C796" s="4"/>
      <c r="D796" s="4"/>
      <c r="E796" s="4"/>
      <c r="F796" s="4"/>
    </row>
    <row r="797" spans="3:6">
      <c r="C797" s="4"/>
      <c r="D797" s="4"/>
      <c r="E797" s="4"/>
      <c r="F797" s="4"/>
    </row>
    <row r="798" spans="3:6">
      <c r="C798" s="4"/>
      <c r="D798" s="4"/>
      <c r="E798" s="4"/>
      <c r="F798" s="4"/>
    </row>
    <row r="799" spans="3:6">
      <c r="C799" s="4"/>
      <c r="D799" s="4"/>
      <c r="E799" s="4"/>
      <c r="F799" s="4"/>
    </row>
    <row r="800" spans="3:6">
      <c r="C800" s="4"/>
      <c r="D800" s="4"/>
      <c r="E800" s="4"/>
      <c r="F800" s="4"/>
    </row>
    <row r="801" spans="3:6">
      <c r="C801" s="4"/>
      <c r="D801" s="4"/>
      <c r="E801" s="4"/>
      <c r="F801" s="4"/>
    </row>
    <row r="802" spans="3:6">
      <c r="C802" s="4"/>
      <c r="D802" s="4"/>
      <c r="E802" s="4"/>
      <c r="F802" s="4"/>
    </row>
    <row r="803" spans="3:6">
      <c r="C803" s="4"/>
      <c r="D803" s="4"/>
      <c r="E803" s="4"/>
      <c r="F803" s="4"/>
    </row>
    <row r="804" spans="3:6">
      <c r="C804" s="4"/>
      <c r="D804" s="4"/>
      <c r="E804" s="4"/>
      <c r="F804" s="4"/>
    </row>
    <row r="805" spans="3:6">
      <c r="C805" s="4"/>
      <c r="D805" s="4"/>
      <c r="E805" s="4"/>
      <c r="F805" s="4"/>
    </row>
    <row r="806" spans="3:6">
      <c r="C806" s="4"/>
      <c r="D806" s="4"/>
      <c r="E806" s="4"/>
      <c r="F806" s="4"/>
    </row>
    <row r="807" spans="3:6">
      <c r="C807" s="4"/>
      <c r="D807" s="4"/>
      <c r="E807" s="4"/>
      <c r="F807" s="4"/>
    </row>
    <row r="808" spans="3:6">
      <c r="C808" s="4"/>
      <c r="D808" s="4"/>
      <c r="E808" s="4"/>
      <c r="F808" s="4"/>
    </row>
    <row r="809" spans="3:6">
      <c r="C809" s="4"/>
      <c r="D809" s="4"/>
      <c r="E809" s="4"/>
      <c r="F809" s="4"/>
    </row>
    <row r="810" spans="3:6">
      <c r="C810" s="4"/>
      <c r="D810" s="4"/>
      <c r="E810" s="4"/>
      <c r="F810" s="4"/>
    </row>
    <row r="811" spans="3:6">
      <c r="C811" s="4"/>
      <c r="D811" s="4"/>
      <c r="E811" s="4"/>
      <c r="F811" s="4"/>
    </row>
    <row r="812" spans="3:6">
      <c r="C812" s="4"/>
      <c r="D812" s="4"/>
      <c r="E812" s="4"/>
      <c r="F812" s="4"/>
    </row>
    <row r="813" spans="3:6">
      <c r="C813" s="4"/>
      <c r="D813" s="4"/>
      <c r="E813" s="4"/>
      <c r="F813" s="4"/>
    </row>
    <row r="814" spans="3:6">
      <c r="C814" s="4"/>
      <c r="D814" s="4"/>
      <c r="E814" s="4"/>
      <c r="F814" s="4"/>
    </row>
    <row r="815" spans="3:6">
      <c r="C815" s="4"/>
      <c r="D815" s="4"/>
      <c r="E815" s="4"/>
      <c r="F815" s="4"/>
    </row>
    <row r="816" spans="3:6">
      <c r="C816" s="4"/>
      <c r="D816" s="4"/>
      <c r="E816" s="4"/>
      <c r="F816" s="4"/>
    </row>
    <row r="817" spans="3:6">
      <c r="C817" s="4"/>
      <c r="D817" s="4"/>
      <c r="E817" s="4"/>
      <c r="F817" s="4"/>
    </row>
    <row r="818" spans="3:6">
      <c r="C818" s="4"/>
      <c r="D818" s="4"/>
      <c r="E818" s="4"/>
      <c r="F818" s="4"/>
    </row>
    <row r="819" spans="3:6">
      <c r="C819" s="4"/>
      <c r="D819" s="4"/>
      <c r="E819" s="4"/>
      <c r="F819" s="4"/>
    </row>
    <row r="820" spans="3:6">
      <c r="C820" s="4"/>
      <c r="D820" s="4"/>
      <c r="E820" s="4"/>
      <c r="F820" s="4"/>
    </row>
    <row r="821" spans="3:6">
      <c r="C821" s="4"/>
      <c r="D821" s="4"/>
      <c r="E821" s="4"/>
      <c r="F821" s="4"/>
    </row>
    <row r="822" spans="3:6">
      <c r="C822" s="4"/>
      <c r="D822" s="4"/>
      <c r="E822" s="4"/>
      <c r="F822" s="4"/>
    </row>
    <row r="823" spans="3:6">
      <c r="C823" s="4"/>
      <c r="D823" s="4"/>
      <c r="E823" s="4"/>
      <c r="F823" s="4"/>
    </row>
    <row r="824" spans="3:6">
      <c r="C824" s="4"/>
      <c r="D824" s="4"/>
      <c r="E824" s="4"/>
      <c r="F824" s="4"/>
    </row>
    <row r="825" spans="3:6">
      <c r="C825" s="4"/>
      <c r="D825" s="4"/>
      <c r="E825" s="4"/>
      <c r="F825" s="4"/>
    </row>
    <row r="826" spans="3:6">
      <c r="C826" s="4"/>
      <c r="D826" s="4"/>
      <c r="E826" s="4"/>
      <c r="F826" s="4"/>
    </row>
    <row r="827" spans="3:6">
      <c r="C827" s="4"/>
      <c r="D827" s="4"/>
      <c r="E827" s="4"/>
      <c r="F827" s="4"/>
    </row>
    <row r="828" spans="3:6">
      <c r="C828" s="4"/>
      <c r="D828" s="4"/>
      <c r="E828" s="4"/>
      <c r="F828" s="4"/>
    </row>
    <row r="829" spans="3:6">
      <c r="C829" s="4"/>
      <c r="D829" s="4"/>
      <c r="E829" s="4"/>
      <c r="F829" s="4"/>
    </row>
    <row r="830" spans="3:6">
      <c r="C830" s="4"/>
      <c r="D830" s="4"/>
      <c r="E830" s="4"/>
      <c r="F830" s="4"/>
    </row>
    <row r="831" spans="3:6">
      <c r="C831" s="4"/>
      <c r="D831" s="4"/>
      <c r="E831" s="4"/>
      <c r="F831" s="4"/>
    </row>
    <row r="832" spans="3:6">
      <c r="C832" s="4"/>
      <c r="D832" s="4"/>
      <c r="E832" s="4"/>
      <c r="F832" s="4"/>
    </row>
    <row r="833" spans="3:6">
      <c r="C833" s="4"/>
      <c r="D833" s="4"/>
      <c r="E833" s="4"/>
      <c r="F833" s="4"/>
    </row>
    <row r="834" spans="3:6">
      <c r="C834" s="4"/>
      <c r="D834" s="4"/>
      <c r="E834" s="4"/>
      <c r="F834" s="4"/>
    </row>
    <row r="835" spans="3:6">
      <c r="C835" s="4"/>
      <c r="D835" s="4"/>
      <c r="E835" s="4"/>
      <c r="F835" s="4"/>
    </row>
    <row r="836" spans="3:6">
      <c r="C836" s="4"/>
      <c r="D836" s="4"/>
      <c r="E836" s="4"/>
      <c r="F836" s="4"/>
    </row>
    <row r="837" spans="3:6">
      <c r="C837" s="4"/>
      <c r="D837" s="4"/>
      <c r="E837" s="4"/>
      <c r="F837" s="4"/>
    </row>
    <row r="838" spans="3:6">
      <c r="C838" s="4"/>
      <c r="D838" s="4"/>
      <c r="E838" s="4"/>
      <c r="F838" s="4"/>
    </row>
    <row r="839" spans="3:6">
      <c r="C839" s="4"/>
      <c r="D839" s="4"/>
      <c r="E839" s="4"/>
      <c r="F839" s="4"/>
    </row>
    <row r="840" spans="3:6">
      <c r="C840" s="4"/>
      <c r="D840" s="4"/>
      <c r="E840" s="4"/>
      <c r="F840" s="4"/>
    </row>
    <row r="841" spans="3:6">
      <c r="C841" s="4"/>
      <c r="D841" s="4"/>
      <c r="E841" s="4"/>
      <c r="F841" s="4"/>
    </row>
    <row r="842" spans="3:6">
      <c r="C842" s="4"/>
      <c r="D842" s="4"/>
      <c r="E842" s="4"/>
      <c r="F842" s="4"/>
    </row>
    <row r="843" spans="3:6">
      <c r="C843" s="4"/>
      <c r="D843" s="4"/>
      <c r="E843" s="4"/>
      <c r="F843" s="4"/>
    </row>
    <row r="844" spans="3:6">
      <c r="C844" s="4"/>
      <c r="D844" s="4"/>
      <c r="E844" s="4"/>
      <c r="F844" s="4"/>
    </row>
    <row r="845" spans="3:6">
      <c r="C845" s="4"/>
      <c r="D845" s="4"/>
      <c r="E845" s="4"/>
      <c r="F845" s="4"/>
    </row>
    <row r="846" spans="3:6">
      <c r="C846" s="4"/>
      <c r="D846" s="4"/>
      <c r="E846" s="4"/>
      <c r="F846" s="4"/>
    </row>
    <row r="847" spans="3:6">
      <c r="C847" s="4"/>
      <c r="D847" s="4"/>
      <c r="E847" s="4"/>
      <c r="F847" s="4"/>
    </row>
    <row r="848" spans="3:6">
      <c r="C848" s="4"/>
      <c r="D848" s="4"/>
      <c r="E848" s="4"/>
      <c r="F848" s="4"/>
    </row>
    <row r="849" spans="3:6">
      <c r="C849" s="4"/>
      <c r="D849" s="4"/>
      <c r="E849" s="4"/>
      <c r="F849" s="4"/>
    </row>
    <row r="850" spans="3:6">
      <c r="C850" s="4"/>
      <c r="D850" s="4"/>
      <c r="E850" s="4"/>
      <c r="F850" s="4"/>
    </row>
    <row r="851" spans="3:6">
      <c r="C851" s="4"/>
      <c r="D851" s="4"/>
      <c r="E851" s="4"/>
      <c r="F851" s="4"/>
    </row>
    <row r="852" spans="3:6">
      <c r="C852" s="4"/>
      <c r="D852" s="4"/>
      <c r="E852" s="4"/>
      <c r="F852" s="4"/>
    </row>
    <row r="853" spans="3:6">
      <c r="C853" s="4"/>
      <c r="D853" s="4"/>
      <c r="E853" s="4"/>
      <c r="F853" s="4"/>
    </row>
    <row r="854" spans="3:6">
      <c r="C854" s="4"/>
      <c r="D854" s="4"/>
      <c r="E854" s="4"/>
      <c r="F854" s="4"/>
    </row>
    <row r="855" spans="3:6">
      <c r="C855" s="4"/>
      <c r="D855" s="4"/>
      <c r="E855" s="4"/>
      <c r="F855" s="4"/>
    </row>
    <row r="856" spans="3:6">
      <c r="C856" s="4"/>
      <c r="D856" s="4"/>
      <c r="E856" s="4"/>
      <c r="F856" s="4"/>
    </row>
    <row r="857" spans="3:6">
      <c r="C857" s="4"/>
      <c r="D857" s="4"/>
      <c r="E857" s="4"/>
      <c r="F857" s="4"/>
    </row>
    <row r="858" spans="3:6">
      <c r="C858" s="4"/>
      <c r="D858" s="4"/>
      <c r="E858" s="4"/>
      <c r="F858" s="4"/>
    </row>
    <row r="859" spans="3:6">
      <c r="C859" s="4"/>
      <c r="D859" s="4"/>
      <c r="E859" s="4"/>
      <c r="F859" s="4"/>
    </row>
    <row r="860" spans="3:6">
      <c r="C860" s="4"/>
      <c r="D860" s="4"/>
      <c r="E860" s="4"/>
      <c r="F860" s="4"/>
    </row>
    <row r="861" spans="3:6">
      <c r="C861" s="4"/>
      <c r="D861" s="4"/>
      <c r="E861" s="4"/>
      <c r="F861" s="4"/>
    </row>
    <row r="862" spans="3:6">
      <c r="C862" s="4"/>
      <c r="D862" s="4"/>
      <c r="E862" s="4"/>
      <c r="F862" s="4"/>
    </row>
    <row r="863" spans="3:6">
      <c r="C863" s="4"/>
      <c r="D863" s="4"/>
      <c r="E863" s="4"/>
      <c r="F863" s="4"/>
    </row>
    <row r="864" spans="3:6">
      <c r="C864" s="4"/>
      <c r="D864" s="4"/>
      <c r="E864" s="4"/>
      <c r="F864" s="4"/>
    </row>
    <row r="865" spans="3:6">
      <c r="C865" s="4"/>
      <c r="D865" s="4"/>
      <c r="E865" s="4"/>
      <c r="F865" s="4"/>
    </row>
    <row r="866" spans="3:6">
      <c r="C866" s="4"/>
      <c r="D866" s="4"/>
      <c r="E866" s="4"/>
      <c r="F866" s="4"/>
    </row>
    <row r="867" spans="3:6">
      <c r="C867" s="4"/>
      <c r="D867" s="4"/>
      <c r="E867" s="4"/>
      <c r="F867" s="4"/>
    </row>
    <row r="868" spans="3:6">
      <c r="C868" s="4"/>
      <c r="D868" s="4"/>
      <c r="E868" s="4"/>
      <c r="F868" s="4"/>
    </row>
    <row r="869" spans="3:6">
      <c r="C869" s="4"/>
      <c r="D869" s="4"/>
      <c r="E869" s="4"/>
      <c r="F869" s="4"/>
    </row>
    <row r="870" spans="3:6">
      <c r="C870" s="4"/>
      <c r="D870" s="4"/>
      <c r="E870" s="4"/>
      <c r="F870" s="4"/>
    </row>
    <row r="871" spans="3:6">
      <c r="C871" s="4"/>
      <c r="D871" s="4"/>
      <c r="E871" s="4"/>
      <c r="F871" s="4"/>
    </row>
    <row r="872" spans="3:6">
      <c r="C872" s="4"/>
      <c r="D872" s="4"/>
      <c r="E872" s="4"/>
      <c r="F872" s="4"/>
    </row>
    <row r="873" spans="3:6">
      <c r="C873" s="4"/>
      <c r="D873" s="4"/>
      <c r="E873" s="4"/>
      <c r="F873" s="4"/>
    </row>
    <row r="874" spans="3:6">
      <c r="C874" s="4"/>
      <c r="D874" s="4"/>
      <c r="E874" s="4"/>
      <c r="F874" s="4"/>
    </row>
    <row r="875" spans="3:6">
      <c r="C875" s="4"/>
      <c r="D875" s="4"/>
      <c r="E875" s="4"/>
      <c r="F875" s="4"/>
    </row>
    <row r="876" spans="3:6">
      <c r="C876" s="4"/>
      <c r="D876" s="4"/>
      <c r="E876" s="4"/>
      <c r="F876" s="4"/>
    </row>
    <row r="877" spans="3:6">
      <c r="C877" s="4"/>
      <c r="D877" s="4"/>
      <c r="E877" s="4"/>
      <c r="F877" s="4"/>
    </row>
    <row r="878" spans="3:6">
      <c r="C878" s="4"/>
      <c r="D878" s="4"/>
      <c r="E878" s="4"/>
      <c r="F878" s="4"/>
    </row>
    <row r="879" spans="3:6">
      <c r="C879" s="4"/>
      <c r="D879" s="4"/>
      <c r="E879" s="4"/>
      <c r="F879" s="4"/>
    </row>
    <row r="880" spans="3:6">
      <c r="C880" s="4"/>
      <c r="D880" s="4"/>
      <c r="E880" s="4"/>
      <c r="F880" s="4"/>
    </row>
    <row r="881" spans="3:6">
      <c r="C881" s="4"/>
      <c r="D881" s="4"/>
      <c r="E881" s="4"/>
      <c r="F881" s="4"/>
    </row>
    <row r="882" spans="3:6">
      <c r="C882" s="4"/>
      <c r="D882" s="4"/>
      <c r="E882" s="4"/>
      <c r="F882" s="4"/>
    </row>
    <row r="883" spans="3:6">
      <c r="C883" s="4"/>
      <c r="D883" s="4"/>
      <c r="E883" s="4"/>
      <c r="F883" s="4"/>
    </row>
    <row r="884" spans="3:6">
      <c r="C884" s="4"/>
      <c r="D884" s="4"/>
      <c r="E884" s="4"/>
      <c r="F884" s="4"/>
    </row>
    <row r="885" spans="3:6">
      <c r="C885" s="4"/>
      <c r="D885" s="4"/>
      <c r="E885" s="4"/>
      <c r="F885" s="4"/>
    </row>
    <row r="886" spans="3:6">
      <c r="C886" s="4"/>
      <c r="D886" s="4"/>
      <c r="E886" s="4"/>
      <c r="F886" s="4"/>
    </row>
    <row r="887" spans="3:6">
      <c r="C887" s="4"/>
      <c r="D887" s="4"/>
      <c r="E887" s="4"/>
      <c r="F887" s="4"/>
    </row>
    <row r="888" spans="3:6">
      <c r="C888" s="4"/>
      <c r="D888" s="4"/>
      <c r="E888" s="4"/>
      <c r="F888" s="4"/>
    </row>
    <row r="889" spans="3:6">
      <c r="C889" s="4"/>
      <c r="D889" s="4"/>
      <c r="E889" s="4"/>
      <c r="F889" s="4"/>
    </row>
    <row r="890" spans="3:6">
      <c r="C890" s="4"/>
      <c r="D890" s="4"/>
      <c r="E890" s="4"/>
      <c r="F890" s="4"/>
    </row>
    <row r="891" spans="3:6">
      <c r="C891" s="4"/>
      <c r="D891" s="4"/>
      <c r="E891" s="4"/>
      <c r="F891" s="4"/>
    </row>
    <row r="892" spans="3:6">
      <c r="C892" s="4"/>
      <c r="D892" s="4"/>
      <c r="E892" s="4"/>
      <c r="F892" s="4"/>
    </row>
    <row r="893" spans="3:6">
      <c r="C893" s="4"/>
      <c r="D893" s="4"/>
      <c r="E893" s="4"/>
      <c r="F893" s="4"/>
    </row>
    <row r="894" spans="3:6">
      <c r="C894" s="4"/>
      <c r="D894" s="4"/>
      <c r="E894" s="4"/>
      <c r="F894" s="4"/>
    </row>
    <row r="895" spans="3:6">
      <c r="C895" s="4"/>
      <c r="D895" s="4"/>
      <c r="E895" s="4"/>
      <c r="F895" s="4"/>
    </row>
    <row r="896" spans="3:6">
      <c r="C896" s="4"/>
      <c r="D896" s="4"/>
      <c r="E896" s="4"/>
      <c r="F896" s="4"/>
    </row>
    <row r="897" spans="3:6">
      <c r="C897" s="4"/>
      <c r="D897" s="4"/>
      <c r="E897" s="4"/>
      <c r="F897" s="4"/>
    </row>
    <row r="898" spans="3:6">
      <c r="C898" s="4"/>
      <c r="D898" s="4"/>
      <c r="E898" s="4"/>
      <c r="F898" s="4"/>
    </row>
    <row r="899" spans="3:6">
      <c r="C899" s="4"/>
      <c r="D899" s="4"/>
      <c r="E899" s="4"/>
      <c r="F899" s="4"/>
    </row>
    <row r="900" spans="3:6">
      <c r="C900" s="4"/>
      <c r="D900" s="4"/>
      <c r="E900" s="4"/>
      <c r="F900" s="4"/>
    </row>
    <row r="901" spans="3:6">
      <c r="C901" s="4"/>
      <c r="D901" s="4"/>
      <c r="E901" s="4"/>
      <c r="F901" s="4"/>
    </row>
    <row r="902" spans="3:6">
      <c r="C902" s="4"/>
      <c r="D902" s="4"/>
      <c r="E902" s="4"/>
      <c r="F902" s="4"/>
    </row>
    <row r="903" spans="3:6">
      <c r="C903" s="4"/>
      <c r="D903" s="4"/>
      <c r="E903" s="4"/>
      <c r="F903" s="4"/>
    </row>
    <row r="904" spans="3:6">
      <c r="C904" s="4"/>
      <c r="D904" s="4"/>
      <c r="E904" s="4"/>
      <c r="F904" s="4"/>
    </row>
    <row r="905" spans="3:6">
      <c r="C905" s="4"/>
      <c r="D905" s="4"/>
      <c r="E905" s="4"/>
      <c r="F905" s="4"/>
    </row>
    <row r="906" spans="3:6">
      <c r="C906" s="4"/>
      <c r="D906" s="4"/>
      <c r="E906" s="4"/>
      <c r="F906" s="4"/>
    </row>
    <row r="907" spans="3:6">
      <c r="C907" s="4"/>
      <c r="D907" s="4"/>
      <c r="E907" s="4"/>
      <c r="F907" s="4"/>
    </row>
    <row r="908" spans="3:6">
      <c r="C908" s="4"/>
      <c r="D908" s="4"/>
      <c r="E908" s="4"/>
      <c r="F908" s="4"/>
    </row>
    <row r="909" spans="3:6">
      <c r="C909" s="4"/>
      <c r="D909" s="4"/>
      <c r="E909" s="4"/>
      <c r="F909" s="4"/>
    </row>
    <row r="910" spans="3:6">
      <c r="C910" s="4"/>
      <c r="D910" s="4"/>
      <c r="E910" s="4"/>
      <c r="F910" s="4"/>
    </row>
    <row r="911" spans="3:6">
      <c r="C911" s="4"/>
      <c r="D911" s="4"/>
      <c r="E911" s="4"/>
      <c r="F911" s="4"/>
    </row>
    <row r="912" spans="3:6">
      <c r="C912" s="4"/>
      <c r="D912" s="4"/>
      <c r="E912" s="4"/>
      <c r="F912" s="4"/>
    </row>
    <row r="913" spans="3:6">
      <c r="C913" s="4"/>
      <c r="D913" s="4"/>
      <c r="E913" s="4"/>
      <c r="F913" s="4"/>
    </row>
    <row r="914" spans="3:6">
      <c r="C914" s="4"/>
      <c r="D914" s="4"/>
      <c r="E914" s="4"/>
      <c r="F914" s="4"/>
    </row>
    <row r="915" spans="3:6">
      <c r="C915" s="4"/>
      <c r="D915" s="4"/>
      <c r="E915" s="4"/>
      <c r="F915" s="4"/>
    </row>
    <row r="916" spans="3:6">
      <c r="C916" s="4"/>
      <c r="D916" s="4"/>
      <c r="E916" s="4"/>
      <c r="F916" s="4"/>
    </row>
    <row r="917" spans="3:6">
      <c r="C917" s="4"/>
      <c r="D917" s="4"/>
      <c r="E917" s="4"/>
      <c r="F917" s="4"/>
    </row>
    <row r="918" spans="3:6">
      <c r="C918" s="4"/>
      <c r="D918" s="4"/>
      <c r="E918" s="4"/>
      <c r="F918" s="4"/>
    </row>
    <row r="919" spans="3:6">
      <c r="C919" s="4"/>
      <c r="D919" s="4"/>
      <c r="E919" s="4"/>
      <c r="F919" s="4"/>
    </row>
    <row r="920" spans="3:6">
      <c r="C920" s="4"/>
      <c r="D920" s="4"/>
      <c r="E920" s="4"/>
      <c r="F920" s="4"/>
    </row>
    <row r="921" spans="3:6">
      <c r="C921" s="4"/>
      <c r="D921" s="4"/>
      <c r="E921" s="4"/>
      <c r="F921" s="4"/>
    </row>
    <row r="922" spans="3:6">
      <c r="C922" s="4"/>
      <c r="D922" s="4"/>
      <c r="E922" s="4"/>
      <c r="F922" s="4"/>
    </row>
    <row r="923" spans="3:6">
      <c r="C923" s="4"/>
      <c r="D923" s="4"/>
      <c r="E923" s="4"/>
      <c r="F923" s="4"/>
    </row>
    <row r="924" spans="3:6">
      <c r="C924" s="4"/>
      <c r="D924" s="4"/>
      <c r="E924" s="4"/>
      <c r="F924" s="4"/>
    </row>
    <row r="925" spans="3:6">
      <c r="C925" s="4"/>
      <c r="D925" s="4"/>
      <c r="E925" s="4"/>
      <c r="F925" s="4"/>
    </row>
    <row r="926" spans="3:6">
      <c r="C926" s="4"/>
      <c r="D926" s="4"/>
      <c r="E926" s="4"/>
      <c r="F926" s="4"/>
    </row>
    <row r="927" spans="3:6">
      <c r="C927" s="4"/>
      <c r="D927" s="4"/>
      <c r="E927" s="4"/>
      <c r="F927" s="4"/>
    </row>
    <row r="928" spans="3:6">
      <c r="C928" s="4"/>
      <c r="D928" s="4"/>
      <c r="E928" s="4"/>
      <c r="F928" s="4"/>
    </row>
    <row r="929" spans="3:6">
      <c r="C929" s="4"/>
      <c r="D929" s="4"/>
      <c r="E929" s="4"/>
      <c r="F929" s="4"/>
    </row>
    <row r="930" spans="3:6">
      <c r="C930" s="4"/>
      <c r="D930" s="4"/>
      <c r="E930" s="4"/>
      <c r="F930" s="4"/>
    </row>
    <row r="931" spans="3:6">
      <c r="C931" s="4"/>
      <c r="D931" s="4"/>
      <c r="E931" s="4"/>
      <c r="F931" s="4"/>
    </row>
    <row r="932" spans="3:6">
      <c r="C932" s="4"/>
      <c r="D932" s="4"/>
      <c r="E932" s="4"/>
      <c r="F932" s="4"/>
    </row>
    <row r="933" spans="3:6">
      <c r="C933" s="4"/>
      <c r="D933" s="4"/>
      <c r="E933" s="4"/>
      <c r="F933" s="4"/>
    </row>
    <row r="934" spans="3:6">
      <c r="C934" s="4"/>
      <c r="D934" s="4"/>
      <c r="E934" s="4"/>
      <c r="F934" s="4"/>
    </row>
    <row r="935" spans="3:6">
      <c r="C935" s="4"/>
      <c r="D935" s="4"/>
      <c r="E935" s="4"/>
      <c r="F935" s="4"/>
    </row>
    <row r="936" spans="3:6">
      <c r="C936" s="4"/>
      <c r="D936" s="4"/>
      <c r="E936" s="4"/>
      <c r="F936" s="4"/>
    </row>
    <row r="937" spans="3:6">
      <c r="C937" s="4"/>
      <c r="D937" s="4"/>
      <c r="E937" s="4"/>
      <c r="F937" s="4"/>
    </row>
    <row r="938" spans="3:6">
      <c r="C938" s="4"/>
      <c r="D938" s="4"/>
      <c r="E938" s="4"/>
      <c r="F938" s="4"/>
    </row>
    <row r="939" spans="3:6">
      <c r="C939" s="4"/>
      <c r="D939" s="4"/>
      <c r="E939" s="4"/>
      <c r="F939" s="4"/>
    </row>
    <row r="940" spans="3:6">
      <c r="C940" s="4"/>
      <c r="D940" s="4"/>
      <c r="E940" s="4"/>
      <c r="F940" s="4"/>
    </row>
    <row r="941" spans="3:6">
      <c r="C941" s="4"/>
      <c r="D941" s="4"/>
      <c r="E941" s="4"/>
      <c r="F941" s="4"/>
    </row>
    <row r="942" spans="3:6">
      <c r="C942" s="4"/>
      <c r="D942" s="4"/>
      <c r="E942" s="4"/>
      <c r="F942" s="4"/>
    </row>
    <row r="943" spans="3:6">
      <c r="C943" s="4"/>
      <c r="D943" s="4"/>
      <c r="E943" s="4"/>
      <c r="F943" s="4"/>
    </row>
    <row r="944" spans="3:6">
      <c r="C944" s="4"/>
      <c r="D944" s="4"/>
      <c r="E944" s="4"/>
      <c r="F944" s="4"/>
    </row>
    <row r="945" spans="3:6">
      <c r="C945" s="4"/>
      <c r="D945" s="4"/>
      <c r="E945" s="4"/>
      <c r="F945" s="4"/>
    </row>
    <row r="946" spans="3:6">
      <c r="C946" s="4"/>
      <c r="D946" s="4"/>
      <c r="E946" s="4"/>
      <c r="F946" s="4"/>
    </row>
    <row r="947" spans="3:6">
      <c r="C947" s="4"/>
      <c r="D947" s="4"/>
      <c r="E947" s="4"/>
      <c r="F947" s="4"/>
    </row>
    <row r="948" spans="3:6">
      <c r="C948" s="4"/>
      <c r="D948" s="4"/>
      <c r="E948" s="4"/>
      <c r="F948" s="4"/>
    </row>
    <row r="949" spans="3:6">
      <c r="C949" s="4"/>
      <c r="D949" s="4"/>
      <c r="E949" s="4"/>
      <c r="F949" s="4"/>
    </row>
    <row r="950" spans="3:6">
      <c r="C950" s="4"/>
      <c r="D950" s="4"/>
      <c r="E950" s="4"/>
      <c r="F950" s="4"/>
    </row>
    <row r="951" spans="3:6">
      <c r="C951" s="4"/>
      <c r="D951" s="4"/>
      <c r="E951" s="4"/>
      <c r="F951" s="4"/>
    </row>
    <row r="952" spans="3:6">
      <c r="C952" s="4"/>
      <c r="D952" s="4"/>
      <c r="E952" s="4"/>
      <c r="F952" s="4"/>
    </row>
    <row r="953" spans="3:6">
      <c r="C953" s="4"/>
      <c r="D953" s="4"/>
      <c r="E953" s="4"/>
      <c r="F953" s="4"/>
    </row>
    <row r="954" spans="3:6">
      <c r="C954" s="4"/>
      <c r="D954" s="4"/>
      <c r="E954" s="4"/>
      <c r="F954" s="4"/>
    </row>
    <row r="955" spans="3:6">
      <c r="C955" s="4"/>
      <c r="D955" s="4"/>
      <c r="E955" s="4"/>
      <c r="F955" s="4"/>
    </row>
    <row r="956" spans="3:6">
      <c r="C956" s="4"/>
      <c r="D956" s="4"/>
      <c r="E956" s="4"/>
      <c r="F956" s="4"/>
    </row>
    <row r="957" spans="3:6">
      <c r="C957" s="4"/>
      <c r="D957" s="4"/>
      <c r="E957" s="4"/>
      <c r="F957" s="4"/>
    </row>
    <row r="958" spans="3:6">
      <c r="C958" s="4"/>
      <c r="D958" s="4"/>
      <c r="E958" s="4"/>
      <c r="F958" s="4"/>
    </row>
    <row r="959" spans="3:6">
      <c r="C959" s="4"/>
      <c r="D959" s="4"/>
      <c r="E959" s="4"/>
      <c r="F959" s="4"/>
    </row>
    <row r="960" spans="3:6">
      <c r="C960" s="4"/>
      <c r="D960" s="4"/>
      <c r="E960" s="4"/>
      <c r="F960" s="4"/>
    </row>
    <row r="961" spans="3:6">
      <c r="C961" s="4"/>
      <c r="D961" s="4"/>
      <c r="E961" s="4"/>
      <c r="F961" s="4"/>
    </row>
    <row r="962" spans="3:6">
      <c r="C962" s="4"/>
      <c r="D962" s="4"/>
      <c r="E962" s="4"/>
      <c r="F962" s="4"/>
    </row>
    <row r="963" spans="3:6">
      <c r="C963" s="4"/>
      <c r="D963" s="4"/>
      <c r="E963" s="4"/>
      <c r="F963" s="4"/>
    </row>
    <row r="964" spans="3:6">
      <c r="C964" s="4"/>
      <c r="D964" s="4"/>
      <c r="E964" s="4"/>
      <c r="F964" s="4"/>
    </row>
    <row r="965" spans="3:6">
      <c r="C965" s="4"/>
      <c r="D965" s="4"/>
      <c r="E965" s="4"/>
      <c r="F965" s="4"/>
    </row>
    <row r="966" spans="3:6">
      <c r="C966" s="4"/>
      <c r="D966" s="4"/>
      <c r="E966" s="4"/>
      <c r="F966" s="4"/>
    </row>
    <row r="967" spans="3:6">
      <c r="C967" s="4"/>
      <c r="D967" s="4"/>
      <c r="E967" s="4"/>
      <c r="F967" s="4"/>
    </row>
    <row r="968" spans="3:6">
      <c r="C968" s="4"/>
      <c r="D968" s="4"/>
      <c r="E968" s="4"/>
      <c r="F968" s="4"/>
    </row>
    <row r="969" spans="3:6">
      <c r="C969" s="4"/>
      <c r="D969" s="4"/>
      <c r="E969" s="4"/>
      <c r="F969" s="4"/>
    </row>
    <row r="970" spans="3:6">
      <c r="C970" s="4"/>
      <c r="D970" s="4"/>
      <c r="E970" s="4"/>
      <c r="F970" s="4"/>
    </row>
    <row r="971" spans="3:6">
      <c r="C971" s="4"/>
      <c r="D971" s="4"/>
      <c r="E971" s="4"/>
      <c r="F971" s="4"/>
    </row>
    <row r="972" spans="3:6">
      <c r="C972" s="4"/>
      <c r="D972" s="4"/>
      <c r="E972" s="4"/>
      <c r="F972" s="4"/>
    </row>
    <row r="973" spans="3:6">
      <c r="C973" s="4"/>
      <c r="D973" s="4"/>
      <c r="E973" s="4"/>
      <c r="F973" s="4"/>
    </row>
    <row r="974" spans="3:6">
      <c r="C974" s="4"/>
      <c r="D974" s="4"/>
      <c r="E974" s="4"/>
      <c r="F974" s="4"/>
    </row>
    <row r="975" spans="3:6">
      <c r="C975" s="4"/>
      <c r="D975" s="4"/>
      <c r="E975" s="4"/>
      <c r="F975" s="4"/>
    </row>
    <row r="976" spans="3:6">
      <c r="C976" s="4"/>
      <c r="D976" s="4"/>
      <c r="E976" s="4"/>
      <c r="F976" s="4"/>
    </row>
    <row r="977" spans="3:6">
      <c r="C977" s="4"/>
      <c r="D977" s="4"/>
      <c r="E977" s="4"/>
      <c r="F977" s="4"/>
    </row>
    <row r="978" spans="3:6">
      <c r="C978" s="4"/>
      <c r="D978" s="4"/>
      <c r="E978" s="4"/>
      <c r="F978" s="4"/>
    </row>
    <row r="979" spans="3:6">
      <c r="C979" s="4"/>
      <c r="D979" s="4"/>
      <c r="E979" s="4"/>
      <c r="F979" s="4"/>
    </row>
    <row r="980" spans="3:6">
      <c r="C980" s="4"/>
      <c r="D980" s="4"/>
      <c r="E980" s="4"/>
      <c r="F980" s="4"/>
    </row>
    <row r="981" spans="3:6">
      <c r="C981" s="4"/>
      <c r="D981" s="4"/>
      <c r="E981" s="4"/>
      <c r="F981" s="4"/>
    </row>
    <row r="982" spans="3:6">
      <c r="C982" s="4"/>
      <c r="D982" s="4"/>
      <c r="E982" s="4"/>
      <c r="F982" s="4"/>
    </row>
    <row r="983" spans="3:6">
      <c r="C983" s="4"/>
      <c r="D983" s="4"/>
      <c r="E983" s="4"/>
      <c r="F983" s="4"/>
    </row>
    <row r="984" spans="3:6">
      <c r="C984" s="4"/>
      <c r="D984" s="4"/>
      <c r="E984" s="4"/>
      <c r="F984" s="4"/>
    </row>
    <row r="985" spans="3:6">
      <c r="C985" s="4"/>
      <c r="D985" s="4"/>
      <c r="E985" s="4"/>
      <c r="F985" s="4"/>
    </row>
    <row r="986" spans="3:6">
      <c r="C986" s="4"/>
      <c r="D986" s="4"/>
      <c r="E986" s="4"/>
      <c r="F986" s="4"/>
    </row>
    <row r="987" spans="3:6">
      <c r="C987" s="4"/>
      <c r="D987" s="4"/>
      <c r="E987" s="4"/>
      <c r="F987" s="4"/>
    </row>
    <row r="988" spans="3:6">
      <c r="C988" s="4"/>
      <c r="D988" s="4"/>
      <c r="E988" s="4"/>
      <c r="F988" s="4"/>
    </row>
    <row r="989" spans="3:6">
      <c r="C989" s="4"/>
      <c r="D989" s="4"/>
      <c r="E989" s="4"/>
      <c r="F989" s="4"/>
    </row>
    <row r="990" spans="3:6">
      <c r="C990" s="4"/>
      <c r="D990" s="4"/>
      <c r="E990" s="4"/>
      <c r="F990" s="4"/>
    </row>
    <row r="991" spans="3:6">
      <c r="C991" s="4"/>
      <c r="D991" s="4"/>
      <c r="E991" s="4"/>
      <c r="F991" s="4"/>
    </row>
    <row r="992" spans="3:6">
      <c r="C992" s="4"/>
      <c r="D992" s="4"/>
      <c r="E992" s="4"/>
      <c r="F992" s="4"/>
    </row>
    <row r="993" spans="3:6">
      <c r="C993" s="4"/>
      <c r="D993" s="4"/>
      <c r="E993" s="4"/>
      <c r="F993" s="4"/>
    </row>
    <row r="994" spans="3:6">
      <c r="C994" s="4"/>
      <c r="D994" s="4"/>
      <c r="E994" s="4"/>
      <c r="F994" s="4"/>
    </row>
    <row r="995" spans="3:6">
      <c r="C995" s="4"/>
      <c r="D995" s="4"/>
      <c r="E995" s="4"/>
      <c r="F995" s="4"/>
    </row>
    <row r="996" spans="3:6">
      <c r="C996" s="4"/>
      <c r="D996" s="4"/>
      <c r="E996" s="4"/>
      <c r="F996" s="4"/>
    </row>
    <row r="997" spans="3:6">
      <c r="C997" s="4"/>
      <c r="D997" s="4"/>
      <c r="E997" s="4"/>
      <c r="F997" s="4"/>
    </row>
    <row r="998" spans="3:6">
      <c r="C998" s="4"/>
      <c r="D998" s="4"/>
      <c r="E998" s="4"/>
      <c r="F998" s="4"/>
    </row>
    <row r="999" spans="3:6">
      <c r="C999" s="4"/>
      <c r="D999" s="4"/>
      <c r="E999" s="4"/>
      <c r="F999" s="4"/>
    </row>
    <row r="1000" spans="3:6">
      <c r="C1000" s="4"/>
      <c r="D1000" s="4"/>
      <c r="E1000" s="4"/>
      <c r="F1000" s="4"/>
    </row>
    <row r="1001" spans="3:6">
      <c r="C1001" s="4"/>
      <c r="D1001" s="4"/>
      <c r="E1001" s="4"/>
      <c r="F1001" s="4"/>
    </row>
    <row r="1002" spans="3:6">
      <c r="C1002" s="4"/>
      <c r="D1002" s="4"/>
      <c r="E1002" s="4"/>
      <c r="F1002" s="4"/>
    </row>
    <row r="1003" spans="3:6">
      <c r="C1003" s="4"/>
      <c r="D1003" s="4"/>
      <c r="E1003" s="4"/>
      <c r="F1003" s="4"/>
    </row>
    <row r="1004" spans="3:6">
      <c r="C1004" s="4"/>
      <c r="D1004" s="4"/>
      <c r="E1004" s="4"/>
      <c r="F1004" s="4"/>
    </row>
    <row r="1005" spans="3:6">
      <c r="C1005" s="4"/>
      <c r="D1005" s="4"/>
      <c r="E1005" s="4"/>
      <c r="F1005" s="4"/>
    </row>
    <row r="1006" spans="3:6">
      <c r="C1006" s="4"/>
      <c r="D1006" s="4"/>
      <c r="E1006" s="4"/>
      <c r="F1006" s="4"/>
    </row>
    <row r="1007" spans="3:6">
      <c r="C1007" s="4"/>
      <c r="D1007" s="4"/>
      <c r="E1007" s="4"/>
      <c r="F1007" s="4"/>
    </row>
    <row r="1008" spans="3:6">
      <c r="C1008" s="4"/>
      <c r="D1008" s="4"/>
      <c r="E1008" s="4"/>
      <c r="F1008" s="4"/>
    </row>
    <row r="1009" spans="3:6">
      <c r="C1009" s="4"/>
      <c r="D1009" s="4"/>
      <c r="E1009" s="4"/>
      <c r="F1009" s="4"/>
    </row>
    <row r="1010" spans="3:6">
      <c r="C1010" s="4"/>
      <c r="D1010" s="4"/>
      <c r="E1010" s="4"/>
      <c r="F1010" s="4"/>
    </row>
    <row r="1011" spans="3:6">
      <c r="C1011" s="4"/>
      <c r="D1011" s="4"/>
      <c r="E1011" s="4"/>
      <c r="F1011" s="4"/>
    </row>
    <row r="1012" spans="3:6">
      <c r="C1012" s="4"/>
      <c r="D1012" s="4"/>
      <c r="E1012" s="4"/>
      <c r="F1012" s="4"/>
    </row>
    <row r="1013" spans="3:6">
      <c r="C1013" s="4"/>
      <c r="D1013" s="4"/>
      <c r="E1013" s="4"/>
      <c r="F1013" s="4"/>
    </row>
    <row r="1014" spans="3:6">
      <c r="C1014" s="4"/>
      <c r="D1014" s="4"/>
      <c r="E1014" s="4"/>
      <c r="F1014" s="4"/>
    </row>
    <row r="1015" spans="3:6">
      <c r="C1015" s="4"/>
      <c r="D1015" s="4"/>
      <c r="E1015" s="4"/>
      <c r="F1015" s="4"/>
    </row>
    <row r="1016" spans="3:6">
      <c r="C1016" s="4"/>
      <c r="D1016" s="4"/>
      <c r="E1016" s="4"/>
      <c r="F1016" s="4"/>
    </row>
    <row r="1017" spans="3:6">
      <c r="C1017" s="4"/>
      <c r="D1017" s="4"/>
      <c r="E1017" s="4"/>
      <c r="F1017" s="4"/>
    </row>
    <row r="1018" spans="3:6">
      <c r="C1018" s="4"/>
      <c r="D1018" s="4"/>
      <c r="E1018" s="4"/>
      <c r="F1018" s="4"/>
    </row>
    <row r="1019" spans="3:6">
      <c r="C1019" s="4"/>
      <c r="D1019" s="4"/>
      <c r="E1019" s="4"/>
      <c r="F1019" s="4"/>
    </row>
    <row r="1020" spans="3:6">
      <c r="C1020" s="4"/>
      <c r="D1020" s="4"/>
      <c r="E1020" s="4"/>
      <c r="F1020" s="4"/>
    </row>
    <row r="1021" spans="3:6">
      <c r="C1021" s="4"/>
      <c r="D1021" s="4"/>
      <c r="E1021" s="4"/>
      <c r="F1021" s="4"/>
    </row>
    <row r="1022" spans="3:6">
      <c r="C1022" s="4"/>
      <c r="D1022" s="4"/>
      <c r="E1022" s="4"/>
      <c r="F1022" s="4"/>
    </row>
    <row r="1023" spans="3:6">
      <c r="C1023" s="4"/>
      <c r="D1023" s="4"/>
      <c r="E1023" s="4"/>
      <c r="F1023" s="4"/>
    </row>
    <row r="1024" spans="3:6">
      <c r="C1024" s="4"/>
      <c r="D1024" s="4"/>
      <c r="E1024" s="4"/>
      <c r="F1024" s="4"/>
    </row>
    <row r="1025" spans="3:6">
      <c r="C1025" s="4"/>
      <c r="D1025" s="4"/>
      <c r="E1025" s="4"/>
      <c r="F1025" s="4"/>
    </row>
    <row r="1026" spans="3:6">
      <c r="C1026" s="4"/>
      <c r="D1026" s="4"/>
      <c r="E1026" s="4"/>
      <c r="F1026" s="4"/>
    </row>
    <row r="1027" spans="3:6">
      <c r="C1027" s="4"/>
      <c r="D1027" s="4"/>
      <c r="E1027" s="4"/>
      <c r="F1027" s="4"/>
    </row>
    <row r="1028" spans="3:6">
      <c r="C1028" s="4"/>
      <c r="D1028" s="4"/>
      <c r="E1028" s="4"/>
      <c r="F1028" s="4"/>
    </row>
    <row r="1029" spans="3:6">
      <c r="C1029" s="4"/>
      <c r="D1029" s="4"/>
      <c r="E1029" s="4"/>
      <c r="F1029" s="4"/>
    </row>
    <row r="1030" spans="3:6">
      <c r="C1030" s="4"/>
      <c r="D1030" s="4"/>
      <c r="E1030" s="4"/>
      <c r="F1030" s="4"/>
    </row>
    <row r="1031" spans="3:6">
      <c r="C1031" s="4"/>
      <c r="D1031" s="4"/>
      <c r="E1031" s="4"/>
      <c r="F1031" s="4"/>
    </row>
    <row r="1032" spans="3:6">
      <c r="C1032" s="4"/>
      <c r="D1032" s="4"/>
      <c r="E1032" s="4"/>
      <c r="F1032" s="4"/>
    </row>
    <row r="1033" spans="3:6">
      <c r="C1033" s="4"/>
      <c r="D1033" s="4"/>
      <c r="E1033" s="4"/>
      <c r="F1033" s="4"/>
    </row>
    <row r="1034" spans="3:6">
      <c r="C1034" s="4"/>
      <c r="D1034" s="4"/>
      <c r="E1034" s="4"/>
      <c r="F1034" s="4"/>
    </row>
    <row r="1035" spans="3:6">
      <c r="C1035" s="4"/>
      <c r="D1035" s="4"/>
      <c r="E1035" s="4"/>
      <c r="F1035" s="4"/>
    </row>
    <row r="1036" spans="3:6">
      <c r="C1036" s="4"/>
      <c r="D1036" s="4"/>
      <c r="E1036" s="4"/>
      <c r="F1036" s="4"/>
    </row>
    <row r="1037" spans="3:6">
      <c r="C1037" s="4"/>
      <c r="D1037" s="4"/>
      <c r="E1037" s="4"/>
      <c r="F1037" s="4"/>
    </row>
    <row r="1038" spans="3:6">
      <c r="C1038" s="4"/>
      <c r="D1038" s="4"/>
      <c r="E1038" s="4"/>
      <c r="F1038" s="4"/>
    </row>
    <row r="1039" spans="3:6">
      <c r="C1039" s="4"/>
      <c r="D1039" s="4"/>
      <c r="E1039" s="4"/>
      <c r="F1039" s="4"/>
    </row>
    <row r="1040" spans="3:6">
      <c r="C1040" s="4"/>
      <c r="D1040" s="4"/>
      <c r="E1040" s="4"/>
      <c r="F1040" s="4"/>
    </row>
    <row r="1041" spans="3:6">
      <c r="C1041" s="4"/>
      <c r="D1041" s="4"/>
      <c r="E1041" s="4"/>
      <c r="F1041" s="4"/>
    </row>
    <row r="1042" spans="3:6">
      <c r="C1042" s="4"/>
      <c r="D1042" s="4"/>
      <c r="E1042" s="4"/>
      <c r="F1042" s="4"/>
    </row>
    <row r="1043" spans="3:6">
      <c r="C1043" s="4"/>
      <c r="D1043" s="4"/>
      <c r="E1043" s="4"/>
      <c r="F1043" s="4"/>
    </row>
    <row r="1044" spans="3:6">
      <c r="C1044" s="4"/>
      <c r="D1044" s="4"/>
      <c r="E1044" s="4"/>
      <c r="F1044" s="4"/>
    </row>
    <row r="1045" spans="3:6">
      <c r="C1045" s="4"/>
      <c r="D1045" s="4"/>
      <c r="E1045" s="4"/>
      <c r="F1045" s="4"/>
    </row>
    <row r="1046" spans="3:6">
      <c r="C1046" s="4"/>
      <c r="D1046" s="4"/>
      <c r="E1046" s="4"/>
      <c r="F1046" s="4"/>
    </row>
    <row r="1047" spans="3:6">
      <c r="C1047" s="4"/>
      <c r="D1047" s="4"/>
      <c r="E1047" s="4"/>
      <c r="F1047" s="4"/>
    </row>
    <row r="1048" spans="3:6">
      <c r="C1048" s="4"/>
      <c r="D1048" s="4"/>
      <c r="E1048" s="4"/>
      <c r="F1048" s="4"/>
    </row>
    <row r="1049" spans="3:6">
      <c r="C1049" s="4"/>
      <c r="D1049" s="4"/>
      <c r="E1049" s="4"/>
      <c r="F1049" s="4"/>
    </row>
    <row r="1050" spans="3:6">
      <c r="C1050" s="4"/>
      <c r="D1050" s="4"/>
      <c r="E1050" s="4"/>
      <c r="F1050" s="4"/>
    </row>
    <row r="1051" spans="3:6">
      <c r="C1051" s="4"/>
      <c r="D1051" s="4"/>
      <c r="E1051" s="4"/>
      <c r="F1051" s="4"/>
    </row>
    <row r="1052" spans="3:6">
      <c r="C1052" s="4"/>
      <c r="D1052" s="4"/>
      <c r="E1052" s="4"/>
      <c r="F1052" s="4"/>
    </row>
    <row r="1053" spans="3:6">
      <c r="C1053" s="4"/>
      <c r="D1053" s="4"/>
      <c r="E1053" s="4"/>
      <c r="F1053" s="4"/>
    </row>
    <row r="1054" spans="3:6">
      <c r="C1054" s="4"/>
      <c r="D1054" s="4"/>
      <c r="E1054" s="4"/>
      <c r="F1054" s="4"/>
    </row>
    <row r="1055" spans="3:6">
      <c r="C1055" s="4"/>
      <c r="D1055" s="4"/>
      <c r="E1055" s="4"/>
      <c r="F1055" s="4"/>
    </row>
    <row r="1056" spans="3:6">
      <c r="C1056" s="4"/>
      <c r="D1056" s="4"/>
      <c r="E1056" s="4"/>
      <c r="F1056" s="4"/>
    </row>
    <row r="1057" spans="3:6">
      <c r="C1057" s="4"/>
      <c r="D1057" s="4"/>
      <c r="E1057" s="4"/>
      <c r="F1057" s="4"/>
    </row>
    <row r="1058" spans="3:6">
      <c r="C1058" s="4"/>
      <c r="D1058" s="4"/>
      <c r="E1058" s="4"/>
      <c r="F1058" s="4"/>
    </row>
    <row r="1059" spans="3:6">
      <c r="C1059" s="4"/>
      <c r="D1059" s="4"/>
      <c r="E1059" s="4"/>
      <c r="F1059" s="4"/>
    </row>
    <row r="1060" spans="3:6">
      <c r="C1060" s="4"/>
      <c r="D1060" s="4"/>
      <c r="E1060" s="4"/>
      <c r="F1060" s="4"/>
    </row>
    <row r="1061" spans="3:6">
      <c r="C1061" s="4"/>
      <c r="D1061" s="4"/>
      <c r="E1061" s="4"/>
      <c r="F1061" s="4"/>
    </row>
    <row r="1062" spans="3:6">
      <c r="C1062" s="4"/>
      <c r="D1062" s="4"/>
      <c r="E1062" s="4"/>
      <c r="F1062" s="4"/>
    </row>
    <row r="1063" spans="3:6">
      <c r="C1063" s="4"/>
      <c r="D1063" s="4"/>
      <c r="E1063" s="4"/>
      <c r="F1063" s="4"/>
    </row>
    <row r="1064" spans="3:6">
      <c r="C1064" s="4"/>
      <c r="D1064" s="4"/>
      <c r="E1064" s="4"/>
      <c r="F1064" s="4"/>
    </row>
    <row r="1065" spans="3:6">
      <c r="C1065" s="4"/>
      <c r="D1065" s="4"/>
      <c r="E1065" s="4"/>
      <c r="F1065" s="4"/>
    </row>
    <row r="1066" spans="3:6">
      <c r="C1066" s="4"/>
      <c r="D1066" s="4"/>
      <c r="E1066" s="4"/>
      <c r="F1066" s="4"/>
    </row>
    <row r="1067" spans="3:6">
      <c r="C1067" s="4"/>
      <c r="D1067" s="4"/>
      <c r="E1067" s="4"/>
      <c r="F1067" s="4"/>
    </row>
    <row r="1068" spans="3:6">
      <c r="C1068" s="4"/>
      <c r="D1068" s="4"/>
      <c r="E1068" s="4"/>
      <c r="F1068" s="4"/>
    </row>
    <row r="1069" spans="3:6">
      <c r="C1069" s="4"/>
      <c r="D1069" s="4"/>
      <c r="E1069" s="4"/>
      <c r="F1069" s="4"/>
    </row>
    <row r="1070" spans="3:6">
      <c r="C1070" s="4"/>
      <c r="D1070" s="4"/>
      <c r="E1070" s="4"/>
      <c r="F1070" s="4"/>
    </row>
    <row r="1071" spans="3:6">
      <c r="C1071" s="4"/>
      <c r="D1071" s="4"/>
      <c r="E1071" s="4"/>
      <c r="F1071" s="4"/>
    </row>
    <row r="1072" spans="3:6">
      <c r="C1072" s="4"/>
      <c r="D1072" s="4"/>
      <c r="E1072" s="4"/>
      <c r="F1072" s="4"/>
    </row>
    <row r="1073" spans="3:6">
      <c r="C1073" s="4"/>
      <c r="D1073" s="4"/>
      <c r="E1073" s="4"/>
      <c r="F1073" s="4"/>
    </row>
    <row r="1074" spans="3:6">
      <c r="C1074" s="4"/>
      <c r="D1074" s="4"/>
      <c r="E1074" s="4"/>
      <c r="F1074" s="4"/>
    </row>
    <row r="1075" spans="3:6">
      <c r="C1075" s="4"/>
      <c r="D1075" s="4"/>
      <c r="E1075" s="4"/>
      <c r="F1075" s="4"/>
    </row>
    <row r="1076" spans="3:6">
      <c r="C1076" s="4"/>
      <c r="D1076" s="4"/>
      <c r="E1076" s="4"/>
      <c r="F1076" s="4"/>
    </row>
    <row r="1077" spans="3:6">
      <c r="C1077" s="4"/>
      <c r="D1077" s="4"/>
      <c r="E1077" s="4"/>
      <c r="F1077" s="4"/>
    </row>
    <row r="1078" spans="3:6">
      <c r="C1078" s="4"/>
      <c r="D1078" s="4"/>
      <c r="E1078" s="4"/>
      <c r="F1078" s="4"/>
    </row>
    <row r="1079" spans="3:6">
      <c r="C1079" s="4"/>
      <c r="D1079" s="4"/>
      <c r="E1079" s="4"/>
      <c r="F1079" s="4"/>
    </row>
    <row r="1080" spans="3:6">
      <c r="C1080" s="4"/>
      <c r="D1080" s="4"/>
      <c r="E1080" s="4"/>
      <c r="F1080" s="4"/>
    </row>
    <row r="1081" spans="3:6">
      <c r="C1081" s="4"/>
      <c r="D1081" s="4"/>
      <c r="E1081" s="4"/>
      <c r="F1081" s="4"/>
    </row>
    <row r="1082" spans="3:6">
      <c r="C1082" s="4"/>
      <c r="D1082" s="4"/>
      <c r="E1082" s="4"/>
      <c r="F1082" s="4"/>
    </row>
    <row r="1083" spans="3:6">
      <c r="C1083" s="4"/>
      <c r="D1083" s="4"/>
      <c r="E1083" s="4"/>
      <c r="F1083" s="4"/>
    </row>
    <row r="1084" spans="3:6">
      <c r="C1084" s="4"/>
      <c r="D1084" s="4"/>
      <c r="E1084" s="4"/>
      <c r="F1084" s="4"/>
    </row>
    <row r="1085" spans="3:6">
      <c r="C1085" s="4"/>
      <c r="D1085" s="4"/>
      <c r="E1085" s="4"/>
      <c r="F1085" s="4"/>
    </row>
    <row r="1086" spans="3:6">
      <c r="C1086" s="4"/>
      <c r="D1086" s="4"/>
      <c r="E1086" s="4"/>
      <c r="F1086" s="4"/>
    </row>
    <row r="1087" spans="3:6">
      <c r="C1087" s="4"/>
      <c r="D1087" s="4"/>
      <c r="E1087" s="4"/>
      <c r="F1087" s="4"/>
    </row>
    <row r="1088" spans="3:6">
      <c r="C1088" s="4"/>
      <c r="D1088" s="4"/>
      <c r="E1088" s="4"/>
      <c r="F1088" s="4"/>
    </row>
    <row r="1089" spans="3:6">
      <c r="C1089" s="4"/>
      <c r="D1089" s="4"/>
      <c r="E1089" s="4"/>
      <c r="F1089" s="4"/>
    </row>
    <row r="1090" spans="3:6">
      <c r="C1090" s="4"/>
      <c r="D1090" s="4"/>
      <c r="E1090" s="4"/>
      <c r="F1090" s="4"/>
    </row>
    <row r="1091" spans="3:6">
      <c r="C1091" s="4"/>
      <c r="D1091" s="4"/>
      <c r="E1091" s="4"/>
      <c r="F1091" s="4"/>
    </row>
    <row r="1092" spans="3:6">
      <c r="C1092" s="4"/>
      <c r="D1092" s="4"/>
      <c r="E1092" s="4"/>
      <c r="F1092" s="4"/>
    </row>
    <row r="1093" spans="3:6">
      <c r="C1093" s="4"/>
      <c r="D1093" s="4"/>
      <c r="E1093" s="4"/>
      <c r="F1093" s="4"/>
    </row>
    <row r="1094" spans="3:6">
      <c r="C1094" s="4"/>
      <c r="D1094" s="4"/>
      <c r="E1094" s="4"/>
      <c r="F1094" s="4"/>
    </row>
    <row r="1095" spans="3:6">
      <c r="C1095" s="4"/>
      <c r="D1095" s="4"/>
      <c r="E1095" s="4"/>
      <c r="F1095" s="4"/>
    </row>
    <row r="1096" spans="3:6">
      <c r="C1096" s="4"/>
      <c r="D1096" s="4"/>
      <c r="E1096" s="4"/>
      <c r="F1096" s="4"/>
    </row>
    <row r="1097" spans="3:6">
      <c r="C1097" s="4"/>
      <c r="D1097" s="4"/>
      <c r="E1097" s="4"/>
      <c r="F1097" s="4"/>
    </row>
    <row r="1098" spans="3:6">
      <c r="C1098" s="4"/>
      <c r="D1098" s="4"/>
      <c r="E1098" s="4"/>
      <c r="F1098" s="4"/>
    </row>
    <row r="1099" spans="3:6">
      <c r="C1099" s="4"/>
      <c r="D1099" s="4"/>
      <c r="E1099" s="4"/>
      <c r="F1099" s="4"/>
    </row>
    <row r="1100" spans="3:6">
      <c r="C1100" s="4"/>
      <c r="D1100" s="4"/>
      <c r="E1100" s="4"/>
      <c r="F1100" s="4"/>
    </row>
    <row r="1101" spans="3:6">
      <c r="C1101" s="4"/>
      <c r="D1101" s="4"/>
      <c r="E1101" s="4"/>
      <c r="F1101" s="4"/>
    </row>
    <row r="1102" spans="3:6">
      <c r="C1102" s="4"/>
      <c r="D1102" s="4"/>
      <c r="E1102" s="4"/>
      <c r="F1102" s="4"/>
    </row>
    <row r="1103" spans="3:6">
      <c r="C1103" s="4"/>
      <c r="D1103" s="4"/>
      <c r="E1103" s="4"/>
      <c r="F1103" s="4"/>
    </row>
    <row r="1104" spans="3:6">
      <c r="C1104" s="4"/>
      <c r="D1104" s="4"/>
      <c r="E1104" s="4"/>
      <c r="F1104" s="4"/>
    </row>
    <row r="1105" spans="3:6">
      <c r="C1105" s="4"/>
      <c r="D1105" s="4"/>
      <c r="E1105" s="4"/>
      <c r="F1105" s="4"/>
    </row>
    <row r="1106" spans="3:6">
      <c r="C1106" s="4"/>
      <c r="D1106" s="4"/>
      <c r="E1106" s="4"/>
      <c r="F1106" s="4"/>
    </row>
    <row r="1107" spans="3:6">
      <c r="C1107" s="4"/>
      <c r="D1107" s="4"/>
      <c r="E1107" s="4"/>
      <c r="F1107" s="4"/>
    </row>
    <row r="1108" spans="3:6">
      <c r="C1108" s="4"/>
      <c r="D1108" s="4"/>
      <c r="E1108" s="4"/>
      <c r="F1108" s="4"/>
    </row>
    <row r="1109" spans="3:6">
      <c r="C1109" s="4"/>
      <c r="D1109" s="4"/>
      <c r="E1109" s="4"/>
      <c r="F1109" s="4"/>
    </row>
    <row r="1110" spans="3:6">
      <c r="C1110" s="4"/>
      <c r="D1110" s="4"/>
      <c r="E1110" s="4"/>
      <c r="F1110" s="4"/>
    </row>
    <row r="1111" spans="3:6">
      <c r="C1111" s="4"/>
      <c r="D1111" s="4"/>
      <c r="E1111" s="4"/>
      <c r="F1111" s="4"/>
    </row>
    <row r="1112" spans="3:6">
      <c r="C1112" s="4"/>
      <c r="D1112" s="4"/>
      <c r="E1112" s="4"/>
      <c r="F1112" s="4"/>
    </row>
    <row r="1113" spans="3:6">
      <c r="C1113" s="4"/>
      <c r="D1113" s="4"/>
      <c r="E1113" s="4"/>
      <c r="F1113" s="4"/>
    </row>
    <row r="1114" spans="3:6">
      <c r="C1114" s="4"/>
      <c r="D1114" s="4"/>
      <c r="E1114" s="4"/>
      <c r="F1114" s="4"/>
    </row>
    <row r="1115" spans="3:6">
      <c r="C1115" s="4"/>
      <c r="D1115" s="4"/>
      <c r="E1115" s="4"/>
      <c r="F1115" s="4"/>
    </row>
    <row r="1116" spans="3:6">
      <c r="C1116" s="4"/>
      <c r="D1116" s="4"/>
      <c r="E1116" s="4"/>
      <c r="F1116" s="4"/>
    </row>
    <row r="1117" spans="3:6">
      <c r="C1117" s="4"/>
      <c r="D1117" s="4"/>
      <c r="E1117" s="4"/>
      <c r="F1117" s="4"/>
    </row>
    <row r="1118" spans="3:6">
      <c r="C1118" s="4"/>
      <c r="D1118" s="4"/>
      <c r="E1118" s="4"/>
      <c r="F1118" s="4"/>
    </row>
    <row r="1119" spans="3:6">
      <c r="C1119" s="4"/>
      <c r="D1119" s="4"/>
      <c r="E1119" s="4"/>
      <c r="F1119" s="4"/>
    </row>
    <row r="1120" spans="3:6">
      <c r="C1120" s="4"/>
      <c r="D1120" s="4"/>
      <c r="E1120" s="4"/>
      <c r="F1120" s="4"/>
    </row>
    <row r="1121" spans="3:6">
      <c r="C1121" s="4"/>
      <c r="D1121" s="4"/>
      <c r="E1121" s="4"/>
      <c r="F1121" s="4"/>
    </row>
    <row r="1122" spans="3:6">
      <c r="C1122" s="4"/>
      <c r="D1122" s="4"/>
      <c r="E1122" s="4"/>
      <c r="F1122" s="4"/>
    </row>
    <row r="1123" spans="3:6">
      <c r="C1123" s="4"/>
      <c r="D1123" s="4"/>
      <c r="E1123" s="4"/>
      <c r="F1123" s="4"/>
    </row>
    <row r="1124" spans="3:6">
      <c r="C1124" s="4"/>
      <c r="D1124" s="4"/>
      <c r="E1124" s="4"/>
      <c r="F1124" s="4"/>
    </row>
    <row r="1125" spans="3:6">
      <c r="C1125" s="4"/>
      <c r="D1125" s="4"/>
      <c r="E1125" s="4"/>
      <c r="F1125" s="4"/>
    </row>
    <row r="1126" spans="3:6">
      <c r="C1126" s="4"/>
      <c r="D1126" s="4"/>
      <c r="E1126" s="4"/>
      <c r="F1126" s="4"/>
    </row>
    <row r="1127" spans="3:6">
      <c r="C1127" s="4"/>
      <c r="D1127" s="4"/>
      <c r="E1127" s="4"/>
      <c r="F1127" s="4"/>
    </row>
    <row r="1128" spans="3:6">
      <c r="C1128" s="4"/>
      <c r="D1128" s="4"/>
      <c r="E1128" s="4"/>
      <c r="F1128" s="4"/>
    </row>
    <row r="1129" spans="3:6">
      <c r="C1129" s="4"/>
      <c r="D1129" s="4"/>
      <c r="E1129" s="4"/>
      <c r="F1129" s="4"/>
    </row>
    <row r="1130" spans="3:6">
      <c r="C1130" s="4"/>
      <c r="D1130" s="4"/>
      <c r="E1130" s="4"/>
      <c r="F1130" s="4"/>
    </row>
    <row r="1131" spans="3:6">
      <c r="C1131" s="4"/>
      <c r="D1131" s="4"/>
      <c r="E1131" s="4"/>
      <c r="F1131" s="4"/>
    </row>
    <row r="1132" spans="3:6">
      <c r="C1132" s="4"/>
      <c r="D1132" s="4"/>
      <c r="E1132" s="4"/>
      <c r="F1132" s="4"/>
    </row>
    <row r="1133" spans="3:6">
      <c r="C1133" s="4"/>
      <c r="D1133" s="4"/>
      <c r="E1133" s="4"/>
      <c r="F1133" s="4"/>
    </row>
    <row r="1134" spans="3:6">
      <c r="C1134" s="4"/>
      <c r="D1134" s="4"/>
      <c r="E1134" s="4"/>
      <c r="F1134" s="4"/>
    </row>
    <row r="1135" spans="3:6">
      <c r="C1135" s="4"/>
      <c r="D1135" s="4"/>
      <c r="E1135" s="4"/>
      <c r="F1135" s="4"/>
    </row>
    <row r="1136" spans="3:6">
      <c r="C1136" s="4"/>
      <c r="D1136" s="4"/>
      <c r="E1136" s="4"/>
      <c r="F1136" s="4"/>
    </row>
    <row r="1137" spans="3:6">
      <c r="C1137" s="4"/>
      <c r="D1137" s="4"/>
      <c r="E1137" s="4"/>
      <c r="F1137" s="4"/>
    </row>
    <row r="1138" spans="3:6">
      <c r="C1138" s="4"/>
      <c r="D1138" s="4"/>
      <c r="E1138" s="4"/>
      <c r="F1138" s="4"/>
    </row>
    <row r="1139" spans="3:6">
      <c r="C1139" s="4"/>
      <c r="D1139" s="4"/>
      <c r="E1139" s="4"/>
      <c r="F1139" s="4"/>
    </row>
    <row r="1140" spans="3:6">
      <c r="C1140" s="4"/>
      <c r="D1140" s="4"/>
      <c r="E1140" s="4"/>
      <c r="F1140" s="4"/>
    </row>
    <row r="1141" spans="3:6">
      <c r="C1141" s="4"/>
      <c r="D1141" s="4"/>
      <c r="E1141" s="4"/>
      <c r="F1141" s="4"/>
    </row>
    <row r="1142" spans="3:6">
      <c r="C1142" s="4"/>
      <c r="D1142" s="4"/>
      <c r="E1142" s="4"/>
      <c r="F1142" s="4"/>
    </row>
    <row r="1143" spans="3:6">
      <c r="C1143" s="4"/>
      <c r="D1143" s="4"/>
      <c r="E1143" s="4"/>
      <c r="F1143" s="4"/>
    </row>
    <row r="1144" spans="3:6">
      <c r="C1144" s="4"/>
      <c r="D1144" s="4"/>
      <c r="E1144" s="4"/>
      <c r="F1144" s="4"/>
    </row>
    <row r="1145" spans="3:6">
      <c r="C1145" s="4"/>
      <c r="D1145" s="4"/>
      <c r="E1145" s="4"/>
      <c r="F1145" s="4"/>
    </row>
    <row r="1146" spans="3:6">
      <c r="C1146" s="4"/>
      <c r="D1146" s="4"/>
      <c r="E1146" s="4"/>
      <c r="F1146" s="4"/>
    </row>
    <row r="1147" spans="3:6">
      <c r="C1147" s="4"/>
      <c r="D1147" s="4"/>
      <c r="E1147" s="4"/>
      <c r="F1147" s="4"/>
    </row>
    <row r="1148" spans="3:6">
      <c r="C1148" s="4"/>
      <c r="D1148" s="4"/>
      <c r="E1148" s="4"/>
      <c r="F1148" s="4"/>
    </row>
    <row r="1149" spans="3:6">
      <c r="C1149" s="4"/>
      <c r="D1149" s="4"/>
      <c r="E1149" s="4"/>
      <c r="F1149" s="4"/>
    </row>
    <row r="1150" spans="3:6">
      <c r="C1150" s="4"/>
      <c r="D1150" s="4"/>
      <c r="E1150" s="4"/>
      <c r="F1150" s="4"/>
    </row>
    <row r="1151" spans="3:6">
      <c r="C1151" s="4"/>
      <c r="D1151" s="4"/>
      <c r="E1151" s="4"/>
      <c r="F1151" s="4"/>
    </row>
    <row r="1152" spans="3:6">
      <c r="C1152" s="4"/>
      <c r="D1152" s="4"/>
      <c r="E1152" s="4"/>
      <c r="F1152" s="4"/>
    </row>
    <row r="1153" spans="3:6">
      <c r="C1153" s="4"/>
      <c r="D1153" s="4"/>
      <c r="E1153" s="4"/>
      <c r="F1153" s="4"/>
    </row>
    <row r="1154" spans="3:6">
      <c r="C1154" s="4"/>
      <c r="D1154" s="4"/>
      <c r="E1154" s="4"/>
      <c r="F1154" s="4"/>
    </row>
    <row r="1155" spans="3:6">
      <c r="C1155" s="4"/>
      <c r="D1155" s="4"/>
      <c r="E1155" s="4"/>
      <c r="F1155" s="4"/>
    </row>
    <row r="1156" spans="3:6">
      <c r="C1156" s="4"/>
      <c r="D1156" s="4"/>
      <c r="E1156" s="4"/>
      <c r="F1156" s="4"/>
    </row>
    <row r="1157" spans="3:6">
      <c r="C1157" s="4"/>
      <c r="D1157" s="4"/>
      <c r="E1157" s="4"/>
      <c r="F1157" s="4"/>
    </row>
    <row r="1158" spans="3:6">
      <c r="C1158" s="4"/>
      <c r="D1158" s="4"/>
      <c r="E1158" s="4"/>
      <c r="F1158" s="4"/>
    </row>
    <row r="1159" spans="3:6">
      <c r="C1159" s="4"/>
      <c r="D1159" s="4"/>
      <c r="E1159" s="4"/>
      <c r="F1159" s="4"/>
    </row>
    <row r="1160" spans="3:6">
      <c r="C1160" s="4"/>
      <c r="D1160" s="4"/>
      <c r="E1160" s="4"/>
      <c r="F1160" s="4"/>
    </row>
    <row r="1161" spans="3:6">
      <c r="C1161" s="4"/>
      <c r="D1161" s="4"/>
      <c r="E1161" s="4"/>
      <c r="F1161" s="4"/>
    </row>
    <row r="1162" spans="3:6">
      <c r="C1162" s="4"/>
      <c r="D1162" s="4"/>
      <c r="E1162" s="4"/>
      <c r="F1162" s="4"/>
    </row>
    <row r="1163" spans="3:6">
      <c r="C1163" s="4"/>
      <c r="D1163" s="4"/>
      <c r="E1163" s="4"/>
      <c r="F1163" s="4"/>
    </row>
    <row r="1164" spans="3:6">
      <c r="C1164" s="4"/>
      <c r="D1164" s="4"/>
      <c r="E1164" s="4"/>
      <c r="F1164" s="4"/>
    </row>
    <row r="1165" spans="3:6">
      <c r="C1165" s="4"/>
      <c r="D1165" s="4"/>
      <c r="E1165" s="4"/>
      <c r="F1165" s="4"/>
    </row>
    <row r="1166" spans="3:6">
      <c r="C1166" s="4"/>
      <c r="D1166" s="4"/>
      <c r="E1166" s="4"/>
      <c r="F1166" s="4"/>
    </row>
    <row r="1167" spans="3:6">
      <c r="C1167" s="4"/>
      <c r="D1167" s="4"/>
      <c r="E1167" s="4"/>
      <c r="F1167" s="4"/>
    </row>
    <row r="1168" spans="3:6">
      <c r="C1168" s="4"/>
      <c r="D1168" s="4"/>
      <c r="E1168" s="4"/>
      <c r="F1168" s="4"/>
    </row>
    <row r="1169" spans="3:6">
      <c r="C1169" s="4"/>
      <c r="D1169" s="4"/>
      <c r="E1169" s="4"/>
      <c r="F1169" s="4"/>
    </row>
    <row r="1170" spans="3:6">
      <c r="C1170" s="4"/>
      <c r="D1170" s="4"/>
      <c r="E1170" s="4"/>
      <c r="F1170" s="4"/>
    </row>
    <row r="1171" spans="3:6">
      <c r="C1171" s="4"/>
      <c r="D1171" s="4"/>
      <c r="E1171" s="4"/>
      <c r="F1171" s="4"/>
    </row>
    <row r="1172" spans="3:6">
      <c r="C1172" s="4"/>
      <c r="D1172" s="4"/>
      <c r="E1172" s="4"/>
      <c r="F1172" s="4"/>
    </row>
    <row r="1173" spans="3:6">
      <c r="C1173" s="4"/>
      <c r="D1173" s="4"/>
      <c r="E1173" s="4"/>
      <c r="F1173" s="4"/>
    </row>
    <row r="1174" spans="3:6">
      <c r="C1174" s="4"/>
      <c r="D1174" s="4"/>
      <c r="E1174" s="4"/>
      <c r="F1174" s="4"/>
    </row>
    <row r="1175" spans="3:6">
      <c r="C1175" s="4"/>
      <c r="D1175" s="4"/>
      <c r="E1175" s="4"/>
      <c r="F1175" s="4"/>
    </row>
    <row r="1176" spans="3:6">
      <c r="C1176" s="4"/>
      <c r="D1176" s="4"/>
      <c r="E1176" s="4"/>
      <c r="F1176" s="4"/>
    </row>
    <row r="1177" spans="3:6">
      <c r="C1177" s="4"/>
      <c r="D1177" s="4"/>
      <c r="E1177" s="4"/>
      <c r="F1177" s="4"/>
    </row>
    <row r="1178" spans="3:6">
      <c r="C1178" s="4"/>
      <c r="D1178" s="4"/>
      <c r="E1178" s="4"/>
      <c r="F1178" s="4"/>
    </row>
    <row r="1179" spans="3:6">
      <c r="C1179" s="4"/>
      <c r="D1179" s="4"/>
      <c r="E1179" s="4"/>
      <c r="F1179" s="4"/>
    </row>
    <row r="1180" spans="3:6">
      <c r="C1180" s="4"/>
      <c r="D1180" s="4"/>
      <c r="E1180" s="4"/>
      <c r="F1180" s="4"/>
    </row>
    <row r="1181" spans="3:6">
      <c r="C1181" s="4"/>
      <c r="D1181" s="4"/>
      <c r="E1181" s="4"/>
      <c r="F1181" s="4"/>
    </row>
    <row r="1182" spans="3:6">
      <c r="C1182" s="4"/>
      <c r="D1182" s="4"/>
      <c r="E1182" s="4"/>
      <c r="F1182" s="4"/>
    </row>
    <row r="1183" spans="3:6">
      <c r="C1183" s="4"/>
      <c r="D1183" s="4"/>
      <c r="E1183" s="4"/>
      <c r="F1183" s="4"/>
    </row>
    <row r="1184" spans="3:6">
      <c r="C1184" s="4"/>
      <c r="D1184" s="4"/>
      <c r="E1184" s="4"/>
      <c r="F1184" s="4"/>
    </row>
    <row r="1185" spans="3:6">
      <c r="C1185" s="4"/>
      <c r="D1185" s="4"/>
      <c r="E1185" s="4"/>
      <c r="F1185" s="4"/>
    </row>
    <row r="1186" spans="3:6">
      <c r="C1186" s="4"/>
      <c r="D1186" s="4"/>
      <c r="E1186" s="4"/>
      <c r="F1186" s="4"/>
    </row>
    <row r="1187" spans="3:6">
      <c r="C1187" s="4"/>
      <c r="D1187" s="4"/>
      <c r="E1187" s="4"/>
      <c r="F1187" s="4"/>
    </row>
    <row r="1188" spans="3:6">
      <c r="C1188" s="4"/>
      <c r="D1188" s="4"/>
      <c r="E1188" s="4"/>
      <c r="F1188" s="4"/>
    </row>
    <row r="1189" spans="3:6">
      <c r="C1189" s="4"/>
      <c r="D1189" s="4"/>
      <c r="E1189" s="4"/>
      <c r="F1189" s="4"/>
    </row>
    <row r="1190" spans="3:6">
      <c r="C1190" s="4"/>
      <c r="D1190" s="4"/>
      <c r="E1190" s="4"/>
      <c r="F1190" s="4"/>
    </row>
    <row r="1191" spans="3:6">
      <c r="C1191" s="4"/>
      <c r="D1191" s="4"/>
      <c r="E1191" s="4"/>
      <c r="F1191" s="4"/>
    </row>
    <row r="1192" spans="3:6">
      <c r="C1192" s="4"/>
      <c r="D1192" s="4"/>
      <c r="E1192" s="4"/>
      <c r="F1192" s="4"/>
    </row>
    <row r="1193" spans="3:6">
      <c r="C1193" s="4"/>
      <c r="D1193" s="4"/>
      <c r="E1193" s="4"/>
      <c r="F1193" s="4"/>
    </row>
    <row r="1194" spans="3:6">
      <c r="C1194" s="4"/>
      <c r="D1194" s="4"/>
      <c r="E1194" s="4"/>
      <c r="F1194" s="4"/>
    </row>
    <row r="1195" spans="3:6">
      <c r="C1195" s="4"/>
      <c r="D1195" s="4"/>
      <c r="E1195" s="4"/>
      <c r="F1195" s="4"/>
    </row>
    <row r="1196" spans="3:6">
      <c r="C1196" s="4"/>
      <c r="D1196" s="4"/>
      <c r="E1196" s="4"/>
      <c r="F1196" s="4"/>
    </row>
    <row r="1197" spans="3:6">
      <c r="C1197" s="4"/>
      <c r="D1197" s="4"/>
      <c r="E1197" s="4"/>
      <c r="F1197" s="4"/>
    </row>
    <row r="1198" spans="3:6">
      <c r="C1198" s="4"/>
      <c r="D1198" s="4"/>
      <c r="E1198" s="4"/>
      <c r="F1198" s="4"/>
    </row>
    <row r="1199" spans="3:6">
      <c r="C1199" s="4"/>
      <c r="D1199" s="4"/>
      <c r="E1199" s="4"/>
      <c r="F1199" s="4"/>
    </row>
    <row r="1200" spans="3:6">
      <c r="C1200" s="4"/>
      <c r="D1200" s="4"/>
      <c r="E1200" s="4"/>
      <c r="F1200" s="4"/>
    </row>
    <row r="1201" spans="3:6">
      <c r="C1201" s="4"/>
      <c r="D1201" s="4"/>
      <c r="E1201" s="4"/>
      <c r="F1201" s="4"/>
    </row>
    <row r="1202" spans="3:6">
      <c r="C1202" s="4"/>
      <c r="D1202" s="4"/>
      <c r="E1202" s="4"/>
      <c r="F1202" s="4"/>
    </row>
    <row r="1203" spans="3:6">
      <c r="C1203" s="4"/>
      <c r="D1203" s="4"/>
      <c r="E1203" s="4"/>
      <c r="F1203" s="4"/>
    </row>
    <row r="1204" spans="3:6">
      <c r="C1204" s="4"/>
      <c r="D1204" s="4"/>
      <c r="E1204" s="4"/>
      <c r="F1204" s="4"/>
    </row>
    <row r="1205" spans="3:6">
      <c r="C1205" s="4"/>
      <c r="D1205" s="4"/>
      <c r="E1205" s="4"/>
      <c r="F1205" s="4"/>
    </row>
    <row r="1206" spans="3:6">
      <c r="C1206" s="4"/>
      <c r="D1206" s="4"/>
      <c r="E1206" s="4"/>
      <c r="F1206" s="4"/>
    </row>
    <row r="1207" spans="3:6">
      <c r="C1207" s="4"/>
      <c r="D1207" s="4"/>
      <c r="E1207" s="4"/>
      <c r="F1207" s="4"/>
    </row>
    <row r="1208" spans="3:6">
      <c r="C1208" s="4"/>
      <c r="D1208" s="4"/>
      <c r="E1208" s="4"/>
      <c r="F1208" s="4"/>
    </row>
    <row r="1209" spans="3:6">
      <c r="C1209" s="4"/>
      <c r="D1209" s="4"/>
      <c r="E1209" s="4"/>
      <c r="F1209" s="4"/>
    </row>
    <row r="1210" spans="3:6">
      <c r="C1210" s="4"/>
      <c r="D1210" s="4"/>
      <c r="E1210" s="4"/>
      <c r="F1210" s="4"/>
    </row>
    <row r="1211" spans="3:6">
      <c r="C1211" s="4"/>
      <c r="D1211" s="4"/>
      <c r="E1211" s="4"/>
      <c r="F1211" s="4"/>
    </row>
    <row r="1212" spans="3:6">
      <c r="C1212" s="4"/>
      <c r="D1212" s="4"/>
      <c r="E1212" s="4"/>
      <c r="F1212" s="4"/>
    </row>
    <row r="1213" spans="3:6">
      <c r="C1213" s="4"/>
      <c r="D1213" s="4"/>
      <c r="E1213" s="4"/>
      <c r="F1213" s="4"/>
    </row>
    <row r="1214" spans="3:6">
      <c r="C1214" s="4"/>
      <c r="D1214" s="4"/>
      <c r="E1214" s="4"/>
      <c r="F1214" s="4"/>
    </row>
    <row r="1215" spans="3:6">
      <c r="C1215" s="4"/>
      <c r="D1215" s="4"/>
      <c r="E1215" s="4"/>
      <c r="F1215" s="4"/>
    </row>
    <row r="1216" spans="3:6">
      <c r="C1216" s="4"/>
      <c r="D1216" s="4"/>
      <c r="E1216" s="4"/>
      <c r="F1216" s="4"/>
    </row>
    <row r="1217" spans="3:6">
      <c r="C1217" s="4"/>
      <c r="D1217" s="4"/>
      <c r="E1217" s="4"/>
      <c r="F1217" s="4"/>
    </row>
    <row r="1218" spans="3:6">
      <c r="C1218" s="4"/>
      <c r="D1218" s="4"/>
      <c r="E1218" s="4"/>
      <c r="F1218" s="4"/>
    </row>
    <row r="1219" spans="3:6">
      <c r="C1219" s="4"/>
      <c r="D1219" s="4"/>
      <c r="E1219" s="4"/>
      <c r="F1219" s="4"/>
    </row>
    <row r="1220" spans="3:6">
      <c r="C1220" s="4"/>
      <c r="D1220" s="4"/>
      <c r="E1220" s="4"/>
      <c r="F1220" s="4"/>
    </row>
    <row r="1221" spans="3:6">
      <c r="C1221" s="4"/>
      <c r="D1221" s="4"/>
      <c r="E1221" s="4"/>
      <c r="F1221" s="4"/>
    </row>
    <row r="1222" spans="3:6">
      <c r="C1222" s="4"/>
      <c r="D1222" s="4"/>
      <c r="E1222" s="4"/>
      <c r="F1222" s="4"/>
    </row>
    <row r="1223" spans="3:6">
      <c r="C1223" s="4"/>
      <c r="D1223" s="4"/>
      <c r="E1223" s="4"/>
      <c r="F1223" s="4"/>
    </row>
    <row r="1224" spans="3:6">
      <c r="C1224" s="4"/>
      <c r="D1224" s="4"/>
      <c r="E1224" s="4"/>
      <c r="F1224" s="4"/>
    </row>
    <row r="1225" spans="3:6">
      <c r="C1225" s="4"/>
      <c r="D1225" s="4"/>
      <c r="E1225" s="4"/>
      <c r="F1225" s="4"/>
    </row>
    <row r="1226" spans="3:6">
      <c r="C1226" s="4"/>
      <c r="D1226" s="4"/>
      <c r="E1226" s="4"/>
      <c r="F1226" s="4"/>
    </row>
    <row r="1227" spans="3:6">
      <c r="C1227" s="4"/>
      <c r="D1227" s="4"/>
      <c r="E1227" s="4"/>
      <c r="F1227" s="4"/>
    </row>
    <row r="1228" spans="3:6">
      <c r="C1228" s="4"/>
      <c r="D1228" s="4"/>
      <c r="E1228" s="4"/>
      <c r="F1228" s="4"/>
    </row>
    <row r="1229" spans="3:6">
      <c r="C1229" s="4"/>
      <c r="D1229" s="4"/>
      <c r="E1229" s="4"/>
      <c r="F1229" s="4"/>
    </row>
    <row r="1230" spans="3:6">
      <c r="C1230" s="4"/>
      <c r="D1230" s="4"/>
      <c r="E1230" s="4"/>
      <c r="F1230" s="4"/>
    </row>
    <row r="1231" spans="3:6">
      <c r="C1231" s="4"/>
      <c r="D1231" s="4"/>
      <c r="E1231" s="4"/>
      <c r="F1231" s="4"/>
    </row>
    <row r="1232" spans="3:6">
      <c r="C1232" s="4"/>
      <c r="D1232" s="4"/>
      <c r="E1232" s="4"/>
      <c r="F1232" s="4"/>
    </row>
    <row r="1233" spans="3:6">
      <c r="C1233" s="4"/>
      <c r="D1233" s="4"/>
      <c r="E1233" s="4"/>
      <c r="F1233" s="4"/>
    </row>
    <row r="1234" spans="3:6">
      <c r="C1234" s="4"/>
      <c r="D1234" s="4"/>
      <c r="E1234" s="4"/>
      <c r="F1234" s="4"/>
    </row>
    <row r="1235" spans="3:6">
      <c r="C1235" s="4"/>
      <c r="D1235" s="4"/>
      <c r="E1235" s="4"/>
      <c r="F1235" s="4"/>
    </row>
    <row r="1236" spans="3:6">
      <c r="C1236" s="4"/>
      <c r="D1236" s="4"/>
      <c r="E1236" s="4"/>
      <c r="F1236" s="4"/>
    </row>
    <row r="1237" spans="3:6">
      <c r="C1237" s="4"/>
      <c r="D1237" s="4"/>
      <c r="E1237" s="4"/>
      <c r="F1237" s="4"/>
    </row>
  </sheetData>
  <dataValidations count="7">
    <dataValidation type="whole" allowBlank="1" showInputMessage="1" showErrorMessage="1" error="Es sind nur ganze Zahlen von 0 bis 120 zulässig." sqref="B4" xr:uid="{00000000-0002-0000-0200-000000000000}">
      <formula1>0</formula1>
      <formula2>120</formula2>
    </dataValidation>
    <dataValidation type="whole" allowBlank="1" showInputMessage="1" showErrorMessage="1" error="Es sind nur ganze Zahlen von 1900 bis 2100 zulässig." sqref="B3" xr:uid="{00000000-0002-0000-0200-000001000000}">
      <formula1>1900</formula1>
      <formula2>2100</formula2>
    </dataValidation>
    <dataValidation type="whole" allowBlank="1" showInputMessage="1" showErrorMessage="1" error="Für T_2 sind nur ganze Zahlen von 10 bis 1000 zulässig und T_2 muss größer als T_1 sein." sqref="B9" xr:uid="{00000000-0002-0000-0200-000002000000}">
      <formula1>MAX(B8+1,10)</formula1>
      <formula2>1000</formula2>
    </dataValidation>
    <dataValidation type="whole" allowBlank="1" showInputMessage="1" showErrorMessage="1" error="Für T_1 sind nur ganze Zahlen von 5 bis 1000 zulässig und T_1 muss kleiner als T_2 sein." sqref="B8" xr:uid="{00000000-0002-0000-0200-000003000000}">
      <formula1>5</formula1>
      <formula2>MIN(1000,B9-1)</formula2>
    </dataValidation>
    <dataValidation type="whole" allowBlank="1" showInputMessage="1" showErrorMessage="1" error="Es sind nur ganze Zahlen von 0 bis 100 zulässig._x000a_" sqref="B5" xr:uid="{00000000-0002-0000-0200-000004000000}">
      <formula1>0</formula1>
      <formula2>100</formula2>
    </dataValidation>
    <dataValidation type="list" allowBlank="1" showInputMessage="1" showErrorMessage="1" error="Es sind nur die Werte 1 und 2 zulässig" sqref="B6" xr:uid="{00000000-0002-0000-0200-000005000000}">
      <formula1>"1,2"</formula1>
    </dataValidation>
    <dataValidation type="list" allowBlank="1" showInputMessage="1" showErrorMessage="1" error="Es sind nur die Werte 1 und 2 zulässig" sqref="D4" xr:uid="{00000000-0002-0000-0200-000006000000}">
      <formula1>"1.O. Selektion,1.O. Aggregat,2.O. Selektion,2.O. Aggregat"</formula1>
    </dataValidation>
  </dataValidations>
  <pageMargins left="0.78740157480314965" right="0.78740157480314965" top="0.98425196850393704" bottom="0.98425196850393704" header="0.51181102362204722" footer="0.51181102362204722"/>
  <pageSetup paperSize="9" fitToWidth="4" fitToHeight="5"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
    <pageSetUpPr fitToPage="1"/>
  </sheetPr>
  <dimension ref="A1:AN1237"/>
  <sheetViews>
    <sheetView showGridLines="0" tabSelected="1" zoomScaleNormal="100" workbookViewId="0">
      <selection activeCell="E4" sqref="E4"/>
    </sheetView>
  </sheetViews>
  <sheetFormatPr baseColWidth="10" defaultRowHeight="13.2"/>
  <cols>
    <col min="1" max="1" width="17.88671875" style="14" bestFit="1" customWidth="1"/>
    <col min="2" max="2" width="5" style="14" bestFit="1" customWidth="1"/>
    <col min="3" max="3" width="27.88671875" customWidth="1"/>
    <col min="4" max="4" width="20.33203125" bestFit="1" customWidth="1"/>
    <col min="5" max="5" width="14.44140625" bestFit="1" customWidth="1"/>
    <col min="6" max="6" width="20.33203125" bestFit="1" customWidth="1"/>
    <col min="11" max="11" width="11.44140625" customWidth="1"/>
    <col min="12" max="12" width="14.109375" customWidth="1"/>
    <col min="13" max="13" width="21.5546875" customWidth="1"/>
    <col min="14" max="14" width="12" bestFit="1" customWidth="1"/>
    <col min="15" max="15" width="11.77734375" bestFit="1" customWidth="1"/>
    <col min="16" max="16" width="6.21875" bestFit="1" customWidth="1"/>
    <col min="17" max="17" width="3.21875" bestFit="1" customWidth="1"/>
    <col min="18" max="18" width="3.21875" customWidth="1"/>
    <col min="19" max="19" width="12.5546875" bestFit="1" customWidth="1"/>
    <col min="20" max="20" width="12" bestFit="1" customWidth="1"/>
    <col min="21" max="21" width="16.21875" customWidth="1"/>
    <col min="22" max="22" width="18.44140625" customWidth="1"/>
    <col min="23" max="23" width="16" customWidth="1"/>
    <col min="24" max="24" width="8.109375" bestFit="1" customWidth="1"/>
    <col min="25" max="40" width="18.33203125" customWidth="1"/>
  </cols>
  <sheetData>
    <row r="1" spans="1:40" ht="21.6" thickBot="1">
      <c r="A1" s="5" t="s">
        <v>5</v>
      </c>
      <c r="B1" s="5"/>
    </row>
    <row r="2" spans="1:40">
      <c r="A2" s="30"/>
      <c r="B2" s="30"/>
      <c r="M2" s="85" t="s">
        <v>86</v>
      </c>
      <c r="O2" s="86" t="s">
        <v>87</v>
      </c>
      <c r="P2" s="87">
        <v>0.05</v>
      </c>
    </row>
    <row r="3" spans="1:40" ht="13.8" thickBot="1">
      <c r="A3" s="64" t="s">
        <v>34</v>
      </c>
      <c r="B3" s="65">
        <v>2024</v>
      </c>
      <c r="C3" s="67" t="s">
        <v>79</v>
      </c>
      <c r="D3" s="68"/>
      <c r="E3" s="75" t="s">
        <v>70</v>
      </c>
      <c r="M3" s="88">
        <f>(S19+T19+U19*M5)/W19</f>
        <v>9103.6172515266317</v>
      </c>
      <c r="O3" s="89" t="s">
        <v>88</v>
      </c>
      <c r="P3" s="90">
        <v>0.03</v>
      </c>
    </row>
    <row r="4" spans="1:40">
      <c r="A4" s="64" t="s">
        <v>35</v>
      </c>
      <c r="B4" s="65">
        <v>30</v>
      </c>
      <c r="C4" s="69" t="s">
        <v>85</v>
      </c>
      <c r="D4" s="70" t="s">
        <v>145</v>
      </c>
      <c r="E4" s="74"/>
      <c r="M4" s="85" t="s">
        <v>89</v>
      </c>
      <c r="O4" s="89" t="s">
        <v>90</v>
      </c>
      <c r="P4" s="90">
        <v>1E-3</v>
      </c>
    </row>
    <row r="5" spans="1:40" ht="13.8" thickBot="1">
      <c r="A5" s="66" t="s">
        <v>36</v>
      </c>
      <c r="B5" s="65">
        <v>20</v>
      </c>
      <c r="C5" s="71" t="s">
        <v>67</v>
      </c>
      <c r="D5" s="72">
        <v>8.9999999999999993E-3</v>
      </c>
      <c r="E5" s="76" t="s">
        <v>73</v>
      </c>
      <c r="M5" s="91">
        <f>((1+P5)*S19+T19)/(W19-P8*P2-P3*W19-P4*P8*X19-U19)</f>
        <v>10199.484520772292</v>
      </c>
      <c r="O5" s="92" t="s">
        <v>91</v>
      </c>
      <c r="P5" s="93">
        <v>0.02</v>
      </c>
    </row>
    <row r="6" spans="1:40">
      <c r="A6" s="64" t="s">
        <v>84</v>
      </c>
      <c r="B6" s="65">
        <v>0.55000000000000004</v>
      </c>
      <c r="M6" s="94" t="s">
        <v>92</v>
      </c>
      <c r="O6" s="89" t="s">
        <v>93</v>
      </c>
      <c r="P6" s="95">
        <v>2.5000000000000001E-2</v>
      </c>
      <c r="T6" s="122" t="s">
        <v>133</v>
      </c>
      <c r="U6">
        <v>1</v>
      </c>
      <c r="W6" s="96"/>
      <c r="AD6" s="96"/>
    </row>
    <row r="7" spans="1:40" ht="14.4" thickBot="1">
      <c r="A7" s="35"/>
      <c r="B7" s="32"/>
      <c r="M7" s="91">
        <f>M3+P6*P8*M5/W19</f>
        <v>9358.6043645459395</v>
      </c>
      <c r="O7" s="97" t="s">
        <v>97</v>
      </c>
      <c r="P7" s="98">
        <f>(P2-P6)/X19</f>
        <v>2.6062665006947672E-3</v>
      </c>
      <c r="T7" s="122" t="s">
        <v>132</v>
      </c>
      <c r="U7">
        <f>10000*U6*PRODUCT(K19:K28)/(1+M19)^10</f>
        <v>9103.6172515266335</v>
      </c>
    </row>
    <row r="8" spans="1:40" ht="13.8">
      <c r="A8" s="73" t="s">
        <v>37</v>
      </c>
      <c r="B8" s="65">
        <v>5</v>
      </c>
      <c r="O8" s="101" t="s">
        <v>3</v>
      </c>
      <c r="P8" s="102">
        <f>SUM(P19:P140)</f>
        <v>1</v>
      </c>
      <c r="T8" s="122" t="s">
        <v>134</v>
      </c>
      <c r="U8" s="106">
        <f>(10000/((1+M19)^10))*U6*PRODUCT(K19:K28)*(1-PRODUCT(K19:K28))</f>
        <v>39.205134603444385</v>
      </c>
      <c r="W8" s="96"/>
      <c r="Y8" s="96"/>
      <c r="AA8" s="96"/>
      <c r="AD8" s="96"/>
      <c r="AF8" s="96"/>
      <c r="AM8" s="106">
        <f>AI21+AN19</f>
        <v>509.97422603861463</v>
      </c>
    </row>
    <row r="9" spans="1:40" ht="13.8" thickBot="1">
      <c r="A9" s="64" t="s">
        <v>38</v>
      </c>
      <c r="B9" s="70">
        <v>10</v>
      </c>
      <c r="M9" s="96"/>
      <c r="O9" s="121" t="s">
        <v>104</v>
      </c>
      <c r="P9" s="108">
        <f>SUM(Q19:Q140)</f>
        <v>10</v>
      </c>
      <c r="T9" s="122" t="s">
        <v>142</v>
      </c>
      <c r="U9">
        <f>SQRT(U8)/U7</f>
        <v>6.8779257714829726E-4</v>
      </c>
      <c r="W9" s="96"/>
      <c r="Y9" s="96"/>
      <c r="AA9" s="96"/>
      <c r="AD9" s="96"/>
    </row>
    <row r="10" spans="1:40">
      <c r="T10" s="114">
        <v>90726275.019872531</v>
      </c>
      <c r="U10">
        <f>T10-S19^2</f>
        <v>7850427.9575792253</v>
      </c>
    </row>
    <row r="11" spans="1:40" ht="21">
      <c r="A11" s="5" t="s">
        <v>6</v>
      </c>
      <c r="B11" s="5"/>
    </row>
    <row r="12" spans="1:40">
      <c r="A12" s="31"/>
      <c r="B12" s="31"/>
      <c r="C12" s="6"/>
      <c r="D12" s="6"/>
      <c r="E12" s="6"/>
      <c r="F12" s="6"/>
      <c r="AD12" s="111" t="s">
        <v>111</v>
      </c>
      <c r="AE12" s="111" t="s">
        <v>111</v>
      </c>
      <c r="AF12" s="111" t="s">
        <v>112</v>
      </c>
      <c r="AG12" s="111" t="s">
        <v>112</v>
      </c>
      <c r="AH12" s="111" t="s">
        <v>112</v>
      </c>
      <c r="AI12" s="14" t="s">
        <v>113</v>
      </c>
    </row>
    <row r="13" spans="1:40" ht="15.6">
      <c r="A13" s="10" t="s">
        <v>82</v>
      </c>
      <c r="B13" s="10"/>
      <c r="C13" s="10" t="s">
        <v>11</v>
      </c>
      <c r="D13" s="10" t="s">
        <v>11</v>
      </c>
      <c r="E13" s="11" t="s">
        <v>10</v>
      </c>
      <c r="F13" s="10" t="s">
        <v>10</v>
      </c>
      <c r="H13" s="61" t="s">
        <v>68</v>
      </c>
      <c r="I13" s="59" t="s">
        <v>4</v>
      </c>
      <c r="J13" s="59" t="s">
        <v>33</v>
      </c>
      <c r="K13" s="59" t="s">
        <v>69</v>
      </c>
      <c r="L13" s="59" t="s">
        <v>71</v>
      </c>
      <c r="M13" s="59" t="s">
        <v>72</v>
      </c>
      <c r="N13" s="59" t="s">
        <v>74</v>
      </c>
      <c r="O13" s="59" t="s">
        <v>75</v>
      </c>
      <c r="P13" s="59" t="s">
        <v>76</v>
      </c>
      <c r="Q13" s="59" t="s">
        <v>114</v>
      </c>
      <c r="R13" s="59" t="s">
        <v>115</v>
      </c>
      <c r="S13" s="59" t="s">
        <v>116</v>
      </c>
      <c r="T13" s="59" t="s">
        <v>117</v>
      </c>
      <c r="U13" s="59" t="s">
        <v>118</v>
      </c>
      <c r="V13" s="59" t="s">
        <v>119</v>
      </c>
      <c r="W13" s="59" t="s">
        <v>77</v>
      </c>
      <c r="X13" s="59" t="s">
        <v>120</v>
      </c>
      <c r="Y13" s="59" t="s">
        <v>121</v>
      </c>
      <c r="Z13" s="59" t="s">
        <v>122</v>
      </c>
      <c r="AA13" s="59" t="s">
        <v>123</v>
      </c>
      <c r="AB13" s="59" t="s">
        <v>124</v>
      </c>
      <c r="AC13" s="59" t="s">
        <v>125</v>
      </c>
      <c r="AD13" s="112" t="s">
        <v>126</v>
      </c>
      <c r="AE13" s="112" t="s">
        <v>127</v>
      </c>
      <c r="AF13" s="112" t="s">
        <v>126</v>
      </c>
      <c r="AG13" s="112" t="s">
        <v>127</v>
      </c>
      <c r="AH13" s="112" t="s">
        <v>128</v>
      </c>
      <c r="AI13" s="59" t="s">
        <v>87</v>
      </c>
      <c r="AJ13" s="59" t="s">
        <v>88</v>
      </c>
      <c r="AK13" s="59" t="s">
        <v>90</v>
      </c>
      <c r="AL13" s="59" t="s">
        <v>91</v>
      </c>
      <c r="AM13" s="59" t="s">
        <v>129</v>
      </c>
      <c r="AN13" s="59" t="s">
        <v>97</v>
      </c>
    </row>
    <row r="14" spans="1:40" ht="12.75" hidden="1" customHeight="1">
      <c r="A14" s="10"/>
      <c r="B14" s="10"/>
      <c r="C14" s="10" t="s">
        <v>29</v>
      </c>
      <c r="D14" s="10" t="s">
        <v>30</v>
      </c>
      <c r="E14" s="11" t="s">
        <v>29</v>
      </c>
      <c r="F14" s="10" t="s">
        <v>30</v>
      </c>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row>
    <row r="15" spans="1:40" hidden="1">
      <c r="A15" s="10"/>
      <c r="B15" s="10"/>
      <c r="C15" s="10" t="s">
        <v>9</v>
      </c>
      <c r="D15" s="10" t="s">
        <v>8</v>
      </c>
      <c r="E15" s="11" t="s">
        <v>9</v>
      </c>
      <c r="F15" s="10" t="s">
        <v>8</v>
      </c>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row>
    <row r="16" spans="1:40" hidden="1">
      <c r="A16" s="10"/>
      <c r="B16" s="10"/>
      <c r="C16" s="10"/>
      <c r="D16" s="10"/>
      <c r="E16" s="11"/>
      <c r="F16" s="1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row>
    <row r="17" spans="1:40" hidden="1">
      <c r="A17" s="10" t="s">
        <v>4</v>
      </c>
      <c r="B17" s="10" t="s">
        <v>3</v>
      </c>
      <c r="C17" s="10" t="s">
        <v>33</v>
      </c>
      <c r="D17" s="10" t="s">
        <v>33</v>
      </c>
      <c r="E17" s="11" t="s">
        <v>33</v>
      </c>
      <c r="F17" s="10" t="s">
        <v>33</v>
      </c>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row>
    <row r="18" spans="1:40" hidden="1">
      <c r="A18" s="46"/>
      <c r="B18" s="46"/>
      <c r="C18" s="19"/>
      <c r="D18" s="19"/>
      <c r="E18" s="19"/>
      <c r="F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row>
    <row r="19" spans="1:40">
      <c r="A19" s="47">
        <f>x+B19-Jahr</f>
        <v>30</v>
      </c>
      <c r="B19" s="47">
        <f>MAX(Jahr,1999)</f>
        <v>2024</v>
      </c>
      <c r="C19" s="48">
        <f t="shared" ref="C19:C50" si="0">IF($A19=121,1,IF($A19&gt;121,0,IF($A19&lt;(x+n),INDEX(Aggregattafel_2.O,$A19+1,1),IF($A19=(x+n),INDEX(f,1,1),IF(AND($A19&gt;(x+n),$A19&lt;(x+n+5)),INDEX(f,2,1),1))*INDEX(Selektionstafel_2.O,$A19+1,1))*EXP(-(INDEX(F_2_2.O,$A19+1,1)*($B19-1999)+INDEX(G,$B19-1998,1)*(INDEX(F_1_2.O,$A19+1,1)-INDEX(F_2_2.O,$A19+1,1))))))</f>
        <v>4.3983066322624632E-4</v>
      </c>
      <c r="D19" s="48">
        <f t="shared" ref="D19:D50" si="1">IF($A19=121,1,IF($A19&gt;121,0,INDEX(Aggregattafel_2.O,$A19+1,1)*EXP(-(INDEX(F_2_2.O,$A19+1,1)*($B19-1999)+INDEX(G,$B19-1998,1)*(INDEX(F_1_2.O,$A19+1,1)-INDEX(F_2_2.O,$A19+1,1))))))</f>
        <v>4.3983066322624632E-4</v>
      </c>
      <c r="E19" s="48">
        <f t="shared" ref="E19:E50" si="2">IF($A19=121,1,IF($A19&gt;121,0,IF($A19&lt;(x+n),INDEX(Aggregattafel_1.O,$A19+1,1),IF($A19=(x+n),INDEX(f,1,1),IF(AND($A19&gt;(x+n),$A19&lt;(x+n+5)),INDEX(f,2,1),1))*INDEX(Selektionstafel_1.O,$A19+1,1))*EXP(-INDEX(F_1.O,$A19+1,1)*($B19-1999))))</f>
        <v>3.0068824705630339E-4</v>
      </c>
      <c r="F19" s="48">
        <f t="shared" ref="F19:F50" si="3">IF($A19=121,1,IF($A19&gt;121,0,INDEX(Aggregattafel_1.O,$A19+1,1)*EXP(-INDEX(F_1.O,$A19+1,1)*($B19-1999))))</f>
        <v>3.0068824705630339E-4</v>
      </c>
      <c r="H19" s="19">
        <v>0</v>
      </c>
      <c r="I19" s="47">
        <f>x+B19-Jahr</f>
        <v>30</v>
      </c>
      <c r="J19" s="19">
        <f>IF(I19&gt;121,0,IF($D$4="1.O. Selektion",B$6*E19+(1-B$6)*E171,IF($D$4="1.O. Aggregat",B$6*F19+(1-B$6)*F171,IF($D$4="2.O. Selektion",B$6*C19+(1-B$6)*C171,B$6*D19+(1-B$6)*D171))))</f>
        <v>3.2790798168976312E-4</v>
      </c>
      <c r="K19" s="19">
        <f>IF(J19&lt;&gt;"",1-J19,"")</f>
        <v>0.9996720920183102</v>
      </c>
      <c r="L19" s="25"/>
      <c r="M19" s="113">
        <f>IF(E$5="konstant",D$5,L20)</f>
        <v>8.9999999999999993E-3</v>
      </c>
      <c r="N19" s="114"/>
      <c r="O19" s="114"/>
      <c r="P19" s="114">
        <v>1</v>
      </c>
      <c r="Q19" s="114">
        <v>1</v>
      </c>
      <c r="R19" s="114">
        <v>0</v>
      </c>
      <c r="S19" s="114">
        <f t="shared" ref="S19:S50" si="4">N19+S20*K19/(1+M19)</f>
        <v>9103.6172515266317</v>
      </c>
      <c r="T19" s="114">
        <f>(O20*J19+T20*K19)/(1+M19)</f>
        <v>0</v>
      </c>
      <c r="U19" s="114">
        <f>(R20*J19+U20*K19)/(1+M19)</f>
        <v>0</v>
      </c>
      <c r="V19" s="114">
        <f>S19+T19+U19*$M$5</f>
        <v>9103.6172515266317</v>
      </c>
      <c r="W19" s="114">
        <f>P19+W20*K19/(1+M19)</f>
        <v>1</v>
      </c>
      <c r="X19" s="114">
        <f t="shared" ref="X19:X50" si="5">Q19+X20*K19/(1+M19)</f>
        <v>9.5922654085204293</v>
      </c>
      <c r="Y19" s="114">
        <f>V19-W19*$M$3</f>
        <v>0</v>
      </c>
      <c r="Z19" s="114">
        <f>-AI21</f>
        <v>-254.98711301930732</v>
      </c>
      <c r="AA19" s="114">
        <f>-AI19</f>
        <v>-509.97422603861463</v>
      </c>
      <c r="AB19" s="114">
        <f>-AI21</f>
        <v>-254.98711301930732</v>
      </c>
      <c r="AC19" s="114">
        <f>IF(-AI21&lt;=0,0,-AI21)</f>
        <v>0</v>
      </c>
      <c r="AD19" s="114">
        <f t="shared" ref="AD19:AD50" si="6">N19+Y20/(1+M19)-Y19</f>
        <v>9106.6033794608393</v>
      </c>
      <c r="AE19" s="114">
        <f>$M$3-AD19</f>
        <v>-2.9861279342076159</v>
      </c>
      <c r="AF19" s="114">
        <f t="shared" ref="AF19:AF50" si="7">N19+AA20/(1+M19)-AA19</f>
        <v>9886.3750973135629</v>
      </c>
      <c r="AG19" s="114">
        <f t="shared" ref="AG19:AG50" si="8">1/(1+M19)*J19*(O20+R20*$M$5-AA20)</f>
        <v>-3.0745966852139053</v>
      </c>
      <c r="AH19" s="114">
        <f>$M$5-AG19-AF19</f>
        <v>316.18402014394269</v>
      </c>
      <c r="AI19" s="114">
        <f>M5*P2*P8</f>
        <v>509.97422603861463</v>
      </c>
      <c r="AJ19" s="114">
        <f>$P$3*$M$5*W19</f>
        <v>305.98453562316877</v>
      </c>
      <c r="AK19" s="114">
        <f>$M$5*$P$4*X19*$P$8</f>
        <v>97.836162553343627</v>
      </c>
      <c r="AL19" s="114">
        <f t="shared" ref="AL19:AL50" si="9">S19*$P$5</f>
        <v>182.07234503053263</v>
      </c>
      <c r="AM19" s="114">
        <f>SUM(AJ19:AL19)</f>
        <v>585.89304320704503</v>
      </c>
      <c r="AN19" s="115">
        <f>$M$5*$P$7*X19*$P$8</f>
        <v>254.98711301930732</v>
      </c>
    </row>
    <row r="20" spans="1:40" ht="14.4">
      <c r="A20" s="47">
        <f>IF(AND(A19&lt;121,A19&lt;&gt;""),A19+1,"")</f>
        <v>31</v>
      </c>
      <c r="B20" s="47">
        <f>IF(AND($A19&lt;121,$A19&lt;&gt;""),B19+1,"")</f>
        <v>2025</v>
      </c>
      <c r="C20" s="48">
        <f t="shared" si="0"/>
        <v>4.385169127394171E-4</v>
      </c>
      <c r="D20" s="48">
        <f t="shared" si="1"/>
        <v>4.385169127394171E-4</v>
      </c>
      <c r="E20" s="48">
        <f t="shared" si="2"/>
        <v>2.967293363970288E-4</v>
      </c>
      <c r="F20" s="48">
        <f t="shared" si="3"/>
        <v>2.967293363970288E-4</v>
      </c>
      <c r="H20" s="19">
        <v>1</v>
      </c>
      <c r="I20" s="47">
        <f>IF(AND(A19&lt;121,A19&lt;&gt;""),A19+1,"")</f>
        <v>31</v>
      </c>
      <c r="J20" s="19">
        <f t="shared" ref="J20:J83" si="10">IF(I20&gt;121,0,IF($D$4="1.O. Selektion",B$6*E20+(1-B$6)*E172,IF($D$4="1.O. Aggregat",B$6*F20+(1-B$6)*F172,IF($D$4="2.O. Selektion",B$6*C20+(1-B$6)*C172,B$6*D20+(1-B$6)*D172))))</f>
        <v>3.2957918312937325E-4</v>
      </c>
      <c r="K20" s="19">
        <f t="shared" ref="K20:K83" si="11">IF(J20&lt;&gt;"",1-J20,"")</f>
        <v>0.99967042081687063</v>
      </c>
      <c r="L20" s="62">
        <v>-3.0200000000000001E-3</v>
      </c>
      <c r="M20" s="113">
        <f t="shared" ref="M20:M83" si="12">IF(E$5="konstant",D$5,(1+L21)^H21/(1+L20)^H20 -1)</f>
        <v>8.9999999999999993E-3</v>
      </c>
      <c r="N20" s="114"/>
      <c r="O20" s="114"/>
      <c r="P20" s="114"/>
      <c r="Q20" s="114">
        <v>1</v>
      </c>
      <c r="R20" s="114">
        <v>0</v>
      </c>
      <c r="S20" s="114">
        <f t="shared" si="4"/>
        <v>9188.5628098759862</v>
      </c>
      <c r="T20" s="114">
        <f t="shared" ref="T20:T83" si="13">(O21*J20+T21*K20)/(1+M20)</f>
        <v>0</v>
      </c>
      <c r="U20" s="114">
        <f t="shared" ref="U20:U83" si="14">(R21*J20+U21*K20)/(1+M20)</f>
        <v>0</v>
      </c>
      <c r="V20" s="114">
        <f t="shared" ref="V20:V83" si="15">S20+T20+U20*$M$5</f>
        <v>9188.5628098759862</v>
      </c>
      <c r="W20" s="114">
        <f t="shared" ref="W20:W83" si="16">P20+W21*K20/(1+M20)</f>
        <v>0</v>
      </c>
      <c r="X20" s="114">
        <f t="shared" si="5"/>
        <v>8.6724395593493462</v>
      </c>
      <c r="Y20" s="114">
        <f t="shared" ref="Y20:Y83" si="17">V20-W20*$M$3</f>
        <v>9188.5628098759862</v>
      </c>
      <c r="Z20" s="114">
        <f>V20-$M$7*W20</f>
        <v>9188.5628098759862</v>
      </c>
      <c r="AA20" s="114">
        <f t="shared" ref="AA20:AA51" si="18">V20+AM20-W20*$M$5</f>
        <v>9460.7884791164233</v>
      </c>
      <c r="AB20" s="114">
        <f t="shared" ref="AB20:AB51" si="19">V20+AN20+AM20-W20*$M$5</f>
        <v>9691.3242526687955</v>
      </c>
      <c r="AC20" s="114">
        <f>IF((V20+AM20+AN20-W20*$M$5)&lt;=0,0,V20+AM20+AN20-W20*$M$5)</f>
        <v>9691.3242526687955</v>
      </c>
      <c r="AD20" s="114">
        <f t="shared" si="6"/>
        <v>3.0293574381612416</v>
      </c>
      <c r="AE20" s="114">
        <f t="shared" ref="AE20:AE83" si="20">$M$3-AD20</f>
        <v>9100.5878940884704</v>
      </c>
      <c r="AF20" s="114">
        <f t="shared" si="7"/>
        <v>-7.0837402353863581</v>
      </c>
      <c r="AG20" s="114">
        <f t="shared" si="8"/>
        <v>-3.1157442853866972</v>
      </c>
      <c r="AH20" s="114">
        <f t="shared" ref="AH20:AH83" si="21">$M$5-AG20-AF20</f>
        <v>10209.684005293066</v>
      </c>
      <c r="AI20" s="116" t="s">
        <v>130</v>
      </c>
      <c r="AJ20" s="114">
        <f t="shared" ref="AJ20:AJ83" si="22">$P$3*$M$5*W20</f>
        <v>0</v>
      </c>
      <c r="AK20" s="114">
        <f t="shared" ref="AK20:AK83" si="23">$M$5*$P$4*X20*$P$8</f>
        <v>88.45441304291694</v>
      </c>
      <c r="AL20" s="114">
        <f t="shared" si="9"/>
        <v>183.77125619751973</v>
      </c>
      <c r="AM20" s="114">
        <f t="shared" ref="AM20:AM83" si="24">SUM(AJ20:AL20)</f>
        <v>272.22566924043667</v>
      </c>
      <c r="AN20" s="115">
        <f t="shared" ref="AN20:AN83" si="25">$M$5*$P$7*X20*$P$8</f>
        <v>230.53577355237269</v>
      </c>
    </row>
    <row r="21" spans="1:40" ht="14.4">
      <c r="A21" s="47">
        <f t="shared" ref="A21:A84" si="26">IF(AND(A20&lt;121,A20&lt;&gt;""),A20+1,"")</f>
        <v>32</v>
      </c>
      <c r="B21" s="47">
        <f t="shared" ref="B21:B84" si="27">IF(AND($A20&lt;121,$A20&lt;&gt;""),B20+1,"")</f>
        <v>2026</v>
      </c>
      <c r="C21" s="48">
        <f t="shared" si="0"/>
        <v>4.4738980570956197E-4</v>
      </c>
      <c r="D21" s="48">
        <f t="shared" si="1"/>
        <v>4.4738980570956197E-4</v>
      </c>
      <c r="E21" s="48">
        <f t="shared" si="2"/>
        <v>2.9947570361215931E-4</v>
      </c>
      <c r="F21" s="48">
        <f t="shared" si="3"/>
        <v>2.9947570361215931E-4</v>
      </c>
      <c r="H21" s="19">
        <v>2</v>
      </c>
      <c r="I21" s="47">
        <f t="shared" ref="I21:I84" si="28">IF(AND(A20&lt;121,A20&lt;&gt;""),A20+1,"")</f>
        <v>32</v>
      </c>
      <c r="J21" s="19">
        <f t="shared" si="10"/>
        <v>3.3902188751209117E-4</v>
      </c>
      <c r="K21" s="19">
        <f t="shared" si="11"/>
        <v>0.99966097811248789</v>
      </c>
      <c r="L21" s="62">
        <v>-3.0799999999999998E-3</v>
      </c>
      <c r="M21" s="113">
        <f t="shared" si="12"/>
        <v>8.9999999999999993E-3</v>
      </c>
      <c r="N21" s="114"/>
      <c r="O21" s="114"/>
      <c r="P21" s="114"/>
      <c r="Q21" s="114">
        <v>1</v>
      </c>
      <c r="R21" s="114">
        <v>0</v>
      </c>
      <c r="S21" s="114">
        <f t="shared" si="4"/>
        <v>9274.3164968199744</v>
      </c>
      <c r="T21" s="114">
        <f t="shared" si="13"/>
        <v>0</v>
      </c>
      <c r="U21" s="114">
        <f t="shared" si="14"/>
        <v>0</v>
      </c>
      <c r="V21" s="114">
        <f t="shared" si="15"/>
        <v>9274.3164968199744</v>
      </c>
      <c r="W21" s="114">
        <f t="shared" si="16"/>
        <v>0</v>
      </c>
      <c r="X21" s="114">
        <f t="shared" si="5"/>
        <v>7.7440437910102489</v>
      </c>
      <c r="Y21" s="114">
        <f t="shared" si="17"/>
        <v>9274.3164968199744</v>
      </c>
      <c r="Z21" s="114">
        <f t="shared" ref="Z21:Z84" si="29">V21-$M$7*W21</f>
        <v>9274.3164968199744</v>
      </c>
      <c r="AA21" s="114">
        <f t="shared" si="18"/>
        <v>9538.7880815309654</v>
      </c>
      <c r="AB21" s="114">
        <f t="shared" si="19"/>
        <v>9744.6447050988263</v>
      </c>
      <c r="AC21" s="114">
        <f t="shared" ref="AC21:AC84" si="30">IF((V21+AM21+AN21-W21*$M$5)&lt;=0,0,V21+AM21+AN21-W21*$M$5)</f>
        <v>9744.6447050988263</v>
      </c>
      <c r="AD21" s="114">
        <f t="shared" si="6"/>
        <v>3.1452625969996006</v>
      </c>
      <c r="AE21" s="114">
        <f t="shared" si="20"/>
        <v>9100.4719889296321</v>
      </c>
      <c r="AF21" s="114">
        <f t="shared" si="7"/>
        <v>-6.9679888815353479</v>
      </c>
      <c r="AG21" s="114">
        <f t="shared" si="8"/>
        <v>-3.2314956392356859</v>
      </c>
      <c r="AH21" s="114">
        <f t="shared" si="21"/>
        <v>10209.684005293064</v>
      </c>
      <c r="AI21" s="114">
        <f>M5*P6*P8</f>
        <v>254.98711301930732</v>
      </c>
      <c r="AJ21" s="114">
        <f t="shared" si="22"/>
        <v>0</v>
      </c>
      <c r="AK21" s="114">
        <f t="shared" si="23"/>
        <v>78.985254774591823</v>
      </c>
      <c r="AL21" s="114">
        <f t="shared" si="9"/>
        <v>185.4863299363995</v>
      </c>
      <c r="AM21" s="114">
        <f t="shared" si="24"/>
        <v>264.47158471099135</v>
      </c>
      <c r="AN21" s="115">
        <f t="shared" si="25"/>
        <v>205.85662356786005</v>
      </c>
    </row>
    <row r="22" spans="1:40" ht="14.4">
      <c r="A22" s="47">
        <f t="shared" si="26"/>
        <v>33</v>
      </c>
      <c r="B22" s="47">
        <f t="shared" si="27"/>
        <v>2027</v>
      </c>
      <c r="C22" s="48">
        <f t="shared" si="0"/>
        <v>4.6751533598150444E-4</v>
      </c>
      <c r="D22" s="48">
        <f t="shared" si="1"/>
        <v>4.6751533598150444E-4</v>
      </c>
      <c r="E22" s="48">
        <f t="shared" si="2"/>
        <v>3.0961992911979848E-4</v>
      </c>
      <c r="F22" s="48">
        <f t="shared" si="3"/>
        <v>3.0961992911979848E-4</v>
      </c>
      <c r="H22" s="19">
        <v>3</v>
      </c>
      <c r="I22" s="47">
        <f t="shared" si="28"/>
        <v>33</v>
      </c>
      <c r="J22" s="19">
        <f t="shared" si="10"/>
        <v>3.5811580373898969E-4</v>
      </c>
      <c r="K22" s="19">
        <f t="shared" si="11"/>
        <v>0.99964188419626099</v>
      </c>
      <c r="L22" s="62">
        <v>-2.9499999999999999E-3</v>
      </c>
      <c r="M22" s="113">
        <f t="shared" si="12"/>
        <v>8.9999999999999993E-3</v>
      </c>
      <c r="N22" s="114"/>
      <c r="O22" s="114"/>
      <c r="P22" s="114"/>
      <c r="Q22" s="114">
        <v>1</v>
      </c>
      <c r="R22" s="114">
        <v>0</v>
      </c>
      <c r="S22" s="114">
        <f t="shared" si="4"/>
        <v>9360.9589152517256</v>
      </c>
      <c r="T22" s="114">
        <f t="shared" si="13"/>
        <v>0</v>
      </c>
      <c r="U22" s="114">
        <f t="shared" si="14"/>
        <v>0</v>
      </c>
      <c r="V22" s="114">
        <f t="shared" si="15"/>
        <v>9360.9589152517256</v>
      </c>
      <c r="W22" s="114">
        <f t="shared" si="16"/>
        <v>0</v>
      </c>
      <c r="X22" s="114">
        <f t="shared" si="5"/>
        <v>6.8070479233647045</v>
      </c>
      <c r="Y22" s="114">
        <f t="shared" si="17"/>
        <v>9360.9589152517256</v>
      </c>
      <c r="Z22" s="114">
        <f t="shared" si="29"/>
        <v>9360.9589152517256</v>
      </c>
      <c r="AA22" s="114">
        <f t="shared" si="18"/>
        <v>9617.6064734832744</v>
      </c>
      <c r="AB22" s="114">
        <f t="shared" si="19"/>
        <v>9798.5553342832554</v>
      </c>
      <c r="AC22" s="114">
        <f t="shared" si="30"/>
        <v>9798.5553342832554</v>
      </c>
      <c r="AD22" s="114">
        <f t="shared" si="6"/>
        <v>3.3535082700127532</v>
      </c>
      <c r="AE22" s="114">
        <f t="shared" si="20"/>
        <v>9100.2637432566189</v>
      </c>
      <c r="AF22" s="114">
        <f t="shared" si="7"/>
        <v>-6.7576876832317794</v>
      </c>
      <c r="AG22" s="114">
        <f t="shared" si="8"/>
        <v>-3.4417968375406751</v>
      </c>
      <c r="AH22" s="114">
        <f t="shared" si="21"/>
        <v>10209.684005293064</v>
      </c>
      <c r="AI22" s="114"/>
      <c r="AJ22" s="114">
        <f t="shared" si="22"/>
        <v>0</v>
      </c>
      <c r="AK22" s="114">
        <f t="shared" si="23"/>
        <v>69.428379926513486</v>
      </c>
      <c r="AL22" s="114">
        <f t="shared" si="9"/>
        <v>187.21917830503452</v>
      </c>
      <c r="AM22" s="114">
        <f t="shared" si="24"/>
        <v>256.64755823154803</v>
      </c>
      <c r="AN22" s="115">
        <f t="shared" si="25"/>
        <v>180.94886079998111</v>
      </c>
    </row>
    <row r="23" spans="1:40" ht="14.4">
      <c r="A23" s="47">
        <f t="shared" si="26"/>
        <v>34</v>
      </c>
      <c r="B23" s="47">
        <f t="shared" si="27"/>
        <v>2028</v>
      </c>
      <c r="C23" s="48">
        <f t="shared" si="0"/>
        <v>4.9612763257222275E-4</v>
      </c>
      <c r="D23" s="48">
        <f t="shared" si="1"/>
        <v>4.9612763257222275E-4</v>
      </c>
      <c r="E23" s="48">
        <f t="shared" si="2"/>
        <v>3.2529461207957263E-4</v>
      </c>
      <c r="F23" s="48">
        <f t="shared" si="3"/>
        <v>3.2529461207957263E-4</v>
      </c>
      <c r="H23" s="19">
        <v>4</v>
      </c>
      <c r="I23" s="47">
        <f t="shared" si="28"/>
        <v>34</v>
      </c>
      <c r="J23" s="19">
        <f t="shared" si="10"/>
        <v>3.8638159160037832E-4</v>
      </c>
      <c r="K23" s="19">
        <f t="shared" si="11"/>
        <v>0.99961361840839957</v>
      </c>
      <c r="L23" s="62">
        <v>-2.6900000000000001E-3</v>
      </c>
      <c r="M23" s="113">
        <f t="shared" si="12"/>
        <v>8.9999999999999993E-3</v>
      </c>
      <c r="N23" s="114"/>
      <c r="O23" s="114"/>
      <c r="P23" s="114"/>
      <c r="Q23" s="114">
        <v>1</v>
      </c>
      <c r="R23" s="114">
        <v>0</v>
      </c>
      <c r="S23" s="114">
        <f t="shared" si="4"/>
        <v>9448.5912353334334</v>
      </c>
      <c r="T23" s="114">
        <f t="shared" si="13"/>
        <v>0</v>
      </c>
      <c r="U23" s="114">
        <f t="shared" si="14"/>
        <v>0</v>
      </c>
      <c r="V23" s="114">
        <f t="shared" si="15"/>
        <v>9448.5912353334334</v>
      </c>
      <c r="W23" s="114">
        <f t="shared" si="16"/>
        <v>0</v>
      </c>
      <c r="X23" s="114">
        <f t="shared" si="5"/>
        <v>5.861410418378008</v>
      </c>
      <c r="Y23" s="114">
        <f>V23-W23*$M$3</f>
        <v>9448.5912353334334</v>
      </c>
      <c r="Z23" s="114">
        <f t="shared" si="29"/>
        <v>9448.5912353334334</v>
      </c>
      <c r="AA23" s="114">
        <f t="shared" si="18"/>
        <v>9697.3464248722412</v>
      </c>
      <c r="AB23" s="114">
        <f t="shared" si="19"/>
        <v>9853.1578059330604</v>
      </c>
      <c r="AC23" s="114">
        <f t="shared" si="30"/>
        <v>9853.1578059330604</v>
      </c>
      <c r="AD23" s="114">
        <f t="shared" si="6"/>
        <v>3.6521728522493504</v>
      </c>
      <c r="AE23" s="114">
        <f t="shared" si="20"/>
        <v>9099.9650786743823</v>
      </c>
      <c r="AF23" s="114">
        <f t="shared" si="7"/>
        <v>-6.455102507608899</v>
      </c>
      <c r="AG23" s="114">
        <f t="shared" si="8"/>
        <v>-3.744382013161542</v>
      </c>
      <c r="AH23" s="114">
        <f t="shared" si="21"/>
        <v>10209.684005293062</v>
      </c>
      <c r="AI23" s="114"/>
      <c r="AJ23" s="114">
        <f t="shared" si="22"/>
        <v>0</v>
      </c>
      <c r="AK23" s="114">
        <f t="shared" si="23"/>
        <v>59.783364832139945</v>
      </c>
      <c r="AL23" s="114">
        <f t="shared" si="9"/>
        <v>188.97182470666868</v>
      </c>
      <c r="AM23" s="114">
        <f t="shared" si="24"/>
        <v>248.75518953880862</v>
      </c>
      <c r="AN23" s="115">
        <f t="shared" si="25"/>
        <v>155.81138106081997</v>
      </c>
    </row>
    <row r="24" spans="1:40" ht="14.4">
      <c r="A24" s="47">
        <f t="shared" si="26"/>
        <v>35</v>
      </c>
      <c r="B24" s="47">
        <f t="shared" si="27"/>
        <v>2029</v>
      </c>
      <c r="C24" s="48">
        <f t="shared" si="0"/>
        <v>5.3177058791876541E-4</v>
      </c>
      <c r="D24" s="48">
        <f t="shared" si="1"/>
        <v>5.3177058791876541E-4</v>
      </c>
      <c r="E24" s="48">
        <f t="shared" si="2"/>
        <v>3.4522401644913859E-4</v>
      </c>
      <c r="F24" s="48">
        <f t="shared" si="3"/>
        <v>3.4522401644913859E-4</v>
      </c>
      <c r="H24" s="19">
        <v>5</v>
      </c>
      <c r="I24" s="47">
        <f t="shared" si="28"/>
        <v>35</v>
      </c>
      <c r="J24" s="19">
        <f t="shared" si="10"/>
        <v>4.2151375020658705E-4</v>
      </c>
      <c r="K24" s="19">
        <f t="shared" si="11"/>
        <v>0.9995784862497934</v>
      </c>
      <c r="L24" s="63">
        <v>-2.2300000000000002E-3</v>
      </c>
      <c r="M24" s="113">
        <f t="shared" si="12"/>
        <v>8.9999999999999993E-3</v>
      </c>
      <c r="N24" s="114"/>
      <c r="O24" s="114"/>
      <c r="P24" s="114"/>
      <c r="Q24" s="114">
        <v>1</v>
      </c>
      <c r="R24" s="114">
        <v>0</v>
      </c>
      <c r="S24" s="114">
        <f t="shared" si="4"/>
        <v>9537.3135988593531</v>
      </c>
      <c r="T24" s="114">
        <f t="shared" si="13"/>
        <v>0</v>
      </c>
      <c r="U24" s="114">
        <f t="shared" si="14"/>
        <v>0</v>
      </c>
      <c r="V24" s="114">
        <f t="shared" si="15"/>
        <v>9537.3135988593531</v>
      </c>
      <c r="W24" s="114">
        <f t="shared" si="16"/>
        <v>0</v>
      </c>
      <c r="X24" s="114">
        <f t="shared" si="5"/>
        <v>4.9070591094521969</v>
      </c>
      <c r="Y24" s="114">
        <f t="shared" si="17"/>
        <v>9537.3135988593531</v>
      </c>
      <c r="Z24" s="114">
        <f t="shared" si="29"/>
        <v>9537.3135988593531</v>
      </c>
      <c r="AA24" s="114">
        <f t="shared" si="18"/>
        <v>9778.109344265913</v>
      </c>
      <c r="AB24" s="114">
        <f t="shared" si="19"/>
        <v>9908.5516102422989</v>
      </c>
      <c r="AC24" s="114">
        <f t="shared" si="30"/>
        <v>9908.5516102422989</v>
      </c>
      <c r="AD24" s="114">
        <f t="shared" si="6"/>
        <v>4.0218040676681994</v>
      </c>
      <c r="AE24" s="114">
        <f t="shared" si="20"/>
        <v>9099.5954474589635</v>
      </c>
      <c r="AF24" s="114">
        <f t="shared" si="7"/>
        <v>-6.0804399701955845</v>
      </c>
      <c r="AG24" s="114">
        <f t="shared" si="8"/>
        <v>-4.119044550576854</v>
      </c>
      <c r="AH24" s="114">
        <f t="shared" si="21"/>
        <v>10209.684005293064</v>
      </c>
      <c r="AI24" s="114"/>
      <c r="AJ24" s="114">
        <f t="shared" si="22"/>
        <v>0</v>
      </c>
      <c r="AK24" s="114">
        <f t="shared" si="23"/>
        <v>50.049473429372355</v>
      </c>
      <c r="AL24" s="114">
        <f t="shared" si="9"/>
        <v>190.74627197718706</v>
      </c>
      <c r="AM24" s="114">
        <f t="shared" si="24"/>
        <v>240.79574540655943</v>
      </c>
      <c r="AN24" s="115">
        <f t="shared" si="25"/>
        <v>130.44226597638601</v>
      </c>
    </row>
    <row r="25" spans="1:40" ht="14.4">
      <c r="A25" s="47">
        <f t="shared" si="26"/>
        <v>36</v>
      </c>
      <c r="B25" s="47">
        <f t="shared" si="27"/>
        <v>2030</v>
      </c>
      <c r="C25" s="48">
        <f t="shared" si="0"/>
        <v>5.7529079226030283E-4</v>
      </c>
      <c r="D25" s="48">
        <f t="shared" si="1"/>
        <v>5.7529079226030283E-4</v>
      </c>
      <c r="E25" s="48">
        <f t="shared" si="2"/>
        <v>3.6905857064668519E-4</v>
      </c>
      <c r="F25" s="48">
        <f t="shared" si="3"/>
        <v>3.6905857064668519E-4</v>
      </c>
      <c r="H25" s="19">
        <v>6</v>
      </c>
      <c r="I25" s="47">
        <f t="shared" si="28"/>
        <v>36</v>
      </c>
      <c r="J25" s="19">
        <f t="shared" si="10"/>
        <v>4.6342374178404453E-4</v>
      </c>
      <c r="K25" s="19">
        <f t="shared" si="11"/>
        <v>0.9995365762582159</v>
      </c>
      <c r="L25" s="62">
        <v>-1.5900000000000001E-3</v>
      </c>
      <c r="M25" s="113">
        <f t="shared" si="12"/>
        <v>8.9999999999999993E-3</v>
      </c>
      <c r="N25" s="114"/>
      <c r="O25" s="114"/>
      <c r="P25" s="114"/>
      <c r="Q25" s="114">
        <v>1</v>
      </c>
      <c r="R25" s="114">
        <v>0</v>
      </c>
      <c r="S25" s="114">
        <f t="shared" si="4"/>
        <v>9627.207421553363</v>
      </c>
      <c r="T25" s="114">
        <f t="shared" si="13"/>
        <v>0</v>
      </c>
      <c r="U25" s="114">
        <f t="shared" si="14"/>
        <v>0</v>
      </c>
      <c r="V25" s="114">
        <f t="shared" si="15"/>
        <v>9627.207421553363</v>
      </c>
      <c r="W25" s="114">
        <f t="shared" si="16"/>
        <v>0</v>
      </c>
      <c r="X25" s="114">
        <f t="shared" si="5"/>
        <v>3.9438850432122137</v>
      </c>
      <c r="Y25" s="114">
        <f t="shared" si="17"/>
        <v>9627.207421553363</v>
      </c>
      <c r="Z25" s="114">
        <f t="shared" si="29"/>
        <v>9627.207421553363</v>
      </c>
      <c r="AA25" s="114">
        <f t="shared" si="18"/>
        <v>9859.9771644343782</v>
      </c>
      <c r="AB25" s="114">
        <f t="shared" si="19"/>
        <v>9964.8157837198123</v>
      </c>
      <c r="AC25" s="114">
        <f t="shared" si="30"/>
        <v>9964.8157837198123</v>
      </c>
      <c r="AD25" s="114">
        <f t="shared" si="6"/>
        <v>4.4635449989527842</v>
      </c>
      <c r="AE25" s="114">
        <f t="shared" si="20"/>
        <v>9099.1537065276789</v>
      </c>
      <c r="AF25" s="114">
        <f t="shared" si="7"/>
        <v>-5.6327473581804952</v>
      </c>
      <c r="AG25" s="114">
        <f t="shared" si="8"/>
        <v>-4.5667371625901607</v>
      </c>
      <c r="AH25" s="114">
        <f t="shared" si="21"/>
        <v>10209.684005293062</v>
      </c>
      <c r="AI25" s="114"/>
      <c r="AJ25" s="114">
        <f t="shared" si="22"/>
        <v>0</v>
      </c>
      <c r="AK25" s="114">
        <f t="shared" si="23"/>
        <v>40.225594449948339</v>
      </c>
      <c r="AL25" s="114">
        <f t="shared" si="9"/>
        <v>192.54414843106727</v>
      </c>
      <c r="AM25" s="114">
        <f t="shared" si="24"/>
        <v>232.76974288101562</v>
      </c>
      <c r="AN25" s="115">
        <f t="shared" si="25"/>
        <v>104.83861928543371</v>
      </c>
    </row>
    <row r="26" spans="1:40" ht="14.4">
      <c r="A26" s="47">
        <f t="shared" si="26"/>
        <v>37</v>
      </c>
      <c r="B26" s="47">
        <f t="shared" si="27"/>
        <v>2031</v>
      </c>
      <c r="C26" s="48">
        <f t="shared" si="0"/>
        <v>6.2860054307823537E-4</v>
      </c>
      <c r="D26" s="48">
        <f t="shared" si="1"/>
        <v>6.2860054307823537E-4</v>
      </c>
      <c r="E26" s="48">
        <f t="shared" si="2"/>
        <v>3.9902283512641167E-4</v>
      </c>
      <c r="F26" s="48">
        <f t="shared" si="3"/>
        <v>3.9902283512641167E-4</v>
      </c>
      <c r="H26" s="19">
        <v>7</v>
      </c>
      <c r="I26" s="47">
        <f t="shared" si="28"/>
        <v>37</v>
      </c>
      <c r="J26" s="19">
        <f t="shared" si="10"/>
        <v>5.1215667257694254E-4</v>
      </c>
      <c r="K26" s="19">
        <f t="shared" si="11"/>
        <v>0.99948784332742302</v>
      </c>
      <c r="L26" s="62">
        <v>-7.9000000000000001E-4</v>
      </c>
      <c r="M26" s="113">
        <f t="shared" si="12"/>
        <v>8.9999999999999993E-3</v>
      </c>
      <c r="N26" s="114"/>
      <c r="O26" s="114"/>
      <c r="P26" s="114"/>
      <c r="Q26" s="114">
        <v>1</v>
      </c>
      <c r="R26" s="114">
        <v>0</v>
      </c>
      <c r="S26" s="114">
        <f t="shared" si="4"/>
        <v>9718.3560052512858</v>
      </c>
      <c r="T26" s="114">
        <f t="shared" si="13"/>
        <v>0</v>
      </c>
      <c r="U26" s="114">
        <f t="shared" si="14"/>
        <v>0</v>
      </c>
      <c r="V26" s="114">
        <f t="shared" si="15"/>
        <v>9718.3560052512858</v>
      </c>
      <c r="W26" s="114">
        <f t="shared" si="16"/>
        <v>0</v>
      </c>
      <c r="X26" s="114">
        <f t="shared" si="5"/>
        <v>2.9717571914384537</v>
      </c>
      <c r="Y26" s="114">
        <f t="shared" si="17"/>
        <v>9718.3560052512858</v>
      </c>
      <c r="Z26" s="114">
        <f t="shared" si="29"/>
        <v>9718.3560052512858</v>
      </c>
      <c r="AA26" s="114">
        <f t="shared" si="18"/>
        <v>9943.0335168298825</v>
      </c>
      <c r="AB26" s="114">
        <f t="shared" si="19"/>
        <v>10022.030474750392</v>
      </c>
      <c r="AC26" s="114">
        <f t="shared" si="30"/>
        <v>10022.030474750392</v>
      </c>
      <c r="AD26" s="114">
        <f t="shared" si="6"/>
        <v>4.9798713489090005</v>
      </c>
      <c r="AE26" s="114">
        <f t="shared" si="20"/>
        <v>9098.6373801777227</v>
      </c>
      <c r="AF26" s="114">
        <f t="shared" si="7"/>
        <v>-5.1097105318149261</v>
      </c>
      <c r="AG26" s="114">
        <f t="shared" si="8"/>
        <v>-5.0897739889568019</v>
      </c>
      <c r="AH26" s="114">
        <f t="shared" si="21"/>
        <v>10209.684005293064</v>
      </c>
      <c r="AI26" s="114"/>
      <c r="AJ26" s="114">
        <f t="shared" si="22"/>
        <v>0</v>
      </c>
      <c r="AK26" s="114">
        <f t="shared" si="23"/>
        <v>30.310391473570252</v>
      </c>
      <c r="AL26" s="114">
        <f t="shared" si="9"/>
        <v>194.36712010502572</v>
      </c>
      <c r="AM26" s="114">
        <f t="shared" si="24"/>
        <v>224.67751157859598</v>
      </c>
      <c r="AN26" s="115">
        <f t="shared" si="25"/>
        <v>78.996957920510454</v>
      </c>
    </row>
    <row r="27" spans="1:40" ht="14.4">
      <c r="A27" s="47">
        <f t="shared" si="26"/>
        <v>38</v>
      </c>
      <c r="B27" s="47">
        <f t="shared" si="27"/>
        <v>2032</v>
      </c>
      <c r="C27" s="48">
        <f t="shared" si="0"/>
        <v>6.8668669659829168E-4</v>
      </c>
      <c r="D27" s="48">
        <f t="shared" si="1"/>
        <v>6.8668669659829168E-4</v>
      </c>
      <c r="E27" s="48">
        <f t="shared" si="2"/>
        <v>4.308146584728212E-4</v>
      </c>
      <c r="F27" s="48">
        <f t="shared" si="3"/>
        <v>4.308146584728212E-4</v>
      </c>
      <c r="H27" s="19">
        <v>8</v>
      </c>
      <c r="I27" s="47">
        <f t="shared" si="28"/>
        <v>38</v>
      </c>
      <c r="J27" s="19">
        <f t="shared" si="10"/>
        <v>5.6283228625176858E-4</v>
      </c>
      <c r="K27" s="19">
        <f t="shared" si="11"/>
        <v>0.99943716771374824</v>
      </c>
      <c r="L27" s="62">
        <v>1.2999999999999999E-4</v>
      </c>
      <c r="M27" s="113">
        <f t="shared" si="12"/>
        <v>8.9999999999999993E-3</v>
      </c>
      <c r="N27" s="114"/>
      <c r="O27" s="114"/>
      <c r="P27" s="114"/>
      <c r="Q27" s="114">
        <v>1</v>
      </c>
      <c r="R27" s="114">
        <v>0</v>
      </c>
      <c r="S27" s="114">
        <f t="shared" si="4"/>
        <v>9810.8458994895955</v>
      </c>
      <c r="T27" s="114">
        <f t="shared" si="13"/>
        <v>0</v>
      </c>
      <c r="U27" s="114">
        <f t="shared" si="14"/>
        <v>0</v>
      </c>
      <c r="V27" s="114">
        <f t="shared" si="15"/>
        <v>9810.8458994895955</v>
      </c>
      <c r="W27" s="114">
        <f t="shared" si="16"/>
        <v>0</v>
      </c>
      <c r="X27" s="114">
        <f t="shared" si="5"/>
        <v>1.9905224655240321</v>
      </c>
      <c r="Y27" s="114">
        <f t="shared" si="17"/>
        <v>9810.8458994895955</v>
      </c>
      <c r="Z27" s="114">
        <f t="shared" si="29"/>
        <v>9810.8458994895955</v>
      </c>
      <c r="AA27" s="114">
        <f t="shared" si="18"/>
        <v>10027.365120554749</v>
      </c>
      <c r="AB27" s="114">
        <f t="shared" si="19"/>
        <v>10080.278332947017</v>
      </c>
      <c r="AC27" s="114">
        <f t="shared" si="30"/>
        <v>10080.278332947017</v>
      </c>
      <c r="AD27" s="114">
        <f t="shared" si="6"/>
        <v>5.5249704594280047</v>
      </c>
      <c r="AE27" s="114">
        <f t="shared" si="20"/>
        <v>9098.0922810672037</v>
      </c>
      <c r="AF27" s="114">
        <f t="shared" si="7"/>
        <v>-4.5583252575161168</v>
      </c>
      <c r="AG27" s="114">
        <f t="shared" si="8"/>
        <v>-5.6411592632569043</v>
      </c>
      <c r="AH27" s="114">
        <f t="shared" si="21"/>
        <v>10209.684005293066</v>
      </c>
      <c r="AI27" s="114"/>
      <c r="AJ27" s="114">
        <f t="shared" si="22"/>
        <v>0</v>
      </c>
      <c r="AK27" s="114">
        <f t="shared" si="23"/>
        <v>20.302303075361866</v>
      </c>
      <c r="AL27" s="114">
        <f t="shared" si="9"/>
        <v>196.21691798979191</v>
      </c>
      <c r="AM27" s="114">
        <f t="shared" si="24"/>
        <v>216.51922106515377</v>
      </c>
      <c r="AN27" s="115">
        <f t="shared" si="25"/>
        <v>52.91321239226798</v>
      </c>
    </row>
    <row r="28" spans="1:40" ht="14.4">
      <c r="A28" s="47">
        <f t="shared" si="26"/>
        <v>39</v>
      </c>
      <c r="B28" s="47">
        <f t="shared" si="27"/>
        <v>2033</v>
      </c>
      <c r="C28" s="48">
        <f t="shared" si="0"/>
        <v>7.4432255066523331E-4</v>
      </c>
      <c r="D28" s="48">
        <f t="shared" si="1"/>
        <v>7.4432255066523331E-4</v>
      </c>
      <c r="E28" s="48">
        <f t="shared" si="2"/>
        <v>4.6218859416731619E-4</v>
      </c>
      <c r="F28" s="48">
        <f t="shared" si="3"/>
        <v>4.6218859416731619E-4</v>
      </c>
      <c r="H28" s="19">
        <v>9</v>
      </c>
      <c r="I28" s="47">
        <f t="shared" si="28"/>
        <v>39</v>
      </c>
      <c r="J28" s="19">
        <f t="shared" si="10"/>
        <v>6.139328351430337E-4</v>
      </c>
      <c r="K28" s="19">
        <f t="shared" si="11"/>
        <v>0.99938606716485701</v>
      </c>
      <c r="L28" s="62">
        <v>1.06E-3</v>
      </c>
      <c r="M28" s="113">
        <f t="shared" si="12"/>
        <v>8.9999999999999993E-3</v>
      </c>
      <c r="N28" s="114"/>
      <c r="O28" s="114"/>
      <c r="P28" s="114"/>
      <c r="Q28" s="114">
        <v>1</v>
      </c>
      <c r="R28" s="114">
        <v>0</v>
      </c>
      <c r="S28" s="114">
        <f t="shared" si="4"/>
        <v>9904.7182077785637</v>
      </c>
      <c r="T28" s="114">
        <f t="shared" si="13"/>
        <v>0</v>
      </c>
      <c r="U28" s="114">
        <f t="shared" si="14"/>
        <v>0</v>
      </c>
      <c r="V28" s="114">
        <f t="shared" si="15"/>
        <v>9904.7182077785637</v>
      </c>
      <c r="W28" s="114">
        <f t="shared" si="16"/>
        <v>0</v>
      </c>
      <c r="X28" s="114">
        <f t="shared" si="5"/>
        <v>1</v>
      </c>
      <c r="Y28" s="114">
        <f t="shared" si="17"/>
        <v>9904.7182077785637</v>
      </c>
      <c r="Z28" s="114">
        <f t="shared" si="29"/>
        <v>9904.7182077785637</v>
      </c>
      <c r="AA28" s="114">
        <f t="shared" si="18"/>
        <v>10113.012056454907</v>
      </c>
      <c r="AB28" s="114">
        <f t="shared" si="19"/>
        <v>10139.59463128575</v>
      </c>
      <c r="AC28" s="114">
        <f t="shared" si="30"/>
        <v>10139.59463128575</v>
      </c>
      <c r="AD28" s="114">
        <f t="shared" si="6"/>
        <v>6.0845672462146467</v>
      </c>
      <c r="AE28" s="114">
        <f t="shared" si="20"/>
        <v>9097.532684280417</v>
      </c>
      <c r="AF28" s="114">
        <f t="shared" si="7"/>
        <v>-3.9932259296328994</v>
      </c>
      <c r="AG28" s="114">
        <f t="shared" si="8"/>
        <v>-6.2062585911386963</v>
      </c>
      <c r="AH28" s="114">
        <f t="shared" si="21"/>
        <v>10209.684005293064</v>
      </c>
      <c r="AI28" s="114"/>
      <c r="AJ28" s="114">
        <f t="shared" si="22"/>
        <v>0</v>
      </c>
      <c r="AK28" s="114">
        <f t="shared" si="23"/>
        <v>10.199484520772293</v>
      </c>
      <c r="AL28" s="114">
        <f t="shared" si="9"/>
        <v>198.09436415557127</v>
      </c>
      <c r="AM28" s="114">
        <f t="shared" si="24"/>
        <v>208.29384867634357</v>
      </c>
      <c r="AN28" s="115">
        <f t="shared" si="25"/>
        <v>26.582574830843647</v>
      </c>
    </row>
    <row r="29" spans="1:40" ht="14.4">
      <c r="A29" s="47">
        <f t="shared" si="26"/>
        <v>40</v>
      </c>
      <c r="B29" s="47">
        <f t="shared" si="27"/>
        <v>2034</v>
      </c>
      <c r="C29" s="48">
        <f t="shared" si="0"/>
        <v>8.0201032016893404E-4</v>
      </c>
      <c r="D29" s="48">
        <f t="shared" si="1"/>
        <v>8.0201032016893404E-4</v>
      </c>
      <c r="E29" s="48">
        <f t="shared" si="2"/>
        <v>4.9270934484129032E-4</v>
      </c>
      <c r="F29" s="48">
        <f t="shared" si="3"/>
        <v>4.9270934484129032E-4</v>
      </c>
      <c r="H29" s="19">
        <v>10</v>
      </c>
      <c r="I29" s="123">
        <f t="shared" si="28"/>
        <v>40</v>
      </c>
      <c r="J29" s="124">
        <f t="shared" si="10"/>
        <v>6.6711512997146591E-4</v>
      </c>
      <c r="K29" s="124">
        <f t="shared" si="11"/>
        <v>0.99933288487002858</v>
      </c>
      <c r="L29" s="125">
        <v>1.9599999999999999E-3</v>
      </c>
      <c r="M29" s="117">
        <f t="shared" si="12"/>
        <v>8.9999999999999993E-3</v>
      </c>
      <c r="N29" s="118">
        <v>10000</v>
      </c>
      <c r="O29" s="114"/>
      <c r="P29" s="114"/>
      <c r="Q29" s="114"/>
      <c r="R29" s="114">
        <v>0</v>
      </c>
      <c r="S29" s="114">
        <f t="shared" si="4"/>
        <v>10000</v>
      </c>
      <c r="T29" s="114">
        <f t="shared" si="13"/>
        <v>0</v>
      </c>
      <c r="U29" s="114">
        <f t="shared" si="14"/>
        <v>0</v>
      </c>
      <c r="V29" s="114">
        <f t="shared" si="15"/>
        <v>10000</v>
      </c>
      <c r="W29" s="114">
        <f t="shared" si="16"/>
        <v>0</v>
      </c>
      <c r="X29" s="114">
        <f t="shared" si="5"/>
        <v>0</v>
      </c>
      <c r="Y29" s="114">
        <f t="shared" si="17"/>
        <v>10000</v>
      </c>
      <c r="Z29" s="114">
        <f t="shared" si="29"/>
        <v>10000</v>
      </c>
      <c r="AA29" s="114">
        <f t="shared" si="18"/>
        <v>10200</v>
      </c>
      <c r="AB29" s="114">
        <f t="shared" si="19"/>
        <v>10200</v>
      </c>
      <c r="AC29" s="114">
        <f t="shared" si="30"/>
        <v>10200</v>
      </c>
      <c r="AD29" s="114">
        <f t="shared" si="6"/>
        <v>0</v>
      </c>
      <c r="AE29" s="114">
        <f t="shared" si="20"/>
        <v>9103.6172515266317</v>
      </c>
      <c r="AF29" s="114">
        <f t="shared" si="7"/>
        <v>-200</v>
      </c>
      <c r="AG29" s="114">
        <f t="shared" si="8"/>
        <v>0</v>
      </c>
      <c r="AH29" s="114">
        <f t="shared" si="21"/>
        <v>10399.484520772292</v>
      </c>
      <c r="AI29" s="114"/>
      <c r="AJ29" s="114">
        <f t="shared" si="22"/>
        <v>0</v>
      </c>
      <c r="AK29" s="114">
        <f t="shared" si="23"/>
        <v>0</v>
      </c>
      <c r="AL29" s="114">
        <f t="shared" si="9"/>
        <v>200</v>
      </c>
      <c r="AM29" s="114">
        <f t="shared" si="24"/>
        <v>200</v>
      </c>
      <c r="AN29" s="115">
        <f t="shared" si="25"/>
        <v>0</v>
      </c>
    </row>
    <row r="30" spans="1:40" ht="14.4">
      <c r="A30" s="47">
        <f t="shared" si="26"/>
        <v>41</v>
      </c>
      <c r="B30" s="47">
        <f t="shared" si="27"/>
        <v>2035</v>
      </c>
      <c r="C30" s="48">
        <f t="shared" si="0"/>
        <v>8.5906075760669746E-4</v>
      </c>
      <c r="D30" s="48">
        <f t="shared" si="1"/>
        <v>8.5906075760669746E-4</v>
      </c>
      <c r="E30" s="48">
        <f t="shared" si="2"/>
        <v>5.222643975076746E-4</v>
      </c>
      <c r="F30" s="48">
        <f t="shared" si="3"/>
        <v>5.222643975076746E-4</v>
      </c>
      <c r="H30" s="19">
        <v>11</v>
      </c>
      <c r="I30" s="47">
        <f t="shared" si="28"/>
        <v>41</v>
      </c>
      <c r="J30" s="19">
        <f t="shared" si="10"/>
        <v>7.2000247715747864E-4</v>
      </c>
      <c r="K30" s="19">
        <f t="shared" si="11"/>
        <v>0.99927999752284247</v>
      </c>
      <c r="L30" s="62">
        <v>2.7699999999999999E-3</v>
      </c>
      <c r="M30" s="113">
        <f t="shared" si="12"/>
        <v>8.9999999999999993E-3</v>
      </c>
      <c r="N30" s="114"/>
      <c r="O30" s="114"/>
      <c r="P30" s="114"/>
      <c r="Q30" s="114"/>
      <c r="R30" s="114">
        <v>0</v>
      </c>
      <c r="S30" s="114">
        <f t="shared" si="4"/>
        <v>0</v>
      </c>
      <c r="T30" s="114">
        <f t="shared" si="13"/>
        <v>0</v>
      </c>
      <c r="U30" s="114">
        <f t="shared" si="14"/>
        <v>0</v>
      </c>
      <c r="V30" s="114">
        <f t="shared" si="15"/>
        <v>0</v>
      </c>
      <c r="W30" s="114">
        <f t="shared" si="16"/>
        <v>0</v>
      </c>
      <c r="X30" s="114">
        <f t="shared" si="5"/>
        <v>0</v>
      </c>
      <c r="Y30" s="114">
        <f t="shared" si="17"/>
        <v>0</v>
      </c>
      <c r="Z30" s="114">
        <f t="shared" si="29"/>
        <v>0</v>
      </c>
      <c r="AA30" s="114">
        <f t="shared" si="18"/>
        <v>0</v>
      </c>
      <c r="AB30" s="114">
        <f t="shared" si="19"/>
        <v>0</v>
      </c>
      <c r="AC30" s="114">
        <f t="shared" si="30"/>
        <v>0</v>
      </c>
      <c r="AD30" s="114">
        <f t="shared" si="6"/>
        <v>0</v>
      </c>
      <c r="AE30" s="114">
        <f t="shared" si="20"/>
        <v>9103.6172515266317</v>
      </c>
      <c r="AF30" s="114">
        <f t="shared" si="7"/>
        <v>0</v>
      </c>
      <c r="AG30" s="114">
        <f t="shared" si="8"/>
        <v>0</v>
      </c>
      <c r="AH30" s="114">
        <f t="shared" si="21"/>
        <v>10199.484520772292</v>
      </c>
      <c r="AI30" s="114"/>
      <c r="AJ30" s="114">
        <f t="shared" si="22"/>
        <v>0</v>
      </c>
      <c r="AK30" s="114">
        <f t="shared" si="23"/>
        <v>0</v>
      </c>
      <c r="AL30" s="114">
        <f t="shared" si="9"/>
        <v>0</v>
      </c>
      <c r="AM30" s="114">
        <f t="shared" si="24"/>
        <v>0</v>
      </c>
      <c r="AN30" s="115">
        <f t="shared" si="25"/>
        <v>0</v>
      </c>
    </row>
    <row r="31" spans="1:40" ht="14.4">
      <c r="A31" s="47">
        <f t="shared" si="26"/>
        <v>42</v>
      </c>
      <c r="B31" s="47">
        <f t="shared" si="27"/>
        <v>2036</v>
      </c>
      <c r="C31" s="48">
        <f t="shared" si="0"/>
        <v>9.1463305151674788E-4</v>
      </c>
      <c r="D31" s="48">
        <f t="shared" si="1"/>
        <v>9.1463305151674788E-4</v>
      </c>
      <c r="E31" s="48">
        <f t="shared" si="2"/>
        <v>5.4990716998617052E-4</v>
      </c>
      <c r="F31" s="48">
        <f t="shared" si="3"/>
        <v>5.4990716998617052E-4</v>
      </c>
      <c r="H31" s="19">
        <v>12</v>
      </c>
      <c r="I31" s="47">
        <f t="shared" si="28"/>
        <v>42</v>
      </c>
      <c r="J31" s="19">
        <f t="shared" si="10"/>
        <v>7.7168347342906733E-4</v>
      </c>
      <c r="K31" s="19">
        <f t="shared" si="11"/>
        <v>0.99922831652657096</v>
      </c>
      <c r="L31" s="62">
        <v>3.5100000000000001E-3</v>
      </c>
      <c r="M31" s="113">
        <f t="shared" si="12"/>
        <v>8.9999999999999993E-3</v>
      </c>
      <c r="N31" s="114"/>
      <c r="O31" s="114"/>
      <c r="P31" s="114"/>
      <c r="Q31" s="114"/>
      <c r="R31" s="114">
        <v>0</v>
      </c>
      <c r="S31" s="114">
        <f t="shared" si="4"/>
        <v>0</v>
      </c>
      <c r="T31" s="114">
        <f t="shared" si="13"/>
        <v>0</v>
      </c>
      <c r="U31" s="114">
        <f t="shared" si="14"/>
        <v>0</v>
      </c>
      <c r="V31" s="114">
        <f t="shared" si="15"/>
        <v>0</v>
      </c>
      <c r="W31" s="114">
        <f t="shared" si="16"/>
        <v>0</v>
      </c>
      <c r="X31" s="114">
        <f t="shared" si="5"/>
        <v>0</v>
      </c>
      <c r="Y31" s="114">
        <f t="shared" si="17"/>
        <v>0</v>
      </c>
      <c r="Z31" s="114">
        <f t="shared" si="29"/>
        <v>0</v>
      </c>
      <c r="AA31" s="114">
        <f t="shared" si="18"/>
        <v>0</v>
      </c>
      <c r="AB31" s="114">
        <f t="shared" si="19"/>
        <v>0</v>
      </c>
      <c r="AC31" s="114">
        <f t="shared" si="30"/>
        <v>0</v>
      </c>
      <c r="AD31" s="114">
        <f t="shared" si="6"/>
        <v>0</v>
      </c>
      <c r="AE31" s="114">
        <f t="shared" si="20"/>
        <v>9103.6172515266317</v>
      </c>
      <c r="AF31" s="114">
        <f t="shared" si="7"/>
        <v>0</v>
      </c>
      <c r="AG31" s="114">
        <f t="shared" si="8"/>
        <v>0</v>
      </c>
      <c r="AH31" s="114">
        <f t="shared" si="21"/>
        <v>10199.484520772292</v>
      </c>
      <c r="AI31" s="114"/>
      <c r="AJ31" s="114">
        <f t="shared" si="22"/>
        <v>0</v>
      </c>
      <c r="AK31" s="114">
        <f t="shared" si="23"/>
        <v>0</v>
      </c>
      <c r="AL31" s="114">
        <f t="shared" si="9"/>
        <v>0</v>
      </c>
      <c r="AM31" s="114">
        <f t="shared" si="24"/>
        <v>0</v>
      </c>
      <c r="AN31" s="115">
        <f t="shared" si="25"/>
        <v>0</v>
      </c>
    </row>
    <row r="32" spans="1:40" ht="14.4">
      <c r="A32" s="47">
        <f t="shared" si="26"/>
        <v>43</v>
      </c>
      <c r="B32" s="47">
        <f t="shared" si="27"/>
        <v>2037</v>
      </c>
      <c r="C32" s="48">
        <f t="shared" si="0"/>
        <v>9.7346746650683912E-4</v>
      </c>
      <c r="D32" s="48">
        <f t="shared" si="1"/>
        <v>9.7346746650683912E-4</v>
      </c>
      <c r="E32" s="48">
        <f t="shared" si="2"/>
        <v>5.7904685170164492E-4</v>
      </c>
      <c r="F32" s="48">
        <f t="shared" si="3"/>
        <v>5.7904685170164492E-4</v>
      </c>
      <c r="H32" s="19">
        <v>13</v>
      </c>
      <c r="I32" s="47">
        <f t="shared" si="28"/>
        <v>43</v>
      </c>
      <c r="J32" s="19">
        <f t="shared" si="10"/>
        <v>8.2325983267773364E-4</v>
      </c>
      <c r="K32" s="19">
        <f t="shared" si="11"/>
        <v>0.99917674016732227</v>
      </c>
      <c r="L32" s="62">
        <v>4.1900000000000001E-3</v>
      </c>
      <c r="M32" s="113">
        <f t="shared" si="12"/>
        <v>8.9999999999999993E-3</v>
      </c>
      <c r="N32" s="114"/>
      <c r="O32" s="114"/>
      <c r="P32" s="114"/>
      <c r="Q32" s="114"/>
      <c r="R32" s="114">
        <v>0</v>
      </c>
      <c r="S32" s="114">
        <f t="shared" si="4"/>
        <v>0</v>
      </c>
      <c r="T32" s="114">
        <f t="shared" si="13"/>
        <v>0</v>
      </c>
      <c r="U32" s="114">
        <f t="shared" si="14"/>
        <v>0</v>
      </c>
      <c r="V32" s="114">
        <f t="shared" si="15"/>
        <v>0</v>
      </c>
      <c r="W32" s="114">
        <f t="shared" si="16"/>
        <v>0</v>
      </c>
      <c r="X32" s="114">
        <f t="shared" si="5"/>
        <v>0</v>
      </c>
      <c r="Y32" s="114">
        <f t="shared" si="17"/>
        <v>0</v>
      </c>
      <c r="Z32" s="114">
        <f t="shared" si="29"/>
        <v>0</v>
      </c>
      <c r="AA32" s="114">
        <f t="shared" si="18"/>
        <v>0</v>
      </c>
      <c r="AB32" s="114">
        <f t="shared" si="19"/>
        <v>0</v>
      </c>
      <c r="AC32" s="114">
        <f t="shared" si="30"/>
        <v>0</v>
      </c>
      <c r="AD32" s="114">
        <f t="shared" si="6"/>
        <v>0</v>
      </c>
      <c r="AE32" s="114">
        <f t="shared" si="20"/>
        <v>9103.6172515266317</v>
      </c>
      <c r="AF32" s="114">
        <f t="shared" si="7"/>
        <v>0</v>
      </c>
      <c r="AG32" s="114">
        <f t="shared" si="8"/>
        <v>0</v>
      </c>
      <c r="AH32" s="114">
        <f t="shared" si="21"/>
        <v>10199.484520772292</v>
      </c>
      <c r="AI32" s="114"/>
      <c r="AJ32" s="114">
        <f t="shared" si="22"/>
        <v>0</v>
      </c>
      <c r="AK32" s="114">
        <f t="shared" si="23"/>
        <v>0</v>
      </c>
      <c r="AL32" s="114">
        <f t="shared" si="9"/>
        <v>0</v>
      </c>
      <c r="AM32" s="114">
        <f t="shared" si="24"/>
        <v>0</v>
      </c>
      <c r="AN32" s="115">
        <f t="shared" si="25"/>
        <v>0</v>
      </c>
    </row>
    <row r="33" spans="1:40" ht="14.4">
      <c r="A33" s="47">
        <f t="shared" si="26"/>
        <v>44</v>
      </c>
      <c r="B33" s="47">
        <f t="shared" si="27"/>
        <v>2038</v>
      </c>
      <c r="C33" s="48">
        <f t="shared" si="0"/>
        <v>1.0367592041958472E-3</v>
      </c>
      <c r="D33" s="48">
        <f t="shared" si="1"/>
        <v>1.0367592041958472E-3</v>
      </c>
      <c r="E33" s="48">
        <f t="shared" si="2"/>
        <v>6.1015597372998903E-4</v>
      </c>
      <c r="F33" s="48">
        <f t="shared" si="3"/>
        <v>6.1015597372998903E-4</v>
      </c>
      <c r="H33" s="19">
        <v>14</v>
      </c>
      <c r="I33" s="47">
        <f t="shared" si="28"/>
        <v>44</v>
      </c>
      <c r="J33" s="19">
        <f t="shared" si="10"/>
        <v>8.7502374748247799E-4</v>
      </c>
      <c r="K33" s="19">
        <f t="shared" si="11"/>
        <v>0.9991249762525175</v>
      </c>
      <c r="L33" s="62">
        <v>4.7600000000000003E-3</v>
      </c>
      <c r="M33" s="113">
        <f t="shared" si="12"/>
        <v>8.9999999999999993E-3</v>
      </c>
      <c r="N33" s="114"/>
      <c r="O33" s="114"/>
      <c r="P33" s="114"/>
      <c r="Q33" s="114"/>
      <c r="R33" s="114">
        <v>0</v>
      </c>
      <c r="S33" s="114">
        <f t="shared" si="4"/>
        <v>0</v>
      </c>
      <c r="T33" s="114">
        <f t="shared" si="13"/>
        <v>0</v>
      </c>
      <c r="U33" s="114">
        <f t="shared" si="14"/>
        <v>0</v>
      </c>
      <c r="V33" s="114">
        <f t="shared" si="15"/>
        <v>0</v>
      </c>
      <c r="W33" s="114">
        <f t="shared" si="16"/>
        <v>0</v>
      </c>
      <c r="X33" s="114">
        <f t="shared" si="5"/>
        <v>0</v>
      </c>
      <c r="Y33" s="114">
        <f t="shared" si="17"/>
        <v>0</v>
      </c>
      <c r="Z33" s="114">
        <f t="shared" si="29"/>
        <v>0</v>
      </c>
      <c r="AA33" s="114">
        <f t="shared" si="18"/>
        <v>0</v>
      </c>
      <c r="AB33" s="114">
        <f t="shared" si="19"/>
        <v>0</v>
      </c>
      <c r="AC33" s="114">
        <f t="shared" si="30"/>
        <v>0</v>
      </c>
      <c r="AD33" s="114">
        <f t="shared" si="6"/>
        <v>0</v>
      </c>
      <c r="AE33" s="114">
        <f t="shared" si="20"/>
        <v>9103.6172515266317</v>
      </c>
      <c r="AF33" s="114">
        <f t="shared" si="7"/>
        <v>0</v>
      </c>
      <c r="AG33" s="114">
        <f t="shared" si="8"/>
        <v>0</v>
      </c>
      <c r="AH33" s="114">
        <f t="shared" si="21"/>
        <v>10199.484520772292</v>
      </c>
      <c r="AI33" s="114"/>
      <c r="AJ33" s="114">
        <f t="shared" si="22"/>
        <v>0</v>
      </c>
      <c r="AK33" s="114">
        <f t="shared" si="23"/>
        <v>0</v>
      </c>
      <c r="AL33" s="114">
        <f t="shared" si="9"/>
        <v>0</v>
      </c>
      <c r="AM33" s="114">
        <f t="shared" si="24"/>
        <v>0</v>
      </c>
      <c r="AN33" s="115">
        <f t="shared" si="25"/>
        <v>0</v>
      </c>
    </row>
    <row r="34" spans="1:40" ht="14.4">
      <c r="A34" s="47">
        <f t="shared" si="26"/>
        <v>45</v>
      </c>
      <c r="B34" s="47">
        <f t="shared" si="27"/>
        <v>2039</v>
      </c>
      <c r="C34" s="48">
        <f t="shared" si="0"/>
        <v>1.1049717075714324E-3</v>
      </c>
      <c r="D34" s="48">
        <f t="shared" si="1"/>
        <v>1.1049717075714324E-3</v>
      </c>
      <c r="E34" s="48">
        <f t="shared" si="2"/>
        <v>6.4388409054146436E-4</v>
      </c>
      <c r="F34" s="48">
        <f t="shared" si="3"/>
        <v>6.4388409054146436E-4</v>
      </c>
      <c r="H34" s="19">
        <v>15</v>
      </c>
      <c r="I34" s="47">
        <f t="shared" si="28"/>
        <v>45</v>
      </c>
      <c r="J34" s="19">
        <f t="shared" si="10"/>
        <v>9.2958589276574081E-4</v>
      </c>
      <c r="K34" s="19">
        <f t="shared" si="11"/>
        <v>0.99907041410723429</v>
      </c>
      <c r="L34" s="63">
        <v>5.1700000000000001E-3</v>
      </c>
      <c r="M34" s="113">
        <f t="shared" si="12"/>
        <v>8.9999999999999993E-3</v>
      </c>
      <c r="N34" s="114"/>
      <c r="O34" s="114"/>
      <c r="P34" s="114"/>
      <c r="Q34" s="114"/>
      <c r="R34" s="114">
        <v>0</v>
      </c>
      <c r="S34" s="114">
        <f t="shared" si="4"/>
        <v>0</v>
      </c>
      <c r="T34" s="114">
        <f t="shared" si="13"/>
        <v>0</v>
      </c>
      <c r="U34" s="114">
        <f t="shared" si="14"/>
        <v>0</v>
      </c>
      <c r="V34" s="114">
        <f t="shared" si="15"/>
        <v>0</v>
      </c>
      <c r="W34" s="114">
        <f t="shared" si="16"/>
        <v>0</v>
      </c>
      <c r="X34" s="114">
        <f t="shared" si="5"/>
        <v>0</v>
      </c>
      <c r="Y34" s="114">
        <f t="shared" si="17"/>
        <v>0</v>
      </c>
      <c r="Z34" s="114">
        <f t="shared" si="29"/>
        <v>0</v>
      </c>
      <c r="AA34" s="114">
        <f t="shared" si="18"/>
        <v>0</v>
      </c>
      <c r="AB34" s="114">
        <f t="shared" si="19"/>
        <v>0</v>
      </c>
      <c r="AC34" s="114">
        <f t="shared" si="30"/>
        <v>0</v>
      </c>
      <c r="AD34" s="114">
        <f t="shared" si="6"/>
        <v>0</v>
      </c>
      <c r="AE34" s="114">
        <f t="shared" si="20"/>
        <v>9103.6172515266317</v>
      </c>
      <c r="AF34" s="114">
        <f t="shared" si="7"/>
        <v>0</v>
      </c>
      <c r="AG34" s="114">
        <f t="shared" si="8"/>
        <v>0</v>
      </c>
      <c r="AH34" s="114">
        <f t="shared" si="21"/>
        <v>10199.484520772292</v>
      </c>
      <c r="AI34" s="114"/>
      <c r="AJ34" s="114">
        <f t="shared" si="22"/>
        <v>0</v>
      </c>
      <c r="AK34" s="114">
        <f t="shared" si="23"/>
        <v>0</v>
      </c>
      <c r="AL34" s="114">
        <f t="shared" si="9"/>
        <v>0</v>
      </c>
      <c r="AM34" s="114">
        <f t="shared" si="24"/>
        <v>0</v>
      </c>
      <c r="AN34" s="115">
        <f t="shared" si="25"/>
        <v>0</v>
      </c>
    </row>
    <row r="35" spans="1:40" ht="14.4">
      <c r="A35" s="47">
        <f t="shared" si="26"/>
        <v>46</v>
      </c>
      <c r="B35" s="47">
        <f t="shared" si="27"/>
        <v>2040</v>
      </c>
      <c r="C35" s="48">
        <f t="shared" si="0"/>
        <v>1.1821490103851378E-3</v>
      </c>
      <c r="D35" s="48">
        <f t="shared" si="1"/>
        <v>1.1821490103851378E-3</v>
      </c>
      <c r="E35" s="48">
        <f t="shared" si="2"/>
        <v>6.8192390102343172E-4</v>
      </c>
      <c r="F35" s="48">
        <f t="shared" si="3"/>
        <v>6.8192390102343172E-4</v>
      </c>
      <c r="H35" s="19">
        <v>16</v>
      </c>
      <c r="I35" s="47">
        <f t="shared" si="28"/>
        <v>46</v>
      </c>
      <c r="J35" s="19">
        <f t="shared" si="10"/>
        <v>9.9051166344436749E-4</v>
      </c>
      <c r="K35" s="19">
        <f t="shared" si="11"/>
        <v>0.99900948833655567</v>
      </c>
      <c r="L35" s="62">
        <v>5.4200000000000003E-3</v>
      </c>
      <c r="M35" s="113">
        <f t="shared" si="12"/>
        <v>8.9999999999999993E-3</v>
      </c>
      <c r="N35" s="114"/>
      <c r="O35" s="114"/>
      <c r="P35" s="114"/>
      <c r="Q35" s="114"/>
      <c r="R35" s="114">
        <v>0</v>
      </c>
      <c r="S35" s="114">
        <f t="shared" si="4"/>
        <v>0</v>
      </c>
      <c r="T35" s="114">
        <f t="shared" si="13"/>
        <v>0</v>
      </c>
      <c r="U35" s="114">
        <f t="shared" si="14"/>
        <v>0</v>
      </c>
      <c r="V35" s="114">
        <f t="shared" si="15"/>
        <v>0</v>
      </c>
      <c r="W35" s="114">
        <f t="shared" si="16"/>
        <v>0</v>
      </c>
      <c r="X35" s="114">
        <f t="shared" si="5"/>
        <v>0</v>
      </c>
      <c r="Y35" s="114">
        <f t="shared" si="17"/>
        <v>0</v>
      </c>
      <c r="Z35" s="114">
        <f t="shared" si="29"/>
        <v>0</v>
      </c>
      <c r="AA35" s="114">
        <f t="shared" si="18"/>
        <v>0</v>
      </c>
      <c r="AB35" s="114">
        <f t="shared" si="19"/>
        <v>0</v>
      </c>
      <c r="AC35" s="114">
        <f t="shared" si="30"/>
        <v>0</v>
      </c>
      <c r="AD35" s="114">
        <f t="shared" si="6"/>
        <v>0</v>
      </c>
      <c r="AE35" s="114">
        <f t="shared" si="20"/>
        <v>9103.6172515266317</v>
      </c>
      <c r="AF35" s="114">
        <f t="shared" si="7"/>
        <v>0</v>
      </c>
      <c r="AG35" s="114">
        <f t="shared" si="8"/>
        <v>0</v>
      </c>
      <c r="AH35" s="114">
        <f t="shared" si="21"/>
        <v>10199.484520772292</v>
      </c>
      <c r="AI35" s="114"/>
      <c r="AJ35" s="114">
        <f t="shared" si="22"/>
        <v>0</v>
      </c>
      <c r="AK35" s="114">
        <f t="shared" si="23"/>
        <v>0</v>
      </c>
      <c r="AL35" s="114">
        <f t="shared" si="9"/>
        <v>0</v>
      </c>
      <c r="AM35" s="114">
        <f t="shared" si="24"/>
        <v>0</v>
      </c>
      <c r="AN35" s="115">
        <f t="shared" si="25"/>
        <v>0</v>
      </c>
    </row>
    <row r="36" spans="1:40" ht="14.4">
      <c r="A36" s="47">
        <f t="shared" si="26"/>
        <v>47</v>
      </c>
      <c r="B36" s="47">
        <f t="shared" si="27"/>
        <v>2041</v>
      </c>
      <c r="C36" s="48">
        <f t="shared" si="0"/>
        <v>1.267890767077728E-3</v>
      </c>
      <c r="D36" s="48">
        <f t="shared" si="1"/>
        <v>1.267890767077728E-3</v>
      </c>
      <c r="E36" s="48">
        <f t="shared" si="2"/>
        <v>7.2426267751745928E-4</v>
      </c>
      <c r="F36" s="48">
        <f t="shared" si="3"/>
        <v>7.2426267751745928E-4</v>
      </c>
      <c r="H36" s="19">
        <v>17</v>
      </c>
      <c r="I36" s="47">
        <f t="shared" si="28"/>
        <v>47</v>
      </c>
      <c r="J36" s="19">
        <f t="shared" si="10"/>
        <v>1.0569418017481822E-3</v>
      </c>
      <c r="K36" s="19">
        <f t="shared" si="11"/>
        <v>0.9989430581982518</v>
      </c>
      <c r="L36" s="62">
        <v>5.5999999999999999E-3</v>
      </c>
      <c r="M36" s="113">
        <f t="shared" si="12"/>
        <v>8.9999999999999993E-3</v>
      </c>
      <c r="N36" s="114"/>
      <c r="O36" s="114"/>
      <c r="P36" s="114"/>
      <c r="Q36" s="114"/>
      <c r="R36" s="114">
        <v>0</v>
      </c>
      <c r="S36" s="114">
        <f t="shared" si="4"/>
        <v>0</v>
      </c>
      <c r="T36" s="114">
        <f t="shared" si="13"/>
        <v>0</v>
      </c>
      <c r="U36" s="114">
        <f t="shared" si="14"/>
        <v>0</v>
      </c>
      <c r="V36" s="114">
        <f t="shared" si="15"/>
        <v>0</v>
      </c>
      <c r="W36" s="114">
        <f t="shared" si="16"/>
        <v>0</v>
      </c>
      <c r="X36" s="114">
        <f t="shared" si="5"/>
        <v>0</v>
      </c>
      <c r="Y36" s="114">
        <f t="shared" si="17"/>
        <v>0</v>
      </c>
      <c r="Z36" s="114">
        <f t="shared" si="29"/>
        <v>0</v>
      </c>
      <c r="AA36" s="114">
        <f t="shared" si="18"/>
        <v>0</v>
      </c>
      <c r="AB36" s="114">
        <f t="shared" si="19"/>
        <v>0</v>
      </c>
      <c r="AC36" s="114">
        <f t="shared" si="30"/>
        <v>0</v>
      </c>
      <c r="AD36" s="114">
        <f t="shared" si="6"/>
        <v>0</v>
      </c>
      <c r="AE36" s="114">
        <f t="shared" si="20"/>
        <v>9103.6172515266317</v>
      </c>
      <c r="AF36" s="114">
        <f t="shared" si="7"/>
        <v>0</v>
      </c>
      <c r="AG36" s="114">
        <f t="shared" si="8"/>
        <v>0</v>
      </c>
      <c r="AH36" s="114">
        <f t="shared" si="21"/>
        <v>10199.484520772292</v>
      </c>
      <c r="AI36" s="114"/>
      <c r="AJ36" s="114">
        <f t="shared" si="22"/>
        <v>0</v>
      </c>
      <c r="AK36" s="114">
        <f t="shared" si="23"/>
        <v>0</v>
      </c>
      <c r="AL36" s="114">
        <f t="shared" si="9"/>
        <v>0</v>
      </c>
      <c r="AM36" s="114">
        <f t="shared" si="24"/>
        <v>0</v>
      </c>
      <c r="AN36" s="115">
        <f t="shared" si="25"/>
        <v>0</v>
      </c>
    </row>
    <row r="37" spans="1:40" ht="14.4">
      <c r="A37" s="47">
        <f t="shared" si="26"/>
        <v>48</v>
      </c>
      <c r="B37" s="47">
        <f t="shared" si="27"/>
        <v>2042</v>
      </c>
      <c r="C37" s="48">
        <f t="shared" si="0"/>
        <v>1.3583464161607498E-3</v>
      </c>
      <c r="D37" s="48">
        <f t="shared" si="1"/>
        <v>1.3583464161607498E-3</v>
      </c>
      <c r="E37" s="48">
        <f t="shared" si="2"/>
        <v>7.6885483952161349E-4</v>
      </c>
      <c r="F37" s="48">
        <f t="shared" si="3"/>
        <v>7.6885483952161349E-4</v>
      </c>
      <c r="H37" s="19">
        <v>18</v>
      </c>
      <c r="I37" s="47">
        <f t="shared" si="28"/>
        <v>48</v>
      </c>
      <c r="J37" s="19">
        <f t="shared" si="10"/>
        <v>1.1260988150145318E-3</v>
      </c>
      <c r="K37" s="19">
        <f t="shared" si="11"/>
        <v>0.99887390118498542</v>
      </c>
      <c r="L37" s="62">
        <v>5.7999999999999996E-3</v>
      </c>
      <c r="M37" s="113">
        <f t="shared" si="12"/>
        <v>8.9999999999999993E-3</v>
      </c>
      <c r="N37" s="114"/>
      <c r="O37" s="114"/>
      <c r="P37" s="114"/>
      <c r="Q37" s="114"/>
      <c r="R37" s="114">
        <v>0</v>
      </c>
      <c r="S37" s="114">
        <f t="shared" si="4"/>
        <v>0</v>
      </c>
      <c r="T37" s="114">
        <f t="shared" si="13"/>
        <v>0</v>
      </c>
      <c r="U37" s="114">
        <f t="shared" si="14"/>
        <v>0</v>
      </c>
      <c r="V37" s="114">
        <f t="shared" si="15"/>
        <v>0</v>
      </c>
      <c r="W37" s="114">
        <f t="shared" si="16"/>
        <v>0</v>
      </c>
      <c r="X37" s="114">
        <f t="shared" si="5"/>
        <v>0</v>
      </c>
      <c r="Y37" s="114">
        <f t="shared" si="17"/>
        <v>0</v>
      </c>
      <c r="Z37" s="114">
        <f t="shared" si="29"/>
        <v>0</v>
      </c>
      <c r="AA37" s="114">
        <f t="shared" si="18"/>
        <v>0</v>
      </c>
      <c r="AB37" s="114">
        <f t="shared" si="19"/>
        <v>0</v>
      </c>
      <c r="AC37" s="114">
        <f t="shared" si="30"/>
        <v>0</v>
      </c>
      <c r="AD37" s="114">
        <f t="shared" si="6"/>
        <v>0</v>
      </c>
      <c r="AE37" s="114">
        <f t="shared" si="20"/>
        <v>9103.6172515266317</v>
      </c>
      <c r="AF37" s="114">
        <f t="shared" si="7"/>
        <v>0</v>
      </c>
      <c r="AG37" s="114">
        <f t="shared" si="8"/>
        <v>0</v>
      </c>
      <c r="AH37" s="114">
        <f t="shared" si="21"/>
        <v>10199.484520772292</v>
      </c>
      <c r="AI37" s="114"/>
      <c r="AJ37" s="114">
        <f t="shared" si="22"/>
        <v>0</v>
      </c>
      <c r="AK37" s="114">
        <f t="shared" si="23"/>
        <v>0</v>
      </c>
      <c r="AL37" s="114">
        <f t="shared" si="9"/>
        <v>0</v>
      </c>
      <c r="AM37" s="114">
        <f t="shared" si="24"/>
        <v>0</v>
      </c>
      <c r="AN37" s="115">
        <f t="shared" si="25"/>
        <v>0</v>
      </c>
    </row>
    <row r="38" spans="1:40" ht="14.4">
      <c r="A38" s="47">
        <f t="shared" si="26"/>
        <v>49</v>
      </c>
      <c r="B38" s="47">
        <f t="shared" si="27"/>
        <v>2043</v>
      </c>
      <c r="C38" s="48">
        <f t="shared" si="0"/>
        <v>1.4536424545687754E-3</v>
      </c>
      <c r="D38" s="48">
        <f t="shared" si="1"/>
        <v>1.4536424545687754E-3</v>
      </c>
      <c r="E38" s="48">
        <f t="shared" si="2"/>
        <v>8.1537277912358366E-4</v>
      </c>
      <c r="F38" s="48">
        <f t="shared" si="3"/>
        <v>8.1537277912358366E-4</v>
      </c>
      <c r="H38" s="19">
        <v>19</v>
      </c>
      <c r="I38" s="47">
        <f t="shared" si="28"/>
        <v>49</v>
      </c>
      <c r="J38" s="19">
        <f t="shared" si="10"/>
        <v>1.196998320704217E-3</v>
      </c>
      <c r="K38" s="19">
        <f t="shared" si="11"/>
        <v>0.99880300167929581</v>
      </c>
      <c r="L38" s="62">
        <v>6.0800000000000003E-3</v>
      </c>
      <c r="M38" s="113">
        <f t="shared" si="12"/>
        <v>8.9999999999999993E-3</v>
      </c>
      <c r="N38" s="114"/>
      <c r="O38" s="114"/>
      <c r="P38" s="114"/>
      <c r="Q38" s="114"/>
      <c r="R38" s="114">
        <v>0</v>
      </c>
      <c r="S38" s="114">
        <f t="shared" si="4"/>
        <v>0</v>
      </c>
      <c r="T38" s="114">
        <f t="shared" si="13"/>
        <v>0</v>
      </c>
      <c r="U38" s="114">
        <f t="shared" si="14"/>
        <v>0</v>
      </c>
      <c r="V38" s="114">
        <f t="shared" si="15"/>
        <v>0</v>
      </c>
      <c r="W38" s="114">
        <f t="shared" si="16"/>
        <v>0</v>
      </c>
      <c r="X38" s="114">
        <f t="shared" si="5"/>
        <v>0</v>
      </c>
      <c r="Y38" s="114">
        <f t="shared" si="17"/>
        <v>0</v>
      </c>
      <c r="Z38" s="114">
        <f t="shared" si="29"/>
        <v>0</v>
      </c>
      <c r="AA38" s="114">
        <f t="shared" si="18"/>
        <v>0</v>
      </c>
      <c r="AB38" s="114">
        <f t="shared" si="19"/>
        <v>0</v>
      </c>
      <c r="AC38" s="114">
        <f t="shared" si="30"/>
        <v>0</v>
      </c>
      <c r="AD38" s="114">
        <f t="shared" si="6"/>
        <v>0</v>
      </c>
      <c r="AE38" s="114">
        <f t="shared" si="20"/>
        <v>9103.6172515266317</v>
      </c>
      <c r="AF38" s="114">
        <f t="shared" si="7"/>
        <v>0</v>
      </c>
      <c r="AG38" s="114">
        <f t="shared" si="8"/>
        <v>0</v>
      </c>
      <c r="AH38" s="114">
        <f t="shared" si="21"/>
        <v>10199.484520772292</v>
      </c>
      <c r="AI38" s="114"/>
      <c r="AJ38" s="114">
        <f t="shared" si="22"/>
        <v>0</v>
      </c>
      <c r="AK38" s="114">
        <f t="shared" si="23"/>
        <v>0</v>
      </c>
      <c r="AL38" s="114">
        <f t="shared" si="9"/>
        <v>0</v>
      </c>
      <c r="AM38" s="114">
        <f t="shared" si="24"/>
        <v>0</v>
      </c>
      <c r="AN38" s="115">
        <f t="shared" si="25"/>
        <v>0</v>
      </c>
    </row>
    <row r="39" spans="1:40" ht="14.4">
      <c r="A39" s="47">
        <f t="shared" si="26"/>
        <v>50</v>
      </c>
      <c r="B39" s="47">
        <f t="shared" si="27"/>
        <v>2044</v>
      </c>
      <c r="C39" s="48">
        <f t="shared" si="0"/>
        <v>1.068681770077936E-3</v>
      </c>
      <c r="D39" s="48">
        <f t="shared" si="1"/>
        <v>1.551128202822507E-3</v>
      </c>
      <c r="E39" s="48">
        <f t="shared" si="2"/>
        <v>5.9387377927359528E-4</v>
      </c>
      <c r="F39" s="48">
        <f t="shared" si="3"/>
        <v>8.6194993072357274E-4</v>
      </c>
      <c r="H39" s="19">
        <v>20</v>
      </c>
      <c r="I39" s="47">
        <f t="shared" si="28"/>
        <v>50</v>
      </c>
      <c r="J39" s="19">
        <f t="shared" si="10"/>
        <v>1.2668176883816784E-3</v>
      </c>
      <c r="K39" s="19">
        <f t="shared" si="11"/>
        <v>0.99873318231161834</v>
      </c>
      <c r="L39" s="63">
        <v>6.4900000000000001E-3</v>
      </c>
      <c r="M39" s="113">
        <f t="shared" si="12"/>
        <v>8.9999999999999993E-3</v>
      </c>
      <c r="N39" s="114"/>
      <c r="O39" s="114"/>
      <c r="P39" s="114"/>
      <c r="Q39" s="114"/>
      <c r="R39" s="114">
        <v>0</v>
      </c>
      <c r="S39" s="114">
        <f t="shared" si="4"/>
        <v>0</v>
      </c>
      <c r="T39" s="114">
        <f t="shared" si="13"/>
        <v>0</v>
      </c>
      <c r="U39" s="114">
        <f t="shared" si="14"/>
        <v>0</v>
      </c>
      <c r="V39" s="114">
        <f t="shared" si="15"/>
        <v>0</v>
      </c>
      <c r="W39" s="114">
        <f t="shared" si="16"/>
        <v>0</v>
      </c>
      <c r="X39" s="114">
        <f t="shared" si="5"/>
        <v>0</v>
      </c>
      <c r="Y39" s="114">
        <f t="shared" si="17"/>
        <v>0</v>
      </c>
      <c r="Z39" s="114">
        <f t="shared" si="29"/>
        <v>0</v>
      </c>
      <c r="AA39" s="114">
        <f t="shared" si="18"/>
        <v>0</v>
      </c>
      <c r="AB39" s="114">
        <f t="shared" si="19"/>
        <v>0</v>
      </c>
      <c r="AC39" s="114">
        <f t="shared" si="30"/>
        <v>0</v>
      </c>
      <c r="AD39" s="114">
        <f t="shared" si="6"/>
        <v>0</v>
      </c>
      <c r="AE39" s="114">
        <f t="shared" si="20"/>
        <v>9103.6172515266317</v>
      </c>
      <c r="AF39" s="114">
        <f t="shared" si="7"/>
        <v>0</v>
      </c>
      <c r="AG39" s="114">
        <f t="shared" si="8"/>
        <v>0</v>
      </c>
      <c r="AH39" s="114">
        <f t="shared" si="21"/>
        <v>10199.484520772292</v>
      </c>
      <c r="AI39" s="114"/>
      <c r="AJ39" s="114">
        <f t="shared" si="22"/>
        <v>0</v>
      </c>
      <c r="AK39" s="114">
        <f t="shared" si="23"/>
        <v>0</v>
      </c>
      <c r="AL39" s="114">
        <f t="shared" si="9"/>
        <v>0</v>
      </c>
      <c r="AM39" s="114">
        <f t="shared" si="24"/>
        <v>0</v>
      </c>
      <c r="AN39" s="115">
        <f t="shared" si="25"/>
        <v>0</v>
      </c>
    </row>
    <row r="40" spans="1:40" ht="14.4">
      <c r="A40" s="47">
        <f t="shared" si="26"/>
        <v>51</v>
      </c>
      <c r="B40" s="47">
        <f t="shared" si="27"/>
        <v>2045</v>
      </c>
      <c r="C40" s="48">
        <f t="shared" si="0"/>
        <v>1.4739935873020577E-3</v>
      </c>
      <c r="D40" s="48">
        <f t="shared" si="1"/>
        <v>1.6555375072546488E-3</v>
      </c>
      <c r="E40" s="48">
        <f t="shared" si="2"/>
        <v>8.1108438479092504E-4</v>
      </c>
      <c r="F40" s="48">
        <f t="shared" si="3"/>
        <v>9.1100557207394171E-4</v>
      </c>
      <c r="H40" s="19">
        <v>21</v>
      </c>
      <c r="I40" s="47">
        <f t="shared" si="28"/>
        <v>51</v>
      </c>
      <c r="J40" s="19">
        <f t="shared" si="10"/>
        <v>1.3392728317091573E-3</v>
      </c>
      <c r="K40" s="19">
        <f t="shared" si="11"/>
        <v>0.9986607271682908</v>
      </c>
      <c r="L40" s="62">
        <v>7.0400000000000003E-3</v>
      </c>
      <c r="M40" s="113">
        <f t="shared" si="12"/>
        <v>8.9999999999999993E-3</v>
      </c>
      <c r="N40" s="114"/>
      <c r="O40" s="114"/>
      <c r="P40" s="114"/>
      <c r="Q40" s="114"/>
      <c r="R40" s="114">
        <v>0</v>
      </c>
      <c r="S40" s="114">
        <f t="shared" si="4"/>
        <v>0</v>
      </c>
      <c r="T40" s="114">
        <f t="shared" si="13"/>
        <v>0</v>
      </c>
      <c r="U40" s="114">
        <f t="shared" si="14"/>
        <v>0</v>
      </c>
      <c r="V40" s="114">
        <f t="shared" si="15"/>
        <v>0</v>
      </c>
      <c r="W40" s="114">
        <f t="shared" si="16"/>
        <v>0</v>
      </c>
      <c r="X40" s="114">
        <f t="shared" si="5"/>
        <v>0</v>
      </c>
      <c r="Y40" s="114">
        <f t="shared" si="17"/>
        <v>0</v>
      </c>
      <c r="Z40" s="114">
        <f t="shared" si="29"/>
        <v>0</v>
      </c>
      <c r="AA40" s="114">
        <f t="shared" si="18"/>
        <v>0</v>
      </c>
      <c r="AB40" s="114">
        <f t="shared" si="19"/>
        <v>0</v>
      </c>
      <c r="AC40" s="114">
        <f t="shared" si="30"/>
        <v>0</v>
      </c>
      <c r="AD40" s="114">
        <f t="shared" si="6"/>
        <v>0</v>
      </c>
      <c r="AE40" s="114">
        <f t="shared" si="20"/>
        <v>9103.6172515266317</v>
      </c>
      <c r="AF40" s="114">
        <f t="shared" si="7"/>
        <v>0</v>
      </c>
      <c r="AG40" s="114">
        <f t="shared" si="8"/>
        <v>0</v>
      </c>
      <c r="AH40" s="114">
        <f t="shared" si="21"/>
        <v>10199.484520772292</v>
      </c>
      <c r="AI40" s="114"/>
      <c r="AJ40" s="114">
        <f t="shared" si="22"/>
        <v>0</v>
      </c>
      <c r="AK40" s="114">
        <f t="shared" si="23"/>
        <v>0</v>
      </c>
      <c r="AL40" s="114">
        <f t="shared" si="9"/>
        <v>0</v>
      </c>
      <c r="AM40" s="114">
        <f t="shared" si="24"/>
        <v>0</v>
      </c>
      <c r="AN40" s="115">
        <f t="shared" si="25"/>
        <v>0</v>
      </c>
    </row>
    <row r="41" spans="1:40" ht="14.4">
      <c r="A41" s="47">
        <f t="shared" si="26"/>
        <v>52</v>
      </c>
      <c r="B41" s="47">
        <f t="shared" si="27"/>
        <v>2046</v>
      </c>
      <c r="C41" s="48">
        <f t="shared" si="0"/>
        <v>1.6149150218952673E-3</v>
      </c>
      <c r="D41" s="48">
        <f t="shared" si="1"/>
        <v>1.7629572019043833E-3</v>
      </c>
      <c r="E41" s="48">
        <f t="shared" si="2"/>
        <v>8.8024667052643939E-4</v>
      </c>
      <c r="F41" s="48">
        <f t="shared" si="3"/>
        <v>9.6092949987471553E-4</v>
      </c>
      <c r="H41" s="19">
        <v>22</v>
      </c>
      <c r="I41" s="47">
        <f t="shared" si="28"/>
        <v>52</v>
      </c>
      <c r="J41" s="19">
        <f t="shared" si="10"/>
        <v>1.4118052721057729E-3</v>
      </c>
      <c r="K41" s="19">
        <f t="shared" si="11"/>
        <v>0.99858819472789417</v>
      </c>
      <c r="L41" s="62">
        <v>7.6899999999999998E-3</v>
      </c>
      <c r="M41" s="113">
        <f t="shared" si="12"/>
        <v>8.9999999999999993E-3</v>
      </c>
      <c r="N41" s="114"/>
      <c r="O41" s="114"/>
      <c r="P41" s="114"/>
      <c r="Q41" s="114"/>
      <c r="R41" s="114">
        <v>0</v>
      </c>
      <c r="S41" s="114">
        <f t="shared" si="4"/>
        <v>0</v>
      </c>
      <c r="T41" s="114">
        <f t="shared" si="13"/>
        <v>0</v>
      </c>
      <c r="U41" s="114">
        <f t="shared" si="14"/>
        <v>0</v>
      </c>
      <c r="V41" s="114">
        <f t="shared" si="15"/>
        <v>0</v>
      </c>
      <c r="W41" s="114">
        <f t="shared" si="16"/>
        <v>0</v>
      </c>
      <c r="X41" s="114">
        <f t="shared" si="5"/>
        <v>0</v>
      </c>
      <c r="Y41" s="114">
        <f t="shared" si="17"/>
        <v>0</v>
      </c>
      <c r="Z41" s="114">
        <f t="shared" si="29"/>
        <v>0</v>
      </c>
      <c r="AA41" s="114">
        <f t="shared" si="18"/>
        <v>0</v>
      </c>
      <c r="AB41" s="114">
        <f t="shared" si="19"/>
        <v>0</v>
      </c>
      <c r="AC41" s="114">
        <f t="shared" si="30"/>
        <v>0</v>
      </c>
      <c r="AD41" s="114">
        <f t="shared" si="6"/>
        <v>0</v>
      </c>
      <c r="AE41" s="114">
        <f t="shared" si="20"/>
        <v>9103.6172515266317</v>
      </c>
      <c r="AF41" s="114">
        <f t="shared" si="7"/>
        <v>0</v>
      </c>
      <c r="AG41" s="114">
        <f t="shared" si="8"/>
        <v>0</v>
      </c>
      <c r="AH41" s="114">
        <f t="shared" si="21"/>
        <v>10199.484520772292</v>
      </c>
      <c r="AI41" s="114"/>
      <c r="AJ41" s="114">
        <f t="shared" si="22"/>
        <v>0</v>
      </c>
      <c r="AK41" s="114">
        <f t="shared" si="23"/>
        <v>0</v>
      </c>
      <c r="AL41" s="114">
        <f t="shared" si="9"/>
        <v>0</v>
      </c>
      <c r="AM41" s="114">
        <f t="shared" si="24"/>
        <v>0</v>
      </c>
      <c r="AN41" s="115">
        <f t="shared" si="25"/>
        <v>0</v>
      </c>
    </row>
    <row r="42" spans="1:40" ht="14.4">
      <c r="A42" s="47">
        <f t="shared" si="26"/>
        <v>53</v>
      </c>
      <c r="B42" s="47">
        <f t="shared" si="27"/>
        <v>2047</v>
      </c>
      <c r="C42" s="48">
        <f t="shared" si="0"/>
        <v>1.7509890261609329E-3</v>
      </c>
      <c r="D42" s="48">
        <f t="shared" si="1"/>
        <v>1.8711252968505252E-3</v>
      </c>
      <c r="E42" s="48">
        <f t="shared" si="2"/>
        <v>9.4522769479865381E-4</v>
      </c>
      <c r="F42" s="48">
        <f t="shared" si="3"/>
        <v>1.0099556449065274E-3</v>
      </c>
      <c r="H42" s="19">
        <v>23</v>
      </c>
      <c r="I42" s="47">
        <f t="shared" si="28"/>
        <v>53</v>
      </c>
      <c r="J42" s="19">
        <f t="shared" si="10"/>
        <v>1.486070593867309E-3</v>
      </c>
      <c r="K42" s="19">
        <f t="shared" si="11"/>
        <v>0.99851392940613271</v>
      </c>
      <c r="L42" s="62">
        <v>8.4100000000000008E-3</v>
      </c>
      <c r="M42" s="113">
        <f t="shared" si="12"/>
        <v>8.9999999999999993E-3</v>
      </c>
      <c r="N42" s="114"/>
      <c r="O42" s="114"/>
      <c r="P42" s="114"/>
      <c r="Q42" s="114"/>
      <c r="R42" s="114">
        <v>0</v>
      </c>
      <c r="S42" s="114">
        <f t="shared" si="4"/>
        <v>0</v>
      </c>
      <c r="T42" s="114">
        <f t="shared" si="13"/>
        <v>0</v>
      </c>
      <c r="U42" s="114">
        <f t="shared" si="14"/>
        <v>0</v>
      </c>
      <c r="V42" s="114">
        <f t="shared" si="15"/>
        <v>0</v>
      </c>
      <c r="W42" s="114">
        <f t="shared" si="16"/>
        <v>0</v>
      </c>
      <c r="X42" s="114">
        <f t="shared" si="5"/>
        <v>0</v>
      </c>
      <c r="Y42" s="114">
        <f t="shared" si="17"/>
        <v>0</v>
      </c>
      <c r="Z42" s="114">
        <f t="shared" si="29"/>
        <v>0</v>
      </c>
      <c r="AA42" s="114">
        <f t="shared" si="18"/>
        <v>0</v>
      </c>
      <c r="AB42" s="114">
        <f t="shared" si="19"/>
        <v>0</v>
      </c>
      <c r="AC42" s="114">
        <f t="shared" si="30"/>
        <v>0</v>
      </c>
      <c r="AD42" s="114">
        <f t="shared" si="6"/>
        <v>0</v>
      </c>
      <c r="AE42" s="114">
        <f t="shared" si="20"/>
        <v>9103.6172515266317</v>
      </c>
      <c r="AF42" s="114">
        <f t="shared" si="7"/>
        <v>0</v>
      </c>
      <c r="AG42" s="114">
        <f t="shared" si="8"/>
        <v>0</v>
      </c>
      <c r="AH42" s="114">
        <f t="shared" si="21"/>
        <v>10199.484520772292</v>
      </c>
      <c r="AI42" s="114"/>
      <c r="AJ42" s="114">
        <f t="shared" si="22"/>
        <v>0</v>
      </c>
      <c r="AK42" s="114">
        <f t="shared" si="23"/>
        <v>0</v>
      </c>
      <c r="AL42" s="114">
        <f t="shared" si="9"/>
        <v>0</v>
      </c>
      <c r="AM42" s="114">
        <f t="shared" si="24"/>
        <v>0</v>
      </c>
      <c r="AN42" s="115">
        <f t="shared" si="25"/>
        <v>0</v>
      </c>
    </row>
    <row r="43" spans="1:40" ht="14.4">
      <c r="A43" s="47">
        <f t="shared" si="26"/>
        <v>54</v>
      </c>
      <c r="B43" s="47">
        <f t="shared" si="27"/>
        <v>2048</v>
      </c>
      <c r="C43" s="48">
        <f t="shared" si="0"/>
        <v>1.9048348471187768E-3</v>
      </c>
      <c r="D43" s="48">
        <f t="shared" si="1"/>
        <v>1.9757837883809044E-3</v>
      </c>
      <c r="E43" s="48">
        <f t="shared" si="2"/>
        <v>1.0182108780142011E-3</v>
      </c>
      <c r="F43" s="48">
        <f t="shared" si="3"/>
        <v>1.0560048186540882E-3</v>
      </c>
      <c r="H43" s="19">
        <v>24</v>
      </c>
      <c r="I43" s="47">
        <f t="shared" si="28"/>
        <v>54</v>
      </c>
      <c r="J43" s="19">
        <f t="shared" si="10"/>
        <v>1.5615300053304811E-3</v>
      </c>
      <c r="K43" s="19">
        <f t="shared" si="11"/>
        <v>0.99843846999466956</v>
      </c>
      <c r="L43" s="62">
        <v>9.1699999999999993E-3</v>
      </c>
      <c r="M43" s="113">
        <f t="shared" si="12"/>
        <v>8.9999999999999993E-3</v>
      </c>
      <c r="N43" s="114"/>
      <c r="O43" s="114"/>
      <c r="P43" s="114"/>
      <c r="Q43" s="114"/>
      <c r="R43" s="114">
        <v>0</v>
      </c>
      <c r="S43" s="114">
        <f t="shared" si="4"/>
        <v>0</v>
      </c>
      <c r="T43" s="114">
        <f t="shared" si="13"/>
        <v>0</v>
      </c>
      <c r="U43" s="114">
        <f t="shared" si="14"/>
        <v>0</v>
      </c>
      <c r="V43" s="114">
        <f t="shared" si="15"/>
        <v>0</v>
      </c>
      <c r="W43" s="114">
        <f t="shared" si="16"/>
        <v>0</v>
      </c>
      <c r="X43" s="114">
        <f t="shared" si="5"/>
        <v>0</v>
      </c>
      <c r="Y43" s="114">
        <f t="shared" si="17"/>
        <v>0</v>
      </c>
      <c r="Z43" s="114">
        <f t="shared" si="29"/>
        <v>0</v>
      </c>
      <c r="AA43" s="114">
        <f t="shared" si="18"/>
        <v>0</v>
      </c>
      <c r="AB43" s="114">
        <f t="shared" si="19"/>
        <v>0</v>
      </c>
      <c r="AC43" s="114">
        <f t="shared" si="30"/>
        <v>0</v>
      </c>
      <c r="AD43" s="114">
        <f t="shared" si="6"/>
        <v>0</v>
      </c>
      <c r="AE43" s="114">
        <f t="shared" si="20"/>
        <v>9103.6172515266317</v>
      </c>
      <c r="AF43" s="114">
        <f t="shared" si="7"/>
        <v>0</v>
      </c>
      <c r="AG43" s="114">
        <f t="shared" si="8"/>
        <v>0</v>
      </c>
      <c r="AH43" s="114">
        <f t="shared" si="21"/>
        <v>10199.484520772292</v>
      </c>
      <c r="AI43" s="114"/>
      <c r="AJ43" s="114">
        <f t="shared" si="22"/>
        <v>0</v>
      </c>
      <c r="AK43" s="114">
        <f t="shared" si="23"/>
        <v>0</v>
      </c>
      <c r="AL43" s="114">
        <f t="shared" si="9"/>
        <v>0</v>
      </c>
      <c r="AM43" s="114">
        <f t="shared" si="24"/>
        <v>0</v>
      </c>
      <c r="AN43" s="115">
        <f t="shared" si="25"/>
        <v>0</v>
      </c>
    </row>
    <row r="44" spans="1:40" ht="14.4">
      <c r="A44" s="47">
        <f t="shared" si="26"/>
        <v>55</v>
      </c>
      <c r="B44" s="47">
        <f t="shared" si="27"/>
        <v>2049</v>
      </c>
      <c r="C44" s="48">
        <f t="shared" si="0"/>
        <v>2.3437772236321749E-3</v>
      </c>
      <c r="D44" s="48">
        <f t="shared" si="1"/>
        <v>2.0744084018248883E-3</v>
      </c>
      <c r="E44" s="48">
        <f t="shared" si="2"/>
        <v>1.2408100421680813E-3</v>
      </c>
      <c r="F44" s="48">
        <f t="shared" si="3"/>
        <v>1.098168833428234E-3</v>
      </c>
      <c r="H44" s="19">
        <v>25</v>
      </c>
      <c r="I44" s="47">
        <f t="shared" si="28"/>
        <v>55</v>
      </c>
      <c r="J44" s="19">
        <f t="shared" si="10"/>
        <v>1.6363954153512852E-3</v>
      </c>
      <c r="K44" s="19">
        <f t="shared" si="11"/>
        <v>0.99836360458464868</v>
      </c>
      <c r="L44" s="63">
        <v>9.9500000000000005E-3</v>
      </c>
      <c r="M44" s="113">
        <f t="shared" si="12"/>
        <v>8.9999999999999993E-3</v>
      </c>
      <c r="N44" s="114"/>
      <c r="O44" s="114"/>
      <c r="P44" s="114"/>
      <c r="Q44" s="114"/>
      <c r="R44" s="114">
        <v>0</v>
      </c>
      <c r="S44" s="114">
        <f t="shared" si="4"/>
        <v>0</v>
      </c>
      <c r="T44" s="114">
        <f t="shared" si="13"/>
        <v>0</v>
      </c>
      <c r="U44" s="114">
        <f t="shared" si="14"/>
        <v>0</v>
      </c>
      <c r="V44" s="114">
        <f t="shared" si="15"/>
        <v>0</v>
      </c>
      <c r="W44" s="114">
        <f t="shared" si="16"/>
        <v>0</v>
      </c>
      <c r="X44" s="114">
        <f t="shared" si="5"/>
        <v>0</v>
      </c>
      <c r="Y44" s="114">
        <f t="shared" si="17"/>
        <v>0</v>
      </c>
      <c r="Z44" s="114">
        <f t="shared" si="29"/>
        <v>0</v>
      </c>
      <c r="AA44" s="114">
        <f t="shared" si="18"/>
        <v>0</v>
      </c>
      <c r="AB44" s="114">
        <f t="shared" si="19"/>
        <v>0</v>
      </c>
      <c r="AC44" s="114">
        <f t="shared" si="30"/>
        <v>0</v>
      </c>
      <c r="AD44" s="114">
        <f t="shared" si="6"/>
        <v>0</v>
      </c>
      <c r="AE44" s="114">
        <f t="shared" si="20"/>
        <v>9103.6172515266317</v>
      </c>
      <c r="AF44" s="114">
        <f t="shared" si="7"/>
        <v>0</v>
      </c>
      <c r="AG44" s="114">
        <f t="shared" si="8"/>
        <v>0</v>
      </c>
      <c r="AH44" s="114">
        <f t="shared" si="21"/>
        <v>10199.484520772292</v>
      </c>
      <c r="AI44" s="114"/>
      <c r="AJ44" s="114">
        <f t="shared" si="22"/>
        <v>0</v>
      </c>
      <c r="AK44" s="114">
        <f t="shared" si="23"/>
        <v>0</v>
      </c>
      <c r="AL44" s="114">
        <f t="shared" si="9"/>
        <v>0</v>
      </c>
      <c r="AM44" s="114">
        <f t="shared" si="24"/>
        <v>0</v>
      </c>
      <c r="AN44" s="115">
        <f t="shared" si="25"/>
        <v>0</v>
      </c>
    </row>
    <row r="45" spans="1:40" ht="14.4">
      <c r="A45" s="47">
        <f t="shared" si="26"/>
        <v>56</v>
      </c>
      <c r="B45" s="47">
        <f t="shared" si="27"/>
        <v>2050</v>
      </c>
      <c r="C45" s="48">
        <f t="shared" si="0"/>
        <v>2.5583058610810939E-3</v>
      </c>
      <c r="D45" s="48">
        <f t="shared" si="1"/>
        <v>2.1711267576031931E-3</v>
      </c>
      <c r="E45" s="48">
        <f t="shared" si="2"/>
        <v>1.3418682514011E-3</v>
      </c>
      <c r="F45" s="48">
        <f t="shared" si="3"/>
        <v>1.1386049571617709E-3</v>
      </c>
      <c r="H45" s="19">
        <v>26</v>
      </c>
      <c r="I45" s="47">
        <f t="shared" si="28"/>
        <v>56</v>
      </c>
      <c r="J45" s="19">
        <f t="shared" si="10"/>
        <v>1.7151811478670429E-3</v>
      </c>
      <c r="K45" s="19">
        <f t="shared" si="11"/>
        <v>0.99828481885213294</v>
      </c>
      <c r="L45" s="62">
        <v>1.073E-2</v>
      </c>
      <c r="M45" s="113">
        <f t="shared" si="12"/>
        <v>8.9999999999999993E-3</v>
      </c>
      <c r="N45" s="114"/>
      <c r="O45" s="114"/>
      <c r="P45" s="114"/>
      <c r="Q45" s="114"/>
      <c r="R45" s="114">
        <v>0</v>
      </c>
      <c r="S45" s="114">
        <f t="shared" si="4"/>
        <v>0</v>
      </c>
      <c r="T45" s="114">
        <f t="shared" si="13"/>
        <v>0</v>
      </c>
      <c r="U45" s="114">
        <f t="shared" si="14"/>
        <v>0</v>
      </c>
      <c r="V45" s="114">
        <f t="shared" si="15"/>
        <v>0</v>
      </c>
      <c r="W45" s="114">
        <f t="shared" si="16"/>
        <v>0</v>
      </c>
      <c r="X45" s="114">
        <f t="shared" si="5"/>
        <v>0</v>
      </c>
      <c r="Y45" s="114">
        <f t="shared" si="17"/>
        <v>0</v>
      </c>
      <c r="Z45" s="114">
        <f t="shared" si="29"/>
        <v>0</v>
      </c>
      <c r="AA45" s="114">
        <f t="shared" si="18"/>
        <v>0</v>
      </c>
      <c r="AB45" s="114">
        <f t="shared" si="19"/>
        <v>0</v>
      </c>
      <c r="AC45" s="114">
        <f t="shared" si="30"/>
        <v>0</v>
      </c>
      <c r="AD45" s="114">
        <f t="shared" si="6"/>
        <v>0</v>
      </c>
      <c r="AE45" s="114">
        <f t="shared" si="20"/>
        <v>9103.6172515266317</v>
      </c>
      <c r="AF45" s="114">
        <f t="shared" si="7"/>
        <v>0</v>
      </c>
      <c r="AG45" s="114">
        <f t="shared" si="8"/>
        <v>0</v>
      </c>
      <c r="AH45" s="114">
        <f t="shared" si="21"/>
        <v>10199.484520772292</v>
      </c>
      <c r="AI45" s="114"/>
      <c r="AJ45" s="114">
        <f t="shared" si="22"/>
        <v>0</v>
      </c>
      <c r="AK45" s="114">
        <f t="shared" si="23"/>
        <v>0</v>
      </c>
      <c r="AL45" s="114">
        <f t="shared" si="9"/>
        <v>0</v>
      </c>
      <c r="AM45" s="114">
        <f t="shared" si="24"/>
        <v>0</v>
      </c>
      <c r="AN45" s="115">
        <f t="shared" si="25"/>
        <v>0</v>
      </c>
    </row>
    <row r="46" spans="1:40" ht="14.4">
      <c r="A46" s="47">
        <f t="shared" si="26"/>
        <v>57</v>
      </c>
      <c r="B46" s="47">
        <f t="shared" si="27"/>
        <v>2051</v>
      </c>
      <c r="C46" s="48">
        <f t="shared" si="0"/>
        <v>2.8040852019759741E-3</v>
      </c>
      <c r="D46" s="48">
        <f t="shared" si="1"/>
        <v>2.2737368500130844E-3</v>
      </c>
      <c r="E46" s="48">
        <f t="shared" si="2"/>
        <v>1.4575561138180872E-3</v>
      </c>
      <c r="F46" s="48">
        <f t="shared" si="3"/>
        <v>1.1821678205985596E-3</v>
      </c>
      <c r="H46" s="19">
        <v>27</v>
      </c>
      <c r="I46" s="47">
        <f t="shared" si="28"/>
        <v>57</v>
      </c>
      <c r="J46" s="19">
        <f t="shared" si="10"/>
        <v>1.8020006299206354E-3</v>
      </c>
      <c r="K46" s="19">
        <f t="shared" si="11"/>
        <v>0.99819799937007936</v>
      </c>
      <c r="L46" s="62">
        <v>1.1520000000000001E-2</v>
      </c>
      <c r="M46" s="113">
        <f t="shared" si="12"/>
        <v>8.9999999999999993E-3</v>
      </c>
      <c r="N46" s="114"/>
      <c r="O46" s="114"/>
      <c r="P46" s="114"/>
      <c r="Q46" s="114"/>
      <c r="R46" s="114">
        <v>0</v>
      </c>
      <c r="S46" s="114">
        <f t="shared" si="4"/>
        <v>0</v>
      </c>
      <c r="T46" s="114">
        <f t="shared" si="13"/>
        <v>0</v>
      </c>
      <c r="U46" s="114">
        <f t="shared" si="14"/>
        <v>0</v>
      </c>
      <c r="V46" s="114">
        <f t="shared" si="15"/>
        <v>0</v>
      </c>
      <c r="W46" s="114">
        <f t="shared" si="16"/>
        <v>0</v>
      </c>
      <c r="X46" s="114">
        <f t="shared" si="5"/>
        <v>0</v>
      </c>
      <c r="Y46" s="114">
        <f t="shared" si="17"/>
        <v>0</v>
      </c>
      <c r="Z46" s="114">
        <f t="shared" si="29"/>
        <v>0</v>
      </c>
      <c r="AA46" s="114">
        <f t="shared" si="18"/>
        <v>0</v>
      </c>
      <c r="AB46" s="114">
        <f t="shared" si="19"/>
        <v>0</v>
      </c>
      <c r="AC46" s="114">
        <f t="shared" si="30"/>
        <v>0</v>
      </c>
      <c r="AD46" s="114">
        <f t="shared" si="6"/>
        <v>0</v>
      </c>
      <c r="AE46" s="114">
        <f t="shared" si="20"/>
        <v>9103.6172515266317</v>
      </c>
      <c r="AF46" s="114">
        <f t="shared" si="7"/>
        <v>0</v>
      </c>
      <c r="AG46" s="114">
        <f t="shared" si="8"/>
        <v>0</v>
      </c>
      <c r="AH46" s="114">
        <f t="shared" si="21"/>
        <v>10199.484520772292</v>
      </c>
      <c r="AI46" s="114"/>
      <c r="AJ46" s="114">
        <f t="shared" si="22"/>
        <v>0</v>
      </c>
      <c r="AK46" s="114">
        <f t="shared" si="23"/>
        <v>0</v>
      </c>
      <c r="AL46" s="114">
        <f t="shared" si="9"/>
        <v>0</v>
      </c>
      <c r="AM46" s="114">
        <f t="shared" si="24"/>
        <v>0</v>
      </c>
      <c r="AN46" s="115">
        <f t="shared" si="25"/>
        <v>0</v>
      </c>
    </row>
    <row r="47" spans="1:40" ht="14.4">
      <c r="A47" s="47">
        <f t="shared" si="26"/>
        <v>58</v>
      </c>
      <c r="B47" s="47">
        <f t="shared" si="27"/>
        <v>2052</v>
      </c>
      <c r="C47" s="48">
        <f t="shared" si="0"/>
        <v>3.0383306514334281E-3</v>
      </c>
      <c r="D47" s="48">
        <f t="shared" si="1"/>
        <v>2.3875707196436037E-3</v>
      </c>
      <c r="E47" s="48">
        <f t="shared" si="2"/>
        <v>1.5653497812675818E-3</v>
      </c>
      <c r="F47" s="48">
        <f t="shared" si="3"/>
        <v>1.2301075811693447E-3</v>
      </c>
      <c r="H47" s="19">
        <v>28</v>
      </c>
      <c r="I47" s="47">
        <f t="shared" si="28"/>
        <v>58</v>
      </c>
      <c r="J47" s="19">
        <f t="shared" si="10"/>
        <v>1.8982068921559753E-3</v>
      </c>
      <c r="K47" s="19">
        <f t="shared" si="11"/>
        <v>0.99810179310784397</v>
      </c>
      <c r="L47" s="62">
        <v>1.2290000000000001E-2</v>
      </c>
      <c r="M47" s="113">
        <f t="shared" si="12"/>
        <v>8.9999999999999993E-3</v>
      </c>
      <c r="N47" s="114"/>
      <c r="O47" s="114"/>
      <c r="P47" s="114"/>
      <c r="Q47" s="114"/>
      <c r="R47" s="114">
        <v>0</v>
      </c>
      <c r="S47" s="114">
        <f t="shared" si="4"/>
        <v>0</v>
      </c>
      <c r="T47" s="114">
        <f t="shared" si="13"/>
        <v>0</v>
      </c>
      <c r="U47" s="114">
        <f t="shared" si="14"/>
        <v>0</v>
      </c>
      <c r="V47" s="114">
        <f t="shared" si="15"/>
        <v>0</v>
      </c>
      <c r="W47" s="114">
        <f t="shared" si="16"/>
        <v>0</v>
      </c>
      <c r="X47" s="114">
        <f t="shared" si="5"/>
        <v>0</v>
      </c>
      <c r="Y47" s="114">
        <f t="shared" si="17"/>
        <v>0</v>
      </c>
      <c r="Z47" s="114">
        <f t="shared" si="29"/>
        <v>0</v>
      </c>
      <c r="AA47" s="114">
        <f t="shared" si="18"/>
        <v>0</v>
      </c>
      <c r="AB47" s="114">
        <f t="shared" si="19"/>
        <v>0</v>
      </c>
      <c r="AC47" s="114">
        <f t="shared" si="30"/>
        <v>0</v>
      </c>
      <c r="AD47" s="114">
        <f t="shared" si="6"/>
        <v>0</v>
      </c>
      <c r="AE47" s="114">
        <f t="shared" si="20"/>
        <v>9103.6172515266317</v>
      </c>
      <c r="AF47" s="114">
        <f t="shared" si="7"/>
        <v>0</v>
      </c>
      <c r="AG47" s="114">
        <f t="shared" si="8"/>
        <v>0</v>
      </c>
      <c r="AH47" s="114">
        <f t="shared" si="21"/>
        <v>10199.484520772292</v>
      </c>
      <c r="AI47" s="114"/>
      <c r="AJ47" s="114">
        <f t="shared" si="22"/>
        <v>0</v>
      </c>
      <c r="AK47" s="114">
        <f t="shared" si="23"/>
        <v>0</v>
      </c>
      <c r="AL47" s="114">
        <f t="shared" si="9"/>
        <v>0</v>
      </c>
      <c r="AM47" s="114">
        <f t="shared" si="24"/>
        <v>0</v>
      </c>
      <c r="AN47" s="115">
        <f t="shared" si="25"/>
        <v>0</v>
      </c>
    </row>
    <row r="48" spans="1:40" ht="14.4">
      <c r="A48" s="47">
        <f t="shared" si="26"/>
        <v>59</v>
      </c>
      <c r="B48" s="47">
        <f t="shared" si="27"/>
        <v>2053</v>
      </c>
      <c r="C48" s="48">
        <f t="shared" si="0"/>
        <v>3.344209909515985E-3</v>
      </c>
      <c r="D48" s="48">
        <f t="shared" si="1"/>
        <v>2.5216369316432927E-3</v>
      </c>
      <c r="E48" s="48">
        <f t="shared" si="2"/>
        <v>1.7077754189366104E-3</v>
      </c>
      <c r="F48" s="48">
        <f t="shared" si="3"/>
        <v>1.2876851194305705E-3</v>
      </c>
      <c r="H48" s="19">
        <v>29</v>
      </c>
      <c r="I48" s="47">
        <f t="shared" si="28"/>
        <v>59</v>
      </c>
      <c r="J48" s="19">
        <f t="shared" si="10"/>
        <v>2.009831400074563E-3</v>
      </c>
      <c r="K48" s="19">
        <f t="shared" si="11"/>
        <v>0.9979901685999254</v>
      </c>
      <c r="L48" s="62">
        <v>1.3050000000000001E-2</v>
      </c>
      <c r="M48" s="113">
        <f t="shared" si="12"/>
        <v>8.9999999999999993E-3</v>
      </c>
      <c r="N48" s="114"/>
      <c r="O48" s="114"/>
      <c r="P48" s="114"/>
      <c r="Q48" s="114"/>
      <c r="R48" s="114">
        <v>0</v>
      </c>
      <c r="S48" s="114">
        <f t="shared" si="4"/>
        <v>0</v>
      </c>
      <c r="T48" s="114">
        <f t="shared" si="13"/>
        <v>0</v>
      </c>
      <c r="U48" s="114">
        <f t="shared" si="14"/>
        <v>0</v>
      </c>
      <c r="V48" s="114">
        <f t="shared" si="15"/>
        <v>0</v>
      </c>
      <c r="W48" s="114">
        <f t="shared" si="16"/>
        <v>0</v>
      </c>
      <c r="X48" s="114">
        <f t="shared" si="5"/>
        <v>0</v>
      </c>
      <c r="Y48" s="114">
        <f t="shared" si="17"/>
        <v>0</v>
      </c>
      <c r="Z48" s="114">
        <f t="shared" si="29"/>
        <v>0</v>
      </c>
      <c r="AA48" s="114">
        <f t="shared" si="18"/>
        <v>0</v>
      </c>
      <c r="AB48" s="114">
        <f t="shared" si="19"/>
        <v>0</v>
      </c>
      <c r="AC48" s="114">
        <f t="shared" si="30"/>
        <v>0</v>
      </c>
      <c r="AD48" s="114">
        <f t="shared" si="6"/>
        <v>0</v>
      </c>
      <c r="AE48" s="114">
        <f t="shared" si="20"/>
        <v>9103.6172515266317</v>
      </c>
      <c r="AF48" s="114">
        <f t="shared" si="7"/>
        <v>0</v>
      </c>
      <c r="AG48" s="114">
        <f t="shared" si="8"/>
        <v>0</v>
      </c>
      <c r="AH48" s="114">
        <f t="shared" si="21"/>
        <v>10199.484520772292</v>
      </c>
      <c r="AI48" s="114"/>
      <c r="AJ48" s="114">
        <f t="shared" si="22"/>
        <v>0</v>
      </c>
      <c r="AK48" s="114">
        <f t="shared" si="23"/>
        <v>0</v>
      </c>
      <c r="AL48" s="114">
        <f t="shared" si="9"/>
        <v>0</v>
      </c>
      <c r="AM48" s="114">
        <f t="shared" si="24"/>
        <v>0</v>
      </c>
      <c r="AN48" s="115">
        <f t="shared" si="25"/>
        <v>0</v>
      </c>
    </row>
    <row r="49" spans="1:40" ht="14.4">
      <c r="A49" s="47">
        <f t="shared" si="26"/>
        <v>60</v>
      </c>
      <c r="B49" s="47">
        <f t="shared" si="27"/>
        <v>2054</v>
      </c>
      <c r="C49" s="48">
        <f t="shared" si="0"/>
        <v>3.6530225900864594E-3</v>
      </c>
      <c r="D49" s="48">
        <f t="shared" si="1"/>
        <v>2.6788832327300704E-3</v>
      </c>
      <c r="E49" s="48">
        <f t="shared" si="2"/>
        <v>1.8476629731031923E-3</v>
      </c>
      <c r="F49" s="48">
        <f t="shared" si="3"/>
        <v>1.3549358005084163E-3</v>
      </c>
      <c r="H49" s="19">
        <v>30</v>
      </c>
      <c r="I49" s="47">
        <f t="shared" si="28"/>
        <v>60</v>
      </c>
      <c r="J49" s="19">
        <f t="shared" si="10"/>
        <v>2.1380282121247637E-3</v>
      </c>
      <c r="K49" s="19">
        <f t="shared" si="11"/>
        <v>0.99786197178787528</v>
      </c>
      <c r="L49" s="63">
        <v>1.38E-2</v>
      </c>
      <c r="M49" s="113">
        <f t="shared" si="12"/>
        <v>8.9999999999999993E-3</v>
      </c>
      <c r="N49" s="114"/>
      <c r="O49" s="114"/>
      <c r="P49" s="114"/>
      <c r="Q49" s="114"/>
      <c r="R49" s="114">
        <v>0</v>
      </c>
      <c r="S49" s="114">
        <f t="shared" si="4"/>
        <v>0</v>
      </c>
      <c r="T49" s="114">
        <f t="shared" si="13"/>
        <v>0</v>
      </c>
      <c r="U49" s="114">
        <f t="shared" si="14"/>
        <v>0</v>
      </c>
      <c r="V49" s="114">
        <f t="shared" si="15"/>
        <v>0</v>
      </c>
      <c r="W49" s="114">
        <f t="shared" si="16"/>
        <v>0</v>
      </c>
      <c r="X49" s="114">
        <f t="shared" si="5"/>
        <v>0</v>
      </c>
      <c r="Y49" s="114">
        <f t="shared" si="17"/>
        <v>0</v>
      </c>
      <c r="Z49" s="114">
        <f t="shared" si="29"/>
        <v>0</v>
      </c>
      <c r="AA49" s="114">
        <f t="shared" si="18"/>
        <v>0</v>
      </c>
      <c r="AB49" s="114">
        <f t="shared" si="19"/>
        <v>0</v>
      </c>
      <c r="AC49" s="114">
        <f t="shared" si="30"/>
        <v>0</v>
      </c>
      <c r="AD49" s="114">
        <f t="shared" si="6"/>
        <v>0</v>
      </c>
      <c r="AE49" s="114">
        <f t="shared" si="20"/>
        <v>9103.6172515266317</v>
      </c>
      <c r="AF49" s="114">
        <f t="shared" si="7"/>
        <v>0</v>
      </c>
      <c r="AG49" s="114">
        <f t="shared" si="8"/>
        <v>0</v>
      </c>
      <c r="AH49" s="114">
        <f t="shared" si="21"/>
        <v>10199.484520772292</v>
      </c>
      <c r="AI49" s="114"/>
      <c r="AJ49" s="114">
        <f t="shared" si="22"/>
        <v>0</v>
      </c>
      <c r="AK49" s="114">
        <f t="shared" si="23"/>
        <v>0</v>
      </c>
      <c r="AL49" s="114">
        <f t="shared" si="9"/>
        <v>0</v>
      </c>
      <c r="AM49" s="114">
        <f t="shared" si="24"/>
        <v>0</v>
      </c>
      <c r="AN49" s="115">
        <f t="shared" si="25"/>
        <v>0</v>
      </c>
    </row>
    <row r="50" spans="1:40" ht="14.4">
      <c r="A50" s="47">
        <f t="shared" si="26"/>
        <v>61</v>
      </c>
      <c r="B50" s="47">
        <f t="shared" si="27"/>
        <v>2055</v>
      </c>
      <c r="C50" s="48">
        <f t="shared" si="0"/>
        <v>3.9458769088954104E-3</v>
      </c>
      <c r="D50" s="48">
        <f t="shared" si="1"/>
        <v>2.8776746615671745E-3</v>
      </c>
      <c r="E50" s="48">
        <f t="shared" si="2"/>
        <v>1.9747529446256448E-3</v>
      </c>
      <c r="F50" s="48">
        <f t="shared" si="3"/>
        <v>1.4400590458346818E-3</v>
      </c>
      <c r="H50" s="19">
        <v>31</v>
      </c>
      <c r="I50" s="47">
        <f t="shared" si="28"/>
        <v>61</v>
      </c>
      <c r="J50" s="19">
        <f t="shared" si="10"/>
        <v>2.2924566597850946E-3</v>
      </c>
      <c r="K50" s="19">
        <f t="shared" si="11"/>
        <v>0.99770754334021494</v>
      </c>
      <c r="L50" s="62">
        <v>1.452E-2</v>
      </c>
      <c r="M50" s="113">
        <f t="shared" si="12"/>
        <v>8.9999999999999993E-3</v>
      </c>
      <c r="N50" s="114"/>
      <c r="O50" s="114"/>
      <c r="P50" s="114"/>
      <c r="Q50" s="114"/>
      <c r="R50" s="114">
        <v>0</v>
      </c>
      <c r="S50" s="114">
        <f t="shared" si="4"/>
        <v>0</v>
      </c>
      <c r="T50" s="114">
        <f t="shared" si="13"/>
        <v>0</v>
      </c>
      <c r="U50" s="114">
        <f t="shared" si="14"/>
        <v>0</v>
      </c>
      <c r="V50" s="114">
        <f t="shared" si="15"/>
        <v>0</v>
      </c>
      <c r="W50" s="114">
        <f t="shared" si="16"/>
        <v>0</v>
      </c>
      <c r="X50" s="114">
        <f t="shared" si="5"/>
        <v>0</v>
      </c>
      <c r="Y50" s="114">
        <f t="shared" si="17"/>
        <v>0</v>
      </c>
      <c r="Z50" s="114">
        <f t="shared" si="29"/>
        <v>0</v>
      </c>
      <c r="AA50" s="114">
        <f t="shared" si="18"/>
        <v>0</v>
      </c>
      <c r="AB50" s="114">
        <f t="shared" si="19"/>
        <v>0</v>
      </c>
      <c r="AC50" s="114">
        <f t="shared" si="30"/>
        <v>0</v>
      </c>
      <c r="AD50" s="114">
        <f t="shared" si="6"/>
        <v>0</v>
      </c>
      <c r="AE50" s="114">
        <f t="shared" si="20"/>
        <v>9103.6172515266317</v>
      </c>
      <c r="AF50" s="114">
        <f t="shared" si="7"/>
        <v>0</v>
      </c>
      <c r="AG50" s="114">
        <f t="shared" si="8"/>
        <v>0</v>
      </c>
      <c r="AH50" s="114">
        <f t="shared" si="21"/>
        <v>10199.484520772292</v>
      </c>
      <c r="AI50" s="114"/>
      <c r="AJ50" s="114">
        <f t="shared" si="22"/>
        <v>0</v>
      </c>
      <c r="AK50" s="114">
        <f t="shared" si="23"/>
        <v>0</v>
      </c>
      <c r="AL50" s="114">
        <f t="shared" si="9"/>
        <v>0</v>
      </c>
      <c r="AM50" s="114">
        <f t="shared" si="24"/>
        <v>0</v>
      </c>
      <c r="AN50" s="115">
        <f t="shared" si="25"/>
        <v>0</v>
      </c>
    </row>
    <row r="51" spans="1:40" ht="14.4">
      <c r="A51" s="47">
        <f t="shared" si="26"/>
        <v>62</v>
      </c>
      <c r="B51" s="47">
        <f t="shared" si="27"/>
        <v>2056</v>
      </c>
      <c r="C51" s="48">
        <f t="shared" ref="C51:C82" si="31">IF($A51=121,1,IF($A51&gt;121,0,IF($A51&lt;(x+n),INDEX(Aggregattafel_2.O,$A51+1,1),IF($A51=(x+n),INDEX(f,1,1),IF(AND($A51&gt;(x+n),$A51&lt;(x+n+5)),INDEX(f,2,1),1))*INDEX(Selektionstafel_2.O,$A51+1,1))*EXP(-(INDEX(F_2_2.O,$A51+1,1)*($B51-1999)+INDEX(G,$B51-1998,1)*(INDEX(F_1_2.O,$A51+1,1)-INDEX(F_2_2.O,$A51+1,1))))))</f>
        <v>4.1954623378039199E-3</v>
      </c>
      <c r="D51" s="48">
        <f t="shared" ref="D51:D82" si="32">IF($A51=121,1,IF($A51&gt;121,0,INDEX(Aggregattafel_2.O,$A51+1,1)*EXP(-(INDEX(F_2_2.O,$A51+1,1)*($B51-1999)+INDEX(G,$B51-1998,1)*(INDEX(F_1_2.O,$A51+1,1)-INDEX(F_2_2.O,$A51+1,1))))))</f>
        <v>3.1175474413498777E-3</v>
      </c>
      <c r="E51" s="48">
        <f t="shared" ref="E51:E82" si="33">IF($A51=121,1,IF($A51&gt;121,0,IF($A51&lt;(x+n),INDEX(Aggregattafel_1.O,$A51+1,1),IF($A51=(x+n),INDEX(f,1,1),IF(AND($A51&gt;(x+n),$A51&lt;(x+n+5)),INDEX(f,2,1),1))*INDEX(Selektionstafel_1.O,$A51+1,1))*EXP(-INDEX(F_1.O,$A51+1,1)*($B51-1999))))</f>
        <v>2.0746483221056539E-3</v>
      </c>
      <c r="F51" s="48">
        <f t="shared" ref="F51:F82" si="34">IF($A51=121,1,IF($A51&gt;121,0,INDEX(Aggregattafel_1.O,$A51+1,1)*EXP(-INDEX(F_1.O,$A51+1,1)*($B51-1999))))</f>
        <v>1.5416158603027228E-3</v>
      </c>
      <c r="H51" s="19">
        <v>32</v>
      </c>
      <c r="I51" s="47">
        <f t="shared" si="28"/>
        <v>62</v>
      </c>
      <c r="J51" s="19">
        <f t="shared" si="10"/>
        <v>2.4720327958008656E-3</v>
      </c>
      <c r="K51" s="19">
        <f t="shared" si="11"/>
        <v>0.99752796720419912</v>
      </c>
      <c r="L51" s="62">
        <v>1.5219999999999999E-2</v>
      </c>
      <c r="M51" s="113">
        <f t="shared" si="12"/>
        <v>8.9999999999999993E-3</v>
      </c>
      <c r="N51" s="114"/>
      <c r="O51" s="114"/>
      <c r="P51" s="114"/>
      <c r="Q51" s="114"/>
      <c r="R51" s="114">
        <v>0</v>
      </c>
      <c r="S51" s="114">
        <f t="shared" ref="S51:S82" si="35">N51+S52*K51/(1+M51)</f>
        <v>0</v>
      </c>
      <c r="T51" s="114">
        <f t="shared" si="13"/>
        <v>0</v>
      </c>
      <c r="U51" s="114">
        <f t="shared" si="14"/>
        <v>0</v>
      </c>
      <c r="V51" s="114">
        <f t="shared" si="15"/>
        <v>0</v>
      </c>
      <c r="W51" s="114">
        <f t="shared" si="16"/>
        <v>0</v>
      </c>
      <c r="X51" s="114">
        <f t="shared" ref="X51:X82" si="36">Q51+X52*K51/(1+M51)</f>
        <v>0</v>
      </c>
      <c r="Y51" s="114">
        <f t="shared" si="17"/>
        <v>0</v>
      </c>
      <c r="Z51" s="114">
        <f t="shared" si="29"/>
        <v>0</v>
      </c>
      <c r="AA51" s="114">
        <f t="shared" si="18"/>
        <v>0</v>
      </c>
      <c r="AB51" s="114">
        <f t="shared" si="19"/>
        <v>0</v>
      </c>
      <c r="AC51" s="114">
        <f t="shared" si="30"/>
        <v>0</v>
      </c>
      <c r="AD51" s="114">
        <f t="shared" ref="AD51:AD82" si="37">N51+Y52/(1+M51)-Y51</f>
        <v>0</v>
      </c>
      <c r="AE51" s="114">
        <f t="shared" si="20"/>
        <v>9103.6172515266317</v>
      </c>
      <c r="AF51" s="114">
        <f t="shared" ref="AF51:AF82" si="38">N51+AA52/(1+M51)-AA51</f>
        <v>0</v>
      </c>
      <c r="AG51" s="114">
        <f t="shared" ref="AG51:AG82" si="39">1/(1+M51)*J51*(O52+R52*$M$5-AA52)</f>
        <v>0</v>
      </c>
      <c r="AH51" s="114">
        <f t="shared" si="21"/>
        <v>10199.484520772292</v>
      </c>
      <c r="AI51" s="114"/>
      <c r="AJ51" s="114">
        <f t="shared" si="22"/>
        <v>0</v>
      </c>
      <c r="AK51" s="114">
        <f t="shared" si="23"/>
        <v>0</v>
      </c>
      <c r="AL51" s="114">
        <f t="shared" ref="AL51:AL82" si="40">S51*$P$5</f>
        <v>0</v>
      </c>
      <c r="AM51" s="114">
        <f t="shared" si="24"/>
        <v>0</v>
      </c>
      <c r="AN51" s="115">
        <f t="shared" si="25"/>
        <v>0</v>
      </c>
    </row>
    <row r="52" spans="1:40" ht="14.4">
      <c r="A52" s="47">
        <f t="shared" si="26"/>
        <v>63</v>
      </c>
      <c r="B52" s="47">
        <f t="shared" si="27"/>
        <v>2057</v>
      </c>
      <c r="C52" s="48">
        <f t="shared" si="31"/>
        <v>4.39691933750658E-3</v>
      </c>
      <c r="D52" s="48">
        <f t="shared" si="32"/>
        <v>3.3916450653515419E-3</v>
      </c>
      <c r="E52" s="48">
        <f t="shared" si="33"/>
        <v>2.1452952321685463E-3</v>
      </c>
      <c r="F52" s="48">
        <f t="shared" si="34"/>
        <v>1.6548224897397208E-3</v>
      </c>
      <c r="H52" s="19">
        <v>33</v>
      </c>
      <c r="I52" s="47">
        <f t="shared" si="28"/>
        <v>63</v>
      </c>
      <c r="J52" s="19">
        <f t="shared" si="10"/>
        <v>2.6719809476965584E-3</v>
      </c>
      <c r="K52" s="19">
        <f t="shared" si="11"/>
        <v>0.99732801905230339</v>
      </c>
      <c r="L52" s="62">
        <v>1.5890000000000001E-2</v>
      </c>
      <c r="M52" s="113">
        <f t="shared" si="12"/>
        <v>8.9999999999999993E-3</v>
      </c>
      <c r="N52" s="114"/>
      <c r="O52" s="114"/>
      <c r="P52" s="114"/>
      <c r="Q52" s="114"/>
      <c r="R52" s="114">
        <v>0</v>
      </c>
      <c r="S52" s="114">
        <f t="shared" si="35"/>
        <v>0</v>
      </c>
      <c r="T52" s="114">
        <f t="shared" si="13"/>
        <v>0</v>
      </c>
      <c r="U52" s="114">
        <f t="shared" si="14"/>
        <v>0</v>
      </c>
      <c r="V52" s="114">
        <f t="shared" si="15"/>
        <v>0</v>
      </c>
      <c r="W52" s="114">
        <f t="shared" si="16"/>
        <v>0</v>
      </c>
      <c r="X52" s="114">
        <f t="shared" si="36"/>
        <v>0</v>
      </c>
      <c r="Y52" s="114">
        <f t="shared" si="17"/>
        <v>0</v>
      </c>
      <c r="Z52" s="114">
        <f t="shared" si="29"/>
        <v>0</v>
      </c>
      <c r="AA52" s="114">
        <f t="shared" ref="AA52:AA83" si="41">V52+AM52-W52*$M$5</f>
        <v>0</v>
      </c>
      <c r="AB52" s="114">
        <f t="shared" ref="AB52:AB83" si="42">V52+AN52+AM52-W52*$M$5</f>
        <v>0</v>
      </c>
      <c r="AC52" s="114">
        <f t="shared" si="30"/>
        <v>0</v>
      </c>
      <c r="AD52" s="114">
        <f t="shared" si="37"/>
        <v>0</v>
      </c>
      <c r="AE52" s="114">
        <f t="shared" si="20"/>
        <v>9103.6172515266317</v>
      </c>
      <c r="AF52" s="114">
        <f t="shared" si="38"/>
        <v>0</v>
      </c>
      <c r="AG52" s="114">
        <f t="shared" si="39"/>
        <v>0</v>
      </c>
      <c r="AH52" s="114">
        <f t="shared" si="21"/>
        <v>10199.484520772292</v>
      </c>
      <c r="AI52" s="114"/>
      <c r="AJ52" s="114">
        <f t="shared" si="22"/>
        <v>0</v>
      </c>
      <c r="AK52" s="114">
        <f t="shared" si="23"/>
        <v>0</v>
      </c>
      <c r="AL52" s="114">
        <f t="shared" si="40"/>
        <v>0</v>
      </c>
      <c r="AM52" s="114">
        <f t="shared" si="24"/>
        <v>0</v>
      </c>
      <c r="AN52" s="115">
        <f t="shared" si="25"/>
        <v>0</v>
      </c>
    </row>
    <row r="53" spans="1:40" ht="14.4">
      <c r="A53" s="47">
        <f t="shared" si="26"/>
        <v>64</v>
      </c>
      <c r="B53" s="47">
        <f t="shared" si="27"/>
        <v>2058</v>
      </c>
      <c r="C53" s="48">
        <f t="shared" si="31"/>
        <v>4.593092665915041E-3</v>
      </c>
      <c r="D53" s="48">
        <f t="shared" si="32"/>
        <v>3.6821982056711457E-3</v>
      </c>
      <c r="E53" s="48">
        <f t="shared" si="33"/>
        <v>2.2076742089486086E-3</v>
      </c>
      <c r="F53" s="48">
        <f t="shared" si="34"/>
        <v>1.7698288257180881E-3</v>
      </c>
      <c r="H53" s="19">
        <v>34</v>
      </c>
      <c r="I53" s="47">
        <f t="shared" si="28"/>
        <v>64</v>
      </c>
      <c r="J53" s="19">
        <f t="shared" si="10"/>
        <v>2.8799640397891555E-3</v>
      </c>
      <c r="K53" s="19">
        <f t="shared" si="11"/>
        <v>0.99712003596021082</v>
      </c>
      <c r="L53" s="62">
        <v>1.6539999999999999E-2</v>
      </c>
      <c r="M53" s="113">
        <f t="shared" si="12"/>
        <v>8.9999999999999993E-3</v>
      </c>
      <c r="N53" s="114"/>
      <c r="O53" s="114"/>
      <c r="P53" s="114"/>
      <c r="Q53" s="114"/>
      <c r="R53" s="114">
        <v>0</v>
      </c>
      <c r="S53" s="114">
        <f t="shared" si="35"/>
        <v>0</v>
      </c>
      <c r="T53" s="114">
        <f t="shared" si="13"/>
        <v>0</v>
      </c>
      <c r="U53" s="114">
        <f t="shared" si="14"/>
        <v>0</v>
      </c>
      <c r="V53" s="114">
        <f t="shared" si="15"/>
        <v>0</v>
      </c>
      <c r="W53" s="114">
        <f t="shared" si="16"/>
        <v>0</v>
      </c>
      <c r="X53" s="114">
        <f t="shared" si="36"/>
        <v>0</v>
      </c>
      <c r="Y53" s="114">
        <f t="shared" si="17"/>
        <v>0</v>
      </c>
      <c r="Z53" s="114">
        <f t="shared" si="29"/>
        <v>0</v>
      </c>
      <c r="AA53" s="114">
        <f t="shared" si="41"/>
        <v>0</v>
      </c>
      <c r="AB53" s="114">
        <f t="shared" si="42"/>
        <v>0</v>
      </c>
      <c r="AC53" s="114">
        <f t="shared" si="30"/>
        <v>0</v>
      </c>
      <c r="AD53" s="114">
        <f t="shared" si="37"/>
        <v>0</v>
      </c>
      <c r="AE53" s="114">
        <f t="shared" si="20"/>
        <v>9103.6172515266317</v>
      </c>
      <c r="AF53" s="114">
        <f t="shared" si="38"/>
        <v>0</v>
      </c>
      <c r="AG53" s="114">
        <f t="shared" si="39"/>
        <v>0</v>
      </c>
      <c r="AH53" s="114">
        <f t="shared" si="21"/>
        <v>10199.484520772292</v>
      </c>
      <c r="AI53" s="114"/>
      <c r="AJ53" s="114">
        <f t="shared" si="22"/>
        <v>0</v>
      </c>
      <c r="AK53" s="114">
        <f t="shared" si="23"/>
        <v>0</v>
      </c>
      <c r="AL53" s="114">
        <f t="shared" si="40"/>
        <v>0</v>
      </c>
      <c r="AM53" s="114">
        <f t="shared" si="24"/>
        <v>0</v>
      </c>
      <c r="AN53" s="115">
        <f t="shared" si="25"/>
        <v>0</v>
      </c>
    </row>
    <row r="54" spans="1:40" ht="14.4">
      <c r="A54" s="47">
        <f t="shared" si="26"/>
        <v>65</v>
      </c>
      <c r="B54" s="47">
        <f t="shared" si="27"/>
        <v>2059</v>
      </c>
      <c r="C54" s="48">
        <f t="shared" si="31"/>
        <v>4.7855900522475068E-3</v>
      </c>
      <c r="D54" s="48">
        <f t="shared" si="32"/>
        <v>3.9693377447297413E-3</v>
      </c>
      <c r="E54" s="48">
        <f t="shared" si="33"/>
        <v>2.263103491183424E-3</v>
      </c>
      <c r="F54" s="48">
        <f t="shared" si="34"/>
        <v>1.8769775641829295E-3</v>
      </c>
      <c r="H54" s="19">
        <v>35</v>
      </c>
      <c r="I54" s="47">
        <f t="shared" si="28"/>
        <v>65</v>
      </c>
      <c r="J54" s="19">
        <f t="shared" si="10"/>
        <v>3.0940418446064643E-3</v>
      </c>
      <c r="K54" s="19">
        <f t="shared" si="11"/>
        <v>0.99690595815539351</v>
      </c>
      <c r="L54" s="63">
        <v>1.7170000000000001E-2</v>
      </c>
      <c r="M54" s="113">
        <f t="shared" si="12"/>
        <v>8.9999999999999993E-3</v>
      </c>
      <c r="N54" s="114"/>
      <c r="O54" s="114"/>
      <c r="P54" s="114"/>
      <c r="Q54" s="114"/>
      <c r="R54" s="114">
        <v>0</v>
      </c>
      <c r="S54" s="114">
        <f t="shared" si="35"/>
        <v>0</v>
      </c>
      <c r="T54" s="114">
        <f t="shared" si="13"/>
        <v>0</v>
      </c>
      <c r="U54" s="114">
        <f t="shared" si="14"/>
        <v>0</v>
      </c>
      <c r="V54" s="114">
        <f t="shared" si="15"/>
        <v>0</v>
      </c>
      <c r="W54" s="114">
        <f t="shared" si="16"/>
        <v>0</v>
      </c>
      <c r="X54" s="114">
        <f t="shared" si="36"/>
        <v>0</v>
      </c>
      <c r="Y54" s="114">
        <f t="shared" si="17"/>
        <v>0</v>
      </c>
      <c r="Z54" s="114">
        <f t="shared" si="29"/>
        <v>0</v>
      </c>
      <c r="AA54" s="114">
        <f t="shared" si="41"/>
        <v>0</v>
      </c>
      <c r="AB54" s="114">
        <f t="shared" si="42"/>
        <v>0</v>
      </c>
      <c r="AC54" s="114">
        <f t="shared" si="30"/>
        <v>0</v>
      </c>
      <c r="AD54" s="114">
        <f t="shared" si="37"/>
        <v>0</v>
      </c>
      <c r="AE54" s="114">
        <f t="shared" si="20"/>
        <v>9103.6172515266317</v>
      </c>
      <c r="AF54" s="114">
        <f t="shared" si="38"/>
        <v>0</v>
      </c>
      <c r="AG54" s="114">
        <f t="shared" si="39"/>
        <v>0</v>
      </c>
      <c r="AH54" s="114">
        <f t="shared" si="21"/>
        <v>10199.484520772292</v>
      </c>
      <c r="AI54" s="114"/>
      <c r="AJ54" s="114">
        <f t="shared" si="22"/>
        <v>0</v>
      </c>
      <c r="AK54" s="114">
        <f t="shared" si="23"/>
        <v>0</v>
      </c>
      <c r="AL54" s="114">
        <f t="shared" si="40"/>
        <v>0</v>
      </c>
      <c r="AM54" s="114">
        <f t="shared" si="24"/>
        <v>0</v>
      </c>
      <c r="AN54" s="115">
        <f t="shared" si="25"/>
        <v>0</v>
      </c>
    </row>
    <row r="55" spans="1:40" ht="14.4">
      <c r="A55" s="47">
        <f t="shared" si="26"/>
        <v>66</v>
      </c>
      <c r="B55" s="47">
        <f t="shared" si="27"/>
        <v>2060</v>
      </c>
      <c r="C55" s="48">
        <f t="shared" si="31"/>
        <v>5.0149136427861665E-3</v>
      </c>
      <c r="D55" s="48">
        <f t="shared" si="32"/>
        <v>4.2733609056194929E-3</v>
      </c>
      <c r="E55" s="48">
        <f t="shared" si="33"/>
        <v>2.330701564267582E-3</v>
      </c>
      <c r="F55" s="48">
        <f t="shared" si="34"/>
        <v>1.9861526449743809E-3</v>
      </c>
      <c r="H55" s="19">
        <v>36</v>
      </c>
      <c r="I55" s="47">
        <f t="shared" si="28"/>
        <v>66</v>
      </c>
      <c r="J55" s="19">
        <f t="shared" si="10"/>
        <v>3.310640739484423E-3</v>
      </c>
      <c r="K55" s="19">
        <f t="shared" si="11"/>
        <v>0.99668935926051561</v>
      </c>
      <c r="L55" s="62">
        <v>1.7780000000000001E-2</v>
      </c>
      <c r="M55" s="113">
        <f t="shared" si="12"/>
        <v>8.9999999999999993E-3</v>
      </c>
      <c r="N55" s="114"/>
      <c r="O55" s="114"/>
      <c r="P55" s="114"/>
      <c r="Q55" s="114"/>
      <c r="R55" s="114">
        <v>0</v>
      </c>
      <c r="S55" s="114">
        <f t="shared" si="35"/>
        <v>0</v>
      </c>
      <c r="T55" s="114">
        <f t="shared" si="13"/>
        <v>0</v>
      </c>
      <c r="U55" s="114">
        <f t="shared" si="14"/>
        <v>0</v>
      </c>
      <c r="V55" s="114">
        <f t="shared" si="15"/>
        <v>0</v>
      </c>
      <c r="W55" s="114">
        <f t="shared" si="16"/>
        <v>0</v>
      </c>
      <c r="X55" s="114">
        <f t="shared" si="36"/>
        <v>0</v>
      </c>
      <c r="Y55" s="114">
        <f t="shared" si="17"/>
        <v>0</v>
      </c>
      <c r="Z55" s="114">
        <f t="shared" si="29"/>
        <v>0</v>
      </c>
      <c r="AA55" s="114">
        <f t="shared" si="41"/>
        <v>0</v>
      </c>
      <c r="AB55" s="114">
        <f t="shared" si="42"/>
        <v>0</v>
      </c>
      <c r="AC55" s="114">
        <f t="shared" si="30"/>
        <v>0</v>
      </c>
      <c r="AD55" s="114">
        <f t="shared" si="37"/>
        <v>0</v>
      </c>
      <c r="AE55" s="114">
        <f t="shared" si="20"/>
        <v>9103.6172515266317</v>
      </c>
      <c r="AF55" s="114">
        <f t="shared" si="38"/>
        <v>0</v>
      </c>
      <c r="AG55" s="114">
        <f t="shared" si="39"/>
        <v>0</v>
      </c>
      <c r="AH55" s="114">
        <f t="shared" si="21"/>
        <v>10199.484520772292</v>
      </c>
      <c r="AI55" s="114"/>
      <c r="AJ55" s="114">
        <f t="shared" si="22"/>
        <v>0</v>
      </c>
      <c r="AK55" s="114">
        <f t="shared" si="23"/>
        <v>0</v>
      </c>
      <c r="AL55" s="114">
        <f t="shared" si="40"/>
        <v>0</v>
      </c>
      <c r="AM55" s="114">
        <f t="shared" si="24"/>
        <v>0</v>
      </c>
      <c r="AN55" s="115">
        <f t="shared" si="25"/>
        <v>0</v>
      </c>
    </row>
    <row r="56" spans="1:40" ht="14.4">
      <c r="A56" s="47">
        <f t="shared" si="26"/>
        <v>67</v>
      </c>
      <c r="B56" s="47">
        <f t="shared" si="27"/>
        <v>2061</v>
      </c>
      <c r="C56" s="48">
        <f t="shared" si="31"/>
        <v>5.3023186714363808E-3</v>
      </c>
      <c r="D56" s="48">
        <f t="shared" si="32"/>
        <v>4.6494628423803495E-3</v>
      </c>
      <c r="E56" s="48">
        <f t="shared" si="33"/>
        <v>2.4203907627118036E-3</v>
      </c>
      <c r="F56" s="48">
        <f t="shared" si="34"/>
        <v>2.122226683247306E-3</v>
      </c>
      <c r="H56" s="19">
        <v>37</v>
      </c>
      <c r="I56" s="47">
        <f t="shared" si="28"/>
        <v>67</v>
      </c>
      <c r="J56" s="19">
        <f t="shared" si="10"/>
        <v>3.5908869056023042E-3</v>
      </c>
      <c r="K56" s="19">
        <f t="shared" si="11"/>
        <v>0.99640911309439772</v>
      </c>
      <c r="L56" s="62">
        <v>1.8360000000000001E-2</v>
      </c>
      <c r="M56" s="113">
        <f t="shared" si="12"/>
        <v>8.9999999999999993E-3</v>
      </c>
      <c r="N56" s="114"/>
      <c r="O56" s="114"/>
      <c r="P56" s="114"/>
      <c r="Q56" s="114"/>
      <c r="R56" s="114">
        <v>0</v>
      </c>
      <c r="S56" s="114">
        <f t="shared" si="35"/>
        <v>0</v>
      </c>
      <c r="T56" s="114">
        <f t="shared" si="13"/>
        <v>0</v>
      </c>
      <c r="U56" s="114">
        <f t="shared" si="14"/>
        <v>0</v>
      </c>
      <c r="V56" s="114">
        <f t="shared" si="15"/>
        <v>0</v>
      </c>
      <c r="W56" s="114">
        <f t="shared" si="16"/>
        <v>0</v>
      </c>
      <c r="X56" s="114">
        <f t="shared" si="36"/>
        <v>0</v>
      </c>
      <c r="Y56" s="114">
        <f t="shared" si="17"/>
        <v>0</v>
      </c>
      <c r="Z56" s="114">
        <f t="shared" si="29"/>
        <v>0</v>
      </c>
      <c r="AA56" s="114">
        <f t="shared" si="41"/>
        <v>0</v>
      </c>
      <c r="AB56" s="114">
        <f t="shared" si="42"/>
        <v>0</v>
      </c>
      <c r="AC56" s="114">
        <f t="shared" si="30"/>
        <v>0</v>
      </c>
      <c r="AD56" s="114">
        <f t="shared" si="37"/>
        <v>0</v>
      </c>
      <c r="AE56" s="114">
        <f t="shared" si="20"/>
        <v>9103.6172515266317</v>
      </c>
      <c r="AF56" s="114">
        <f t="shared" si="38"/>
        <v>0</v>
      </c>
      <c r="AG56" s="114">
        <f t="shared" si="39"/>
        <v>0</v>
      </c>
      <c r="AH56" s="114">
        <f t="shared" si="21"/>
        <v>10199.484520772292</v>
      </c>
      <c r="AI56" s="114"/>
      <c r="AJ56" s="114">
        <f t="shared" si="22"/>
        <v>0</v>
      </c>
      <c r="AK56" s="114">
        <f t="shared" si="23"/>
        <v>0</v>
      </c>
      <c r="AL56" s="114">
        <f t="shared" si="40"/>
        <v>0</v>
      </c>
      <c r="AM56" s="114">
        <f t="shared" si="24"/>
        <v>0</v>
      </c>
      <c r="AN56" s="115">
        <f t="shared" si="25"/>
        <v>0</v>
      </c>
    </row>
    <row r="57" spans="1:40" ht="14.4">
      <c r="A57" s="47">
        <f t="shared" si="26"/>
        <v>68</v>
      </c>
      <c r="B57" s="47">
        <f t="shared" si="27"/>
        <v>2062</v>
      </c>
      <c r="C57" s="48">
        <f t="shared" si="31"/>
        <v>5.5924025228593363E-3</v>
      </c>
      <c r="D57" s="48">
        <f t="shared" si="32"/>
        <v>5.0322252955217021E-3</v>
      </c>
      <c r="E57" s="48">
        <f t="shared" si="33"/>
        <v>2.5065576631013312E-3</v>
      </c>
      <c r="F57" s="48">
        <f t="shared" si="34"/>
        <v>2.2555285532141704E-3</v>
      </c>
      <c r="H57" s="19">
        <v>38</v>
      </c>
      <c r="I57" s="47">
        <f t="shared" si="28"/>
        <v>68</v>
      </c>
      <c r="J57" s="19">
        <f t="shared" si="10"/>
        <v>3.8898624746595313E-3</v>
      </c>
      <c r="K57" s="19">
        <f t="shared" si="11"/>
        <v>0.9961101375253405</v>
      </c>
      <c r="L57" s="62">
        <v>1.8919999999999999E-2</v>
      </c>
      <c r="M57" s="113">
        <f t="shared" si="12"/>
        <v>8.9999999999999993E-3</v>
      </c>
      <c r="N57" s="114"/>
      <c r="O57" s="114"/>
      <c r="P57" s="114"/>
      <c r="Q57" s="114"/>
      <c r="R57" s="114">
        <v>0</v>
      </c>
      <c r="S57" s="114">
        <f t="shared" si="35"/>
        <v>0</v>
      </c>
      <c r="T57" s="114">
        <f t="shared" si="13"/>
        <v>0</v>
      </c>
      <c r="U57" s="114">
        <f t="shared" si="14"/>
        <v>0</v>
      </c>
      <c r="V57" s="114">
        <f t="shared" si="15"/>
        <v>0</v>
      </c>
      <c r="W57" s="114">
        <f t="shared" si="16"/>
        <v>0</v>
      </c>
      <c r="X57" s="114">
        <f t="shared" si="36"/>
        <v>0</v>
      </c>
      <c r="Y57" s="114">
        <f t="shared" si="17"/>
        <v>0</v>
      </c>
      <c r="Z57" s="114">
        <f t="shared" si="29"/>
        <v>0</v>
      </c>
      <c r="AA57" s="114">
        <f t="shared" si="41"/>
        <v>0</v>
      </c>
      <c r="AB57" s="114">
        <f t="shared" si="42"/>
        <v>0</v>
      </c>
      <c r="AC57" s="114">
        <f t="shared" si="30"/>
        <v>0</v>
      </c>
      <c r="AD57" s="114">
        <f t="shared" si="37"/>
        <v>0</v>
      </c>
      <c r="AE57" s="114">
        <f t="shared" si="20"/>
        <v>9103.6172515266317</v>
      </c>
      <c r="AF57" s="114">
        <f t="shared" si="38"/>
        <v>0</v>
      </c>
      <c r="AG57" s="114">
        <f t="shared" si="39"/>
        <v>0</v>
      </c>
      <c r="AH57" s="114">
        <f t="shared" si="21"/>
        <v>10199.484520772292</v>
      </c>
      <c r="AI57" s="114"/>
      <c r="AJ57" s="114">
        <f t="shared" si="22"/>
        <v>0</v>
      </c>
      <c r="AK57" s="114">
        <f t="shared" si="23"/>
        <v>0</v>
      </c>
      <c r="AL57" s="114">
        <f t="shared" si="40"/>
        <v>0</v>
      </c>
      <c r="AM57" s="114">
        <f t="shared" si="24"/>
        <v>0</v>
      </c>
      <c r="AN57" s="115">
        <f t="shared" si="25"/>
        <v>0</v>
      </c>
    </row>
    <row r="58" spans="1:40" ht="14.4">
      <c r="A58" s="47">
        <f t="shared" si="26"/>
        <v>69</v>
      </c>
      <c r="B58" s="47">
        <f t="shared" si="27"/>
        <v>2063</v>
      </c>
      <c r="C58" s="48">
        <f t="shared" si="31"/>
        <v>5.8941910782879326E-3</v>
      </c>
      <c r="D58" s="48">
        <f t="shared" si="32"/>
        <v>5.4270568909797019E-3</v>
      </c>
      <c r="E58" s="48">
        <f t="shared" si="33"/>
        <v>2.5949415634697178E-3</v>
      </c>
      <c r="F58" s="48">
        <f t="shared" si="34"/>
        <v>2.3892736406403701E-3</v>
      </c>
      <c r="H58" s="19">
        <v>39</v>
      </c>
      <c r="I58" s="47">
        <f t="shared" si="28"/>
        <v>69</v>
      </c>
      <c r="J58" s="19">
        <f t="shared" si="10"/>
        <v>4.2020765594706112E-3</v>
      </c>
      <c r="K58" s="19">
        <f t="shared" si="11"/>
        <v>0.99579792344052942</v>
      </c>
      <c r="L58" s="62">
        <v>1.9460000000000002E-2</v>
      </c>
      <c r="M58" s="113">
        <f t="shared" si="12"/>
        <v>8.9999999999999993E-3</v>
      </c>
      <c r="N58" s="114"/>
      <c r="O58" s="114"/>
      <c r="P58" s="114"/>
      <c r="Q58" s="114"/>
      <c r="R58" s="114">
        <v>0</v>
      </c>
      <c r="S58" s="114">
        <f t="shared" si="35"/>
        <v>0</v>
      </c>
      <c r="T58" s="114">
        <f t="shared" si="13"/>
        <v>0</v>
      </c>
      <c r="U58" s="114">
        <f t="shared" si="14"/>
        <v>0</v>
      </c>
      <c r="V58" s="114">
        <f t="shared" si="15"/>
        <v>0</v>
      </c>
      <c r="W58" s="114">
        <f t="shared" si="16"/>
        <v>0</v>
      </c>
      <c r="X58" s="114">
        <f t="shared" si="36"/>
        <v>0</v>
      </c>
      <c r="Y58" s="114">
        <f t="shared" si="17"/>
        <v>0</v>
      </c>
      <c r="Z58" s="114">
        <f t="shared" si="29"/>
        <v>0</v>
      </c>
      <c r="AA58" s="114">
        <f t="shared" si="41"/>
        <v>0</v>
      </c>
      <c r="AB58" s="114">
        <f t="shared" si="42"/>
        <v>0</v>
      </c>
      <c r="AC58" s="114">
        <f t="shared" si="30"/>
        <v>0</v>
      </c>
      <c r="AD58" s="114">
        <f t="shared" si="37"/>
        <v>0</v>
      </c>
      <c r="AE58" s="114">
        <f t="shared" si="20"/>
        <v>9103.6172515266317</v>
      </c>
      <c r="AF58" s="114">
        <f t="shared" si="38"/>
        <v>0</v>
      </c>
      <c r="AG58" s="114">
        <f t="shared" si="39"/>
        <v>0</v>
      </c>
      <c r="AH58" s="114">
        <f t="shared" si="21"/>
        <v>10199.484520772292</v>
      </c>
      <c r="AI58" s="114"/>
      <c r="AJ58" s="114">
        <f t="shared" si="22"/>
        <v>0</v>
      </c>
      <c r="AK58" s="114">
        <f t="shared" si="23"/>
        <v>0</v>
      </c>
      <c r="AL58" s="114">
        <f t="shared" si="40"/>
        <v>0</v>
      </c>
      <c r="AM58" s="114">
        <f t="shared" si="24"/>
        <v>0</v>
      </c>
      <c r="AN58" s="115">
        <f t="shared" si="25"/>
        <v>0</v>
      </c>
    </row>
    <row r="59" spans="1:40" ht="14.4">
      <c r="A59" s="47">
        <f t="shared" si="26"/>
        <v>70</v>
      </c>
      <c r="B59" s="47">
        <f t="shared" si="27"/>
        <v>2064</v>
      </c>
      <c r="C59" s="48">
        <f t="shared" si="31"/>
        <v>6.226248415112226E-3</v>
      </c>
      <c r="D59" s="48">
        <f t="shared" si="32"/>
        <v>5.8462659629733476E-3</v>
      </c>
      <c r="E59" s="48">
        <f t="shared" si="33"/>
        <v>2.6954184307369372E-3</v>
      </c>
      <c r="F59" s="48">
        <f t="shared" si="34"/>
        <v>2.5308577192149949E-3</v>
      </c>
      <c r="H59" s="19">
        <v>40</v>
      </c>
      <c r="I59" s="47">
        <f t="shared" si="28"/>
        <v>70</v>
      </c>
      <c r="J59" s="19">
        <f t="shared" si="10"/>
        <v>4.5338198826258991E-3</v>
      </c>
      <c r="K59" s="19">
        <f t="shared" si="11"/>
        <v>0.99546618011737409</v>
      </c>
      <c r="L59" s="63">
        <v>1.9970000000000002E-2</v>
      </c>
      <c r="M59" s="113">
        <f t="shared" si="12"/>
        <v>8.9999999999999993E-3</v>
      </c>
      <c r="N59" s="114"/>
      <c r="O59" s="114"/>
      <c r="P59" s="114"/>
      <c r="Q59" s="114"/>
      <c r="R59" s="114">
        <v>0</v>
      </c>
      <c r="S59" s="114">
        <f t="shared" si="35"/>
        <v>0</v>
      </c>
      <c r="T59" s="114">
        <f>(O60*J59+T60*K59)/(1+M59)</f>
        <v>0</v>
      </c>
      <c r="U59" s="114">
        <f t="shared" si="14"/>
        <v>0</v>
      </c>
      <c r="V59" s="114">
        <f t="shared" si="15"/>
        <v>0</v>
      </c>
      <c r="W59" s="114">
        <f t="shared" si="16"/>
        <v>0</v>
      </c>
      <c r="X59" s="114">
        <f t="shared" si="36"/>
        <v>0</v>
      </c>
      <c r="Y59" s="114">
        <f t="shared" si="17"/>
        <v>0</v>
      </c>
      <c r="Z59" s="114">
        <f t="shared" si="29"/>
        <v>0</v>
      </c>
      <c r="AA59" s="114">
        <f t="shared" si="41"/>
        <v>0</v>
      </c>
      <c r="AB59" s="114">
        <f t="shared" si="42"/>
        <v>0</v>
      </c>
      <c r="AC59" s="114">
        <f t="shared" si="30"/>
        <v>0</v>
      </c>
      <c r="AD59" s="114">
        <f t="shared" si="37"/>
        <v>0</v>
      </c>
      <c r="AE59" s="114">
        <f t="shared" si="20"/>
        <v>9103.6172515266317</v>
      </c>
      <c r="AF59" s="114">
        <f t="shared" si="38"/>
        <v>0</v>
      </c>
      <c r="AG59" s="114">
        <f t="shared" si="39"/>
        <v>0</v>
      </c>
      <c r="AH59" s="114">
        <f t="shared" si="21"/>
        <v>10199.484520772292</v>
      </c>
      <c r="AI59" s="114"/>
      <c r="AJ59" s="114">
        <f t="shared" si="22"/>
        <v>0</v>
      </c>
      <c r="AK59" s="114">
        <f t="shared" si="23"/>
        <v>0</v>
      </c>
      <c r="AL59" s="114">
        <f t="shared" si="40"/>
        <v>0</v>
      </c>
      <c r="AM59" s="114">
        <f t="shared" si="24"/>
        <v>0</v>
      </c>
      <c r="AN59" s="115">
        <f t="shared" si="25"/>
        <v>0</v>
      </c>
    </row>
    <row r="60" spans="1:40" ht="14.4">
      <c r="A60" s="47">
        <f t="shared" si="26"/>
        <v>71</v>
      </c>
      <c r="B60" s="47">
        <f t="shared" si="27"/>
        <v>2065</v>
      </c>
      <c r="C60" s="48">
        <f t="shared" si="31"/>
        <v>6.624460377088714E-3</v>
      </c>
      <c r="D60" s="48">
        <f t="shared" si="32"/>
        <v>6.3089668356580428E-3</v>
      </c>
      <c r="E60" s="48">
        <f t="shared" si="33"/>
        <v>2.8248017097816489E-3</v>
      </c>
      <c r="F60" s="48">
        <f t="shared" si="34"/>
        <v>2.6901640480871979E-3</v>
      </c>
      <c r="H60" s="19">
        <v>41</v>
      </c>
      <c r="I60" s="47">
        <f t="shared" si="28"/>
        <v>71</v>
      </c>
      <c r="J60" s="19">
        <f t="shared" si="10"/>
        <v>4.907391718606333E-3</v>
      </c>
      <c r="K60" s="19">
        <f t="shared" si="11"/>
        <v>0.99509260828139368</v>
      </c>
      <c r="L60" s="62">
        <v>2.0469999999999999E-2</v>
      </c>
      <c r="M60" s="113">
        <f t="shared" si="12"/>
        <v>8.9999999999999993E-3</v>
      </c>
      <c r="N60" s="114"/>
      <c r="O60" s="114"/>
      <c r="P60" s="114"/>
      <c r="Q60" s="114"/>
      <c r="R60" s="114">
        <v>0</v>
      </c>
      <c r="S60" s="114">
        <f t="shared" si="35"/>
        <v>0</v>
      </c>
      <c r="T60" s="114">
        <f>(O61*J60+T61*K60)/(1+M60)</f>
        <v>0</v>
      </c>
      <c r="U60" s="114">
        <f>(R61*J60+U61*K60)/(1+M60)</f>
        <v>0</v>
      </c>
      <c r="V60" s="114">
        <f t="shared" si="15"/>
        <v>0</v>
      </c>
      <c r="W60" s="114">
        <f t="shared" si="16"/>
        <v>0</v>
      </c>
      <c r="X60" s="114">
        <f t="shared" si="36"/>
        <v>0</v>
      </c>
      <c r="Y60" s="114">
        <f t="shared" si="17"/>
        <v>0</v>
      </c>
      <c r="Z60" s="114">
        <f t="shared" si="29"/>
        <v>0</v>
      </c>
      <c r="AA60" s="114">
        <f t="shared" si="41"/>
        <v>0</v>
      </c>
      <c r="AB60" s="114">
        <f t="shared" si="42"/>
        <v>0</v>
      </c>
      <c r="AC60" s="114">
        <f t="shared" si="30"/>
        <v>0</v>
      </c>
      <c r="AD60" s="114">
        <f t="shared" si="37"/>
        <v>0</v>
      </c>
      <c r="AE60" s="114">
        <f t="shared" si="20"/>
        <v>9103.6172515266317</v>
      </c>
      <c r="AF60" s="114">
        <f t="shared" si="38"/>
        <v>0</v>
      </c>
      <c r="AG60" s="114">
        <f t="shared" si="39"/>
        <v>0</v>
      </c>
      <c r="AH60" s="114">
        <f t="shared" si="21"/>
        <v>10199.484520772292</v>
      </c>
      <c r="AI60" s="114"/>
      <c r="AJ60" s="114">
        <f t="shared" si="22"/>
        <v>0</v>
      </c>
      <c r="AK60" s="114">
        <f t="shared" si="23"/>
        <v>0</v>
      </c>
      <c r="AL60" s="114">
        <f t="shared" si="40"/>
        <v>0</v>
      </c>
      <c r="AM60" s="114">
        <f t="shared" si="24"/>
        <v>0</v>
      </c>
      <c r="AN60" s="115">
        <f t="shared" si="25"/>
        <v>0</v>
      </c>
    </row>
    <row r="61" spans="1:40" ht="14.4">
      <c r="A61" s="47">
        <f t="shared" si="26"/>
        <v>72</v>
      </c>
      <c r="B61" s="47">
        <f t="shared" si="27"/>
        <v>2066</v>
      </c>
      <c r="C61" s="48">
        <f t="shared" si="31"/>
        <v>7.1259518814077273E-3</v>
      </c>
      <c r="D61" s="48">
        <f t="shared" si="32"/>
        <v>6.8431526335304468E-3</v>
      </c>
      <c r="E61" s="48">
        <f t="shared" si="33"/>
        <v>2.9992417623510726E-3</v>
      </c>
      <c r="F61" s="48">
        <f t="shared" si="34"/>
        <v>2.8802009044764957E-3</v>
      </c>
      <c r="H61" s="19">
        <v>42</v>
      </c>
      <c r="I61" s="47">
        <f t="shared" si="28"/>
        <v>72</v>
      </c>
      <c r="J61" s="19">
        <f t="shared" si="10"/>
        <v>5.3319577944282515E-3</v>
      </c>
      <c r="K61" s="19">
        <f t="shared" si="11"/>
        <v>0.9946680422055717</v>
      </c>
      <c r="L61" s="62">
        <v>2.095E-2</v>
      </c>
      <c r="M61" s="113">
        <f t="shared" si="12"/>
        <v>8.9999999999999993E-3</v>
      </c>
      <c r="N61" s="114"/>
      <c r="O61" s="114"/>
      <c r="P61" s="114"/>
      <c r="Q61" s="114"/>
      <c r="R61" s="114">
        <v>0</v>
      </c>
      <c r="S61" s="114">
        <f t="shared" si="35"/>
        <v>0</v>
      </c>
      <c r="T61" s="114">
        <f t="shared" si="13"/>
        <v>0</v>
      </c>
      <c r="U61" s="114">
        <f t="shared" si="14"/>
        <v>0</v>
      </c>
      <c r="V61" s="114">
        <f t="shared" si="15"/>
        <v>0</v>
      </c>
      <c r="W61" s="114">
        <f t="shared" si="16"/>
        <v>0</v>
      </c>
      <c r="X61" s="114">
        <f t="shared" si="36"/>
        <v>0</v>
      </c>
      <c r="Y61" s="114">
        <f t="shared" si="17"/>
        <v>0</v>
      </c>
      <c r="Z61" s="114">
        <f t="shared" si="29"/>
        <v>0</v>
      </c>
      <c r="AA61" s="114">
        <f t="shared" si="41"/>
        <v>0</v>
      </c>
      <c r="AB61" s="114">
        <f t="shared" si="42"/>
        <v>0</v>
      </c>
      <c r="AC61" s="114">
        <f t="shared" si="30"/>
        <v>0</v>
      </c>
      <c r="AD61" s="114">
        <f t="shared" si="37"/>
        <v>0</v>
      </c>
      <c r="AE61" s="114">
        <f t="shared" si="20"/>
        <v>9103.6172515266317</v>
      </c>
      <c r="AF61" s="114">
        <f t="shared" si="38"/>
        <v>0</v>
      </c>
      <c r="AG61" s="114">
        <f t="shared" si="39"/>
        <v>0</v>
      </c>
      <c r="AH61" s="114">
        <f t="shared" si="21"/>
        <v>10199.484520772292</v>
      </c>
      <c r="AI61" s="114"/>
      <c r="AJ61" s="114">
        <f t="shared" si="22"/>
        <v>0</v>
      </c>
      <c r="AK61" s="114">
        <f t="shared" si="23"/>
        <v>0</v>
      </c>
      <c r="AL61" s="114">
        <f t="shared" si="40"/>
        <v>0</v>
      </c>
      <c r="AM61" s="114">
        <f t="shared" si="24"/>
        <v>0</v>
      </c>
      <c r="AN61" s="115">
        <f t="shared" si="25"/>
        <v>0</v>
      </c>
    </row>
    <row r="62" spans="1:40" ht="14.4">
      <c r="A62" s="47">
        <f t="shared" si="26"/>
        <v>73</v>
      </c>
      <c r="B62" s="47">
        <f t="shared" si="27"/>
        <v>2067</v>
      </c>
      <c r="C62" s="48">
        <f t="shared" si="31"/>
        <v>7.7495878282876117E-3</v>
      </c>
      <c r="D62" s="48">
        <f t="shared" si="32"/>
        <v>7.4696117136652208E-3</v>
      </c>
      <c r="E62" s="48">
        <f t="shared" si="33"/>
        <v>3.2274538951476447E-3</v>
      </c>
      <c r="F62" s="48">
        <f t="shared" si="34"/>
        <v>3.1108922134473632E-3</v>
      </c>
      <c r="H62" s="19">
        <v>43</v>
      </c>
      <c r="I62" s="47">
        <f t="shared" si="28"/>
        <v>73</v>
      </c>
      <c r="J62" s="19">
        <f t="shared" si="10"/>
        <v>5.8134992763082156E-3</v>
      </c>
      <c r="K62" s="19">
        <f t="shared" si="11"/>
        <v>0.99418650072369175</v>
      </c>
      <c r="L62" s="62">
        <v>2.1409999999999998E-2</v>
      </c>
      <c r="M62" s="113">
        <f t="shared" si="12"/>
        <v>8.9999999999999993E-3</v>
      </c>
      <c r="N62" s="114"/>
      <c r="O62" s="114"/>
      <c r="P62" s="114"/>
      <c r="Q62" s="114"/>
      <c r="R62" s="114">
        <v>0</v>
      </c>
      <c r="S62" s="114">
        <f t="shared" si="35"/>
        <v>0</v>
      </c>
      <c r="T62" s="114">
        <f t="shared" si="13"/>
        <v>0</v>
      </c>
      <c r="U62" s="114">
        <f t="shared" si="14"/>
        <v>0</v>
      </c>
      <c r="V62" s="114">
        <f t="shared" si="15"/>
        <v>0</v>
      </c>
      <c r="W62" s="114">
        <f t="shared" si="16"/>
        <v>0</v>
      </c>
      <c r="X62" s="114">
        <f t="shared" si="36"/>
        <v>0</v>
      </c>
      <c r="Y62" s="114">
        <f t="shared" si="17"/>
        <v>0</v>
      </c>
      <c r="Z62" s="114">
        <f t="shared" si="29"/>
        <v>0</v>
      </c>
      <c r="AA62" s="114">
        <f t="shared" si="41"/>
        <v>0</v>
      </c>
      <c r="AB62" s="114">
        <f t="shared" si="42"/>
        <v>0</v>
      </c>
      <c r="AC62" s="114">
        <f t="shared" si="30"/>
        <v>0</v>
      </c>
      <c r="AD62" s="114">
        <f t="shared" si="37"/>
        <v>0</v>
      </c>
      <c r="AE62" s="114">
        <f t="shared" si="20"/>
        <v>9103.6172515266317</v>
      </c>
      <c r="AF62" s="114">
        <f t="shared" si="38"/>
        <v>0</v>
      </c>
      <c r="AG62" s="114">
        <f t="shared" si="39"/>
        <v>0</v>
      </c>
      <c r="AH62" s="114">
        <f t="shared" si="21"/>
        <v>10199.484520772292</v>
      </c>
      <c r="AI62" s="114"/>
      <c r="AJ62" s="114">
        <f t="shared" si="22"/>
        <v>0</v>
      </c>
      <c r="AK62" s="114">
        <f t="shared" si="23"/>
        <v>0</v>
      </c>
      <c r="AL62" s="114">
        <f t="shared" si="40"/>
        <v>0</v>
      </c>
      <c r="AM62" s="114">
        <f t="shared" si="24"/>
        <v>0</v>
      </c>
      <c r="AN62" s="115">
        <f t="shared" si="25"/>
        <v>0</v>
      </c>
    </row>
    <row r="63" spans="1:40" ht="14.4">
      <c r="A63" s="47">
        <f t="shared" si="26"/>
        <v>74</v>
      </c>
      <c r="B63" s="47">
        <f t="shared" si="27"/>
        <v>2068</v>
      </c>
      <c r="C63" s="48">
        <f t="shared" si="31"/>
        <v>8.5189397963594069E-3</v>
      </c>
      <c r="D63" s="48">
        <f t="shared" si="32"/>
        <v>8.2164152918385545E-3</v>
      </c>
      <c r="E63" s="48">
        <f t="shared" si="33"/>
        <v>3.5200554692735395E-3</v>
      </c>
      <c r="F63" s="48">
        <f t="shared" si="34"/>
        <v>3.3950922971845861E-3</v>
      </c>
      <c r="H63" s="19">
        <v>44</v>
      </c>
      <c r="I63" s="47">
        <f t="shared" si="28"/>
        <v>74</v>
      </c>
      <c r="J63" s="19">
        <f t="shared" si="10"/>
        <v>6.3848834153114329E-3</v>
      </c>
      <c r="K63" s="19">
        <f t="shared" si="11"/>
        <v>0.9936151165846886</v>
      </c>
      <c r="L63" s="62">
        <v>2.1850000000000001E-2</v>
      </c>
      <c r="M63" s="113">
        <f t="shared" si="12"/>
        <v>8.9999999999999993E-3</v>
      </c>
      <c r="N63" s="114"/>
      <c r="O63" s="114"/>
      <c r="P63" s="114"/>
      <c r="Q63" s="114"/>
      <c r="R63" s="114">
        <v>0</v>
      </c>
      <c r="S63" s="114">
        <f t="shared" si="35"/>
        <v>0</v>
      </c>
      <c r="T63" s="114">
        <f t="shared" si="13"/>
        <v>0</v>
      </c>
      <c r="U63" s="114">
        <f t="shared" si="14"/>
        <v>0</v>
      </c>
      <c r="V63" s="114">
        <f t="shared" si="15"/>
        <v>0</v>
      </c>
      <c r="W63" s="114">
        <f t="shared" si="16"/>
        <v>0</v>
      </c>
      <c r="X63" s="114">
        <f t="shared" si="36"/>
        <v>0</v>
      </c>
      <c r="Y63" s="114">
        <f t="shared" si="17"/>
        <v>0</v>
      </c>
      <c r="Z63" s="114">
        <f t="shared" si="29"/>
        <v>0</v>
      </c>
      <c r="AA63" s="114">
        <f t="shared" si="41"/>
        <v>0</v>
      </c>
      <c r="AB63" s="114">
        <f t="shared" si="42"/>
        <v>0</v>
      </c>
      <c r="AC63" s="114">
        <f t="shared" si="30"/>
        <v>0</v>
      </c>
      <c r="AD63" s="114">
        <f t="shared" si="37"/>
        <v>0</v>
      </c>
      <c r="AE63" s="114">
        <f t="shared" si="20"/>
        <v>9103.6172515266317</v>
      </c>
      <c r="AF63" s="114">
        <f t="shared" si="38"/>
        <v>0</v>
      </c>
      <c r="AG63" s="114">
        <f t="shared" si="39"/>
        <v>0</v>
      </c>
      <c r="AH63" s="114">
        <f t="shared" si="21"/>
        <v>10199.484520772292</v>
      </c>
      <c r="AI63" s="114"/>
      <c r="AJ63" s="114">
        <f t="shared" si="22"/>
        <v>0</v>
      </c>
      <c r="AK63" s="114">
        <f t="shared" si="23"/>
        <v>0</v>
      </c>
      <c r="AL63" s="114">
        <f t="shared" si="40"/>
        <v>0</v>
      </c>
      <c r="AM63" s="114">
        <f t="shared" si="24"/>
        <v>0</v>
      </c>
      <c r="AN63" s="115">
        <f t="shared" si="25"/>
        <v>0</v>
      </c>
    </row>
    <row r="64" spans="1:40" ht="14.4">
      <c r="A64" s="47">
        <f t="shared" si="26"/>
        <v>75</v>
      </c>
      <c r="B64" s="47">
        <f t="shared" si="27"/>
        <v>2069</v>
      </c>
      <c r="C64" s="48">
        <f t="shared" si="31"/>
        <v>9.4947200610628023E-3</v>
      </c>
      <c r="D64" s="48">
        <f t="shared" si="32"/>
        <v>9.1498108877224298E-3</v>
      </c>
      <c r="E64" s="48">
        <f t="shared" si="33"/>
        <v>3.9032310733992386E-3</v>
      </c>
      <c r="F64" s="48">
        <f t="shared" si="34"/>
        <v>3.7613159579616773E-3</v>
      </c>
      <c r="H64" s="19">
        <v>45</v>
      </c>
      <c r="I64" s="47">
        <f t="shared" si="28"/>
        <v>75</v>
      </c>
      <c r="J64" s="19">
        <f t="shared" si="10"/>
        <v>7.0898734411561238E-3</v>
      </c>
      <c r="K64" s="19">
        <f t="shared" si="11"/>
        <v>0.99291012655884392</v>
      </c>
      <c r="L64" s="63">
        <v>2.2280000000000001E-2</v>
      </c>
      <c r="M64" s="113">
        <f t="shared" si="12"/>
        <v>8.9999999999999993E-3</v>
      </c>
      <c r="N64" s="114"/>
      <c r="O64" s="114"/>
      <c r="P64" s="114"/>
      <c r="Q64" s="114"/>
      <c r="R64" s="114">
        <v>0</v>
      </c>
      <c r="S64" s="114">
        <f t="shared" si="35"/>
        <v>0</v>
      </c>
      <c r="T64" s="114">
        <f t="shared" si="13"/>
        <v>0</v>
      </c>
      <c r="U64" s="114">
        <f t="shared" si="14"/>
        <v>0</v>
      </c>
      <c r="V64" s="114">
        <f t="shared" si="15"/>
        <v>0</v>
      </c>
      <c r="W64" s="114">
        <f t="shared" si="16"/>
        <v>0</v>
      </c>
      <c r="X64" s="114">
        <f t="shared" si="36"/>
        <v>0</v>
      </c>
      <c r="Y64" s="114">
        <f t="shared" si="17"/>
        <v>0</v>
      </c>
      <c r="Z64" s="114">
        <f t="shared" si="29"/>
        <v>0</v>
      </c>
      <c r="AA64" s="114">
        <f t="shared" si="41"/>
        <v>0</v>
      </c>
      <c r="AB64" s="114">
        <f t="shared" si="42"/>
        <v>0</v>
      </c>
      <c r="AC64" s="114">
        <f t="shared" si="30"/>
        <v>0</v>
      </c>
      <c r="AD64" s="114">
        <f t="shared" si="37"/>
        <v>0</v>
      </c>
      <c r="AE64" s="114">
        <f t="shared" si="20"/>
        <v>9103.6172515266317</v>
      </c>
      <c r="AF64" s="114">
        <f t="shared" si="38"/>
        <v>0</v>
      </c>
      <c r="AG64" s="114">
        <f t="shared" si="39"/>
        <v>0</v>
      </c>
      <c r="AH64" s="114">
        <f t="shared" si="21"/>
        <v>10199.484520772292</v>
      </c>
      <c r="AI64" s="114"/>
      <c r="AJ64" s="114">
        <f t="shared" si="22"/>
        <v>0</v>
      </c>
      <c r="AK64" s="114">
        <f t="shared" si="23"/>
        <v>0</v>
      </c>
      <c r="AL64" s="114">
        <f t="shared" si="40"/>
        <v>0</v>
      </c>
      <c r="AM64" s="114">
        <f t="shared" si="24"/>
        <v>0</v>
      </c>
      <c r="AN64" s="115">
        <f t="shared" si="25"/>
        <v>0</v>
      </c>
    </row>
    <row r="65" spans="1:40" ht="14.4">
      <c r="A65" s="47">
        <f t="shared" si="26"/>
        <v>76</v>
      </c>
      <c r="B65" s="47">
        <f t="shared" si="27"/>
        <v>2070</v>
      </c>
      <c r="C65" s="48">
        <f t="shared" si="31"/>
        <v>1.0684162945864609E-2</v>
      </c>
      <c r="D65" s="48">
        <f t="shared" si="32"/>
        <v>1.0281773919148245E-2</v>
      </c>
      <c r="E65" s="48">
        <f t="shared" si="33"/>
        <v>4.3808306573190625E-3</v>
      </c>
      <c r="F65" s="48">
        <f t="shared" si="34"/>
        <v>4.2158125648474659E-3</v>
      </c>
      <c r="H65" s="19">
        <v>46</v>
      </c>
      <c r="I65" s="47">
        <f t="shared" si="28"/>
        <v>76</v>
      </c>
      <c r="J65" s="19">
        <f t="shared" si="10"/>
        <v>7.9311516685954594E-3</v>
      </c>
      <c r="K65" s="19">
        <f t="shared" si="11"/>
        <v>0.99206884833140452</v>
      </c>
      <c r="L65" s="62">
        <v>2.2689999999999998E-2</v>
      </c>
      <c r="M65" s="113">
        <f t="shared" si="12"/>
        <v>8.9999999999999993E-3</v>
      </c>
      <c r="N65" s="114"/>
      <c r="O65" s="114"/>
      <c r="P65" s="114"/>
      <c r="Q65" s="114"/>
      <c r="R65" s="114">
        <v>0</v>
      </c>
      <c r="S65" s="114">
        <f t="shared" si="35"/>
        <v>0</v>
      </c>
      <c r="T65" s="114">
        <f t="shared" si="13"/>
        <v>0</v>
      </c>
      <c r="U65" s="114">
        <f t="shared" si="14"/>
        <v>0</v>
      </c>
      <c r="V65" s="114">
        <f t="shared" si="15"/>
        <v>0</v>
      </c>
      <c r="W65" s="114">
        <f t="shared" si="16"/>
        <v>0</v>
      </c>
      <c r="X65" s="114">
        <f t="shared" si="36"/>
        <v>0</v>
      </c>
      <c r="Y65" s="114">
        <f t="shared" si="17"/>
        <v>0</v>
      </c>
      <c r="Z65" s="114">
        <f t="shared" si="29"/>
        <v>0</v>
      </c>
      <c r="AA65" s="114">
        <f t="shared" si="41"/>
        <v>0</v>
      </c>
      <c r="AB65" s="114">
        <f t="shared" si="42"/>
        <v>0</v>
      </c>
      <c r="AC65" s="114">
        <f t="shared" si="30"/>
        <v>0</v>
      </c>
      <c r="AD65" s="114">
        <f t="shared" si="37"/>
        <v>0</v>
      </c>
      <c r="AE65" s="114">
        <f t="shared" si="20"/>
        <v>9103.6172515266317</v>
      </c>
      <c r="AF65" s="114">
        <f t="shared" si="38"/>
        <v>0</v>
      </c>
      <c r="AG65" s="114">
        <f t="shared" si="39"/>
        <v>0</v>
      </c>
      <c r="AH65" s="114">
        <f t="shared" si="21"/>
        <v>10199.484520772292</v>
      </c>
      <c r="AI65" s="114"/>
      <c r="AJ65" s="114">
        <f t="shared" si="22"/>
        <v>0</v>
      </c>
      <c r="AK65" s="114">
        <f t="shared" si="23"/>
        <v>0</v>
      </c>
      <c r="AL65" s="114">
        <f t="shared" si="40"/>
        <v>0</v>
      </c>
      <c r="AM65" s="114">
        <f t="shared" si="24"/>
        <v>0</v>
      </c>
      <c r="AN65" s="115">
        <f t="shared" si="25"/>
        <v>0</v>
      </c>
    </row>
    <row r="66" spans="1:40" ht="14.4">
      <c r="A66" s="47">
        <f t="shared" si="26"/>
        <v>77</v>
      </c>
      <c r="B66" s="47">
        <f t="shared" si="27"/>
        <v>2071</v>
      </c>
      <c r="C66" s="48">
        <f t="shared" si="31"/>
        <v>1.21509830226053E-2</v>
      </c>
      <c r="D66" s="48">
        <f t="shared" si="32"/>
        <v>1.1679199128637005E-2</v>
      </c>
      <c r="E66" s="48">
        <f t="shared" si="33"/>
        <v>4.9810550402415903E-3</v>
      </c>
      <c r="F66" s="48">
        <f t="shared" si="34"/>
        <v>4.7877842788848482E-3</v>
      </c>
      <c r="H66" s="19">
        <v>47</v>
      </c>
      <c r="I66" s="47">
        <f t="shared" si="28"/>
        <v>77</v>
      </c>
      <c r="J66" s="19">
        <f t="shared" si="10"/>
        <v>8.939253136204554E-3</v>
      </c>
      <c r="K66" s="19">
        <f t="shared" si="11"/>
        <v>0.99106074686379542</v>
      </c>
      <c r="L66" s="62">
        <v>2.308E-2</v>
      </c>
      <c r="M66" s="113">
        <f t="shared" si="12"/>
        <v>8.9999999999999993E-3</v>
      </c>
      <c r="N66" s="114"/>
      <c r="O66" s="114"/>
      <c r="P66" s="114"/>
      <c r="Q66" s="114"/>
      <c r="R66" s="114">
        <v>0</v>
      </c>
      <c r="S66" s="114">
        <f t="shared" si="35"/>
        <v>0</v>
      </c>
      <c r="T66" s="114">
        <f t="shared" si="13"/>
        <v>0</v>
      </c>
      <c r="U66" s="114">
        <f t="shared" si="14"/>
        <v>0</v>
      </c>
      <c r="V66" s="114">
        <f t="shared" si="15"/>
        <v>0</v>
      </c>
      <c r="W66" s="114">
        <f t="shared" si="16"/>
        <v>0</v>
      </c>
      <c r="X66" s="114">
        <f t="shared" si="36"/>
        <v>0</v>
      </c>
      <c r="Y66" s="114">
        <f t="shared" si="17"/>
        <v>0</v>
      </c>
      <c r="Z66" s="114">
        <f t="shared" si="29"/>
        <v>0</v>
      </c>
      <c r="AA66" s="114">
        <f t="shared" si="41"/>
        <v>0</v>
      </c>
      <c r="AB66" s="114">
        <f t="shared" si="42"/>
        <v>0</v>
      </c>
      <c r="AC66" s="114">
        <f t="shared" si="30"/>
        <v>0</v>
      </c>
      <c r="AD66" s="114">
        <f t="shared" si="37"/>
        <v>0</v>
      </c>
      <c r="AE66" s="114">
        <f t="shared" si="20"/>
        <v>9103.6172515266317</v>
      </c>
      <c r="AF66" s="114">
        <f t="shared" si="38"/>
        <v>0</v>
      </c>
      <c r="AG66" s="114">
        <f t="shared" si="39"/>
        <v>0</v>
      </c>
      <c r="AH66" s="114">
        <f t="shared" si="21"/>
        <v>10199.484520772292</v>
      </c>
      <c r="AI66" s="114"/>
      <c r="AJ66" s="114">
        <f t="shared" si="22"/>
        <v>0</v>
      </c>
      <c r="AK66" s="114">
        <f t="shared" si="23"/>
        <v>0</v>
      </c>
      <c r="AL66" s="114">
        <f t="shared" si="40"/>
        <v>0</v>
      </c>
      <c r="AM66" s="114">
        <f t="shared" si="24"/>
        <v>0</v>
      </c>
      <c r="AN66" s="115">
        <f t="shared" si="25"/>
        <v>0</v>
      </c>
    </row>
    <row r="67" spans="1:40" ht="14.4">
      <c r="A67" s="47">
        <f t="shared" si="26"/>
        <v>78</v>
      </c>
      <c r="B67" s="47">
        <f t="shared" si="27"/>
        <v>2072</v>
      </c>
      <c r="C67" s="48">
        <f t="shared" si="31"/>
        <v>1.3946770918788572E-2</v>
      </c>
      <c r="D67" s="48">
        <f t="shared" si="32"/>
        <v>1.3396390430926126E-2</v>
      </c>
      <c r="E67" s="48">
        <f t="shared" si="33"/>
        <v>5.7281225054844464E-3</v>
      </c>
      <c r="F67" s="48">
        <f t="shared" si="34"/>
        <v>5.5021643185419267E-3</v>
      </c>
      <c r="H67" s="19">
        <v>48</v>
      </c>
      <c r="I67" s="47">
        <f t="shared" si="28"/>
        <v>78</v>
      </c>
      <c r="J67" s="19">
        <f t="shared" si="10"/>
        <v>1.0181783129690076E-2</v>
      </c>
      <c r="K67" s="19">
        <f t="shared" si="11"/>
        <v>0.98981821687030991</v>
      </c>
      <c r="L67" s="62">
        <v>2.3460000000000002E-2</v>
      </c>
      <c r="M67" s="113">
        <f t="shared" si="12"/>
        <v>8.9999999999999993E-3</v>
      </c>
      <c r="N67" s="114"/>
      <c r="O67" s="114"/>
      <c r="P67" s="114"/>
      <c r="Q67" s="114"/>
      <c r="R67" s="114">
        <v>0</v>
      </c>
      <c r="S67" s="114">
        <f t="shared" si="35"/>
        <v>0</v>
      </c>
      <c r="T67" s="114">
        <f t="shared" si="13"/>
        <v>0</v>
      </c>
      <c r="U67" s="114">
        <f t="shared" si="14"/>
        <v>0</v>
      </c>
      <c r="V67" s="114">
        <f t="shared" si="15"/>
        <v>0</v>
      </c>
      <c r="W67" s="114">
        <f t="shared" si="16"/>
        <v>0</v>
      </c>
      <c r="X67" s="114">
        <f t="shared" si="36"/>
        <v>0</v>
      </c>
      <c r="Y67" s="114">
        <f t="shared" si="17"/>
        <v>0</v>
      </c>
      <c r="Z67" s="114">
        <f t="shared" si="29"/>
        <v>0</v>
      </c>
      <c r="AA67" s="114">
        <f t="shared" si="41"/>
        <v>0</v>
      </c>
      <c r="AB67" s="114">
        <f t="shared" si="42"/>
        <v>0</v>
      </c>
      <c r="AC67" s="114">
        <f t="shared" si="30"/>
        <v>0</v>
      </c>
      <c r="AD67" s="114">
        <f t="shared" si="37"/>
        <v>0</v>
      </c>
      <c r="AE67" s="114">
        <f t="shared" si="20"/>
        <v>9103.6172515266317</v>
      </c>
      <c r="AF67" s="114">
        <f t="shared" si="38"/>
        <v>0</v>
      </c>
      <c r="AG67" s="114">
        <f t="shared" si="39"/>
        <v>0</v>
      </c>
      <c r="AH67" s="114">
        <f t="shared" si="21"/>
        <v>10199.484520772292</v>
      </c>
      <c r="AI67" s="114"/>
      <c r="AJ67" s="114">
        <f t="shared" si="22"/>
        <v>0</v>
      </c>
      <c r="AK67" s="114">
        <f t="shared" si="23"/>
        <v>0</v>
      </c>
      <c r="AL67" s="114">
        <f t="shared" si="40"/>
        <v>0</v>
      </c>
      <c r="AM67" s="114">
        <f t="shared" si="24"/>
        <v>0</v>
      </c>
      <c r="AN67" s="115">
        <f t="shared" si="25"/>
        <v>0</v>
      </c>
    </row>
    <row r="68" spans="1:40" ht="14.4">
      <c r="A68" s="47">
        <f t="shared" si="26"/>
        <v>79</v>
      </c>
      <c r="B68" s="47">
        <f t="shared" si="27"/>
        <v>2073</v>
      </c>
      <c r="C68" s="48">
        <f t="shared" si="31"/>
        <v>1.6147386018270524E-2</v>
      </c>
      <c r="D68" s="48">
        <f t="shared" si="32"/>
        <v>1.5512850451608202E-2</v>
      </c>
      <c r="E68" s="48">
        <f t="shared" si="33"/>
        <v>6.6566628016244246E-3</v>
      </c>
      <c r="F68" s="48">
        <f t="shared" si="34"/>
        <v>6.3951382691839476E-3</v>
      </c>
      <c r="H68" s="19">
        <v>49</v>
      </c>
      <c r="I68" s="47">
        <f t="shared" si="28"/>
        <v>79</v>
      </c>
      <c r="J68" s="19">
        <f t="shared" si="10"/>
        <v>1.1729322101726643E-2</v>
      </c>
      <c r="K68" s="19">
        <f t="shared" si="11"/>
        <v>0.98827067789827339</v>
      </c>
      <c r="L68" s="62">
        <v>2.3820000000000001E-2</v>
      </c>
      <c r="M68" s="113">
        <f t="shared" si="12"/>
        <v>8.9999999999999993E-3</v>
      </c>
      <c r="N68" s="114"/>
      <c r="O68" s="114"/>
      <c r="P68" s="114"/>
      <c r="Q68" s="114"/>
      <c r="R68" s="114">
        <v>0</v>
      </c>
      <c r="S68" s="114">
        <f t="shared" si="35"/>
        <v>0</v>
      </c>
      <c r="T68" s="114">
        <f t="shared" si="13"/>
        <v>0</v>
      </c>
      <c r="U68" s="114">
        <f t="shared" si="14"/>
        <v>0</v>
      </c>
      <c r="V68" s="114">
        <f t="shared" si="15"/>
        <v>0</v>
      </c>
      <c r="W68" s="114">
        <f t="shared" si="16"/>
        <v>0</v>
      </c>
      <c r="X68" s="114">
        <f t="shared" si="36"/>
        <v>0</v>
      </c>
      <c r="Y68" s="114">
        <f t="shared" si="17"/>
        <v>0</v>
      </c>
      <c r="Z68" s="114">
        <f t="shared" si="29"/>
        <v>0</v>
      </c>
      <c r="AA68" s="114">
        <f t="shared" si="41"/>
        <v>0</v>
      </c>
      <c r="AB68" s="114">
        <f t="shared" si="42"/>
        <v>0</v>
      </c>
      <c r="AC68" s="114">
        <f t="shared" si="30"/>
        <v>0</v>
      </c>
      <c r="AD68" s="114">
        <f t="shared" si="37"/>
        <v>0</v>
      </c>
      <c r="AE68" s="114">
        <f t="shared" si="20"/>
        <v>9103.6172515266317</v>
      </c>
      <c r="AF68" s="114">
        <f t="shared" si="38"/>
        <v>0</v>
      </c>
      <c r="AG68" s="114">
        <f t="shared" si="39"/>
        <v>0</v>
      </c>
      <c r="AH68" s="114">
        <f t="shared" si="21"/>
        <v>10199.484520772292</v>
      </c>
      <c r="AI68" s="114"/>
      <c r="AJ68" s="114">
        <f t="shared" si="22"/>
        <v>0</v>
      </c>
      <c r="AK68" s="114">
        <f t="shared" si="23"/>
        <v>0</v>
      </c>
      <c r="AL68" s="114">
        <f t="shared" si="40"/>
        <v>0</v>
      </c>
      <c r="AM68" s="114">
        <f t="shared" si="24"/>
        <v>0</v>
      </c>
      <c r="AN68" s="115">
        <f t="shared" si="25"/>
        <v>0</v>
      </c>
    </row>
    <row r="69" spans="1:40" ht="14.4">
      <c r="A69" s="47">
        <f t="shared" si="26"/>
        <v>80</v>
      </c>
      <c r="B69" s="47">
        <f t="shared" si="27"/>
        <v>2074</v>
      </c>
      <c r="C69" s="48">
        <f t="shared" si="31"/>
        <v>1.8847384427550899E-2</v>
      </c>
      <c r="D69" s="48">
        <f t="shared" si="32"/>
        <v>1.8125130644743293E-2</v>
      </c>
      <c r="E69" s="48">
        <f t="shared" si="33"/>
        <v>7.8103485276827516E-3</v>
      </c>
      <c r="F69" s="48">
        <f t="shared" si="34"/>
        <v>7.5111313319507246E-3</v>
      </c>
      <c r="H69" s="19">
        <v>50</v>
      </c>
      <c r="I69" s="47">
        <f t="shared" si="28"/>
        <v>80</v>
      </c>
      <c r="J69" s="19">
        <f t="shared" si="10"/>
        <v>1.3672344432871009E-2</v>
      </c>
      <c r="K69" s="19">
        <f t="shared" si="11"/>
        <v>0.98632765556712898</v>
      </c>
      <c r="L69" s="63">
        <v>2.418E-2</v>
      </c>
      <c r="M69" s="113">
        <f t="shared" si="12"/>
        <v>8.9999999999999993E-3</v>
      </c>
      <c r="N69" s="114"/>
      <c r="O69" s="114"/>
      <c r="P69" s="114"/>
      <c r="Q69" s="114"/>
      <c r="R69" s="114">
        <v>0</v>
      </c>
      <c r="S69" s="114">
        <f t="shared" si="35"/>
        <v>0</v>
      </c>
      <c r="T69" s="114">
        <f t="shared" si="13"/>
        <v>0</v>
      </c>
      <c r="U69" s="114">
        <f t="shared" si="14"/>
        <v>0</v>
      </c>
      <c r="V69" s="114">
        <f t="shared" si="15"/>
        <v>0</v>
      </c>
      <c r="W69" s="114">
        <f t="shared" si="16"/>
        <v>0</v>
      </c>
      <c r="X69" s="114">
        <f t="shared" si="36"/>
        <v>0</v>
      </c>
      <c r="Y69" s="114">
        <f t="shared" si="17"/>
        <v>0</v>
      </c>
      <c r="Z69" s="114">
        <f t="shared" si="29"/>
        <v>0</v>
      </c>
      <c r="AA69" s="114">
        <f t="shared" si="41"/>
        <v>0</v>
      </c>
      <c r="AB69" s="114">
        <f t="shared" si="42"/>
        <v>0</v>
      </c>
      <c r="AC69" s="114">
        <f t="shared" si="30"/>
        <v>0</v>
      </c>
      <c r="AD69" s="114">
        <f t="shared" si="37"/>
        <v>0</v>
      </c>
      <c r="AE69" s="114">
        <f t="shared" si="20"/>
        <v>9103.6172515266317</v>
      </c>
      <c r="AF69" s="114">
        <f t="shared" si="38"/>
        <v>0</v>
      </c>
      <c r="AG69" s="114">
        <f t="shared" si="39"/>
        <v>0</v>
      </c>
      <c r="AH69" s="114">
        <f t="shared" si="21"/>
        <v>10199.484520772292</v>
      </c>
      <c r="AI69" s="114"/>
      <c r="AJ69" s="114">
        <f t="shared" si="22"/>
        <v>0</v>
      </c>
      <c r="AK69" s="114">
        <f t="shared" si="23"/>
        <v>0</v>
      </c>
      <c r="AL69" s="114">
        <f t="shared" si="40"/>
        <v>0</v>
      </c>
      <c r="AM69" s="114">
        <f t="shared" si="24"/>
        <v>0</v>
      </c>
      <c r="AN69" s="115">
        <f t="shared" si="25"/>
        <v>0</v>
      </c>
    </row>
    <row r="70" spans="1:40" ht="14.4">
      <c r="A70" s="47">
        <f t="shared" si="26"/>
        <v>81</v>
      </c>
      <c r="B70" s="47">
        <f t="shared" si="27"/>
        <v>2075</v>
      </c>
      <c r="C70" s="48">
        <f t="shared" si="31"/>
        <v>2.2109446904119055E-2</v>
      </c>
      <c r="D70" s="48">
        <f t="shared" si="32"/>
        <v>2.1302180243345764E-2</v>
      </c>
      <c r="E70" s="48">
        <f t="shared" si="33"/>
        <v>9.2225033489936638E-3</v>
      </c>
      <c r="F70" s="48">
        <f t="shared" si="34"/>
        <v>8.885793620301766E-3</v>
      </c>
      <c r="H70" s="19">
        <v>51</v>
      </c>
      <c r="I70" s="47">
        <f t="shared" si="28"/>
        <v>81</v>
      </c>
      <c r="J70" s="19">
        <f t="shared" si="10"/>
        <v>1.608793773885487E-2</v>
      </c>
      <c r="K70" s="19">
        <f t="shared" si="11"/>
        <v>0.98391206226114514</v>
      </c>
      <c r="L70" s="62">
        <v>2.452E-2</v>
      </c>
      <c r="M70" s="113">
        <f t="shared" si="12"/>
        <v>8.9999999999999993E-3</v>
      </c>
      <c r="N70" s="114"/>
      <c r="O70" s="114"/>
      <c r="P70" s="114"/>
      <c r="Q70" s="114"/>
      <c r="R70" s="114">
        <v>0</v>
      </c>
      <c r="S70" s="114">
        <f t="shared" si="35"/>
        <v>0</v>
      </c>
      <c r="T70" s="114">
        <f t="shared" si="13"/>
        <v>0</v>
      </c>
      <c r="U70" s="114">
        <f t="shared" si="14"/>
        <v>0</v>
      </c>
      <c r="V70" s="114">
        <f t="shared" si="15"/>
        <v>0</v>
      </c>
      <c r="W70" s="114">
        <f t="shared" si="16"/>
        <v>0</v>
      </c>
      <c r="X70" s="114">
        <f t="shared" si="36"/>
        <v>0</v>
      </c>
      <c r="Y70" s="114">
        <f t="shared" si="17"/>
        <v>0</v>
      </c>
      <c r="Z70" s="114">
        <f t="shared" si="29"/>
        <v>0</v>
      </c>
      <c r="AA70" s="114">
        <f t="shared" si="41"/>
        <v>0</v>
      </c>
      <c r="AB70" s="114">
        <f t="shared" si="42"/>
        <v>0</v>
      </c>
      <c r="AC70" s="114">
        <f t="shared" si="30"/>
        <v>0</v>
      </c>
      <c r="AD70" s="114">
        <f t="shared" si="37"/>
        <v>0</v>
      </c>
      <c r="AE70" s="114">
        <f t="shared" si="20"/>
        <v>9103.6172515266317</v>
      </c>
      <c r="AF70" s="114">
        <f t="shared" si="38"/>
        <v>0</v>
      </c>
      <c r="AG70" s="114">
        <f t="shared" si="39"/>
        <v>0</v>
      </c>
      <c r="AH70" s="114">
        <f t="shared" si="21"/>
        <v>10199.484520772292</v>
      </c>
      <c r="AI70" s="114"/>
      <c r="AJ70" s="114">
        <f t="shared" si="22"/>
        <v>0</v>
      </c>
      <c r="AK70" s="114">
        <f t="shared" si="23"/>
        <v>0</v>
      </c>
      <c r="AL70" s="114">
        <f t="shared" si="40"/>
        <v>0</v>
      </c>
      <c r="AM70" s="114">
        <f t="shared" si="24"/>
        <v>0</v>
      </c>
      <c r="AN70" s="115">
        <f t="shared" si="25"/>
        <v>0</v>
      </c>
    </row>
    <row r="71" spans="1:40" ht="14.4">
      <c r="A71" s="47">
        <f t="shared" si="26"/>
        <v>82</v>
      </c>
      <c r="B71" s="47">
        <f t="shared" si="27"/>
        <v>2076</v>
      </c>
      <c r="C71" s="48">
        <f t="shared" si="31"/>
        <v>2.6030874677985361E-2</v>
      </c>
      <c r="D71" s="48">
        <f t="shared" si="32"/>
        <v>2.5141177135864792E-2</v>
      </c>
      <c r="E71" s="48">
        <f t="shared" si="33"/>
        <v>1.0941164155392357E-2</v>
      </c>
      <c r="F71" s="48">
        <f t="shared" si="34"/>
        <v>1.0567170299996018E-2</v>
      </c>
      <c r="H71" s="19">
        <v>52</v>
      </c>
      <c r="I71" s="47">
        <f t="shared" si="28"/>
        <v>82</v>
      </c>
      <c r="J71" s="19">
        <f t="shared" si="10"/>
        <v>1.907115581882508E-2</v>
      </c>
      <c r="K71" s="19">
        <f t="shared" si="11"/>
        <v>0.98092884418117487</v>
      </c>
      <c r="L71" s="62">
        <v>2.4840000000000001E-2</v>
      </c>
      <c r="M71" s="113">
        <f t="shared" si="12"/>
        <v>8.9999999999999993E-3</v>
      </c>
      <c r="N71" s="114"/>
      <c r="O71" s="114"/>
      <c r="P71" s="114"/>
      <c r="Q71" s="114"/>
      <c r="R71" s="114">
        <v>0</v>
      </c>
      <c r="S71" s="114">
        <f t="shared" si="35"/>
        <v>0</v>
      </c>
      <c r="T71" s="114">
        <f t="shared" si="13"/>
        <v>0</v>
      </c>
      <c r="U71" s="114">
        <f t="shared" si="14"/>
        <v>0</v>
      </c>
      <c r="V71" s="114">
        <f t="shared" si="15"/>
        <v>0</v>
      </c>
      <c r="W71" s="114">
        <f t="shared" si="16"/>
        <v>0</v>
      </c>
      <c r="X71" s="114">
        <f t="shared" si="36"/>
        <v>0</v>
      </c>
      <c r="Y71" s="114">
        <f t="shared" si="17"/>
        <v>0</v>
      </c>
      <c r="Z71" s="114">
        <f t="shared" si="29"/>
        <v>0</v>
      </c>
      <c r="AA71" s="114">
        <f t="shared" si="41"/>
        <v>0</v>
      </c>
      <c r="AB71" s="114">
        <f t="shared" si="42"/>
        <v>0</v>
      </c>
      <c r="AC71" s="114">
        <f t="shared" si="30"/>
        <v>0</v>
      </c>
      <c r="AD71" s="114">
        <f t="shared" si="37"/>
        <v>0</v>
      </c>
      <c r="AE71" s="114">
        <f t="shared" si="20"/>
        <v>9103.6172515266317</v>
      </c>
      <c r="AF71" s="114">
        <f t="shared" si="38"/>
        <v>0</v>
      </c>
      <c r="AG71" s="114">
        <f t="shared" si="39"/>
        <v>0</v>
      </c>
      <c r="AH71" s="114">
        <f t="shared" si="21"/>
        <v>10199.484520772292</v>
      </c>
      <c r="AI71" s="114"/>
      <c r="AJ71" s="114">
        <f t="shared" si="22"/>
        <v>0</v>
      </c>
      <c r="AK71" s="114">
        <f t="shared" si="23"/>
        <v>0</v>
      </c>
      <c r="AL71" s="114">
        <f t="shared" si="40"/>
        <v>0</v>
      </c>
      <c r="AM71" s="114">
        <f t="shared" si="24"/>
        <v>0</v>
      </c>
      <c r="AN71" s="115">
        <f t="shared" si="25"/>
        <v>0</v>
      </c>
    </row>
    <row r="72" spans="1:40" ht="14.4">
      <c r="A72" s="47">
        <f t="shared" si="26"/>
        <v>83</v>
      </c>
      <c r="B72" s="47">
        <f t="shared" si="27"/>
        <v>2077</v>
      </c>
      <c r="C72" s="48">
        <f t="shared" si="31"/>
        <v>3.0656267239435001E-2</v>
      </c>
      <c r="D72" s="48">
        <f t="shared" si="32"/>
        <v>2.9690042287507799E-2</v>
      </c>
      <c r="E72" s="48">
        <f t="shared" si="33"/>
        <v>1.2988124793939038E-2</v>
      </c>
      <c r="F72" s="48">
        <f t="shared" si="34"/>
        <v>1.2578891424921522E-2</v>
      </c>
      <c r="H72" s="19">
        <v>53</v>
      </c>
      <c r="I72" s="47">
        <f t="shared" si="28"/>
        <v>83</v>
      </c>
      <c r="J72" s="19">
        <f t="shared" si="10"/>
        <v>2.2671411268193272E-2</v>
      </c>
      <c r="K72" s="19">
        <f t="shared" si="11"/>
        <v>0.97732858873180672</v>
      </c>
      <c r="L72" s="62">
        <v>2.5159999999999998E-2</v>
      </c>
      <c r="M72" s="113">
        <f t="shared" si="12"/>
        <v>8.9999999999999993E-3</v>
      </c>
      <c r="N72" s="114"/>
      <c r="O72" s="114"/>
      <c r="P72" s="114"/>
      <c r="Q72" s="114"/>
      <c r="R72" s="114">
        <v>0</v>
      </c>
      <c r="S72" s="114">
        <f t="shared" si="35"/>
        <v>0</v>
      </c>
      <c r="T72" s="114">
        <f t="shared" si="13"/>
        <v>0</v>
      </c>
      <c r="U72" s="114">
        <f t="shared" si="14"/>
        <v>0</v>
      </c>
      <c r="V72" s="114">
        <f t="shared" si="15"/>
        <v>0</v>
      </c>
      <c r="W72" s="114">
        <f t="shared" si="16"/>
        <v>0</v>
      </c>
      <c r="X72" s="114">
        <f t="shared" si="36"/>
        <v>0</v>
      </c>
      <c r="Y72" s="114">
        <f t="shared" si="17"/>
        <v>0</v>
      </c>
      <c r="Z72" s="114">
        <f t="shared" si="29"/>
        <v>0</v>
      </c>
      <c r="AA72" s="114">
        <f t="shared" si="41"/>
        <v>0</v>
      </c>
      <c r="AB72" s="114">
        <f t="shared" si="42"/>
        <v>0</v>
      </c>
      <c r="AC72" s="114">
        <f t="shared" si="30"/>
        <v>0</v>
      </c>
      <c r="AD72" s="114">
        <f t="shared" si="37"/>
        <v>0</v>
      </c>
      <c r="AE72" s="114">
        <f t="shared" si="20"/>
        <v>9103.6172515266317</v>
      </c>
      <c r="AF72" s="114">
        <f t="shared" si="38"/>
        <v>0</v>
      </c>
      <c r="AG72" s="114">
        <f t="shared" si="39"/>
        <v>0</v>
      </c>
      <c r="AH72" s="114">
        <f t="shared" si="21"/>
        <v>10199.484520772292</v>
      </c>
      <c r="AI72" s="114"/>
      <c r="AJ72" s="114">
        <f t="shared" si="22"/>
        <v>0</v>
      </c>
      <c r="AK72" s="114">
        <f t="shared" si="23"/>
        <v>0</v>
      </c>
      <c r="AL72" s="114">
        <f t="shared" si="40"/>
        <v>0</v>
      </c>
      <c r="AM72" s="114">
        <f t="shared" si="24"/>
        <v>0</v>
      </c>
      <c r="AN72" s="115">
        <f t="shared" si="25"/>
        <v>0</v>
      </c>
    </row>
    <row r="73" spans="1:40" ht="14.4">
      <c r="A73" s="47">
        <f t="shared" si="26"/>
        <v>84</v>
      </c>
      <c r="B73" s="47">
        <f t="shared" si="27"/>
        <v>2078</v>
      </c>
      <c r="C73" s="48">
        <f t="shared" si="31"/>
        <v>3.6046651911656305E-2</v>
      </c>
      <c r="D73" s="48">
        <f t="shared" si="32"/>
        <v>3.5014110911198257E-2</v>
      </c>
      <c r="E73" s="48">
        <f t="shared" si="33"/>
        <v>1.5391137668273261E-2</v>
      </c>
      <c r="F73" s="48">
        <f t="shared" si="34"/>
        <v>1.4950342797958174E-2</v>
      </c>
      <c r="H73" s="19">
        <v>54</v>
      </c>
      <c r="I73" s="47">
        <f t="shared" si="28"/>
        <v>84</v>
      </c>
      <c r="J73" s="19">
        <f t="shared" si="10"/>
        <v>2.6931821761391812E-2</v>
      </c>
      <c r="K73" s="19">
        <f t="shared" si="11"/>
        <v>0.97306817823860814</v>
      </c>
      <c r="L73" s="62">
        <v>2.546E-2</v>
      </c>
      <c r="M73" s="113">
        <f t="shared" si="12"/>
        <v>8.9999999999999993E-3</v>
      </c>
      <c r="N73" s="114"/>
      <c r="O73" s="114"/>
      <c r="P73" s="114"/>
      <c r="Q73" s="114"/>
      <c r="R73" s="114">
        <v>0</v>
      </c>
      <c r="S73" s="114">
        <f t="shared" si="35"/>
        <v>0</v>
      </c>
      <c r="T73" s="114">
        <f t="shared" si="13"/>
        <v>0</v>
      </c>
      <c r="U73" s="114">
        <f t="shared" si="14"/>
        <v>0</v>
      </c>
      <c r="V73" s="114">
        <f t="shared" si="15"/>
        <v>0</v>
      </c>
      <c r="W73" s="114">
        <f t="shared" si="16"/>
        <v>0</v>
      </c>
      <c r="X73" s="114">
        <f t="shared" si="36"/>
        <v>0</v>
      </c>
      <c r="Y73" s="114">
        <f t="shared" si="17"/>
        <v>0</v>
      </c>
      <c r="Z73" s="114">
        <f t="shared" si="29"/>
        <v>0</v>
      </c>
      <c r="AA73" s="114">
        <f t="shared" si="41"/>
        <v>0</v>
      </c>
      <c r="AB73" s="114">
        <f t="shared" si="42"/>
        <v>0</v>
      </c>
      <c r="AC73" s="114">
        <f t="shared" si="30"/>
        <v>0</v>
      </c>
      <c r="AD73" s="114">
        <f t="shared" si="37"/>
        <v>0</v>
      </c>
      <c r="AE73" s="114">
        <f t="shared" si="20"/>
        <v>9103.6172515266317</v>
      </c>
      <c r="AF73" s="114">
        <f t="shared" si="38"/>
        <v>0</v>
      </c>
      <c r="AG73" s="114">
        <f t="shared" si="39"/>
        <v>0</v>
      </c>
      <c r="AH73" s="114">
        <f t="shared" si="21"/>
        <v>10199.484520772292</v>
      </c>
      <c r="AI73" s="114"/>
      <c r="AJ73" s="114">
        <f t="shared" si="22"/>
        <v>0</v>
      </c>
      <c r="AK73" s="114">
        <f t="shared" si="23"/>
        <v>0</v>
      </c>
      <c r="AL73" s="114">
        <f t="shared" si="40"/>
        <v>0</v>
      </c>
      <c r="AM73" s="114">
        <f t="shared" si="24"/>
        <v>0</v>
      </c>
      <c r="AN73" s="115">
        <f t="shared" si="25"/>
        <v>0</v>
      </c>
    </row>
    <row r="74" spans="1:40" ht="14.4">
      <c r="A74" s="47">
        <f t="shared" si="26"/>
        <v>85</v>
      </c>
      <c r="B74" s="47">
        <f t="shared" si="27"/>
        <v>2079</v>
      </c>
      <c r="C74" s="48">
        <f t="shared" si="31"/>
        <v>4.2288200094750268E-2</v>
      </c>
      <c r="D74" s="48">
        <f t="shared" si="32"/>
        <v>4.1201072144121546E-2</v>
      </c>
      <c r="E74" s="48">
        <f t="shared" si="33"/>
        <v>1.819366010032987E-2</v>
      </c>
      <c r="F74" s="48">
        <f t="shared" si="34"/>
        <v>1.7725893753063719E-2</v>
      </c>
      <c r="H74" s="19">
        <v>55</v>
      </c>
      <c r="I74" s="47">
        <f t="shared" si="28"/>
        <v>85</v>
      </c>
      <c r="J74" s="19">
        <f t="shared" si="10"/>
        <v>3.1937431439383997E-2</v>
      </c>
      <c r="K74" s="19">
        <f t="shared" si="11"/>
        <v>0.96806256856061601</v>
      </c>
      <c r="L74" s="63">
        <v>2.5760000000000002E-2</v>
      </c>
      <c r="M74" s="113">
        <f t="shared" si="12"/>
        <v>8.9999999999999993E-3</v>
      </c>
      <c r="N74" s="114"/>
      <c r="O74" s="114"/>
      <c r="P74" s="114"/>
      <c r="Q74" s="114"/>
      <c r="R74" s="114">
        <v>0</v>
      </c>
      <c r="S74" s="114">
        <f t="shared" si="35"/>
        <v>0</v>
      </c>
      <c r="T74" s="114">
        <f t="shared" si="13"/>
        <v>0</v>
      </c>
      <c r="U74" s="114">
        <f t="shared" si="14"/>
        <v>0</v>
      </c>
      <c r="V74" s="114">
        <f t="shared" si="15"/>
        <v>0</v>
      </c>
      <c r="W74" s="114">
        <f t="shared" si="16"/>
        <v>0</v>
      </c>
      <c r="X74" s="114">
        <f t="shared" si="36"/>
        <v>0</v>
      </c>
      <c r="Y74" s="114">
        <f t="shared" si="17"/>
        <v>0</v>
      </c>
      <c r="Z74" s="114">
        <f t="shared" si="29"/>
        <v>0</v>
      </c>
      <c r="AA74" s="114">
        <f t="shared" si="41"/>
        <v>0</v>
      </c>
      <c r="AB74" s="114">
        <f t="shared" si="42"/>
        <v>0</v>
      </c>
      <c r="AC74" s="114">
        <f t="shared" si="30"/>
        <v>0</v>
      </c>
      <c r="AD74" s="114">
        <f t="shared" si="37"/>
        <v>0</v>
      </c>
      <c r="AE74" s="114">
        <f t="shared" si="20"/>
        <v>9103.6172515266317</v>
      </c>
      <c r="AF74" s="114">
        <f t="shared" si="38"/>
        <v>0</v>
      </c>
      <c r="AG74" s="114">
        <f t="shared" si="39"/>
        <v>0</v>
      </c>
      <c r="AH74" s="114">
        <f t="shared" si="21"/>
        <v>10199.484520772292</v>
      </c>
      <c r="AI74" s="114"/>
      <c r="AJ74" s="114">
        <f t="shared" si="22"/>
        <v>0</v>
      </c>
      <c r="AK74" s="114">
        <f t="shared" si="23"/>
        <v>0</v>
      </c>
      <c r="AL74" s="114">
        <f t="shared" si="40"/>
        <v>0</v>
      </c>
      <c r="AM74" s="114">
        <f t="shared" si="24"/>
        <v>0</v>
      </c>
      <c r="AN74" s="115">
        <f t="shared" si="25"/>
        <v>0</v>
      </c>
    </row>
    <row r="75" spans="1:40" ht="14.4">
      <c r="A75" s="47">
        <f t="shared" si="26"/>
        <v>86</v>
      </c>
      <c r="B75" s="47">
        <f t="shared" si="27"/>
        <v>2080</v>
      </c>
      <c r="C75" s="48">
        <f t="shared" si="31"/>
        <v>4.9422845472030269E-2</v>
      </c>
      <c r="D75" s="48">
        <f t="shared" si="32"/>
        <v>4.8297916195641111E-2</v>
      </c>
      <c r="E75" s="48">
        <f t="shared" si="33"/>
        <v>2.1419970683677857E-2</v>
      </c>
      <c r="F75" s="48">
        <f t="shared" si="34"/>
        <v>2.0932379679590191E-2</v>
      </c>
      <c r="H75" s="19">
        <v>56</v>
      </c>
      <c r="I75" s="47">
        <f t="shared" si="28"/>
        <v>86</v>
      </c>
      <c r="J75" s="19">
        <f t="shared" si="10"/>
        <v>3.7769207964646417E-2</v>
      </c>
      <c r="K75" s="19">
        <f t="shared" si="11"/>
        <v>0.96223079203535355</v>
      </c>
      <c r="L75" s="62">
        <v>2.6040000000000001E-2</v>
      </c>
      <c r="M75" s="113">
        <f t="shared" si="12"/>
        <v>8.9999999999999993E-3</v>
      </c>
      <c r="N75" s="114"/>
      <c r="O75" s="114"/>
      <c r="P75" s="114"/>
      <c r="Q75" s="114"/>
      <c r="R75" s="114">
        <v>0</v>
      </c>
      <c r="S75" s="114">
        <f t="shared" si="35"/>
        <v>0</v>
      </c>
      <c r="T75" s="114">
        <f t="shared" si="13"/>
        <v>0</v>
      </c>
      <c r="U75" s="114">
        <f t="shared" si="14"/>
        <v>0</v>
      </c>
      <c r="V75" s="114">
        <f t="shared" si="15"/>
        <v>0</v>
      </c>
      <c r="W75" s="114">
        <f t="shared" si="16"/>
        <v>0</v>
      </c>
      <c r="X75" s="114">
        <f t="shared" si="36"/>
        <v>0</v>
      </c>
      <c r="Y75" s="114">
        <f t="shared" si="17"/>
        <v>0</v>
      </c>
      <c r="Z75" s="114">
        <f t="shared" si="29"/>
        <v>0</v>
      </c>
      <c r="AA75" s="114">
        <f t="shared" si="41"/>
        <v>0</v>
      </c>
      <c r="AB75" s="114">
        <f t="shared" si="42"/>
        <v>0</v>
      </c>
      <c r="AC75" s="114">
        <f t="shared" si="30"/>
        <v>0</v>
      </c>
      <c r="AD75" s="114">
        <f t="shared" si="37"/>
        <v>0</v>
      </c>
      <c r="AE75" s="114">
        <f t="shared" si="20"/>
        <v>9103.6172515266317</v>
      </c>
      <c r="AF75" s="114">
        <f t="shared" si="38"/>
        <v>0</v>
      </c>
      <c r="AG75" s="114">
        <f t="shared" si="39"/>
        <v>0</v>
      </c>
      <c r="AH75" s="114">
        <f t="shared" si="21"/>
        <v>10199.484520772292</v>
      </c>
      <c r="AI75" s="114"/>
      <c r="AJ75" s="114">
        <f t="shared" si="22"/>
        <v>0</v>
      </c>
      <c r="AK75" s="114">
        <f t="shared" si="23"/>
        <v>0</v>
      </c>
      <c r="AL75" s="114">
        <f t="shared" si="40"/>
        <v>0</v>
      </c>
      <c r="AM75" s="114">
        <f t="shared" si="24"/>
        <v>0</v>
      </c>
      <c r="AN75" s="115">
        <f t="shared" si="25"/>
        <v>0</v>
      </c>
    </row>
    <row r="76" spans="1:40" ht="14.4">
      <c r="A76" s="47">
        <f t="shared" si="26"/>
        <v>87</v>
      </c>
      <c r="B76" s="47">
        <f t="shared" si="27"/>
        <v>2081</v>
      </c>
      <c r="C76" s="48">
        <f t="shared" si="31"/>
        <v>5.7562531189148614E-2</v>
      </c>
      <c r="D76" s="48">
        <f t="shared" si="32"/>
        <v>5.6417091488226108E-2</v>
      </c>
      <c r="E76" s="48">
        <f t="shared" si="33"/>
        <v>2.5133523837545212E-2</v>
      </c>
      <c r="F76" s="48">
        <f t="shared" si="34"/>
        <v>2.4633457919580149E-2</v>
      </c>
      <c r="H76" s="19">
        <v>57</v>
      </c>
      <c r="I76" s="47">
        <f t="shared" si="28"/>
        <v>87</v>
      </c>
      <c r="J76" s="19">
        <f t="shared" si="10"/>
        <v>4.4535892968821059E-2</v>
      </c>
      <c r="K76" s="19">
        <f t="shared" si="11"/>
        <v>0.9554641070311789</v>
      </c>
      <c r="L76" s="62">
        <v>2.632E-2</v>
      </c>
      <c r="M76" s="113">
        <f t="shared" si="12"/>
        <v>8.9999999999999993E-3</v>
      </c>
      <c r="N76" s="114"/>
      <c r="O76" s="114"/>
      <c r="P76" s="114"/>
      <c r="Q76" s="114"/>
      <c r="R76" s="114">
        <v>0</v>
      </c>
      <c r="S76" s="114">
        <f t="shared" si="35"/>
        <v>0</v>
      </c>
      <c r="T76" s="114">
        <f t="shared" si="13"/>
        <v>0</v>
      </c>
      <c r="U76" s="114">
        <f t="shared" si="14"/>
        <v>0</v>
      </c>
      <c r="V76" s="114">
        <f t="shared" si="15"/>
        <v>0</v>
      </c>
      <c r="W76" s="114">
        <f t="shared" si="16"/>
        <v>0</v>
      </c>
      <c r="X76" s="114">
        <f t="shared" si="36"/>
        <v>0</v>
      </c>
      <c r="Y76" s="114">
        <f t="shared" si="17"/>
        <v>0</v>
      </c>
      <c r="Z76" s="114">
        <f t="shared" si="29"/>
        <v>0</v>
      </c>
      <c r="AA76" s="114">
        <f t="shared" si="41"/>
        <v>0</v>
      </c>
      <c r="AB76" s="114">
        <f t="shared" si="42"/>
        <v>0</v>
      </c>
      <c r="AC76" s="114">
        <f t="shared" si="30"/>
        <v>0</v>
      </c>
      <c r="AD76" s="114">
        <f t="shared" si="37"/>
        <v>0</v>
      </c>
      <c r="AE76" s="114">
        <f t="shared" si="20"/>
        <v>9103.6172515266317</v>
      </c>
      <c r="AF76" s="114">
        <f t="shared" si="38"/>
        <v>0</v>
      </c>
      <c r="AG76" s="114">
        <f t="shared" si="39"/>
        <v>0</v>
      </c>
      <c r="AH76" s="114">
        <f t="shared" si="21"/>
        <v>10199.484520772292</v>
      </c>
      <c r="AI76" s="114"/>
      <c r="AJ76" s="114">
        <f t="shared" si="22"/>
        <v>0</v>
      </c>
      <c r="AK76" s="114">
        <f t="shared" si="23"/>
        <v>0</v>
      </c>
      <c r="AL76" s="114">
        <f t="shared" si="40"/>
        <v>0</v>
      </c>
      <c r="AM76" s="114">
        <f t="shared" si="24"/>
        <v>0</v>
      </c>
      <c r="AN76" s="115">
        <f t="shared" si="25"/>
        <v>0</v>
      </c>
    </row>
    <row r="77" spans="1:40" ht="14.4">
      <c r="A77" s="47">
        <f t="shared" si="26"/>
        <v>88</v>
      </c>
      <c r="B77" s="47">
        <f t="shared" si="27"/>
        <v>2082</v>
      </c>
      <c r="C77" s="48">
        <f t="shared" si="31"/>
        <v>6.6801955593006279E-2</v>
      </c>
      <c r="D77" s="48">
        <f t="shared" si="32"/>
        <v>6.5654648905021776E-2</v>
      </c>
      <c r="E77" s="48">
        <f t="shared" si="33"/>
        <v>2.9398979022377703E-2</v>
      </c>
      <c r="F77" s="48">
        <f t="shared" si="34"/>
        <v>2.8893893724690499E-2</v>
      </c>
      <c r="H77" s="19">
        <v>58</v>
      </c>
      <c r="I77" s="47">
        <f t="shared" si="28"/>
        <v>88</v>
      </c>
      <c r="J77" s="19">
        <f t="shared" si="10"/>
        <v>5.2314237451672213E-2</v>
      </c>
      <c r="K77" s="19">
        <f t="shared" si="11"/>
        <v>0.94768576254832781</v>
      </c>
      <c r="L77" s="62">
        <v>2.6579999999999999E-2</v>
      </c>
      <c r="M77" s="113">
        <f t="shared" si="12"/>
        <v>8.9999999999999993E-3</v>
      </c>
      <c r="N77" s="114"/>
      <c r="O77" s="114"/>
      <c r="P77" s="114"/>
      <c r="Q77" s="114"/>
      <c r="R77" s="114">
        <v>0</v>
      </c>
      <c r="S77" s="114">
        <f t="shared" si="35"/>
        <v>0</v>
      </c>
      <c r="T77" s="114">
        <f t="shared" si="13"/>
        <v>0</v>
      </c>
      <c r="U77" s="114">
        <f t="shared" si="14"/>
        <v>0</v>
      </c>
      <c r="V77" s="114">
        <f t="shared" si="15"/>
        <v>0</v>
      </c>
      <c r="W77" s="114">
        <f t="shared" si="16"/>
        <v>0</v>
      </c>
      <c r="X77" s="114">
        <f t="shared" si="36"/>
        <v>0</v>
      </c>
      <c r="Y77" s="114">
        <f t="shared" si="17"/>
        <v>0</v>
      </c>
      <c r="Z77" s="114">
        <f t="shared" si="29"/>
        <v>0</v>
      </c>
      <c r="AA77" s="114">
        <f t="shared" si="41"/>
        <v>0</v>
      </c>
      <c r="AB77" s="114">
        <f t="shared" si="42"/>
        <v>0</v>
      </c>
      <c r="AC77" s="114">
        <f t="shared" si="30"/>
        <v>0</v>
      </c>
      <c r="AD77" s="114">
        <f t="shared" si="37"/>
        <v>0</v>
      </c>
      <c r="AE77" s="114">
        <f t="shared" si="20"/>
        <v>9103.6172515266317</v>
      </c>
      <c r="AF77" s="114">
        <f t="shared" si="38"/>
        <v>0</v>
      </c>
      <c r="AG77" s="114">
        <f t="shared" si="39"/>
        <v>0</v>
      </c>
      <c r="AH77" s="114">
        <f t="shared" si="21"/>
        <v>10199.484520772292</v>
      </c>
      <c r="AI77" s="114"/>
      <c r="AJ77" s="114">
        <f t="shared" si="22"/>
        <v>0</v>
      </c>
      <c r="AK77" s="114">
        <f t="shared" si="23"/>
        <v>0</v>
      </c>
      <c r="AL77" s="114">
        <f t="shared" si="40"/>
        <v>0</v>
      </c>
      <c r="AM77" s="114">
        <f t="shared" si="24"/>
        <v>0</v>
      </c>
      <c r="AN77" s="115">
        <f t="shared" si="25"/>
        <v>0</v>
      </c>
    </row>
    <row r="78" spans="1:40" ht="14.4">
      <c r="A78" s="47">
        <f t="shared" si="26"/>
        <v>89</v>
      </c>
      <c r="B78" s="47">
        <f t="shared" si="27"/>
        <v>2083</v>
      </c>
      <c r="C78" s="48">
        <f t="shared" si="31"/>
        <v>7.7209258620374838E-2</v>
      </c>
      <c r="D78" s="48">
        <f t="shared" si="32"/>
        <v>7.60791247078038E-2</v>
      </c>
      <c r="E78" s="48">
        <f t="shared" si="33"/>
        <v>3.4269135875370144E-2</v>
      </c>
      <c r="F78" s="48">
        <f t="shared" si="34"/>
        <v>3.3767868352956552E-2</v>
      </c>
      <c r="H78" s="19">
        <v>59</v>
      </c>
      <c r="I78" s="47">
        <f t="shared" si="28"/>
        <v>89</v>
      </c>
      <c r="J78" s="19">
        <f t="shared" si="10"/>
        <v>6.1158973799835085E-2</v>
      </c>
      <c r="K78" s="19">
        <f t="shared" si="11"/>
        <v>0.93884102620016496</v>
      </c>
      <c r="L78" s="62">
        <v>2.6839999999999999E-2</v>
      </c>
      <c r="M78" s="113">
        <f t="shared" si="12"/>
        <v>8.9999999999999993E-3</v>
      </c>
      <c r="N78" s="114"/>
      <c r="O78" s="114"/>
      <c r="P78" s="114"/>
      <c r="Q78" s="114"/>
      <c r="R78" s="114">
        <v>0</v>
      </c>
      <c r="S78" s="114">
        <f t="shared" si="35"/>
        <v>0</v>
      </c>
      <c r="T78" s="114">
        <f t="shared" si="13"/>
        <v>0</v>
      </c>
      <c r="U78" s="114">
        <f t="shared" si="14"/>
        <v>0</v>
      </c>
      <c r="V78" s="114">
        <f t="shared" si="15"/>
        <v>0</v>
      </c>
      <c r="W78" s="114">
        <f t="shared" si="16"/>
        <v>0</v>
      </c>
      <c r="X78" s="114">
        <f t="shared" si="36"/>
        <v>0</v>
      </c>
      <c r="Y78" s="114">
        <f t="shared" si="17"/>
        <v>0</v>
      </c>
      <c r="Z78" s="114">
        <f t="shared" si="29"/>
        <v>0</v>
      </c>
      <c r="AA78" s="114">
        <f t="shared" si="41"/>
        <v>0</v>
      </c>
      <c r="AB78" s="114">
        <f t="shared" si="42"/>
        <v>0</v>
      </c>
      <c r="AC78" s="114">
        <f t="shared" si="30"/>
        <v>0</v>
      </c>
      <c r="AD78" s="114">
        <f t="shared" si="37"/>
        <v>0</v>
      </c>
      <c r="AE78" s="114">
        <f t="shared" si="20"/>
        <v>9103.6172515266317</v>
      </c>
      <c r="AF78" s="114">
        <f t="shared" si="38"/>
        <v>0</v>
      </c>
      <c r="AG78" s="114">
        <f t="shared" si="39"/>
        <v>0</v>
      </c>
      <c r="AH78" s="114">
        <f t="shared" si="21"/>
        <v>10199.484520772292</v>
      </c>
      <c r="AI78" s="114"/>
      <c r="AJ78" s="114">
        <f t="shared" si="22"/>
        <v>0</v>
      </c>
      <c r="AK78" s="114">
        <f t="shared" si="23"/>
        <v>0</v>
      </c>
      <c r="AL78" s="114">
        <f t="shared" si="40"/>
        <v>0</v>
      </c>
      <c r="AM78" s="114">
        <f t="shared" si="24"/>
        <v>0</v>
      </c>
      <c r="AN78" s="115">
        <f t="shared" si="25"/>
        <v>0</v>
      </c>
    </row>
    <row r="79" spans="1:40" ht="14.4">
      <c r="A79" s="47">
        <f t="shared" si="26"/>
        <v>90</v>
      </c>
      <c r="B79" s="47">
        <f t="shared" si="27"/>
        <v>2084</v>
      </c>
      <c r="C79" s="48">
        <f t="shared" si="31"/>
        <v>8.6181259618390557E-2</v>
      </c>
      <c r="D79" s="48">
        <f t="shared" si="32"/>
        <v>8.512165604218358E-2</v>
      </c>
      <c r="E79" s="48">
        <f t="shared" si="33"/>
        <v>3.9577470160726345E-2</v>
      </c>
      <c r="F79" s="48">
        <f t="shared" si="34"/>
        <v>3.9090798673539387E-2</v>
      </c>
      <c r="H79" s="19">
        <v>60</v>
      </c>
      <c r="I79" s="47">
        <f t="shared" si="28"/>
        <v>90</v>
      </c>
      <c r="J79" s="19">
        <f t="shared" si="10"/>
        <v>6.9562026445795525E-2</v>
      </c>
      <c r="K79" s="19">
        <f t="shared" si="11"/>
        <v>0.93043797355420443</v>
      </c>
      <c r="L79" s="63">
        <v>2.7089999999999999E-2</v>
      </c>
      <c r="M79" s="113">
        <f t="shared" si="12"/>
        <v>8.9999999999999993E-3</v>
      </c>
      <c r="N79" s="114"/>
      <c r="O79" s="114"/>
      <c r="P79" s="114"/>
      <c r="Q79" s="114"/>
      <c r="R79" s="114">
        <v>0</v>
      </c>
      <c r="S79" s="114">
        <f t="shared" si="35"/>
        <v>0</v>
      </c>
      <c r="T79" s="114">
        <f t="shared" si="13"/>
        <v>0</v>
      </c>
      <c r="U79" s="114">
        <f t="shared" si="14"/>
        <v>0</v>
      </c>
      <c r="V79" s="114">
        <f t="shared" si="15"/>
        <v>0</v>
      </c>
      <c r="W79" s="114">
        <f t="shared" si="16"/>
        <v>0</v>
      </c>
      <c r="X79" s="114">
        <f t="shared" si="36"/>
        <v>0</v>
      </c>
      <c r="Y79" s="114">
        <f t="shared" si="17"/>
        <v>0</v>
      </c>
      <c r="Z79" s="114">
        <f t="shared" si="29"/>
        <v>0</v>
      </c>
      <c r="AA79" s="114">
        <f t="shared" si="41"/>
        <v>0</v>
      </c>
      <c r="AB79" s="114">
        <f t="shared" si="42"/>
        <v>0</v>
      </c>
      <c r="AC79" s="114">
        <f t="shared" si="30"/>
        <v>0</v>
      </c>
      <c r="AD79" s="114">
        <f t="shared" si="37"/>
        <v>0</v>
      </c>
      <c r="AE79" s="114">
        <f t="shared" si="20"/>
        <v>9103.6172515266317</v>
      </c>
      <c r="AF79" s="114">
        <f t="shared" si="38"/>
        <v>0</v>
      </c>
      <c r="AG79" s="114">
        <f t="shared" si="39"/>
        <v>0</v>
      </c>
      <c r="AH79" s="114">
        <f t="shared" si="21"/>
        <v>10199.484520772292</v>
      </c>
      <c r="AI79" s="114"/>
      <c r="AJ79" s="114">
        <f t="shared" si="22"/>
        <v>0</v>
      </c>
      <c r="AK79" s="114">
        <f t="shared" si="23"/>
        <v>0</v>
      </c>
      <c r="AL79" s="114">
        <f t="shared" si="40"/>
        <v>0</v>
      </c>
      <c r="AM79" s="114">
        <f t="shared" si="24"/>
        <v>0</v>
      </c>
      <c r="AN79" s="115">
        <f t="shared" si="25"/>
        <v>0</v>
      </c>
    </row>
    <row r="80" spans="1:40" ht="14.4">
      <c r="A80" s="47">
        <f t="shared" si="26"/>
        <v>91</v>
      </c>
      <c r="B80" s="47">
        <f t="shared" si="27"/>
        <v>2085</v>
      </c>
      <c r="C80" s="48">
        <f t="shared" si="31"/>
        <v>9.3703810143187821E-2</v>
      </c>
      <c r="D80" s="48">
        <f t="shared" si="32"/>
        <v>9.2748829522259019E-2</v>
      </c>
      <c r="E80" s="48">
        <f t="shared" si="33"/>
        <v>4.5103911717584579E-2</v>
      </c>
      <c r="F80" s="48">
        <f t="shared" si="34"/>
        <v>4.4644379616917099E-2</v>
      </c>
      <c r="H80" s="19">
        <v>61</v>
      </c>
      <c r="I80" s="47">
        <f t="shared" si="28"/>
        <v>91</v>
      </c>
      <c r="J80" s="19">
        <f t="shared" si="10"/>
        <v>7.735824233508036E-2</v>
      </c>
      <c r="K80" s="19">
        <f t="shared" si="11"/>
        <v>0.92264175766491963</v>
      </c>
      <c r="L80" s="62">
        <v>2.733E-2</v>
      </c>
      <c r="M80" s="113">
        <f t="shared" si="12"/>
        <v>8.9999999999999993E-3</v>
      </c>
      <c r="N80" s="114"/>
      <c r="O80" s="114"/>
      <c r="P80" s="114"/>
      <c r="Q80" s="114"/>
      <c r="R80" s="114">
        <v>0</v>
      </c>
      <c r="S80" s="114">
        <f t="shared" si="35"/>
        <v>0</v>
      </c>
      <c r="T80" s="114">
        <f t="shared" si="13"/>
        <v>0</v>
      </c>
      <c r="U80" s="114">
        <f t="shared" si="14"/>
        <v>0</v>
      </c>
      <c r="V80" s="114">
        <f t="shared" si="15"/>
        <v>0</v>
      </c>
      <c r="W80" s="114">
        <f t="shared" si="16"/>
        <v>0</v>
      </c>
      <c r="X80" s="114">
        <f t="shared" si="36"/>
        <v>0</v>
      </c>
      <c r="Y80" s="114">
        <f t="shared" si="17"/>
        <v>0</v>
      </c>
      <c r="Z80" s="114">
        <f t="shared" si="29"/>
        <v>0</v>
      </c>
      <c r="AA80" s="114">
        <f t="shared" si="41"/>
        <v>0</v>
      </c>
      <c r="AB80" s="114">
        <f t="shared" si="42"/>
        <v>0</v>
      </c>
      <c r="AC80" s="114">
        <f t="shared" si="30"/>
        <v>0</v>
      </c>
      <c r="AD80" s="114">
        <f t="shared" si="37"/>
        <v>0</v>
      </c>
      <c r="AE80" s="114">
        <f t="shared" si="20"/>
        <v>9103.6172515266317</v>
      </c>
      <c r="AF80" s="114">
        <f t="shared" si="38"/>
        <v>0</v>
      </c>
      <c r="AG80" s="114">
        <f t="shared" si="39"/>
        <v>0</v>
      </c>
      <c r="AH80" s="114">
        <f t="shared" si="21"/>
        <v>10199.484520772292</v>
      </c>
      <c r="AI80" s="114"/>
      <c r="AJ80" s="114">
        <f t="shared" si="22"/>
        <v>0</v>
      </c>
      <c r="AK80" s="114">
        <f t="shared" si="23"/>
        <v>0</v>
      </c>
      <c r="AL80" s="114">
        <f t="shared" si="40"/>
        <v>0</v>
      </c>
      <c r="AM80" s="114">
        <f t="shared" si="24"/>
        <v>0</v>
      </c>
      <c r="AN80" s="115">
        <f t="shared" si="25"/>
        <v>0</v>
      </c>
    </row>
    <row r="81" spans="1:40" ht="14.4">
      <c r="A81" s="47">
        <f t="shared" si="26"/>
        <v>92</v>
      </c>
      <c r="B81" s="47">
        <f t="shared" si="27"/>
        <v>2086</v>
      </c>
      <c r="C81" s="48">
        <f t="shared" si="31"/>
        <v>0.10126972382181312</v>
      </c>
      <c r="D81" s="48">
        <f t="shared" si="32"/>
        <v>0.10042929026905757</v>
      </c>
      <c r="E81" s="48">
        <f t="shared" si="33"/>
        <v>5.0718456438734932E-2</v>
      </c>
      <c r="F81" s="48">
        <f t="shared" si="34"/>
        <v>5.0297607271404018E-2</v>
      </c>
      <c r="H81" s="19">
        <v>62</v>
      </c>
      <c r="I81" s="47">
        <f t="shared" si="28"/>
        <v>92</v>
      </c>
      <c r="J81" s="19">
        <f t="shared" si="10"/>
        <v>8.5312148462215007E-2</v>
      </c>
      <c r="K81" s="19">
        <f t="shared" si="11"/>
        <v>0.91468785153778498</v>
      </c>
      <c r="L81" s="62">
        <v>2.7560000000000001E-2</v>
      </c>
      <c r="M81" s="113">
        <f t="shared" si="12"/>
        <v>8.9999999999999993E-3</v>
      </c>
      <c r="N81" s="114"/>
      <c r="O81" s="114"/>
      <c r="P81" s="114"/>
      <c r="Q81" s="114"/>
      <c r="R81" s="114">
        <v>0</v>
      </c>
      <c r="S81" s="114">
        <f t="shared" si="35"/>
        <v>0</v>
      </c>
      <c r="T81" s="114">
        <f t="shared" si="13"/>
        <v>0</v>
      </c>
      <c r="U81" s="114">
        <f t="shared" si="14"/>
        <v>0</v>
      </c>
      <c r="V81" s="114">
        <f t="shared" si="15"/>
        <v>0</v>
      </c>
      <c r="W81" s="114">
        <f t="shared" si="16"/>
        <v>0</v>
      </c>
      <c r="X81" s="114">
        <f t="shared" si="36"/>
        <v>0</v>
      </c>
      <c r="Y81" s="114">
        <f t="shared" si="17"/>
        <v>0</v>
      </c>
      <c r="Z81" s="114">
        <f t="shared" si="29"/>
        <v>0</v>
      </c>
      <c r="AA81" s="114">
        <f t="shared" si="41"/>
        <v>0</v>
      </c>
      <c r="AB81" s="114">
        <f t="shared" si="42"/>
        <v>0</v>
      </c>
      <c r="AC81" s="114">
        <f t="shared" si="30"/>
        <v>0</v>
      </c>
      <c r="AD81" s="114">
        <f t="shared" si="37"/>
        <v>0</v>
      </c>
      <c r="AE81" s="114">
        <f t="shared" si="20"/>
        <v>9103.6172515266317</v>
      </c>
      <c r="AF81" s="114">
        <f t="shared" si="38"/>
        <v>0</v>
      </c>
      <c r="AG81" s="114">
        <f t="shared" si="39"/>
        <v>0</v>
      </c>
      <c r="AH81" s="114">
        <f t="shared" si="21"/>
        <v>10199.484520772292</v>
      </c>
      <c r="AI81" s="114"/>
      <c r="AJ81" s="114">
        <f t="shared" si="22"/>
        <v>0</v>
      </c>
      <c r="AK81" s="114">
        <f t="shared" si="23"/>
        <v>0</v>
      </c>
      <c r="AL81" s="114">
        <f t="shared" si="40"/>
        <v>0</v>
      </c>
      <c r="AM81" s="114">
        <f t="shared" si="24"/>
        <v>0</v>
      </c>
      <c r="AN81" s="115">
        <f t="shared" si="25"/>
        <v>0</v>
      </c>
    </row>
    <row r="82" spans="1:40" ht="14.4">
      <c r="A82" s="47">
        <f t="shared" si="26"/>
        <v>93</v>
      </c>
      <c r="B82" s="47">
        <f t="shared" si="27"/>
        <v>2087</v>
      </c>
      <c r="C82" s="48">
        <f t="shared" si="31"/>
        <v>0.1088574328148622</v>
      </c>
      <c r="D82" s="48">
        <f t="shared" si="32"/>
        <v>0.10813807518874416</v>
      </c>
      <c r="E82" s="48">
        <f t="shared" si="33"/>
        <v>5.6291853539363002E-2</v>
      </c>
      <c r="F82" s="48">
        <f t="shared" si="34"/>
        <v>5.591984840708851E-2</v>
      </c>
      <c r="H82" s="19">
        <v>63</v>
      </c>
      <c r="I82" s="47">
        <f t="shared" si="28"/>
        <v>93</v>
      </c>
      <c r="J82" s="19">
        <f t="shared" si="10"/>
        <v>9.3358052422588406E-2</v>
      </c>
      <c r="K82" s="19">
        <f t="shared" si="11"/>
        <v>0.90664194757741157</v>
      </c>
      <c r="L82" s="62">
        <v>2.7789999999999999E-2</v>
      </c>
      <c r="M82" s="113">
        <f t="shared" si="12"/>
        <v>8.9999999999999993E-3</v>
      </c>
      <c r="N82" s="114"/>
      <c r="O82" s="114"/>
      <c r="P82" s="114"/>
      <c r="Q82" s="114"/>
      <c r="R82" s="114">
        <v>0</v>
      </c>
      <c r="S82" s="114">
        <f t="shared" si="35"/>
        <v>0</v>
      </c>
      <c r="T82" s="114">
        <f t="shared" si="13"/>
        <v>0</v>
      </c>
      <c r="U82" s="114">
        <f t="shared" si="14"/>
        <v>0</v>
      </c>
      <c r="V82" s="114">
        <f t="shared" si="15"/>
        <v>0</v>
      </c>
      <c r="W82" s="114">
        <f t="shared" si="16"/>
        <v>0</v>
      </c>
      <c r="X82" s="114">
        <f t="shared" si="36"/>
        <v>0</v>
      </c>
      <c r="Y82" s="114">
        <f t="shared" si="17"/>
        <v>0</v>
      </c>
      <c r="Z82" s="114">
        <f t="shared" si="29"/>
        <v>0</v>
      </c>
      <c r="AA82" s="114">
        <f t="shared" si="41"/>
        <v>0</v>
      </c>
      <c r="AB82" s="114">
        <f t="shared" si="42"/>
        <v>0</v>
      </c>
      <c r="AC82" s="114">
        <f t="shared" si="30"/>
        <v>0</v>
      </c>
      <c r="AD82" s="114">
        <f t="shared" si="37"/>
        <v>0</v>
      </c>
      <c r="AE82" s="114">
        <f t="shared" si="20"/>
        <v>9103.6172515266317</v>
      </c>
      <c r="AF82" s="114">
        <f t="shared" si="38"/>
        <v>0</v>
      </c>
      <c r="AG82" s="114">
        <f t="shared" si="39"/>
        <v>0</v>
      </c>
      <c r="AH82" s="114">
        <f t="shared" si="21"/>
        <v>10199.484520772292</v>
      </c>
      <c r="AI82" s="114"/>
      <c r="AJ82" s="114">
        <f t="shared" si="22"/>
        <v>0</v>
      </c>
      <c r="AK82" s="114">
        <f t="shared" si="23"/>
        <v>0</v>
      </c>
      <c r="AL82" s="114">
        <f t="shared" si="40"/>
        <v>0</v>
      </c>
      <c r="AM82" s="114">
        <f t="shared" si="24"/>
        <v>0</v>
      </c>
      <c r="AN82" s="115">
        <f t="shared" si="25"/>
        <v>0</v>
      </c>
    </row>
    <row r="83" spans="1:40" ht="14.4">
      <c r="A83" s="47">
        <f t="shared" si="26"/>
        <v>94</v>
      </c>
      <c r="B83" s="47">
        <f t="shared" si="27"/>
        <v>2088</v>
      </c>
      <c r="C83" s="48">
        <f t="shared" ref="C83:C114" si="43">IF($A83=121,1,IF($A83&gt;121,0,IF($A83&lt;(x+n),INDEX(Aggregattafel_2.O,$A83+1,1),IF($A83=(x+n),INDEX(f,1,1),IF(AND($A83&gt;(x+n),$A83&lt;(x+n+5)),INDEX(f,2,1),1))*INDEX(Selektionstafel_2.O,$A83+1,1))*EXP(-(INDEX(F_2_2.O,$A83+1,1)*($B83-1999)+INDEX(G,$B83-1998,1)*(INDEX(F_1_2.O,$A83+1,1)-INDEX(F_2_2.O,$A83+1,1))))))</f>
        <v>0.11642803862479566</v>
      </c>
      <c r="D83" s="48">
        <f t="shared" ref="D83:D114" si="44">IF($A83=121,1,IF($A83&gt;121,0,INDEX(Aggregattafel_2.O,$A83+1,1)*EXP(-(INDEX(F_2_2.O,$A83+1,1)*($B83-1999)+INDEX(G,$B83-1998,1)*(INDEX(F_1_2.O,$A83+1,1)-INDEX(F_2_2.O,$A83+1,1))))))</f>
        <v>0.11583489758929892</v>
      </c>
      <c r="E83" s="48">
        <f t="shared" ref="E83:E114" si="45">IF($A83=121,1,IF($A83&gt;121,0,IF($A83&lt;(x+n),INDEX(Aggregattafel_1.O,$A83+1,1),IF($A83=(x+n),INDEX(f,1,1),IF(AND($A83&gt;(x+n),$A83&lt;(x+n+5)),INDEX(f,2,1),1))*INDEX(Selektionstafel_1.O,$A83+1,1))*EXP(-INDEX(F_1.O,$A83+1,1)*($B83-1999))))</f>
        <v>6.1669895063773898E-2</v>
      </c>
      <c r="F83" s="48">
        <f t="shared" ref="F83:F114" si="46">IF($A83=121,1,IF($A83&gt;121,0,INDEX(Aggregattafel_1.O,$A83+1,1)*EXP(-INDEX(F_1.O,$A83+1,1)*($B83-1999))))</f>
        <v>6.1355848194706512E-2</v>
      </c>
      <c r="H83" s="19">
        <v>64</v>
      </c>
      <c r="I83" s="47">
        <f t="shared" si="28"/>
        <v>94</v>
      </c>
      <c r="J83" s="19">
        <f t="shared" si="10"/>
        <v>0.10141239493836014</v>
      </c>
      <c r="K83" s="19">
        <f t="shared" si="11"/>
        <v>0.89858760506163982</v>
      </c>
      <c r="L83" s="62">
        <v>2.801E-2</v>
      </c>
      <c r="M83" s="113">
        <f t="shared" si="12"/>
        <v>8.9999999999999993E-3</v>
      </c>
      <c r="N83" s="114"/>
      <c r="O83" s="114"/>
      <c r="P83" s="114"/>
      <c r="Q83" s="114"/>
      <c r="R83" s="114">
        <v>0</v>
      </c>
      <c r="S83" s="114">
        <f t="shared" ref="S83:S114" si="47">N83+S84*K83/(1+M83)</f>
        <v>0</v>
      </c>
      <c r="T83" s="114">
        <f t="shared" si="13"/>
        <v>0</v>
      </c>
      <c r="U83" s="114">
        <f t="shared" si="14"/>
        <v>0</v>
      </c>
      <c r="V83" s="114">
        <f t="shared" si="15"/>
        <v>0</v>
      </c>
      <c r="W83" s="114">
        <f t="shared" si="16"/>
        <v>0</v>
      </c>
      <c r="X83" s="114">
        <f t="shared" ref="X83:X114" si="48">Q83+X84*K83/(1+M83)</f>
        <v>0</v>
      </c>
      <c r="Y83" s="114">
        <f t="shared" si="17"/>
        <v>0</v>
      </c>
      <c r="Z83" s="114">
        <f t="shared" si="29"/>
        <v>0</v>
      </c>
      <c r="AA83" s="114">
        <f t="shared" si="41"/>
        <v>0</v>
      </c>
      <c r="AB83" s="114">
        <f t="shared" si="42"/>
        <v>0</v>
      </c>
      <c r="AC83" s="114">
        <f t="shared" si="30"/>
        <v>0</v>
      </c>
      <c r="AD83" s="114">
        <f t="shared" ref="AD83:AD114" si="49">N83+Y84/(1+M83)-Y83</f>
        <v>0</v>
      </c>
      <c r="AE83" s="114">
        <f t="shared" si="20"/>
        <v>9103.6172515266317</v>
      </c>
      <c r="AF83" s="114">
        <f t="shared" ref="AF83:AF114" si="50">N83+AA84/(1+M83)-AA83</f>
        <v>0</v>
      </c>
      <c r="AG83" s="114">
        <f t="shared" ref="AG83:AG114" si="51">1/(1+M83)*J83*(O84+R84*$M$5-AA84)</f>
        <v>0</v>
      </c>
      <c r="AH83" s="114">
        <f t="shared" si="21"/>
        <v>10199.484520772292</v>
      </c>
      <c r="AI83" s="114"/>
      <c r="AJ83" s="114">
        <f t="shared" si="22"/>
        <v>0</v>
      </c>
      <c r="AK83" s="114">
        <f t="shared" si="23"/>
        <v>0</v>
      </c>
      <c r="AL83" s="114">
        <f t="shared" ref="AL83:AL114" si="52">S83*$P$5</f>
        <v>0</v>
      </c>
      <c r="AM83" s="114">
        <f t="shared" si="24"/>
        <v>0</v>
      </c>
      <c r="AN83" s="115">
        <f t="shared" si="25"/>
        <v>0</v>
      </c>
    </row>
    <row r="84" spans="1:40" ht="14.4">
      <c r="A84" s="47">
        <f t="shared" si="26"/>
        <v>95</v>
      </c>
      <c r="B84" s="47">
        <f t="shared" si="27"/>
        <v>2089</v>
      </c>
      <c r="C84" s="48">
        <f t="shared" si="43"/>
        <v>0.12393931078114982</v>
      </c>
      <c r="D84" s="48">
        <f t="shared" si="44"/>
        <v>0.1234781190622022</v>
      </c>
      <c r="E84" s="48">
        <f t="shared" si="45"/>
        <v>6.6687739618274025E-2</v>
      </c>
      <c r="F84" s="48">
        <f t="shared" si="46"/>
        <v>6.643955879762968E-2</v>
      </c>
      <c r="H84" s="19">
        <v>65</v>
      </c>
      <c r="I84" s="47">
        <f t="shared" si="28"/>
        <v>95</v>
      </c>
      <c r="J84" s="19">
        <f t="shared" ref="J84:J147" si="53">IF(I84&gt;121,0,IF($D$4="1.O. Selektion",B$6*E84+(1-B$6)*E236,IF($D$4="1.O. Aggregat",B$6*F84+(1-B$6)*F236,IF($D$4="2.O. Selektion",B$6*C84+(1-B$6)*C236,B$6*D84+(1-B$6)*D236))))</f>
        <v>0.10937275807609102</v>
      </c>
      <c r="K84" s="19">
        <f t="shared" ref="K84:K147" si="54">IF(J84&lt;&gt;"",1-J84,"")</f>
        <v>0.89062724192390896</v>
      </c>
      <c r="L84" s="63">
        <v>2.8219999999999999E-2</v>
      </c>
      <c r="M84" s="113">
        <f t="shared" ref="M84:M140" si="55">IF(E$5="konstant",D$5,(1+L85)^H85/(1+L84)^H84 -1)</f>
        <v>8.9999999999999993E-3</v>
      </c>
      <c r="N84" s="114"/>
      <c r="O84" s="114"/>
      <c r="P84" s="114"/>
      <c r="Q84" s="114"/>
      <c r="R84" s="114">
        <v>0</v>
      </c>
      <c r="S84" s="114">
        <f t="shared" si="47"/>
        <v>0</v>
      </c>
      <c r="T84" s="114">
        <f t="shared" ref="T84:T140" si="56">(O85*J84+T85*K84)/(1+M84)</f>
        <v>0</v>
      </c>
      <c r="U84" s="114">
        <f t="shared" ref="U84:U140" si="57">(R85*J84+U85*K84)/(1+M84)</f>
        <v>0</v>
      </c>
      <c r="V84" s="114">
        <f t="shared" ref="V84:V140" si="58">S84+T84+U84*$M$5</f>
        <v>0</v>
      </c>
      <c r="W84" s="114">
        <f t="shared" ref="W84:W140" si="59">P84+W85*K84/(1+M84)</f>
        <v>0</v>
      </c>
      <c r="X84" s="114">
        <f t="shared" si="48"/>
        <v>0</v>
      </c>
      <c r="Y84" s="114">
        <f t="shared" ref="Y84:Y147" si="60">V84-W84*$M$3</f>
        <v>0</v>
      </c>
      <c r="Z84" s="114">
        <f t="shared" si="29"/>
        <v>0</v>
      </c>
      <c r="AA84" s="114">
        <f t="shared" ref="AA84:AA115" si="61">V84+AM84-W84*$M$5</f>
        <v>0</v>
      </c>
      <c r="AB84" s="114">
        <f t="shared" ref="AB84:AB115" si="62">V84+AN84+AM84-W84*$M$5</f>
        <v>0</v>
      </c>
      <c r="AC84" s="114">
        <f t="shared" si="30"/>
        <v>0</v>
      </c>
      <c r="AD84" s="114">
        <f t="shared" si="49"/>
        <v>0</v>
      </c>
      <c r="AE84" s="114">
        <f t="shared" ref="AE84:AE147" si="63">$M$3-AD84</f>
        <v>9103.6172515266317</v>
      </c>
      <c r="AF84" s="114">
        <f t="shared" si="50"/>
        <v>0</v>
      </c>
      <c r="AG84" s="114">
        <f t="shared" si="51"/>
        <v>0</v>
      </c>
      <c r="AH84" s="114">
        <f t="shared" ref="AH84:AH147" si="64">$M$5-AG84-AF84</f>
        <v>10199.484520772292</v>
      </c>
      <c r="AI84" s="114"/>
      <c r="AJ84" s="114">
        <f t="shared" ref="AJ84:AJ141" si="65">$P$3*$M$5*W84</f>
        <v>0</v>
      </c>
      <c r="AK84" s="114">
        <f t="shared" ref="AK84:AK141" si="66">$M$5*$P$4*X84*$P$8</f>
        <v>0</v>
      </c>
      <c r="AL84" s="114">
        <f t="shared" si="52"/>
        <v>0</v>
      </c>
      <c r="AM84" s="114">
        <f t="shared" ref="AM84:AM141" si="67">SUM(AJ84:AL84)</f>
        <v>0</v>
      </c>
      <c r="AN84" s="115">
        <f t="shared" ref="AN84:AN141" si="68">$M$5*$P$7*X84*$P$8</f>
        <v>0</v>
      </c>
    </row>
    <row r="85" spans="1:40" ht="14.4">
      <c r="A85" s="47">
        <f t="shared" ref="A85:A148" si="69">IF(AND(A84&lt;121,A84&lt;&gt;""),A84+1,"")</f>
        <v>96</v>
      </c>
      <c r="B85" s="47">
        <f t="shared" ref="B85:B148" si="70">IF(AND($A84&lt;121,$A84&lt;&gt;""),B84+1,"")</f>
        <v>2090</v>
      </c>
      <c r="C85" s="48">
        <f t="shared" si="43"/>
        <v>0.13135837294203295</v>
      </c>
      <c r="D85" s="48">
        <f t="shared" si="44"/>
        <v>0.13103244492673313</v>
      </c>
      <c r="E85" s="48">
        <f t="shared" si="45"/>
        <v>7.1181114827962341E-2</v>
      </c>
      <c r="F85" s="48">
        <f t="shared" si="46"/>
        <v>7.1004439527022664E-2</v>
      </c>
      <c r="H85" s="19">
        <v>66</v>
      </c>
      <c r="I85" s="47">
        <f t="shared" ref="I85:I148" si="71">IF(AND(A84&lt;121,A84&lt;&gt;""),A84+1,"")</f>
        <v>96</v>
      </c>
      <c r="J85" s="19">
        <f t="shared" si="53"/>
        <v>0.11713030743468429</v>
      </c>
      <c r="K85" s="19">
        <f t="shared" si="54"/>
        <v>0.88286969256531567</v>
      </c>
      <c r="L85" s="62">
        <v>2.843E-2</v>
      </c>
      <c r="M85" s="113">
        <f t="shared" si="55"/>
        <v>8.9999999999999993E-3</v>
      </c>
      <c r="N85" s="114"/>
      <c r="O85" s="114"/>
      <c r="P85" s="114"/>
      <c r="Q85" s="114"/>
      <c r="R85" s="114">
        <v>0</v>
      </c>
      <c r="S85" s="114">
        <f t="shared" si="47"/>
        <v>0</v>
      </c>
      <c r="T85" s="114">
        <f t="shared" si="56"/>
        <v>0</v>
      </c>
      <c r="U85" s="114">
        <f t="shared" si="57"/>
        <v>0</v>
      </c>
      <c r="V85" s="114">
        <f t="shared" si="58"/>
        <v>0</v>
      </c>
      <c r="W85" s="114">
        <f t="shared" si="59"/>
        <v>0</v>
      </c>
      <c r="X85" s="114">
        <f t="shared" si="48"/>
        <v>0</v>
      </c>
      <c r="Y85" s="114">
        <f t="shared" si="60"/>
        <v>0</v>
      </c>
      <c r="Z85" s="114">
        <f t="shared" ref="Z85:Z148" si="72">V85-$M$7*W85</f>
        <v>0</v>
      </c>
      <c r="AA85" s="114">
        <f t="shared" si="61"/>
        <v>0</v>
      </c>
      <c r="AB85" s="114">
        <f t="shared" si="62"/>
        <v>0</v>
      </c>
      <c r="AC85" s="114">
        <f t="shared" ref="AC85:AC148" si="73">IF((V85+AM85+AN85-W85*$M$5)&lt;=0,0,V85+AM85+AN85-W85*$M$5)</f>
        <v>0</v>
      </c>
      <c r="AD85" s="114">
        <f t="shared" si="49"/>
        <v>0</v>
      </c>
      <c r="AE85" s="114">
        <f t="shared" si="63"/>
        <v>9103.6172515266317</v>
      </c>
      <c r="AF85" s="114">
        <f t="shared" si="50"/>
        <v>0</v>
      </c>
      <c r="AG85" s="114">
        <f t="shared" si="51"/>
        <v>0</v>
      </c>
      <c r="AH85" s="114">
        <f t="shared" si="64"/>
        <v>10199.484520772292</v>
      </c>
      <c r="AI85" s="114"/>
      <c r="AJ85" s="114">
        <f t="shared" si="65"/>
        <v>0</v>
      </c>
      <c r="AK85" s="114">
        <f t="shared" si="66"/>
        <v>0</v>
      </c>
      <c r="AL85" s="114">
        <f t="shared" si="52"/>
        <v>0</v>
      </c>
      <c r="AM85" s="114">
        <f t="shared" si="67"/>
        <v>0</v>
      </c>
      <c r="AN85" s="115">
        <f t="shared" si="68"/>
        <v>0</v>
      </c>
    </row>
    <row r="86" spans="1:40" ht="14.4">
      <c r="A86" s="47">
        <f t="shared" si="69"/>
        <v>97</v>
      </c>
      <c r="B86" s="47">
        <f t="shared" si="70"/>
        <v>2091</v>
      </c>
      <c r="C86" s="48">
        <f t="shared" si="43"/>
        <v>0.13866262995623341</v>
      </c>
      <c r="D86" s="48">
        <f t="shared" si="44"/>
        <v>0.13847436220607448</v>
      </c>
      <c r="E86" s="48">
        <f t="shared" si="45"/>
        <v>7.5005205214094733E-2</v>
      </c>
      <c r="F86" s="48">
        <f t="shared" si="46"/>
        <v>7.4903355762747023E-2</v>
      </c>
      <c r="H86" s="19">
        <v>67</v>
      </c>
      <c r="I86" s="47">
        <f t="shared" si="71"/>
        <v>97</v>
      </c>
      <c r="J86" s="19">
        <f t="shared" si="53"/>
        <v>0.12457641964742766</v>
      </c>
      <c r="K86" s="19">
        <f t="shared" si="54"/>
        <v>0.87542358035257228</v>
      </c>
      <c r="L86" s="62">
        <v>2.8629999999999999E-2</v>
      </c>
      <c r="M86" s="113">
        <f t="shared" si="55"/>
        <v>8.9999999999999993E-3</v>
      </c>
      <c r="N86" s="114"/>
      <c r="O86" s="114"/>
      <c r="P86" s="114"/>
      <c r="Q86" s="114"/>
      <c r="R86" s="114">
        <v>0</v>
      </c>
      <c r="S86" s="114">
        <f t="shared" si="47"/>
        <v>0</v>
      </c>
      <c r="T86" s="114">
        <f t="shared" si="56"/>
        <v>0</v>
      </c>
      <c r="U86" s="114">
        <f t="shared" si="57"/>
        <v>0</v>
      </c>
      <c r="V86" s="114">
        <f t="shared" si="58"/>
        <v>0</v>
      </c>
      <c r="W86" s="114">
        <f t="shared" si="59"/>
        <v>0</v>
      </c>
      <c r="X86" s="114">
        <f t="shared" si="48"/>
        <v>0</v>
      </c>
      <c r="Y86" s="114">
        <f t="shared" si="60"/>
        <v>0</v>
      </c>
      <c r="Z86" s="114">
        <f t="shared" si="72"/>
        <v>0</v>
      </c>
      <c r="AA86" s="114">
        <f t="shared" si="61"/>
        <v>0</v>
      </c>
      <c r="AB86" s="114">
        <f t="shared" si="62"/>
        <v>0</v>
      </c>
      <c r="AC86" s="114">
        <f t="shared" si="73"/>
        <v>0</v>
      </c>
      <c r="AD86" s="114">
        <f t="shared" si="49"/>
        <v>0</v>
      </c>
      <c r="AE86" s="114">
        <f t="shared" si="63"/>
        <v>9103.6172515266317</v>
      </c>
      <c r="AF86" s="114">
        <f t="shared" si="50"/>
        <v>0</v>
      </c>
      <c r="AG86" s="114">
        <f t="shared" si="51"/>
        <v>0</v>
      </c>
      <c r="AH86" s="114">
        <f t="shared" si="64"/>
        <v>10199.484520772292</v>
      </c>
      <c r="AI86" s="114"/>
      <c r="AJ86" s="114">
        <f t="shared" si="65"/>
        <v>0</v>
      </c>
      <c r="AK86" s="114">
        <f t="shared" si="66"/>
        <v>0</v>
      </c>
      <c r="AL86" s="114">
        <f t="shared" si="52"/>
        <v>0</v>
      </c>
      <c r="AM86" s="114">
        <f t="shared" si="67"/>
        <v>0</v>
      </c>
      <c r="AN86" s="115">
        <f t="shared" si="68"/>
        <v>0</v>
      </c>
    </row>
    <row r="87" spans="1:40" ht="14.4">
      <c r="A87" s="47">
        <f t="shared" si="69"/>
        <v>98</v>
      </c>
      <c r="B87" s="47">
        <f t="shared" si="70"/>
        <v>2092</v>
      </c>
      <c r="C87" s="48">
        <f t="shared" si="43"/>
        <v>0.14589540572577328</v>
      </c>
      <c r="D87" s="48">
        <f t="shared" si="44"/>
        <v>0.14584382575550095</v>
      </c>
      <c r="E87" s="48">
        <f t="shared" si="45"/>
        <v>7.8520005591249248E-2</v>
      </c>
      <c r="F87" s="48">
        <f t="shared" si="46"/>
        <v>7.849237814163483E-2</v>
      </c>
      <c r="H87" s="19">
        <v>68</v>
      </c>
      <c r="I87" s="47">
        <f t="shared" si="71"/>
        <v>98</v>
      </c>
      <c r="J87" s="19">
        <f t="shared" si="53"/>
        <v>0.13165113289522104</v>
      </c>
      <c r="K87" s="19">
        <f t="shared" si="54"/>
        <v>0.86834886710477899</v>
      </c>
      <c r="L87" s="62">
        <v>2.8819999999999998E-2</v>
      </c>
      <c r="M87" s="113">
        <f t="shared" si="55"/>
        <v>8.9999999999999993E-3</v>
      </c>
      <c r="N87" s="114"/>
      <c r="O87" s="114"/>
      <c r="P87" s="114"/>
      <c r="Q87" s="114"/>
      <c r="R87" s="114">
        <v>0</v>
      </c>
      <c r="S87" s="114">
        <f t="shared" si="47"/>
        <v>0</v>
      </c>
      <c r="T87" s="114">
        <f t="shared" si="56"/>
        <v>0</v>
      </c>
      <c r="U87" s="114">
        <f t="shared" si="57"/>
        <v>0</v>
      </c>
      <c r="V87" s="114">
        <f t="shared" si="58"/>
        <v>0</v>
      </c>
      <c r="W87" s="114">
        <f t="shared" si="59"/>
        <v>0</v>
      </c>
      <c r="X87" s="114">
        <f t="shared" si="48"/>
        <v>0</v>
      </c>
      <c r="Y87" s="114">
        <f t="shared" si="60"/>
        <v>0</v>
      </c>
      <c r="Z87" s="114">
        <f t="shared" si="72"/>
        <v>0</v>
      </c>
      <c r="AA87" s="114">
        <f t="shared" si="61"/>
        <v>0</v>
      </c>
      <c r="AB87" s="114">
        <f t="shared" si="62"/>
        <v>0</v>
      </c>
      <c r="AC87" s="114">
        <f t="shared" si="73"/>
        <v>0</v>
      </c>
      <c r="AD87" s="114">
        <f t="shared" si="49"/>
        <v>0</v>
      </c>
      <c r="AE87" s="114">
        <f t="shared" si="63"/>
        <v>9103.6172515266317</v>
      </c>
      <c r="AF87" s="114">
        <f t="shared" si="50"/>
        <v>0</v>
      </c>
      <c r="AG87" s="114">
        <f t="shared" si="51"/>
        <v>0</v>
      </c>
      <c r="AH87" s="114">
        <f t="shared" si="64"/>
        <v>10199.484520772292</v>
      </c>
      <c r="AI87" s="114"/>
      <c r="AJ87" s="114">
        <f t="shared" si="65"/>
        <v>0</v>
      </c>
      <c r="AK87" s="114">
        <f t="shared" si="66"/>
        <v>0</v>
      </c>
      <c r="AL87" s="114">
        <f t="shared" si="52"/>
        <v>0</v>
      </c>
      <c r="AM87" s="114">
        <f t="shared" si="67"/>
        <v>0</v>
      </c>
      <c r="AN87" s="115">
        <f t="shared" si="68"/>
        <v>0</v>
      </c>
    </row>
    <row r="88" spans="1:40" ht="14.4">
      <c r="A88" s="47">
        <f t="shared" si="69"/>
        <v>99</v>
      </c>
      <c r="B88" s="47">
        <f t="shared" si="70"/>
        <v>2093</v>
      </c>
      <c r="C88" s="48">
        <f t="shared" si="43"/>
        <v>0.15306211723944108</v>
      </c>
      <c r="D88" s="48">
        <f t="shared" si="44"/>
        <v>0.1531466341833525</v>
      </c>
      <c r="E88" s="48">
        <f t="shared" si="45"/>
        <v>8.1961885440574325E-2</v>
      </c>
      <c r="F88" s="48">
        <f t="shared" si="46"/>
        <v>8.2007559978513819E-2</v>
      </c>
      <c r="H88" s="19">
        <v>69</v>
      </c>
      <c r="I88" s="47">
        <f t="shared" si="71"/>
        <v>99</v>
      </c>
      <c r="J88" s="19">
        <f t="shared" si="53"/>
        <v>0.13827718187784435</v>
      </c>
      <c r="K88" s="19">
        <f t="shared" si="54"/>
        <v>0.86172281812215568</v>
      </c>
      <c r="L88" s="62">
        <v>2.9010000000000001E-2</v>
      </c>
      <c r="M88" s="113">
        <f t="shared" si="55"/>
        <v>8.9999999999999993E-3</v>
      </c>
      <c r="N88" s="114"/>
      <c r="O88" s="114"/>
      <c r="P88" s="114"/>
      <c r="Q88" s="114"/>
      <c r="R88" s="114">
        <v>0</v>
      </c>
      <c r="S88" s="114">
        <f t="shared" si="47"/>
        <v>0</v>
      </c>
      <c r="T88" s="114">
        <f t="shared" si="56"/>
        <v>0</v>
      </c>
      <c r="U88" s="114">
        <f t="shared" si="57"/>
        <v>0</v>
      </c>
      <c r="V88" s="114">
        <f t="shared" si="58"/>
        <v>0</v>
      </c>
      <c r="W88" s="114">
        <f t="shared" si="59"/>
        <v>0</v>
      </c>
      <c r="X88" s="114">
        <f t="shared" si="48"/>
        <v>0</v>
      </c>
      <c r="Y88" s="114">
        <f t="shared" si="60"/>
        <v>0</v>
      </c>
      <c r="Z88" s="114">
        <f t="shared" si="72"/>
        <v>0</v>
      </c>
      <c r="AA88" s="114">
        <f t="shared" si="61"/>
        <v>0</v>
      </c>
      <c r="AB88" s="114">
        <f t="shared" si="62"/>
        <v>0</v>
      </c>
      <c r="AC88" s="114">
        <f t="shared" si="73"/>
        <v>0</v>
      </c>
      <c r="AD88" s="114">
        <f t="shared" si="49"/>
        <v>0</v>
      </c>
      <c r="AE88" s="114">
        <f t="shared" si="63"/>
        <v>9103.6172515266317</v>
      </c>
      <c r="AF88" s="114">
        <f t="shared" si="50"/>
        <v>0</v>
      </c>
      <c r="AG88" s="114">
        <f t="shared" si="51"/>
        <v>0</v>
      </c>
      <c r="AH88" s="114">
        <f t="shared" si="64"/>
        <v>10199.484520772292</v>
      </c>
      <c r="AI88" s="114"/>
      <c r="AJ88" s="114">
        <f t="shared" si="65"/>
        <v>0</v>
      </c>
      <c r="AK88" s="114">
        <f t="shared" si="66"/>
        <v>0</v>
      </c>
      <c r="AL88" s="114">
        <f t="shared" si="52"/>
        <v>0</v>
      </c>
      <c r="AM88" s="114">
        <f t="shared" si="67"/>
        <v>0</v>
      </c>
      <c r="AN88" s="115">
        <f t="shared" si="68"/>
        <v>0</v>
      </c>
    </row>
    <row r="89" spans="1:40" ht="14.4">
      <c r="A89" s="47">
        <f t="shared" si="69"/>
        <v>100</v>
      </c>
      <c r="B89" s="47">
        <f t="shared" si="70"/>
        <v>2094</v>
      </c>
      <c r="C89" s="48">
        <f t="shared" si="43"/>
        <v>0.15841293147949173</v>
      </c>
      <c r="D89" s="48">
        <f t="shared" si="44"/>
        <v>0.15841293147949173</v>
      </c>
      <c r="E89" s="48">
        <f t="shared" si="45"/>
        <v>8.4400047639337283E-2</v>
      </c>
      <c r="F89" s="48">
        <f t="shared" si="46"/>
        <v>8.4400047639337283E-2</v>
      </c>
      <c r="H89" s="19">
        <v>70</v>
      </c>
      <c r="I89" s="47">
        <f t="shared" si="71"/>
        <v>100</v>
      </c>
      <c r="J89" s="19">
        <f t="shared" si="53"/>
        <v>0.14646966046668713</v>
      </c>
      <c r="K89" s="19">
        <f t="shared" si="54"/>
        <v>0.85353033953331292</v>
      </c>
      <c r="L89" s="63">
        <v>2.92E-2</v>
      </c>
      <c r="M89" s="113">
        <f t="shared" si="55"/>
        <v>8.9999999999999993E-3</v>
      </c>
      <c r="N89" s="114"/>
      <c r="O89" s="114"/>
      <c r="P89" s="114"/>
      <c r="Q89" s="114"/>
      <c r="R89" s="114">
        <v>0</v>
      </c>
      <c r="S89" s="114">
        <f t="shared" si="47"/>
        <v>0</v>
      </c>
      <c r="T89" s="114">
        <f t="shared" si="56"/>
        <v>0</v>
      </c>
      <c r="U89" s="114">
        <f t="shared" si="57"/>
        <v>0</v>
      </c>
      <c r="V89" s="114">
        <f t="shared" si="58"/>
        <v>0</v>
      </c>
      <c r="W89" s="114">
        <f t="shared" si="59"/>
        <v>0</v>
      </c>
      <c r="X89" s="114">
        <f t="shared" si="48"/>
        <v>0</v>
      </c>
      <c r="Y89" s="114">
        <f t="shared" si="60"/>
        <v>0</v>
      </c>
      <c r="Z89" s="114">
        <f t="shared" si="72"/>
        <v>0</v>
      </c>
      <c r="AA89" s="114">
        <f t="shared" si="61"/>
        <v>0</v>
      </c>
      <c r="AB89" s="114">
        <f t="shared" si="62"/>
        <v>0</v>
      </c>
      <c r="AC89" s="114">
        <f t="shared" si="73"/>
        <v>0</v>
      </c>
      <c r="AD89" s="114">
        <f t="shared" si="49"/>
        <v>0</v>
      </c>
      <c r="AE89" s="114">
        <f t="shared" si="63"/>
        <v>9103.6172515266317</v>
      </c>
      <c r="AF89" s="114">
        <f t="shared" si="50"/>
        <v>0</v>
      </c>
      <c r="AG89" s="114">
        <f t="shared" si="51"/>
        <v>0</v>
      </c>
      <c r="AH89" s="114">
        <f t="shared" si="64"/>
        <v>10199.484520772292</v>
      </c>
      <c r="AI89" s="114"/>
      <c r="AJ89" s="114">
        <f t="shared" si="65"/>
        <v>0</v>
      </c>
      <c r="AK89" s="114">
        <f t="shared" si="66"/>
        <v>0</v>
      </c>
      <c r="AL89" s="114">
        <f t="shared" si="52"/>
        <v>0</v>
      </c>
      <c r="AM89" s="114">
        <f t="shared" si="67"/>
        <v>0</v>
      </c>
      <c r="AN89" s="115">
        <f t="shared" si="68"/>
        <v>0</v>
      </c>
    </row>
    <row r="90" spans="1:40" ht="14.4">
      <c r="A90" s="47">
        <f t="shared" si="69"/>
        <v>101</v>
      </c>
      <c r="B90" s="47">
        <f t="shared" si="70"/>
        <v>2095</v>
      </c>
      <c r="C90" s="48">
        <f t="shared" si="43"/>
        <v>0.1656187343560046</v>
      </c>
      <c r="D90" s="48">
        <f t="shared" si="44"/>
        <v>0.1656187343560046</v>
      </c>
      <c r="E90" s="48">
        <f t="shared" si="45"/>
        <v>8.7794544487565851E-2</v>
      </c>
      <c r="F90" s="48">
        <f t="shared" si="46"/>
        <v>8.7794544487565851E-2</v>
      </c>
      <c r="H90" s="19">
        <v>71</v>
      </c>
      <c r="I90" s="47">
        <f t="shared" si="71"/>
        <v>101</v>
      </c>
      <c r="J90" s="19">
        <f t="shared" si="53"/>
        <v>0.15347709820883482</v>
      </c>
      <c r="K90" s="19">
        <f t="shared" si="54"/>
        <v>0.84652290179116518</v>
      </c>
      <c r="L90" s="62">
        <v>2.938E-2</v>
      </c>
      <c r="M90" s="113">
        <f t="shared" si="55"/>
        <v>8.9999999999999993E-3</v>
      </c>
      <c r="N90" s="114"/>
      <c r="O90" s="114"/>
      <c r="P90" s="114"/>
      <c r="Q90" s="114"/>
      <c r="R90" s="114">
        <v>0</v>
      </c>
      <c r="S90" s="114">
        <f t="shared" si="47"/>
        <v>0</v>
      </c>
      <c r="T90" s="114">
        <f t="shared" si="56"/>
        <v>0</v>
      </c>
      <c r="U90" s="114">
        <f t="shared" si="57"/>
        <v>0</v>
      </c>
      <c r="V90" s="114">
        <f t="shared" si="58"/>
        <v>0</v>
      </c>
      <c r="W90" s="114">
        <f t="shared" si="59"/>
        <v>0</v>
      </c>
      <c r="X90" s="114">
        <f t="shared" si="48"/>
        <v>0</v>
      </c>
      <c r="Y90" s="114">
        <f t="shared" si="60"/>
        <v>0</v>
      </c>
      <c r="Z90" s="114">
        <f t="shared" si="72"/>
        <v>0</v>
      </c>
      <c r="AA90" s="114">
        <f t="shared" si="61"/>
        <v>0</v>
      </c>
      <c r="AB90" s="114">
        <f t="shared" si="62"/>
        <v>0</v>
      </c>
      <c r="AC90" s="114">
        <f t="shared" si="73"/>
        <v>0</v>
      </c>
      <c r="AD90" s="114">
        <f t="shared" si="49"/>
        <v>0</v>
      </c>
      <c r="AE90" s="114">
        <f t="shared" si="63"/>
        <v>9103.6172515266317</v>
      </c>
      <c r="AF90" s="114">
        <f t="shared" si="50"/>
        <v>0</v>
      </c>
      <c r="AG90" s="114">
        <f t="shared" si="51"/>
        <v>0</v>
      </c>
      <c r="AH90" s="114">
        <f t="shared" si="64"/>
        <v>10199.484520772292</v>
      </c>
      <c r="AI90" s="114"/>
      <c r="AJ90" s="114">
        <f t="shared" si="65"/>
        <v>0</v>
      </c>
      <c r="AK90" s="114">
        <f t="shared" si="66"/>
        <v>0</v>
      </c>
      <c r="AL90" s="114">
        <f t="shared" si="52"/>
        <v>0</v>
      </c>
      <c r="AM90" s="114">
        <f t="shared" si="67"/>
        <v>0</v>
      </c>
      <c r="AN90" s="115">
        <f t="shared" si="68"/>
        <v>0</v>
      </c>
    </row>
    <row r="91" spans="1:40" ht="14.4">
      <c r="A91" s="47">
        <f t="shared" si="69"/>
        <v>102</v>
      </c>
      <c r="B91" s="47">
        <f t="shared" si="70"/>
        <v>2096</v>
      </c>
      <c r="C91" s="48">
        <f t="shared" si="43"/>
        <v>0.17285438389623178</v>
      </c>
      <c r="D91" s="48">
        <f t="shared" si="44"/>
        <v>0.17285438389623178</v>
      </c>
      <c r="E91" s="48">
        <f t="shared" si="45"/>
        <v>9.1168921150299745E-2</v>
      </c>
      <c r="F91" s="48">
        <f t="shared" si="46"/>
        <v>9.1168921150299745E-2</v>
      </c>
      <c r="H91" s="19">
        <v>72</v>
      </c>
      <c r="I91" s="47">
        <f t="shared" si="71"/>
        <v>102</v>
      </c>
      <c r="J91" s="19">
        <f t="shared" si="53"/>
        <v>0.16054310206553637</v>
      </c>
      <c r="K91" s="19">
        <f t="shared" si="54"/>
        <v>0.83945689793446365</v>
      </c>
      <c r="L91" s="62">
        <v>2.955E-2</v>
      </c>
      <c r="M91" s="113">
        <f t="shared" si="55"/>
        <v>8.9999999999999993E-3</v>
      </c>
      <c r="N91" s="114"/>
      <c r="O91" s="114"/>
      <c r="P91" s="114"/>
      <c r="Q91" s="114"/>
      <c r="R91" s="114">
        <v>0</v>
      </c>
      <c r="S91" s="114">
        <f t="shared" si="47"/>
        <v>0</v>
      </c>
      <c r="T91" s="114">
        <f t="shared" si="56"/>
        <v>0</v>
      </c>
      <c r="U91" s="114">
        <f t="shared" si="57"/>
        <v>0</v>
      </c>
      <c r="V91" s="114">
        <f t="shared" si="58"/>
        <v>0</v>
      </c>
      <c r="W91" s="114">
        <f t="shared" si="59"/>
        <v>0</v>
      </c>
      <c r="X91" s="114">
        <f t="shared" si="48"/>
        <v>0</v>
      </c>
      <c r="Y91" s="114">
        <f t="shared" si="60"/>
        <v>0</v>
      </c>
      <c r="Z91" s="114">
        <f t="shared" si="72"/>
        <v>0</v>
      </c>
      <c r="AA91" s="114">
        <f t="shared" si="61"/>
        <v>0</v>
      </c>
      <c r="AB91" s="114">
        <f t="shared" si="62"/>
        <v>0</v>
      </c>
      <c r="AC91" s="114">
        <f t="shared" si="73"/>
        <v>0</v>
      </c>
      <c r="AD91" s="114">
        <f t="shared" si="49"/>
        <v>0</v>
      </c>
      <c r="AE91" s="114">
        <f t="shared" si="63"/>
        <v>9103.6172515266317</v>
      </c>
      <c r="AF91" s="114">
        <f t="shared" si="50"/>
        <v>0</v>
      </c>
      <c r="AG91" s="114">
        <f t="shared" si="51"/>
        <v>0</v>
      </c>
      <c r="AH91" s="114">
        <f t="shared" si="64"/>
        <v>10199.484520772292</v>
      </c>
      <c r="AI91" s="114"/>
      <c r="AJ91" s="114">
        <f t="shared" si="65"/>
        <v>0</v>
      </c>
      <c r="AK91" s="114">
        <f t="shared" si="66"/>
        <v>0</v>
      </c>
      <c r="AL91" s="114">
        <f t="shared" si="52"/>
        <v>0</v>
      </c>
      <c r="AM91" s="114">
        <f t="shared" si="67"/>
        <v>0</v>
      </c>
      <c r="AN91" s="115">
        <f t="shared" si="68"/>
        <v>0</v>
      </c>
    </row>
    <row r="92" spans="1:40" ht="14.4">
      <c r="A92" s="47">
        <f t="shared" si="69"/>
        <v>103</v>
      </c>
      <c r="B92" s="47">
        <f t="shared" si="70"/>
        <v>2097</v>
      </c>
      <c r="C92" s="48">
        <f t="shared" si="43"/>
        <v>0.18011886299403002</v>
      </c>
      <c r="D92" s="48">
        <f t="shared" si="44"/>
        <v>0.18011886299403002</v>
      </c>
      <c r="E92" s="48">
        <f t="shared" si="45"/>
        <v>9.4521593123776046E-2</v>
      </c>
      <c r="F92" s="48">
        <f t="shared" si="46"/>
        <v>9.4521593123776046E-2</v>
      </c>
      <c r="H92" s="19">
        <v>73</v>
      </c>
      <c r="I92" s="47">
        <f t="shared" si="71"/>
        <v>103</v>
      </c>
      <c r="J92" s="19">
        <f t="shared" si="53"/>
        <v>0.1676677343145043</v>
      </c>
      <c r="K92" s="19">
        <f t="shared" si="54"/>
        <v>0.83233226568549568</v>
      </c>
      <c r="L92" s="62">
        <v>2.972E-2</v>
      </c>
      <c r="M92" s="113">
        <f t="shared" si="55"/>
        <v>8.9999999999999993E-3</v>
      </c>
      <c r="N92" s="114"/>
      <c r="O92" s="114"/>
      <c r="P92" s="114"/>
      <c r="Q92" s="114"/>
      <c r="R92" s="114">
        <v>0</v>
      </c>
      <c r="S92" s="114">
        <f t="shared" si="47"/>
        <v>0</v>
      </c>
      <c r="T92" s="114">
        <f t="shared" si="56"/>
        <v>0</v>
      </c>
      <c r="U92" s="114">
        <f t="shared" si="57"/>
        <v>0</v>
      </c>
      <c r="V92" s="114">
        <f t="shared" si="58"/>
        <v>0</v>
      </c>
      <c r="W92" s="114">
        <f t="shared" si="59"/>
        <v>0</v>
      </c>
      <c r="X92" s="114">
        <f t="shared" si="48"/>
        <v>0</v>
      </c>
      <c r="Y92" s="114">
        <f t="shared" si="60"/>
        <v>0</v>
      </c>
      <c r="Z92" s="114">
        <f t="shared" si="72"/>
        <v>0</v>
      </c>
      <c r="AA92" s="114">
        <f t="shared" si="61"/>
        <v>0</v>
      </c>
      <c r="AB92" s="114">
        <f t="shared" si="62"/>
        <v>0</v>
      </c>
      <c r="AC92" s="114">
        <f t="shared" si="73"/>
        <v>0</v>
      </c>
      <c r="AD92" s="114">
        <f t="shared" si="49"/>
        <v>0</v>
      </c>
      <c r="AE92" s="114">
        <f t="shared" si="63"/>
        <v>9103.6172515266317</v>
      </c>
      <c r="AF92" s="114">
        <f t="shared" si="50"/>
        <v>0</v>
      </c>
      <c r="AG92" s="114">
        <f t="shared" si="51"/>
        <v>0</v>
      </c>
      <c r="AH92" s="114">
        <f t="shared" si="64"/>
        <v>10199.484520772292</v>
      </c>
      <c r="AI92" s="114"/>
      <c r="AJ92" s="114">
        <f t="shared" si="65"/>
        <v>0</v>
      </c>
      <c r="AK92" s="114">
        <f t="shared" si="66"/>
        <v>0</v>
      </c>
      <c r="AL92" s="114">
        <f t="shared" si="52"/>
        <v>0</v>
      </c>
      <c r="AM92" s="114">
        <f t="shared" si="67"/>
        <v>0</v>
      </c>
      <c r="AN92" s="115">
        <f t="shared" si="68"/>
        <v>0</v>
      </c>
    </row>
    <row r="93" spans="1:40" ht="14.4">
      <c r="A93" s="47">
        <f t="shared" si="69"/>
        <v>104</v>
      </c>
      <c r="B93" s="47">
        <f t="shared" si="70"/>
        <v>2098</v>
      </c>
      <c r="C93" s="48">
        <f t="shared" si="43"/>
        <v>0.18740976698371234</v>
      </c>
      <c r="D93" s="48">
        <f t="shared" si="44"/>
        <v>0.18740976698371234</v>
      </c>
      <c r="E93" s="48">
        <f t="shared" si="45"/>
        <v>9.785219683108759E-2</v>
      </c>
      <c r="F93" s="48">
        <f t="shared" si="46"/>
        <v>9.785219683108759E-2</v>
      </c>
      <c r="H93" s="19">
        <v>74</v>
      </c>
      <c r="I93" s="47">
        <f t="shared" si="71"/>
        <v>104</v>
      </c>
      <c r="J93" s="19">
        <f t="shared" si="53"/>
        <v>0.17485088377668387</v>
      </c>
      <c r="K93" s="19">
        <f t="shared" si="54"/>
        <v>0.8251491162233161</v>
      </c>
      <c r="L93" s="62">
        <v>2.988E-2</v>
      </c>
      <c r="M93" s="113">
        <f t="shared" si="55"/>
        <v>8.9999999999999993E-3</v>
      </c>
      <c r="N93" s="114"/>
      <c r="O93" s="114"/>
      <c r="P93" s="114"/>
      <c r="Q93" s="114"/>
      <c r="R93" s="114">
        <v>0</v>
      </c>
      <c r="S93" s="114">
        <f t="shared" si="47"/>
        <v>0</v>
      </c>
      <c r="T93" s="114">
        <f t="shared" si="56"/>
        <v>0</v>
      </c>
      <c r="U93" s="114">
        <f t="shared" si="57"/>
        <v>0</v>
      </c>
      <c r="V93" s="114">
        <f t="shared" si="58"/>
        <v>0</v>
      </c>
      <c r="W93" s="114">
        <f t="shared" si="59"/>
        <v>0</v>
      </c>
      <c r="X93" s="114">
        <f t="shared" si="48"/>
        <v>0</v>
      </c>
      <c r="Y93" s="114">
        <f t="shared" si="60"/>
        <v>0</v>
      </c>
      <c r="Z93" s="114">
        <f t="shared" si="72"/>
        <v>0</v>
      </c>
      <c r="AA93" s="114">
        <f t="shared" si="61"/>
        <v>0</v>
      </c>
      <c r="AB93" s="114">
        <f t="shared" si="62"/>
        <v>0</v>
      </c>
      <c r="AC93" s="114">
        <f t="shared" si="73"/>
        <v>0</v>
      </c>
      <c r="AD93" s="114">
        <f t="shared" si="49"/>
        <v>0</v>
      </c>
      <c r="AE93" s="114">
        <f t="shared" si="63"/>
        <v>9103.6172515266317</v>
      </c>
      <c r="AF93" s="114">
        <f t="shared" si="50"/>
        <v>0</v>
      </c>
      <c r="AG93" s="114">
        <f t="shared" si="51"/>
        <v>0</v>
      </c>
      <c r="AH93" s="114">
        <f t="shared" si="64"/>
        <v>10199.484520772292</v>
      </c>
      <c r="AI93" s="114"/>
      <c r="AJ93" s="114">
        <f t="shared" si="65"/>
        <v>0</v>
      </c>
      <c r="AK93" s="114">
        <f t="shared" si="66"/>
        <v>0</v>
      </c>
      <c r="AL93" s="114">
        <f t="shared" si="52"/>
        <v>0</v>
      </c>
      <c r="AM93" s="114">
        <f t="shared" si="67"/>
        <v>0</v>
      </c>
      <c r="AN93" s="115">
        <f t="shared" si="68"/>
        <v>0</v>
      </c>
    </row>
    <row r="94" spans="1:40" ht="14.4">
      <c r="A94" s="47">
        <f t="shared" si="69"/>
        <v>105</v>
      </c>
      <c r="B94" s="47">
        <f t="shared" si="70"/>
        <v>2099</v>
      </c>
      <c r="C94" s="48">
        <f t="shared" si="43"/>
        <v>0.19472427925093946</v>
      </c>
      <c r="D94" s="48">
        <f t="shared" si="44"/>
        <v>0.19472427925093946</v>
      </c>
      <c r="E94" s="48">
        <f t="shared" si="45"/>
        <v>0.10115924169026677</v>
      </c>
      <c r="F94" s="48">
        <f t="shared" si="46"/>
        <v>0.10115924169026677</v>
      </c>
      <c r="H94" s="19">
        <v>75</v>
      </c>
      <c r="I94" s="47">
        <f t="shared" si="71"/>
        <v>105</v>
      </c>
      <c r="J94" s="19">
        <f t="shared" si="53"/>
        <v>0.1820917410563046</v>
      </c>
      <c r="K94" s="19">
        <f t="shared" si="54"/>
        <v>0.81790825894369545</v>
      </c>
      <c r="L94" s="63">
        <v>3.005E-2</v>
      </c>
      <c r="M94" s="113">
        <f t="shared" si="55"/>
        <v>8.9999999999999993E-3</v>
      </c>
      <c r="N94" s="114"/>
      <c r="O94" s="114"/>
      <c r="P94" s="114"/>
      <c r="Q94" s="114"/>
      <c r="R94" s="114">
        <v>0</v>
      </c>
      <c r="S94" s="114">
        <f t="shared" si="47"/>
        <v>0</v>
      </c>
      <c r="T94" s="114">
        <f t="shared" si="56"/>
        <v>0</v>
      </c>
      <c r="U94" s="114">
        <f t="shared" si="57"/>
        <v>0</v>
      </c>
      <c r="V94" s="114">
        <f t="shared" si="58"/>
        <v>0</v>
      </c>
      <c r="W94" s="114">
        <f t="shared" si="59"/>
        <v>0</v>
      </c>
      <c r="X94" s="114">
        <f t="shared" si="48"/>
        <v>0</v>
      </c>
      <c r="Y94" s="114">
        <f t="shared" si="60"/>
        <v>0</v>
      </c>
      <c r="Z94" s="114">
        <f t="shared" si="72"/>
        <v>0</v>
      </c>
      <c r="AA94" s="114">
        <f t="shared" si="61"/>
        <v>0</v>
      </c>
      <c r="AB94" s="114">
        <f t="shared" si="62"/>
        <v>0</v>
      </c>
      <c r="AC94" s="114">
        <f t="shared" si="73"/>
        <v>0</v>
      </c>
      <c r="AD94" s="114">
        <f t="shared" si="49"/>
        <v>0</v>
      </c>
      <c r="AE94" s="114">
        <f t="shared" si="63"/>
        <v>9103.6172515266317</v>
      </c>
      <c r="AF94" s="114">
        <f t="shared" si="50"/>
        <v>0</v>
      </c>
      <c r="AG94" s="114">
        <f t="shared" si="51"/>
        <v>0</v>
      </c>
      <c r="AH94" s="114">
        <f t="shared" si="64"/>
        <v>10199.484520772292</v>
      </c>
      <c r="AI94" s="114"/>
      <c r="AJ94" s="114">
        <f t="shared" si="65"/>
        <v>0</v>
      </c>
      <c r="AK94" s="114">
        <f t="shared" si="66"/>
        <v>0</v>
      </c>
      <c r="AL94" s="114">
        <f t="shared" si="52"/>
        <v>0</v>
      </c>
      <c r="AM94" s="114">
        <f t="shared" si="67"/>
        <v>0</v>
      </c>
      <c r="AN94" s="115">
        <f t="shared" si="68"/>
        <v>0</v>
      </c>
    </row>
    <row r="95" spans="1:40" ht="14.4">
      <c r="A95" s="47">
        <f t="shared" si="69"/>
        <v>106</v>
      </c>
      <c r="B95" s="47">
        <f t="shared" si="70"/>
        <v>2100</v>
      </c>
      <c r="C95" s="48">
        <f t="shared" si="43"/>
        <v>0.20206010411796602</v>
      </c>
      <c r="D95" s="48">
        <f t="shared" si="44"/>
        <v>0.20206010411796602</v>
      </c>
      <c r="E95" s="48">
        <f t="shared" si="45"/>
        <v>0.10444102321551277</v>
      </c>
      <c r="F95" s="48">
        <f t="shared" si="46"/>
        <v>0.10444102321551277</v>
      </c>
      <c r="H95" s="19">
        <v>76</v>
      </c>
      <c r="I95" s="47">
        <f t="shared" si="71"/>
        <v>106</v>
      </c>
      <c r="J95" s="19">
        <f t="shared" si="53"/>
        <v>0.18938953457532726</v>
      </c>
      <c r="K95" s="19">
        <f t="shared" si="54"/>
        <v>0.81061046542467274</v>
      </c>
      <c r="L95" s="62">
        <v>3.0200000000000001E-2</v>
      </c>
      <c r="M95" s="113">
        <f t="shared" si="55"/>
        <v>8.9999999999999993E-3</v>
      </c>
      <c r="N95" s="114"/>
      <c r="O95" s="114"/>
      <c r="P95" s="114"/>
      <c r="Q95" s="114"/>
      <c r="R95" s="114">
        <v>0</v>
      </c>
      <c r="S95" s="114">
        <f t="shared" si="47"/>
        <v>0</v>
      </c>
      <c r="T95" s="114">
        <f t="shared" si="56"/>
        <v>0</v>
      </c>
      <c r="U95" s="114">
        <f t="shared" si="57"/>
        <v>0</v>
      </c>
      <c r="V95" s="114">
        <f t="shared" si="58"/>
        <v>0</v>
      </c>
      <c r="W95" s="114">
        <f t="shared" si="59"/>
        <v>0</v>
      </c>
      <c r="X95" s="114">
        <f t="shared" si="48"/>
        <v>0</v>
      </c>
      <c r="Y95" s="114">
        <f t="shared" si="60"/>
        <v>0</v>
      </c>
      <c r="Z95" s="114">
        <f t="shared" si="72"/>
        <v>0</v>
      </c>
      <c r="AA95" s="114">
        <f t="shared" si="61"/>
        <v>0</v>
      </c>
      <c r="AB95" s="114">
        <f t="shared" si="62"/>
        <v>0</v>
      </c>
      <c r="AC95" s="114">
        <f t="shared" si="73"/>
        <v>0</v>
      </c>
      <c r="AD95" s="114">
        <f t="shared" si="49"/>
        <v>0</v>
      </c>
      <c r="AE95" s="114">
        <f t="shared" si="63"/>
        <v>9103.6172515266317</v>
      </c>
      <c r="AF95" s="114">
        <f t="shared" si="50"/>
        <v>0</v>
      </c>
      <c r="AG95" s="114">
        <f t="shared" si="51"/>
        <v>0</v>
      </c>
      <c r="AH95" s="114">
        <f t="shared" si="64"/>
        <v>10199.484520772292</v>
      </c>
      <c r="AI95" s="114"/>
      <c r="AJ95" s="114">
        <f t="shared" si="65"/>
        <v>0</v>
      </c>
      <c r="AK95" s="114">
        <f t="shared" si="66"/>
        <v>0</v>
      </c>
      <c r="AL95" s="114">
        <f t="shared" si="52"/>
        <v>0</v>
      </c>
      <c r="AM95" s="114">
        <f t="shared" si="67"/>
        <v>0</v>
      </c>
      <c r="AN95" s="115">
        <f t="shared" si="68"/>
        <v>0</v>
      </c>
    </row>
    <row r="96" spans="1:40" ht="14.4">
      <c r="A96" s="47">
        <f t="shared" si="69"/>
        <v>107</v>
      </c>
      <c r="B96" s="47">
        <f t="shared" si="70"/>
        <v>2101</v>
      </c>
      <c r="C96" s="48">
        <f t="shared" si="43"/>
        <v>0.20941272030596725</v>
      </c>
      <c r="D96" s="48">
        <f t="shared" si="44"/>
        <v>0.20941272030596725</v>
      </c>
      <c r="E96" s="48">
        <f t="shared" si="45"/>
        <v>0.10769647029289244</v>
      </c>
      <c r="F96" s="48">
        <f t="shared" si="46"/>
        <v>0.10769647029289244</v>
      </c>
      <c r="H96" s="19">
        <v>77</v>
      </c>
      <c r="I96" s="47">
        <f t="shared" si="71"/>
        <v>107</v>
      </c>
      <c r="J96" s="19">
        <f t="shared" si="53"/>
        <v>0.19674243790461807</v>
      </c>
      <c r="K96" s="19">
        <f t="shared" si="54"/>
        <v>0.80325756209538191</v>
      </c>
      <c r="L96" s="62">
        <v>3.0349999999999999E-2</v>
      </c>
      <c r="M96" s="113">
        <f t="shared" si="55"/>
        <v>8.9999999999999993E-3</v>
      </c>
      <c r="N96" s="114"/>
      <c r="O96" s="114"/>
      <c r="P96" s="114"/>
      <c r="Q96" s="114"/>
      <c r="R96" s="114">
        <v>0</v>
      </c>
      <c r="S96" s="114">
        <f t="shared" si="47"/>
        <v>0</v>
      </c>
      <c r="T96" s="114">
        <f t="shared" si="56"/>
        <v>0</v>
      </c>
      <c r="U96" s="114">
        <f t="shared" si="57"/>
        <v>0</v>
      </c>
      <c r="V96" s="114">
        <f t="shared" si="58"/>
        <v>0</v>
      </c>
      <c r="W96" s="114">
        <f t="shared" si="59"/>
        <v>0</v>
      </c>
      <c r="X96" s="114">
        <f t="shared" si="48"/>
        <v>0</v>
      </c>
      <c r="Y96" s="114">
        <f t="shared" si="60"/>
        <v>0</v>
      </c>
      <c r="Z96" s="114">
        <f t="shared" si="72"/>
        <v>0</v>
      </c>
      <c r="AA96" s="114">
        <f t="shared" si="61"/>
        <v>0</v>
      </c>
      <c r="AB96" s="114">
        <f t="shared" si="62"/>
        <v>0</v>
      </c>
      <c r="AC96" s="114">
        <f t="shared" si="73"/>
        <v>0</v>
      </c>
      <c r="AD96" s="114">
        <f t="shared" si="49"/>
        <v>0</v>
      </c>
      <c r="AE96" s="114">
        <f t="shared" si="63"/>
        <v>9103.6172515266317</v>
      </c>
      <c r="AF96" s="114">
        <f t="shared" si="50"/>
        <v>0</v>
      </c>
      <c r="AG96" s="114">
        <f t="shared" si="51"/>
        <v>0</v>
      </c>
      <c r="AH96" s="114">
        <f t="shared" si="64"/>
        <v>10199.484520772292</v>
      </c>
      <c r="AI96" s="114"/>
      <c r="AJ96" s="114">
        <f t="shared" si="65"/>
        <v>0</v>
      </c>
      <c r="AK96" s="114">
        <f t="shared" si="66"/>
        <v>0</v>
      </c>
      <c r="AL96" s="114">
        <f t="shared" si="52"/>
        <v>0</v>
      </c>
      <c r="AM96" s="114">
        <f t="shared" si="67"/>
        <v>0</v>
      </c>
      <c r="AN96" s="115">
        <f t="shared" si="68"/>
        <v>0</v>
      </c>
    </row>
    <row r="97" spans="1:40" ht="14.4">
      <c r="A97" s="47">
        <f t="shared" si="69"/>
        <v>108</v>
      </c>
      <c r="B97" s="47">
        <f t="shared" si="70"/>
        <v>2102</v>
      </c>
      <c r="C97" s="48">
        <f t="shared" si="43"/>
        <v>0.21677907599215268</v>
      </c>
      <c r="D97" s="48">
        <f t="shared" si="44"/>
        <v>0.21677907599215268</v>
      </c>
      <c r="E97" s="48">
        <f t="shared" si="45"/>
        <v>0.11092319217503681</v>
      </c>
      <c r="F97" s="48">
        <f t="shared" si="46"/>
        <v>0.11092319217503681</v>
      </c>
      <c r="H97" s="19">
        <v>78</v>
      </c>
      <c r="I97" s="47">
        <f t="shared" si="71"/>
        <v>108</v>
      </c>
      <c r="J97" s="19">
        <f t="shared" si="53"/>
        <v>0.20414857972239775</v>
      </c>
      <c r="K97" s="19">
        <f t="shared" si="54"/>
        <v>0.79585142027760225</v>
      </c>
      <c r="L97" s="62">
        <v>3.0499999999999999E-2</v>
      </c>
      <c r="M97" s="113">
        <f t="shared" si="55"/>
        <v>8.9999999999999993E-3</v>
      </c>
      <c r="N97" s="114"/>
      <c r="O97" s="114"/>
      <c r="P97" s="114"/>
      <c r="Q97" s="114"/>
      <c r="R97" s="114">
        <v>0</v>
      </c>
      <c r="S97" s="114">
        <f t="shared" si="47"/>
        <v>0</v>
      </c>
      <c r="T97" s="114">
        <f t="shared" si="56"/>
        <v>0</v>
      </c>
      <c r="U97" s="114">
        <f t="shared" si="57"/>
        <v>0</v>
      </c>
      <c r="V97" s="114">
        <f t="shared" si="58"/>
        <v>0</v>
      </c>
      <c r="W97" s="114">
        <f t="shared" si="59"/>
        <v>0</v>
      </c>
      <c r="X97" s="114">
        <f t="shared" si="48"/>
        <v>0</v>
      </c>
      <c r="Y97" s="114">
        <f t="shared" si="60"/>
        <v>0</v>
      </c>
      <c r="Z97" s="114">
        <f t="shared" si="72"/>
        <v>0</v>
      </c>
      <c r="AA97" s="114">
        <f t="shared" si="61"/>
        <v>0</v>
      </c>
      <c r="AB97" s="114">
        <f t="shared" si="62"/>
        <v>0</v>
      </c>
      <c r="AC97" s="114">
        <f t="shared" si="73"/>
        <v>0</v>
      </c>
      <c r="AD97" s="114">
        <f t="shared" si="49"/>
        <v>0</v>
      </c>
      <c r="AE97" s="114">
        <f t="shared" si="63"/>
        <v>9103.6172515266317</v>
      </c>
      <c r="AF97" s="114">
        <f t="shared" si="50"/>
        <v>0</v>
      </c>
      <c r="AG97" s="114">
        <f t="shared" si="51"/>
        <v>0</v>
      </c>
      <c r="AH97" s="114">
        <f t="shared" si="64"/>
        <v>10199.484520772292</v>
      </c>
      <c r="AI97" s="114"/>
      <c r="AJ97" s="114">
        <f t="shared" si="65"/>
        <v>0</v>
      </c>
      <c r="AK97" s="114">
        <f t="shared" si="66"/>
        <v>0</v>
      </c>
      <c r="AL97" s="114">
        <f t="shared" si="52"/>
        <v>0</v>
      </c>
      <c r="AM97" s="114">
        <f t="shared" si="67"/>
        <v>0</v>
      </c>
      <c r="AN97" s="115">
        <f t="shared" si="68"/>
        <v>0</v>
      </c>
    </row>
    <row r="98" spans="1:40" ht="14.4">
      <c r="A98" s="47">
        <f t="shared" si="69"/>
        <v>109</v>
      </c>
      <c r="B98" s="47">
        <f t="shared" si="70"/>
        <v>2103</v>
      </c>
      <c r="C98" s="48">
        <f t="shared" si="43"/>
        <v>0.22415305673080704</v>
      </c>
      <c r="D98" s="48">
        <f t="shared" si="44"/>
        <v>0.22415305673080704</v>
      </c>
      <c r="E98" s="48">
        <f t="shared" si="45"/>
        <v>0.11411864392382032</v>
      </c>
      <c r="F98" s="48">
        <f t="shared" si="46"/>
        <v>0.11411864392382032</v>
      </c>
      <c r="H98" s="19">
        <v>79</v>
      </c>
      <c r="I98" s="47">
        <f t="shared" si="71"/>
        <v>109</v>
      </c>
      <c r="J98" s="19">
        <f t="shared" si="53"/>
        <v>0.21160499352892465</v>
      </c>
      <c r="K98" s="19">
        <f t="shared" si="54"/>
        <v>0.78839500647107541</v>
      </c>
      <c r="L98" s="62">
        <v>3.065E-2</v>
      </c>
      <c r="M98" s="113">
        <f t="shared" si="55"/>
        <v>8.9999999999999993E-3</v>
      </c>
      <c r="N98" s="114"/>
      <c r="O98" s="114"/>
      <c r="P98" s="114"/>
      <c r="Q98" s="114"/>
      <c r="R98" s="114">
        <v>0</v>
      </c>
      <c r="S98" s="114">
        <f t="shared" si="47"/>
        <v>0</v>
      </c>
      <c r="T98" s="114">
        <f t="shared" si="56"/>
        <v>0</v>
      </c>
      <c r="U98" s="114">
        <f t="shared" si="57"/>
        <v>0</v>
      </c>
      <c r="V98" s="114">
        <f t="shared" si="58"/>
        <v>0</v>
      </c>
      <c r="W98" s="114">
        <f t="shared" si="59"/>
        <v>0</v>
      </c>
      <c r="X98" s="114">
        <f t="shared" si="48"/>
        <v>0</v>
      </c>
      <c r="Y98" s="114">
        <f t="shared" si="60"/>
        <v>0</v>
      </c>
      <c r="Z98" s="114">
        <f t="shared" si="72"/>
        <v>0</v>
      </c>
      <c r="AA98" s="114">
        <f t="shared" si="61"/>
        <v>0</v>
      </c>
      <c r="AB98" s="114">
        <f t="shared" si="62"/>
        <v>0</v>
      </c>
      <c r="AC98" s="114">
        <f t="shared" si="73"/>
        <v>0</v>
      </c>
      <c r="AD98" s="114">
        <f t="shared" si="49"/>
        <v>0</v>
      </c>
      <c r="AE98" s="114">
        <f t="shared" si="63"/>
        <v>9103.6172515266317</v>
      </c>
      <c r="AF98" s="114">
        <f t="shared" si="50"/>
        <v>0</v>
      </c>
      <c r="AG98" s="114">
        <f t="shared" si="51"/>
        <v>0</v>
      </c>
      <c r="AH98" s="114">
        <f t="shared" si="64"/>
        <v>10199.484520772292</v>
      </c>
      <c r="AI98" s="114"/>
      <c r="AJ98" s="114">
        <f t="shared" si="65"/>
        <v>0</v>
      </c>
      <c r="AK98" s="114">
        <f t="shared" si="66"/>
        <v>0</v>
      </c>
      <c r="AL98" s="114">
        <f t="shared" si="52"/>
        <v>0</v>
      </c>
      <c r="AM98" s="114">
        <f t="shared" si="67"/>
        <v>0</v>
      </c>
      <c r="AN98" s="115">
        <f t="shared" si="68"/>
        <v>0</v>
      </c>
    </row>
    <row r="99" spans="1:40" ht="14.4">
      <c r="A99" s="47">
        <f t="shared" si="69"/>
        <v>110</v>
      </c>
      <c r="B99" s="47">
        <f t="shared" si="70"/>
        <v>2104</v>
      </c>
      <c r="C99" s="48">
        <f t="shared" si="43"/>
        <v>0.23152960296822978</v>
      </c>
      <c r="D99" s="48">
        <f t="shared" si="44"/>
        <v>0.23152960296822978</v>
      </c>
      <c r="E99" s="48">
        <f t="shared" si="45"/>
        <v>0.11728013986568775</v>
      </c>
      <c r="F99" s="48">
        <f t="shared" si="46"/>
        <v>0.11728013986568775</v>
      </c>
      <c r="H99" s="19">
        <v>80</v>
      </c>
      <c r="I99" s="47">
        <f t="shared" si="71"/>
        <v>110</v>
      </c>
      <c r="J99" s="19">
        <f t="shared" si="53"/>
        <v>0.21910845964431575</v>
      </c>
      <c r="K99" s="19">
        <f t="shared" si="54"/>
        <v>0.7808915403556842</v>
      </c>
      <c r="L99" s="63">
        <v>3.0790000000000001E-2</v>
      </c>
      <c r="M99" s="113">
        <f t="shared" si="55"/>
        <v>8.9999999999999993E-3</v>
      </c>
      <c r="N99" s="114"/>
      <c r="O99" s="114"/>
      <c r="P99" s="114"/>
      <c r="Q99" s="114"/>
      <c r="R99" s="114">
        <v>0</v>
      </c>
      <c r="S99" s="114">
        <f t="shared" si="47"/>
        <v>0</v>
      </c>
      <c r="T99" s="114">
        <f t="shared" si="56"/>
        <v>0</v>
      </c>
      <c r="U99" s="114">
        <f t="shared" si="57"/>
        <v>0</v>
      </c>
      <c r="V99" s="114">
        <f t="shared" si="58"/>
        <v>0</v>
      </c>
      <c r="W99" s="114">
        <f t="shared" si="59"/>
        <v>0</v>
      </c>
      <c r="X99" s="114">
        <f t="shared" si="48"/>
        <v>0</v>
      </c>
      <c r="Y99" s="114">
        <f t="shared" si="60"/>
        <v>0</v>
      </c>
      <c r="Z99" s="114">
        <f t="shared" si="72"/>
        <v>0</v>
      </c>
      <c r="AA99" s="114">
        <f t="shared" si="61"/>
        <v>0</v>
      </c>
      <c r="AB99" s="114">
        <f t="shared" si="62"/>
        <v>0</v>
      </c>
      <c r="AC99" s="114">
        <f t="shared" si="73"/>
        <v>0</v>
      </c>
      <c r="AD99" s="114">
        <f t="shared" si="49"/>
        <v>0</v>
      </c>
      <c r="AE99" s="114">
        <f t="shared" si="63"/>
        <v>9103.6172515266317</v>
      </c>
      <c r="AF99" s="114">
        <f t="shared" si="50"/>
        <v>0</v>
      </c>
      <c r="AG99" s="114">
        <f t="shared" si="51"/>
        <v>0</v>
      </c>
      <c r="AH99" s="114">
        <f t="shared" si="64"/>
        <v>10199.484520772292</v>
      </c>
      <c r="AI99" s="114"/>
      <c r="AJ99" s="114">
        <f t="shared" si="65"/>
        <v>0</v>
      </c>
      <c r="AK99" s="114">
        <f t="shared" si="66"/>
        <v>0</v>
      </c>
      <c r="AL99" s="114">
        <f t="shared" si="52"/>
        <v>0</v>
      </c>
      <c r="AM99" s="114">
        <f t="shared" si="67"/>
        <v>0</v>
      </c>
      <c r="AN99" s="115">
        <f t="shared" si="68"/>
        <v>0</v>
      </c>
    </row>
    <row r="100" spans="1:40" ht="14.4">
      <c r="A100" s="47">
        <f t="shared" si="69"/>
        <v>111</v>
      </c>
      <c r="B100" s="47">
        <f t="shared" si="70"/>
        <v>2105</v>
      </c>
      <c r="C100" s="48">
        <f t="shared" si="43"/>
        <v>0.2389011438487309</v>
      </c>
      <c r="D100" s="48">
        <f t="shared" si="44"/>
        <v>0.2389011438487309</v>
      </c>
      <c r="E100" s="48">
        <f t="shared" si="45"/>
        <v>0.12040433931072334</v>
      </c>
      <c r="F100" s="48">
        <f t="shared" si="46"/>
        <v>0.12040433931072334</v>
      </c>
      <c r="H100" s="19">
        <v>81</v>
      </c>
      <c r="I100" s="47">
        <f t="shared" si="71"/>
        <v>111</v>
      </c>
      <c r="J100" s="19">
        <f t="shared" si="53"/>
        <v>0.2266535745833351</v>
      </c>
      <c r="K100" s="19">
        <f t="shared" si="54"/>
        <v>0.77334642541666487</v>
      </c>
      <c r="L100" s="62">
        <v>3.0929999999999999E-2</v>
      </c>
      <c r="M100" s="113">
        <f t="shared" si="55"/>
        <v>8.9999999999999993E-3</v>
      </c>
      <c r="N100" s="114"/>
      <c r="O100" s="114"/>
      <c r="P100" s="114"/>
      <c r="Q100" s="114"/>
      <c r="R100" s="114">
        <v>0</v>
      </c>
      <c r="S100" s="114">
        <f t="shared" si="47"/>
        <v>0</v>
      </c>
      <c r="T100" s="114">
        <f t="shared" si="56"/>
        <v>0</v>
      </c>
      <c r="U100" s="114">
        <f t="shared" si="57"/>
        <v>0</v>
      </c>
      <c r="V100" s="114">
        <f t="shared" si="58"/>
        <v>0</v>
      </c>
      <c r="W100" s="114">
        <f t="shared" si="59"/>
        <v>0</v>
      </c>
      <c r="X100" s="114">
        <f t="shared" si="48"/>
        <v>0</v>
      </c>
      <c r="Y100" s="114">
        <f t="shared" si="60"/>
        <v>0</v>
      </c>
      <c r="Z100" s="114">
        <f t="shared" si="72"/>
        <v>0</v>
      </c>
      <c r="AA100" s="114">
        <f t="shared" si="61"/>
        <v>0</v>
      </c>
      <c r="AB100" s="114">
        <f t="shared" si="62"/>
        <v>0</v>
      </c>
      <c r="AC100" s="114">
        <f t="shared" si="73"/>
        <v>0</v>
      </c>
      <c r="AD100" s="114">
        <f t="shared" si="49"/>
        <v>0</v>
      </c>
      <c r="AE100" s="114">
        <f t="shared" si="63"/>
        <v>9103.6172515266317</v>
      </c>
      <c r="AF100" s="114">
        <f t="shared" si="50"/>
        <v>0</v>
      </c>
      <c r="AG100" s="114">
        <f t="shared" si="51"/>
        <v>0</v>
      </c>
      <c r="AH100" s="114">
        <f t="shared" si="64"/>
        <v>10199.484520772292</v>
      </c>
      <c r="AI100" s="114"/>
      <c r="AJ100" s="114">
        <f t="shared" si="65"/>
        <v>0</v>
      </c>
      <c r="AK100" s="114">
        <f t="shared" si="66"/>
        <v>0</v>
      </c>
      <c r="AL100" s="114">
        <f t="shared" si="52"/>
        <v>0</v>
      </c>
      <c r="AM100" s="114">
        <f t="shared" si="67"/>
        <v>0</v>
      </c>
      <c r="AN100" s="115">
        <f t="shared" si="68"/>
        <v>0</v>
      </c>
    </row>
    <row r="101" spans="1:40" ht="14.4">
      <c r="A101" s="47">
        <f t="shared" si="69"/>
        <v>112</v>
      </c>
      <c r="B101" s="47">
        <f t="shared" si="70"/>
        <v>2106</v>
      </c>
      <c r="C101" s="48">
        <f t="shared" si="43"/>
        <v>0.24625988371932778</v>
      </c>
      <c r="D101" s="48">
        <f t="shared" si="44"/>
        <v>0.24625988371932778</v>
      </c>
      <c r="E101" s="48">
        <f t="shared" si="45"/>
        <v>0.12348807276449807</v>
      </c>
      <c r="F101" s="48">
        <f t="shared" si="46"/>
        <v>0.12348807276449807</v>
      </c>
      <c r="H101" s="19">
        <v>82</v>
      </c>
      <c r="I101" s="47">
        <f t="shared" si="71"/>
        <v>112</v>
      </c>
      <c r="J101" s="19">
        <f t="shared" si="53"/>
        <v>0.23423522113125017</v>
      </c>
      <c r="K101" s="19">
        <f t="shared" si="54"/>
        <v>0.76576477886874983</v>
      </c>
      <c r="L101" s="62">
        <v>3.1060000000000001E-2</v>
      </c>
      <c r="M101" s="113">
        <f t="shared" si="55"/>
        <v>8.9999999999999993E-3</v>
      </c>
      <c r="N101" s="114"/>
      <c r="O101" s="114"/>
      <c r="P101" s="114"/>
      <c r="Q101" s="114"/>
      <c r="R101" s="114">
        <v>0</v>
      </c>
      <c r="S101" s="114">
        <f t="shared" si="47"/>
        <v>0</v>
      </c>
      <c r="T101" s="114">
        <f t="shared" si="56"/>
        <v>0</v>
      </c>
      <c r="U101" s="114">
        <f t="shared" si="57"/>
        <v>0</v>
      </c>
      <c r="V101" s="114">
        <f t="shared" si="58"/>
        <v>0</v>
      </c>
      <c r="W101" s="114">
        <f t="shared" si="59"/>
        <v>0</v>
      </c>
      <c r="X101" s="114">
        <f t="shared" si="48"/>
        <v>0</v>
      </c>
      <c r="Y101" s="114">
        <f t="shared" si="60"/>
        <v>0</v>
      </c>
      <c r="Z101" s="114">
        <f t="shared" si="72"/>
        <v>0</v>
      </c>
      <c r="AA101" s="114">
        <f t="shared" si="61"/>
        <v>0</v>
      </c>
      <c r="AB101" s="114">
        <f t="shared" si="62"/>
        <v>0</v>
      </c>
      <c r="AC101" s="114">
        <f t="shared" si="73"/>
        <v>0</v>
      </c>
      <c r="AD101" s="114">
        <f t="shared" si="49"/>
        <v>0</v>
      </c>
      <c r="AE101" s="114">
        <f t="shared" si="63"/>
        <v>9103.6172515266317</v>
      </c>
      <c r="AF101" s="114">
        <f t="shared" si="50"/>
        <v>0</v>
      </c>
      <c r="AG101" s="114">
        <f t="shared" si="51"/>
        <v>0</v>
      </c>
      <c r="AH101" s="114">
        <f t="shared" si="64"/>
        <v>10199.484520772292</v>
      </c>
      <c r="AI101" s="114"/>
      <c r="AJ101" s="114">
        <f t="shared" si="65"/>
        <v>0</v>
      </c>
      <c r="AK101" s="114">
        <f t="shared" si="66"/>
        <v>0</v>
      </c>
      <c r="AL101" s="114">
        <f t="shared" si="52"/>
        <v>0</v>
      </c>
      <c r="AM101" s="114">
        <f t="shared" si="67"/>
        <v>0</v>
      </c>
      <c r="AN101" s="115">
        <f t="shared" si="68"/>
        <v>0</v>
      </c>
    </row>
    <row r="102" spans="1:40" ht="14.4">
      <c r="A102" s="47">
        <f t="shared" si="69"/>
        <v>113</v>
      </c>
      <c r="B102" s="47">
        <f t="shared" si="70"/>
        <v>2107</v>
      </c>
      <c r="C102" s="48">
        <f t="shared" si="43"/>
        <v>0.2535965107559085</v>
      </c>
      <c r="D102" s="48">
        <f t="shared" si="44"/>
        <v>0.2535965107559085</v>
      </c>
      <c r="E102" s="48">
        <f t="shared" si="45"/>
        <v>0.12652653737988595</v>
      </c>
      <c r="F102" s="48">
        <f t="shared" si="46"/>
        <v>0.12652653737988595</v>
      </c>
      <c r="H102" s="19">
        <v>83</v>
      </c>
      <c r="I102" s="47">
        <f t="shared" si="71"/>
        <v>113</v>
      </c>
      <c r="J102" s="19">
        <f t="shared" si="53"/>
        <v>0.24184608286036277</v>
      </c>
      <c r="K102" s="19">
        <f t="shared" si="54"/>
        <v>0.7581539171396372</v>
      </c>
      <c r="L102" s="62">
        <v>3.1189999999999999E-2</v>
      </c>
      <c r="M102" s="113">
        <f t="shared" si="55"/>
        <v>8.9999999999999993E-3</v>
      </c>
      <c r="N102" s="114"/>
      <c r="O102" s="114"/>
      <c r="P102" s="114"/>
      <c r="Q102" s="114"/>
      <c r="R102" s="114">
        <v>0</v>
      </c>
      <c r="S102" s="114">
        <f t="shared" si="47"/>
        <v>0</v>
      </c>
      <c r="T102" s="114">
        <f t="shared" si="56"/>
        <v>0</v>
      </c>
      <c r="U102" s="114">
        <f t="shared" si="57"/>
        <v>0</v>
      </c>
      <c r="V102" s="114">
        <f t="shared" si="58"/>
        <v>0</v>
      </c>
      <c r="W102" s="114">
        <f t="shared" si="59"/>
        <v>0</v>
      </c>
      <c r="X102" s="114">
        <f t="shared" si="48"/>
        <v>0</v>
      </c>
      <c r="Y102" s="114">
        <f t="shared" si="60"/>
        <v>0</v>
      </c>
      <c r="Z102" s="114">
        <f t="shared" si="72"/>
        <v>0</v>
      </c>
      <c r="AA102" s="114">
        <f t="shared" si="61"/>
        <v>0</v>
      </c>
      <c r="AB102" s="114">
        <f t="shared" si="62"/>
        <v>0</v>
      </c>
      <c r="AC102" s="114">
        <f t="shared" si="73"/>
        <v>0</v>
      </c>
      <c r="AD102" s="114">
        <f t="shared" si="49"/>
        <v>0</v>
      </c>
      <c r="AE102" s="114">
        <f t="shared" si="63"/>
        <v>9103.6172515266317</v>
      </c>
      <c r="AF102" s="114">
        <f t="shared" si="50"/>
        <v>0</v>
      </c>
      <c r="AG102" s="114">
        <f t="shared" si="51"/>
        <v>0</v>
      </c>
      <c r="AH102" s="114">
        <f t="shared" si="64"/>
        <v>10199.484520772292</v>
      </c>
      <c r="AI102" s="114"/>
      <c r="AJ102" s="114">
        <f t="shared" si="65"/>
        <v>0</v>
      </c>
      <c r="AK102" s="114">
        <f t="shared" si="66"/>
        <v>0</v>
      </c>
      <c r="AL102" s="114">
        <f t="shared" si="52"/>
        <v>0</v>
      </c>
      <c r="AM102" s="114">
        <f t="shared" si="67"/>
        <v>0</v>
      </c>
      <c r="AN102" s="115">
        <f t="shared" si="68"/>
        <v>0</v>
      </c>
    </row>
    <row r="103" spans="1:40" ht="14.4">
      <c r="A103" s="47">
        <f t="shared" si="69"/>
        <v>114</v>
      </c>
      <c r="B103" s="47">
        <f t="shared" si="70"/>
        <v>2108</v>
      </c>
      <c r="C103" s="48">
        <f t="shared" si="43"/>
        <v>0.26090112087066314</v>
      </c>
      <c r="D103" s="48">
        <f t="shared" si="44"/>
        <v>0.26090112087066314</v>
      </c>
      <c r="E103" s="48">
        <f t="shared" si="45"/>
        <v>0.12951492728696051</v>
      </c>
      <c r="F103" s="48">
        <f t="shared" si="46"/>
        <v>0.12951492728696051</v>
      </c>
      <c r="H103" s="19">
        <v>84</v>
      </c>
      <c r="I103" s="47">
        <f t="shared" si="71"/>
        <v>114</v>
      </c>
      <c r="J103" s="19">
        <f t="shared" si="53"/>
        <v>0.2494779801914391</v>
      </c>
      <c r="K103" s="19">
        <f t="shared" si="54"/>
        <v>0.75052201980856093</v>
      </c>
      <c r="L103" s="62">
        <v>3.1320000000000001E-2</v>
      </c>
      <c r="M103" s="113">
        <f t="shared" si="55"/>
        <v>8.9999999999999993E-3</v>
      </c>
      <c r="N103" s="114"/>
      <c r="O103" s="114"/>
      <c r="P103" s="114"/>
      <c r="Q103" s="114"/>
      <c r="R103" s="114">
        <v>0</v>
      </c>
      <c r="S103" s="114">
        <f t="shared" si="47"/>
        <v>0</v>
      </c>
      <c r="T103" s="114">
        <f t="shared" si="56"/>
        <v>0</v>
      </c>
      <c r="U103" s="114">
        <f t="shared" si="57"/>
        <v>0</v>
      </c>
      <c r="V103" s="114">
        <f t="shared" si="58"/>
        <v>0</v>
      </c>
      <c r="W103" s="114">
        <f t="shared" si="59"/>
        <v>0</v>
      </c>
      <c r="X103" s="114">
        <f t="shared" si="48"/>
        <v>0</v>
      </c>
      <c r="Y103" s="114">
        <f t="shared" si="60"/>
        <v>0</v>
      </c>
      <c r="Z103" s="114">
        <f t="shared" si="72"/>
        <v>0</v>
      </c>
      <c r="AA103" s="114">
        <f t="shared" si="61"/>
        <v>0</v>
      </c>
      <c r="AB103" s="114">
        <f t="shared" si="62"/>
        <v>0</v>
      </c>
      <c r="AC103" s="114">
        <f t="shared" si="73"/>
        <v>0</v>
      </c>
      <c r="AD103" s="114">
        <f t="shared" si="49"/>
        <v>0</v>
      </c>
      <c r="AE103" s="114">
        <f t="shared" si="63"/>
        <v>9103.6172515266317</v>
      </c>
      <c r="AF103" s="114">
        <f t="shared" si="50"/>
        <v>0</v>
      </c>
      <c r="AG103" s="114">
        <f t="shared" si="51"/>
        <v>0</v>
      </c>
      <c r="AH103" s="114">
        <f t="shared" si="64"/>
        <v>10199.484520772292</v>
      </c>
      <c r="AI103" s="114"/>
      <c r="AJ103" s="114">
        <f t="shared" si="65"/>
        <v>0</v>
      </c>
      <c r="AK103" s="114">
        <f t="shared" si="66"/>
        <v>0</v>
      </c>
      <c r="AL103" s="114">
        <f t="shared" si="52"/>
        <v>0</v>
      </c>
      <c r="AM103" s="114">
        <f t="shared" si="67"/>
        <v>0</v>
      </c>
      <c r="AN103" s="115">
        <f t="shared" si="68"/>
        <v>0</v>
      </c>
    </row>
    <row r="104" spans="1:40" ht="14.4">
      <c r="A104" s="47">
        <f t="shared" si="69"/>
        <v>115</v>
      </c>
      <c r="B104" s="47">
        <f t="shared" si="70"/>
        <v>2109</v>
      </c>
      <c r="C104" s="48">
        <f t="shared" si="43"/>
        <v>0.26816024805551214</v>
      </c>
      <c r="D104" s="48">
        <f t="shared" si="44"/>
        <v>0.26816024805551214</v>
      </c>
      <c r="E104" s="48">
        <f t="shared" si="45"/>
        <v>0.13244794034354487</v>
      </c>
      <c r="F104" s="48">
        <f t="shared" si="46"/>
        <v>0.13244794034354487</v>
      </c>
      <c r="H104" s="19">
        <v>85</v>
      </c>
      <c r="I104" s="47">
        <f t="shared" si="71"/>
        <v>115</v>
      </c>
      <c r="J104" s="19">
        <f t="shared" si="53"/>
        <v>0.25712006556215461</v>
      </c>
      <c r="K104" s="19">
        <f t="shared" si="54"/>
        <v>0.74287993443784539</v>
      </c>
      <c r="L104" s="63">
        <v>3.1440000000000003E-2</v>
      </c>
      <c r="M104" s="113">
        <f t="shared" si="55"/>
        <v>8.9999999999999993E-3</v>
      </c>
      <c r="N104" s="114"/>
      <c r="O104" s="114"/>
      <c r="P104" s="114"/>
      <c r="Q104" s="114"/>
      <c r="R104" s="114">
        <v>0</v>
      </c>
      <c r="S104" s="114">
        <f t="shared" si="47"/>
        <v>0</v>
      </c>
      <c r="T104" s="114">
        <f t="shared" si="56"/>
        <v>0</v>
      </c>
      <c r="U104" s="114">
        <f t="shared" si="57"/>
        <v>0</v>
      </c>
      <c r="V104" s="114">
        <f t="shared" si="58"/>
        <v>0</v>
      </c>
      <c r="W104" s="114">
        <f t="shared" si="59"/>
        <v>0</v>
      </c>
      <c r="X104" s="114">
        <f t="shared" si="48"/>
        <v>0</v>
      </c>
      <c r="Y104" s="114">
        <f t="shared" si="60"/>
        <v>0</v>
      </c>
      <c r="Z104" s="114">
        <f t="shared" si="72"/>
        <v>0</v>
      </c>
      <c r="AA104" s="114">
        <f t="shared" si="61"/>
        <v>0</v>
      </c>
      <c r="AB104" s="114">
        <f t="shared" si="62"/>
        <v>0</v>
      </c>
      <c r="AC104" s="114">
        <f t="shared" si="73"/>
        <v>0</v>
      </c>
      <c r="AD104" s="114">
        <f t="shared" si="49"/>
        <v>0</v>
      </c>
      <c r="AE104" s="114">
        <f t="shared" si="63"/>
        <v>9103.6172515266317</v>
      </c>
      <c r="AF104" s="114">
        <f t="shared" si="50"/>
        <v>0</v>
      </c>
      <c r="AG104" s="114">
        <f t="shared" si="51"/>
        <v>0</v>
      </c>
      <c r="AH104" s="114">
        <f t="shared" si="64"/>
        <v>10199.484520772292</v>
      </c>
      <c r="AI104" s="114"/>
      <c r="AJ104" s="114">
        <f t="shared" si="65"/>
        <v>0</v>
      </c>
      <c r="AK104" s="114">
        <f t="shared" si="66"/>
        <v>0</v>
      </c>
      <c r="AL104" s="114">
        <f t="shared" si="52"/>
        <v>0</v>
      </c>
      <c r="AM104" s="114">
        <f t="shared" si="67"/>
        <v>0</v>
      </c>
      <c r="AN104" s="115">
        <f t="shared" si="68"/>
        <v>0</v>
      </c>
    </row>
    <row r="105" spans="1:40" ht="14.4">
      <c r="A105" s="47">
        <f t="shared" si="69"/>
        <v>116</v>
      </c>
      <c r="B105" s="47">
        <f t="shared" si="70"/>
        <v>2110</v>
      </c>
      <c r="C105" s="48">
        <f t="shared" si="43"/>
        <v>0.27536040299184628</v>
      </c>
      <c r="D105" s="48">
        <f t="shared" si="44"/>
        <v>0.27536040299184628</v>
      </c>
      <c r="E105" s="48">
        <f t="shared" si="45"/>
        <v>0.13531907455803044</v>
      </c>
      <c r="F105" s="48">
        <f t="shared" si="46"/>
        <v>0.13531907455803044</v>
      </c>
      <c r="H105" s="19">
        <v>86</v>
      </c>
      <c r="I105" s="47">
        <f t="shared" si="71"/>
        <v>116</v>
      </c>
      <c r="J105" s="19">
        <f t="shared" si="53"/>
        <v>0.2647604151081927</v>
      </c>
      <c r="K105" s="19">
        <f t="shared" si="54"/>
        <v>0.7352395848918073</v>
      </c>
      <c r="L105" s="62">
        <v>3.1570000000000001E-2</v>
      </c>
      <c r="M105" s="113">
        <f t="shared" si="55"/>
        <v>8.9999999999999993E-3</v>
      </c>
      <c r="N105" s="114"/>
      <c r="O105" s="114"/>
      <c r="P105" s="114"/>
      <c r="Q105" s="114"/>
      <c r="R105" s="114">
        <v>0</v>
      </c>
      <c r="S105" s="114">
        <f t="shared" si="47"/>
        <v>0</v>
      </c>
      <c r="T105" s="114">
        <f t="shared" si="56"/>
        <v>0</v>
      </c>
      <c r="U105" s="114">
        <f t="shared" si="57"/>
        <v>0</v>
      </c>
      <c r="V105" s="114">
        <f t="shared" si="58"/>
        <v>0</v>
      </c>
      <c r="W105" s="114">
        <f t="shared" si="59"/>
        <v>0</v>
      </c>
      <c r="X105" s="114">
        <f t="shared" si="48"/>
        <v>0</v>
      </c>
      <c r="Y105" s="114">
        <f t="shared" si="60"/>
        <v>0</v>
      </c>
      <c r="Z105" s="114">
        <f t="shared" si="72"/>
        <v>0</v>
      </c>
      <c r="AA105" s="114">
        <f t="shared" si="61"/>
        <v>0</v>
      </c>
      <c r="AB105" s="114">
        <f t="shared" si="62"/>
        <v>0</v>
      </c>
      <c r="AC105" s="114">
        <f t="shared" si="73"/>
        <v>0</v>
      </c>
      <c r="AD105" s="114">
        <f t="shared" si="49"/>
        <v>0</v>
      </c>
      <c r="AE105" s="114">
        <f t="shared" si="63"/>
        <v>9103.6172515266317</v>
      </c>
      <c r="AF105" s="114">
        <f t="shared" si="50"/>
        <v>0</v>
      </c>
      <c r="AG105" s="114">
        <f t="shared" si="51"/>
        <v>0</v>
      </c>
      <c r="AH105" s="114">
        <f t="shared" si="64"/>
        <v>10199.484520772292</v>
      </c>
      <c r="AI105" s="114"/>
      <c r="AJ105" s="114">
        <f t="shared" si="65"/>
        <v>0</v>
      </c>
      <c r="AK105" s="114">
        <f t="shared" si="66"/>
        <v>0</v>
      </c>
      <c r="AL105" s="114">
        <f t="shared" si="52"/>
        <v>0</v>
      </c>
      <c r="AM105" s="114">
        <f t="shared" si="67"/>
        <v>0</v>
      </c>
      <c r="AN105" s="115">
        <f t="shared" si="68"/>
        <v>0</v>
      </c>
    </row>
    <row r="106" spans="1:40" ht="14.4">
      <c r="A106" s="47">
        <f t="shared" si="69"/>
        <v>117</v>
      </c>
      <c r="B106" s="47">
        <f t="shared" si="70"/>
        <v>2111</v>
      </c>
      <c r="C106" s="48">
        <f t="shared" si="43"/>
        <v>0.28248597276297932</v>
      </c>
      <c r="D106" s="48">
        <f t="shared" si="44"/>
        <v>0.28248597276297932</v>
      </c>
      <c r="E106" s="48">
        <f t="shared" si="45"/>
        <v>0.13812144522614003</v>
      </c>
      <c r="F106" s="48">
        <f t="shared" si="46"/>
        <v>0.13812144522614003</v>
      </c>
      <c r="H106" s="19">
        <v>87</v>
      </c>
      <c r="I106" s="47">
        <f t="shared" si="71"/>
        <v>117</v>
      </c>
      <c r="J106" s="19">
        <f t="shared" si="53"/>
        <v>0.27238434573705789</v>
      </c>
      <c r="K106" s="19">
        <f t="shared" si="54"/>
        <v>0.72761565426294217</v>
      </c>
      <c r="L106" s="62">
        <v>3.1690000000000003E-2</v>
      </c>
      <c r="M106" s="113">
        <f t="shared" si="55"/>
        <v>8.9999999999999993E-3</v>
      </c>
      <c r="N106" s="114"/>
      <c r="O106" s="114"/>
      <c r="P106" s="114"/>
      <c r="Q106" s="114"/>
      <c r="R106" s="114">
        <v>0</v>
      </c>
      <c r="S106" s="114">
        <f t="shared" si="47"/>
        <v>0</v>
      </c>
      <c r="T106" s="114">
        <f t="shared" si="56"/>
        <v>0</v>
      </c>
      <c r="U106" s="114">
        <f t="shared" si="57"/>
        <v>0</v>
      </c>
      <c r="V106" s="114">
        <f t="shared" si="58"/>
        <v>0</v>
      </c>
      <c r="W106" s="114">
        <f t="shared" si="59"/>
        <v>0</v>
      </c>
      <c r="X106" s="114">
        <f t="shared" si="48"/>
        <v>0</v>
      </c>
      <c r="Y106" s="114">
        <f t="shared" si="60"/>
        <v>0</v>
      </c>
      <c r="Z106" s="114">
        <f t="shared" si="72"/>
        <v>0</v>
      </c>
      <c r="AA106" s="114">
        <f t="shared" si="61"/>
        <v>0</v>
      </c>
      <c r="AB106" s="114">
        <f t="shared" si="62"/>
        <v>0</v>
      </c>
      <c r="AC106" s="114">
        <f t="shared" si="73"/>
        <v>0</v>
      </c>
      <c r="AD106" s="114">
        <f t="shared" si="49"/>
        <v>0</v>
      </c>
      <c r="AE106" s="114">
        <f t="shared" si="63"/>
        <v>9103.6172515266317</v>
      </c>
      <c r="AF106" s="114">
        <f t="shared" si="50"/>
        <v>0</v>
      </c>
      <c r="AG106" s="114">
        <f t="shared" si="51"/>
        <v>0</v>
      </c>
      <c r="AH106" s="114">
        <f t="shared" si="64"/>
        <v>10199.484520772292</v>
      </c>
      <c r="AI106" s="114"/>
      <c r="AJ106" s="114">
        <f t="shared" si="65"/>
        <v>0</v>
      </c>
      <c r="AK106" s="114">
        <f t="shared" si="66"/>
        <v>0</v>
      </c>
      <c r="AL106" s="114">
        <f t="shared" si="52"/>
        <v>0</v>
      </c>
      <c r="AM106" s="114">
        <f t="shared" si="67"/>
        <v>0</v>
      </c>
      <c r="AN106" s="115">
        <f t="shared" si="68"/>
        <v>0</v>
      </c>
    </row>
    <row r="107" spans="1:40" ht="14.4">
      <c r="A107" s="47">
        <f t="shared" si="69"/>
        <v>118</v>
      </c>
      <c r="B107" s="47">
        <f t="shared" si="70"/>
        <v>2112</v>
      </c>
      <c r="C107" s="48">
        <f t="shared" si="43"/>
        <v>0.28951847097362027</v>
      </c>
      <c r="D107" s="48">
        <f t="shared" si="44"/>
        <v>0.28951847097362027</v>
      </c>
      <c r="E107" s="48">
        <f t="shared" si="45"/>
        <v>0.14084661281130889</v>
      </c>
      <c r="F107" s="48">
        <f t="shared" si="46"/>
        <v>0.14084661281130889</v>
      </c>
      <c r="H107" s="19">
        <v>88</v>
      </c>
      <c r="I107" s="47">
        <f t="shared" si="71"/>
        <v>118</v>
      </c>
      <c r="J107" s="19">
        <f t="shared" si="53"/>
        <v>0.27997425305550039</v>
      </c>
      <c r="K107" s="19">
        <f t="shared" si="54"/>
        <v>0.72002574694449961</v>
      </c>
      <c r="L107" s="62">
        <v>3.1800000000000002E-2</v>
      </c>
      <c r="M107" s="113">
        <f t="shared" si="55"/>
        <v>8.9999999999999993E-3</v>
      </c>
      <c r="N107" s="114"/>
      <c r="O107" s="114"/>
      <c r="P107" s="114"/>
      <c r="Q107" s="114"/>
      <c r="R107" s="114">
        <v>0</v>
      </c>
      <c r="S107" s="114">
        <f t="shared" si="47"/>
        <v>0</v>
      </c>
      <c r="T107" s="114">
        <f t="shared" si="56"/>
        <v>0</v>
      </c>
      <c r="U107" s="114">
        <f t="shared" si="57"/>
        <v>0</v>
      </c>
      <c r="V107" s="114">
        <f t="shared" si="58"/>
        <v>0</v>
      </c>
      <c r="W107" s="114">
        <f t="shared" si="59"/>
        <v>0</v>
      </c>
      <c r="X107" s="114">
        <f t="shared" si="48"/>
        <v>0</v>
      </c>
      <c r="Y107" s="114">
        <f t="shared" si="60"/>
        <v>0</v>
      </c>
      <c r="Z107" s="114">
        <f t="shared" si="72"/>
        <v>0</v>
      </c>
      <c r="AA107" s="114">
        <f t="shared" si="61"/>
        <v>0</v>
      </c>
      <c r="AB107" s="114">
        <f t="shared" si="62"/>
        <v>0</v>
      </c>
      <c r="AC107" s="114">
        <f t="shared" si="73"/>
        <v>0</v>
      </c>
      <c r="AD107" s="114">
        <f t="shared" si="49"/>
        <v>0</v>
      </c>
      <c r="AE107" s="114">
        <f t="shared" si="63"/>
        <v>9103.6172515266317</v>
      </c>
      <c r="AF107" s="114">
        <f t="shared" si="50"/>
        <v>0</v>
      </c>
      <c r="AG107" s="114">
        <f t="shared" si="51"/>
        <v>0</v>
      </c>
      <c r="AH107" s="114">
        <f t="shared" si="64"/>
        <v>10199.484520772292</v>
      </c>
      <c r="AI107" s="114"/>
      <c r="AJ107" s="114">
        <f t="shared" si="65"/>
        <v>0</v>
      </c>
      <c r="AK107" s="114">
        <f t="shared" si="66"/>
        <v>0</v>
      </c>
      <c r="AL107" s="114">
        <f t="shared" si="52"/>
        <v>0</v>
      </c>
      <c r="AM107" s="114">
        <f t="shared" si="67"/>
        <v>0</v>
      </c>
      <c r="AN107" s="115">
        <f t="shared" si="68"/>
        <v>0</v>
      </c>
    </row>
    <row r="108" spans="1:40" ht="14.4">
      <c r="A108" s="47">
        <f t="shared" si="69"/>
        <v>119</v>
      </c>
      <c r="B108" s="47">
        <f t="shared" si="70"/>
        <v>2113</v>
      </c>
      <c r="C108" s="48">
        <f t="shared" si="43"/>
        <v>0.29643665441540296</v>
      </c>
      <c r="D108" s="48">
        <f t="shared" si="44"/>
        <v>0.29643665441540296</v>
      </c>
      <c r="E108" s="48">
        <f t="shared" si="45"/>
        <v>0.14348588348077565</v>
      </c>
      <c r="F108" s="48">
        <f t="shared" si="46"/>
        <v>0.14348588348077565</v>
      </c>
      <c r="H108" s="19">
        <v>89</v>
      </c>
      <c r="I108" s="47">
        <f t="shared" si="71"/>
        <v>119</v>
      </c>
      <c r="J108" s="19">
        <f t="shared" si="53"/>
        <v>0.28750916820414746</v>
      </c>
      <c r="K108" s="19">
        <f t="shared" si="54"/>
        <v>0.71249083179585249</v>
      </c>
      <c r="L108" s="62">
        <v>3.1919999999999997E-2</v>
      </c>
      <c r="M108" s="113">
        <f t="shared" si="55"/>
        <v>8.9999999999999993E-3</v>
      </c>
      <c r="N108" s="114"/>
      <c r="O108" s="114"/>
      <c r="P108" s="114"/>
      <c r="Q108" s="114"/>
      <c r="R108" s="114">
        <v>0</v>
      </c>
      <c r="S108" s="114">
        <f t="shared" si="47"/>
        <v>0</v>
      </c>
      <c r="T108" s="114">
        <f t="shared" si="56"/>
        <v>0</v>
      </c>
      <c r="U108" s="114">
        <f t="shared" si="57"/>
        <v>0</v>
      </c>
      <c r="V108" s="114">
        <f t="shared" si="58"/>
        <v>0</v>
      </c>
      <c r="W108" s="114">
        <f t="shared" si="59"/>
        <v>0</v>
      </c>
      <c r="X108" s="114">
        <f t="shared" si="48"/>
        <v>0</v>
      </c>
      <c r="Y108" s="114">
        <f t="shared" si="60"/>
        <v>0</v>
      </c>
      <c r="Z108" s="114">
        <f t="shared" si="72"/>
        <v>0</v>
      </c>
      <c r="AA108" s="114">
        <f t="shared" si="61"/>
        <v>0</v>
      </c>
      <c r="AB108" s="114">
        <f t="shared" si="62"/>
        <v>0</v>
      </c>
      <c r="AC108" s="114">
        <f t="shared" si="73"/>
        <v>0</v>
      </c>
      <c r="AD108" s="114">
        <f t="shared" si="49"/>
        <v>0</v>
      </c>
      <c r="AE108" s="114">
        <f t="shared" si="63"/>
        <v>9103.6172515266317</v>
      </c>
      <c r="AF108" s="114">
        <f t="shared" si="50"/>
        <v>0</v>
      </c>
      <c r="AG108" s="114">
        <f t="shared" si="51"/>
        <v>0</v>
      </c>
      <c r="AH108" s="114">
        <f t="shared" si="64"/>
        <v>10199.484520772292</v>
      </c>
      <c r="AI108" s="114"/>
      <c r="AJ108" s="114">
        <f t="shared" si="65"/>
        <v>0</v>
      </c>
      <c r="AK108" s="114">
        <f t="shared" si="66"/>
        <v>0</v>
      </c>
      <c r="AL108" s="114">
        <f t="shared" si="52"/>
        <v>0</v>
      </c>
      <c r="AM108" s="114">
        <f t="shared" si="67"/>
        <v>0</v>
      </c>
      <c r="AN108" s="115">
        <f t="shared" si="68"/>
        <v>0</v>
      </c>
    </row>
    <row r="109" spans="1:40" ht="14.4">
      <c r="A109" s="47">
        <f t="shared" si="69"/>
        <v>120</v>
      </c>
      <c r="B109" s="47">
        <f t="shared" si="70"/>
        <v>2114</v>
      </c>
      <c r="C109" s="48">
        <f t="shared" si="43"/>
        <v>0.30321828636646803</v>
      </c>
      <c r="D109" s="48">
        <f t="shared" si="44"/>
        <v>0.30321828636646803</v>
      </c>
      <c r="E109" s="48">
        <f t="shared" si="45"/>
        <v>0.14602892686598115</v>
      </c>
      <c r="F109" s="48">
        <f t="shared" si="46"/>
        <v>0.14602892686598115</v>
      </c>
      <c r="H109" s="19">
        <v>90</v>
      </c>
      <c r="I109" s="47">
        <f t="shared" si="71"/>
        <v>120</v>
      </c>
      <c r="J109" s="19">
        <f t="shared" si="53"/>
        <v>0.29496561544996336</v>
      </c>
      <c r="K109" s="19">
        <f t="shared" si="54"/>
        <v>0.70503438455003664</v>
      </c>
      <c r="L109" s="63">
        <v>3.2030000000000003E-2</v>
      </c>
      <c r="M109" s="113">
        <f t="shared" si="55"/>
        <v>8.9999999999999993E-3</v>
      </c>
      <c r="N109" s="114"/>
      <c r="O109" s="114"/>
      <c r="P109" s="114"/>
      <c r="Q109" s="114"/>
      <c r="R109" s="114">
        <v>0</v>
      </c>
      <c r="S109" s="114">
        <f t="shared" si="47"/>
        <v>0</v>
      </c>
      <c r="T109" s="114">
        <f t="shared" si="56"/>
        <v>0</v>
      </c>
      <c r="U109" s="114">
        <f t="shared" si="57"/>
        <v>0</v>
      </c>
      <c r="V109" s="114">
        <f t="shared" si="58"/>
        <v>0</v>
      </c>
      <c r="W109" s="114">
        <f t="shared" si="59"/>
        <v>0</v>
      </c>
      <c r="X109" s="114">
        <f t="shared" si="48"/>
        <v>0</v>
      </c>
      <c r="Y109" s="114">
        <f t="shared" si="60"/>
        <v>0</v>
      </c>
      <c r="Z109" s="114">
        <f t="shared" si="72"/>
        <v>0</v>
      </c>
      <c r="AA109" s="114">
        <f t="shared" si="61"/>
        <v>0</v>
      </c>
      <c r="AB109" s="114">
        <f t="shared" si="62"/>
        <v>0</v>
      </c>
      <c r="AC109" s="114">
        <f t="shared" si="73"/>
        <v>0</v>
      </c>
      <c r="AD109" s="114">
        <f t="shared" si="49"/>
        <v>0</v>
      </c>
      <c r="AE109" s="114">
        <f t="shared" si="63"/>
        <v>9103.6172515266317</v>
      </c>
      <c r="AF109" s="114">
        <f t="shared" si="50"/>
        <v>0</v>
      </c>
      <c r="AG109" s="114">
        <f t="shared" si="51"/>
        <v>0</v>
      </c>
      <c r="AH109" s="114">
        <f t="shared" si="64"/>
        <v>10199.484520772292</v>
      </c>
      <c r="AI109" s="114"/>
      <c r="AJ109" s="114">
        <f t="shared" si="65"/>
        <v>0</v>
      </c>
      <c r="AK109" s="114">
        <f t="shared" si="66"/>
        <v>0</v>
      </c>
      <c r="AL109" s="114">
        <f t="shared" si="52"/>
        <v>0</v>
      </c>
      <c r="AM109" s="114">
        <f t="shared" si="67"/>
        <v>0</v>
      </c>
      <c r="AN109" s="115">
        <f t="shared" si="68"/>
        <v>0</v>
      </c>
    </row>
    <row r="110" spans="1:40" ht="14.4">
      <c r="A110" s="47">
        <f t="shared" si="69"/>
        <v>121</v>
      </c>
      <c r="B110" s="47">
        <f t="shared" si="70"/>
        <v>2115</v>
      </c>
      <c r="C110" s="48">
        <f t="shared" si="43"/>
        <v>1</v>
      </c>
      <c r="D110" s="48">
        <f t="shared" si="44"/>
        <v>1</v>
      </c>
      <c r="E110" s="48">
        <f t="shared" si="45"/>
        <v>1</v>
      </c>
      <c r="F110" s="48">
        <f t="shared" si="46"/>
        <v>1</v>
      </c>
      <c r="H110" s="19">
        <v>91</v>
      </c>
      <c r="I110" s="47">
        <f t="shared" si="71"/>
        <v>121</v>
      </c>
      <c r="J110" s="19">
        <f t="shared" si="53"/>
        <v>1</v>
      </c>
      <c r="K110" s="19">
        <f t="shared" si="54"/>
        <v>0</v>
      </c>
      <c r="L110" s="62">
        <v>3.2140000000000002E-2</v>
      </c>
      <c r="M110" s="113">
        <f t="shared" si="55"/>
        <v>8.9999999999999993E-3</v>
      </c>
      <c r="N110" s="114"/>
      <c r="O110" s="114"/>
      <c r="P110" s="114"/>
      <c r="Q110" s="114"/>
      <c r="R110" s="114">
        <v>0</v>
      </c>
      <c r="S110" s="114">
        <f t="shared" si="47"/>
        <v>0</v>
      </c>
      <c r="T110" s="114">
        <f t="shared" si="56"/>
        <v>0</v>
      </c>
      <c r="U110" s="114">
        <f t="shared" si="57"/>
        <v>0</v>
      </c>
      <c r="V110" s="114">
        <f>S110+T110+U110*$M$5</f>
        <v>0</v>
      </c>
      <c r="W110" s="114">
        <f t="shared" si="59"/>
        <v>0</v>
      </c>
      <c r="X110" s="114">
        <f t="shared" si="48"/>
        <v>0</v>
      </c>
      <c r="Y110" s="114">
        <f>V110-W110*$M$3</f>
        <v>0</v>
      </c>
      <c r="Z110" s="114">
        <f t="shared" si="72"/>
        <v>0</v>
      </c>
      <c r="AA110" s="114">
        <f t="shared" si="61"/>
        <v>0</v>
      </c>
      <c r="AB110" s="114">
        <f t="shared" si="62"/>
        <v>0</v>
      </c>
      <c r="AC110" s="114">
        <f t="shared" si="73"/>
        <v>0</v>
      </c>
      <c r="AD110" s="114">
        <f t="shared" si="49"/>
        <v>0</v>
      </c>
      <c r="AE110" s="114">
        <f t="shared" si="63"/>
        <v>9103.6172515266317</v>
      </c>
      <c r="AF110" s="114">
        <f t="shared" si="50"/>
        <v>0</v>
      </c>
      <c r="AG110" s="114">
        <f t="shared" si="51"/>
        <v>0</v>
      </c>
      <c r="AH110" s="114">
        <f t="shared" si="64"/>
        <v>10199.484520772292</v>
      </c>
      <c r="AI110" s="114"/>
      <c r="AJ110" s="114">
        <f t="shared" si="65"/>
        <v>0</v>
      </c>
      <c r="AK110" s="114">
        <f t="shared" si="66"/>
        <v>0</v>
      </c>
      <c r="AL110" s="114">
        <f t="shared" si="52"/>
        <v>0</v>
      </c>
      <c r="AM110" s="114">
        <f t="shared" si="67"/>
        <v>0</v>
      </c>
      <c r="AN110" s="115">
        <f t="shared" si="68"/>
        <v>0</v>
      </c>
    </row>
    <row r="111" spans="1:40" ht="14.4">
      <c r="A111" s="47" t="str">
        <f t="shared" si="69"/>
        <v/>
      </c>
      <c r="B111" s="47" t="str">
        <f t="shared" si="70"/>
        <v/>
      </c>
      <c r="C111" s="48">
        <f t="shared" si="43"/>
        <v>0</v>
      </c>
      <c r="D111" s="48">
        <f t="shared" si="44"/>
        <v>0</v>
      </c>
      <c r="E111" s="48">
        <f t="shared" si="45"/>
        <v>0</v>
      </c>
      <c r="F111" s="48">
        <f t="shared" si="46"/>
        <v>0</v>
      </c>
      <c r="H111" s="19">
        <v>92</v>
      </c>
      <c r="I111" s="47" t="str">
        <f t="shared" si="71"/>
        <v/>
      </c>
      <c r="J111" s="19">
        <f t="shared" si="53"/>
        <v>0</v>
      </c>
      <c r="K111" s="19">
        <f t="shared" si="54"/>
        <v>1</v>
      </c>
      <c r="L111" s="62">
        <v>3.2239999999999998E-2</v>
      </c>
      <c r="M111" s="113">
        <f t="shared" si="55"/>
        <v>8.9999999999999993E-3</v>
      </c>
      <c r="N111" s="114"/>
      <c r="O111" s="114"/>
      <c r="P111" s="114"/>
      <c r="Q111" s="114"/>
      <c r="R111" s="114">
        <v>0</v>
      </c>
      <c r="S111" s="114">
        <f t="shared" si="47"/>
        <v>0</v>
      </c>
      <c r="T111" s="114">
        <f t="shared" si="56"/>
        <v>0</v>
      </c>
      <c r="U111" s="114">
        <f t="shared" si="57"/>
        <v>0</v>
      </c>
      <c r="V111" s="114">
        <f t="shared" si="58"/>
        <v>0</v>
      </c>
      <c r="W111" s="114">
        <f t="shared" si="59"/>
        <v>0</v>
      </c>
      <c r="X111" s="114">
        <f t="shared" si="48"/>
        <v>0</v>
      </c>
      <c r="Y111" s="114">
        <f t="shared" si="60"/>
        <v>0</v>
      </c>
      <c r="Z111" s="114">
        <f t="shared" si="72"/>
        <v>0</v>
      </c>
      <c r="AA111" s="114">
        <f t="shared" si="61"/>
        <v>0</v>
      </c>
      <c r="AB111" s="114">
        <f t="shared" si="62"/>
        <v>0</v>
      </c>
      <c r="AC111" s="114">
        <f t="shared" si="73"/>
        <v>0</v>
      </c>
      <c r="AD111" s="114">
        <f t="shared" si="49"/>
        <v>0</v>
      </c>
      <c r="AE111" s="114">
        <f t="shared" si="63"/>
        <v>9103.6172515266317</v>
      </c>
      <c r="AF111" s="114">
        <f t="shared" si="50"/>
        <v>0</v>
      </c>
      <c r="AG111" s="114">
        <f t="shared" si="51"/>
        <v>0</v>
      </c>
      <c r="AH111" s="114">
        <f t="shared" si="64"/>
        <v>10199.484520772292</v>
      </c>
      <c r="AI111" s="114"/>
      <c r="AJ111" s="114">
        <f t="shared" si="65"/>
        <v>0</v>
      </c>
      <c r="AK111" s="114">
        <f t="shared" si="66"/>
        <v>0</v>
      </c>
      <c r="AL111" s="114">
        <f t="shared" si="52"/>
        <v>0</v>
      </c>
      <c r="AM111" s="114">
        <f t="shared" si="67"/>
        <v>0</v>
      </c>
      <c r="AN111" s="115">
        <f t="shared" si="68"/>
        <v>0</v>
      </c>
    </row>
    <row r="112" spans="1:40" ht="14.4">
      <c r="A112" s="47" t="str">
        <f t="shared" si="69"/>
        <v/>
      </c>
      <c r="B112" s="47" t="str">
        <f t="shared" si="70"/>
        <v/>
      </c>
      <c r="C112" s="48">
        <f t="shared" si="43"/>
        <v>0</v>
      </c>
      <c r="D112" s="48">
        <f t="shared" si="44"/>
        <v>0</v>
      </c>
      <c r="E112" s="48">
        <f t="shared" si="45"/>
        <v>0</v>
      </c>
      <c r="F112" s="48">
        <f t="shared" si="46"/>
        <v>0</v>
      </c>
      <c r="H112" s="19">
        <v>93</v>
      </c>
      <c r="I112" s="47" t="str">
        <f t="shared" si="71"/>
        <v/>
      </c>
      <c r="J112" s="19">
        <f t="shared" si="53"/>
        <v>0</v>
      </c>
      <c r="K112" s="19">
        <f t="shared" si="54"/>
        <v>1</v>
      </c>
      <c r="L112" s="62">
        <v>3.2349999999999997E-2</v>
      </c>
      <c r="M112" s="113">
        <f t="shared" si="55"/>
        <v>8.9999999999999993E-3</v>
      </c>
      <c r="N112" s="114"/>
      <c r="O112" s="114"/>
      <c r="P112" s="114"/>
      <c r="Q112" s="114"/>
      <c r="R112" s="114">
        <v>0</v>
      </c>
      <c r="S112" s="114">
        <f t="shared" si="47"/>
        <v>0</v>
      </c>
      <c r="T112" s="114">
        <f t="shared" si="56"/>
        <v>0</v>
      </c>
      <c r="U112" s="114">
        <f t="shared" si="57"/>
        <v>0</v>
      </c>
      <c r="V112" s="114">
        <f t="shared" si="58"/>
        <v>0</v>
      </c>
      <c r="W112" s="114">
        <f t="shared" si="59"/>
        <v>0</v>
      </c>
      <c r="X112" s="114">
        <f t="shared" si="48"/>
        <v>0</v>
      </c>
      <c r="Y112" s="114">
        <f t="shared" si="60"/>
        <v>0</v>
      </c>
      <c r="Z112" s="114">
        <f t="shared" si="72"/>
        <v>0</v>
      </c>
      <c r="AA112" s="114">
        <f t="shared" si="61"/>
        <v>0</v>
      </c>
      <c r="AB112" s="114">
        <f t="shared" si="62"/>
        <v>0</v>
      </c>
      <c r="AC112" s="114">
        <f t="shared" si="73"/>
        <v>0</v>
      </c>
      <c r="AD112" s="114">
        <f t="shared" si="49"/>
        <v>0</v>
      </c>
      <c r="AE112" s="114">
        <f t="shared" si="63"/>
        <v>9103.6172515266317</v>
      </c>
      <c r="AF112" s="114">
        <f t="shared" si="50"/>
        <v>0</v>
      </c>
      <c r="AG112" s="114">
        <f t="shared" si="51"/>
        <v>0</v>
      </c>
      <c r="AH112" s="114">
        <f t="shared" si="64"/>
        <v>10199.484520772292</v>
      </c>
      <c r="AI112" s="114"/>
      <c r="AJ112" s="114">
        <f t="shared" si="65"/>
        <v>0</v>
      </c>
      <c r="AK112" s="114">
        <f t="shared" si="66"/>
        <v>0</v>
      </c>
      <c r="AL112" s="114">
        <f t="shared" si="52"/>
        <v>0</v>
      </c>
      <c r="AM112" s="114">
        <f t="shared" si="67"/>
        <v>0</v>
      </c>
      <c r="AN112" s="115">
        <f t="shared" si="68"/>
        <v>0</v>
      </c>
    </row>
    <row r="113" spans="1:40" ht="14.4">
      <c r="A113" s="47" t="str">
        <f t="shared" si="69"/>
        <v/>
      </c>
      <c r="B113" s="47" t="str">
        <f t="shared" si="70"/>
        <v/>
      </c>
      <c r="C113" s="48">
        <f t="shared" si="43"/>
        <v>0</v>
      </c>
      <c r="D113" s="48">
        <f t="shared" si="44"/>
        <v>0</v>
      </c>
      <c r="E113" s="48">
        <f t="shared" si="45"/>
        <v>0</v>
      </c>
      <c r="F113" s="48">
        <f t="shared" si="46"/>
        <v>0</v>
      </c>
      <c r="H113" s="19">
        <v>94</v>
      </c>
      <c r="I113" s="47" t="str">
        <f t="shared" si="71"/>
        <v/>
      </c>
      <c r="J113" s="19">
        <f t="shared" si="53"/>
        <v>0</v>
      </c>
      <c r="K113" s="19">
        <f t="shared" si="54"/>
        <v>1</v>
      </c>
      <c r="L113" s="62">
        <v>3.245E-2</v>
      </c>
      <c r="M113" s="113">
        <f t="shared" si="55"/>
        <v>8.9999999999999993E-3</v>
      </c>
      <c r="N113" s="114"/>
      <c r="O113" s="114"/>
      <c r="P113" s="114"/>
      <c r="Q113" s="114"/>
      <c r="R113" s="114">
        <v>0</v>
      </c>
      <c r="S113" s="114">
        <f t="shared" si="47"/>
        <v>0</v>
      </c>
      <c r="T113" s="114">
        <f t="shared" si="56"/>
        <v>0</v>
      </c>
      <c r="U113" s="114">
        <f t="shared" si="57"/>
        <v>0</v>
      </c>
      <c r="V113" s="114">
        <f t="shared" si="58"/>
        <v>0</v>
      </c>
      <c r="W113" s="114">
        <f t="shared" si="59"/>
        <v>0</v>
      </c>
      <c r="X113" s="114">
        <f t="shared" si="48"/>
        <v>0</v>
      </c>
      <c r="Y113" s="114">
        <f t="shared" si="60"/>
        <v>0</v>
      </c>
      <c r="Z113" s="114">
        <f t="shared" si="72"/>
        <v>0</v>
      </c>
      <c r="AA113" s="114">
        <f t="shared" si="61"/>
        <v>0</v>
      </c>
      <c r="AB113" s="114">
        <f t="shared" si="62"/>
        <v>0</v>
      </c>
      <c r="AC113" s="114">
        <f t="shared" si="73"/>
        <v>0</v>
      </c>
      <c r="AD113" s="114">
        <f t="shared" si="49"/>
        <v>0</v>
      </c>
      <c r="AE113" s="114">
        <f t="shared" si="63"/>
        <v>9103.6172515266317</v>
      </c>
      <c r="AF113" s="114">
        <f t="shared" si="50"/>
        <v>0</v>
      </c>
      <c r="AG113" s="114">
        <f t="shared" si="51"/>
        <v>0</v>
      </c>
      <c r="AH113" s="114">
        <f t="shared" si="64"/>
        <v>10199.484520772292</v>
      </c>
      <c r="AI113" s="114"/>
      <c r="AJ113" s="114">
        <f t="shared" si="65"/>
        <v>0</v>
      </c>
      <c r="AK113" s="114">
        <f t="shared" si="66"/>
        <v>0</v>
      </c>
      <c r="AL113" s="114">
        <f t="shared" si="52"/>
        <v>0</v>
      </c>
      <c r="AM113" s="114">
        <f t="shared" si="67"/>
        <v>0</v>
      </c>
      <c r="AN113" s="115">
        <f t="shared" si="68"/>
        <v>0</v>
      </c>
    </row>
    <row r="114" spans="1:40" ht="14.4">
      <c r="A114" s="47" t="str">
        <f t="shared" si="69"/>
        <v/>
      </c>
      <c r="B114" s="47" t="str">
        <f t="shared" si="70"/>
        <v/>
      </c>
      <c r="C114" s="48">
        <f t="shared" si="43"/>
        <v>0</v>
      </c>
      <c r="D114" s="48">
        <f t="shared" si="44"/>
        <v>0</v>
      </c>
      <c r="E114" s="48">
        <f t="shared" si="45"/>
        <v>0</v>
      </c>
      <c r="F114" s="48">
        <f t="shared" si="46"/>
        <v>0</v>
      </c>
      <c r="H114" s="19">
        <v>95</v>
      </c>
      <c r="I114" s="47" t="str">
        <f t="shared" si="71"/>
        <v/>
      </c>
      <c r="J114" s="19">
        <f t="shared" si="53"/>
        <v>0</v>
      </c>
      <c r="K114" s="19">
        <f t="shared" si="54"/>
        <v>1</v>
      </c>
      <c r="L114" s="63">
        <v>3.2550000000000003E-2</v>
      </c>
      <c r="M114" s="113">
        <f t="shared" si="55"/>
        <v>8.9999999999999993E-3</v>
      </c>
      <c r="N114" s="114"/>
      <c r="O114" s="114"/>
      <c r="P114" s="114"/>
      <c r="Q114" s="114"/>
      <c r="R114" s="114">
        <v>0</v>
      </c>
      <c r="S114" s="114">
        <f t="shared" si="47"/>
        <v>0</v>
      </c>
      <c r="T114" s="114">
        <f t="shared" si="56"/>
        <v>0</v>
      </c>
      <c r="U114" s="114">
        <f t="shared" si="57"/>
        <v>0</v>
      </c>
      <c r="V114" s="114">
        <f t="shared" si="58"/>
        <v>0</v>
      </c>
      <c r="W114" s="114">
        <f t="shared" si="59"/>
        <v>0</v>
      </c>
      <c r="X114" s="114">
        <f t="shared" si="48"/>
        <v>0</v>
      </c>
      <c r="Y114" s="114">
        <f t="shared" si="60"/>
        <v>0</v>
      </c>
      <c r="Z114" s="114">
        <f t="shared" si="72"/>
        <v>0</v>
      </c>
      <c r="AA114" s="114">
        <f t="shared" si="61"/>
        <v>0</v>
      </c>
      <c r="AB114" s="114">
        <f t="shared" si="62"/>
        <v>0</v>
      </c>
      <c r="AC114" s="114">
        <f t="shared" si="73"/>
        <v>0</v>
      </c>
      <c r="AD114" s="114">
        <f t="shared" si="49"/>
        <v>0</v>
      </c>
      <c r="AE114" s="114">
        <f t="shared" si="63"/>
        <v>9103.6172515266317</v>
      </c>
      <c r="AF114" s="114">
        <f t="shared" si="50"/>
        <v>0</v>
      </c>
      <c r="AG114" s="114">
        <f t="shared" si="51"/>
        <v>0</v>
      </c>
      <c r="AH114" s="114">
        <f t="shared" si="64"/>
        <v>10199.484520772292</v>
      </c>
      <c r="AI114" s="114"/>
      <c r="AJ114" s="114">
        <f t="shared" si="65"/>
        <v>0</v>
      </c>
      <c r="AK114" s="114">
        <f t="shared" si="66"/>
        <v>0</v>
      </c>
      <c r="AL114" s="114">
        <f t="shared" si="52"/>
        <v>0</v>
      </c>
      <c r="AM114" s="114">
        <f t="shared" si="67"/>
        <v>0</v>
      </c>
      <c r="AN114" s="115">
        <f t="shared" si="68"/>
        <v>0</v>
      </c>
    </row>
    <row r="115" spans="1:40" ht="14.4">
      <c r="A115" s="47" t="str">
        <f t="shared" si="69"/>
        <v/>
      </c>
      <c r="B115" s="47" t="str">
        <f t="shared" si="70"/>
        <v/>
      </c>
      <c r="C115" s="48">
        <f t="shared" ref="C115:C146" si="74">IF($A115=121,1,IF($A115&gt;121,0,IF($A115&lt;(x+n),INDEX(Aggregattafel_2.O,$A115+1,1),IF($A115=(x+n),INDEX(f,1,1),IF(AND($A115&gt;(x+n),$A115&lt;(x+n+5)),INDEX(f,2,1),1))*INDEX(Selektionstafel_2.O,$A115+1,1))*EXP(-(INDEX(F_2_2.O,$A115+1,1)*($B115-1999)+INDEX(G,$B115-1998,1)*(INDEX(F_1_2.O,$A115+1,1)-INDEX(F_2_2.O,$A115+1,1))))))</f>
        <v>0</v>
      </c>
      <c r="D115" s="48">
        <f t="shared" ref="D115:D146" si="75">IF($A115=121,1,IF($A115&gt;121,0,INDEX(Aggregattafel_2.O,$A115+1,1)*EXP(-(INDEX(F_2_2.O,$A115+1,1)*($B115-1999)+INDEX(G,$B115-1998,1)*(INDEX(F_1_2.O,$A115+1,1)-INDEX(F_2_2.O,$A115+1,1))))))</f>
        <v>0</v>
      </c>
      <c r="E115" s="48">
        <f t="shared" ref="E115:E146" si="76">IF($A115=121,1,IF($A115&gt;121,0,IF($A115&lt;(x+n),INDEX(Aggregattafel_1.O,$A115+1,1),IF($A115=(x+n),INDEX(f,1,1),IF(AND($A115&gt;(x+n),$A115&lt;(x+n+5)),INDEX(f,2,1),1))*INDEX(Selektionstafel_1.O,$A115+1,1))*EXP(-INDEX(F_1.O,$A115+1,1)*($B115-1999))))</f>
        <v>0</v>
      </c>
      <c r="F115" s="48">
        <f t="shared" ref="F115:F146" si="77">IF($A115=121,1,IF($A115&gt;121,0,INDEX(Aggregattafel_1.O,$A115+1,1)*EXP(-INDEX(F_1.O,$A115+1,1)*($B115-1999))))</f>
        <v>0</v>
      </c>
      <c r="H115" s="19">
        <v>96</v>
      </c>
      <c r="I115" s="47" t="str">
        <f t="shared" si="71"/>
        <v/>
      </c>
      <c r="J115" s="19">
        <f t="shared" si="53"/>
        <v>0</v>
      </c>
      <c r="K115" s="19">
        <f t="shared" si="54"/>
        <v>1</v>
      </c>
      <c r="L115" s="62">
        <v>3.2649999999999998E-2</v>
      </c>
      <c r="M115" s="113">
        <f t="shared" si="55"/>
        <v>8.9999999999999993E-3</v>
      </c>
      <c r="N115" s="114"/>
      <c r="O115" s="114"/>
      <c r="P115" s="114"/>
      <c r="Q115" s="114"/>
      <c r="R115" s="114">
        <v>0</v>
      </c>
      <c r="S115" s="114">
        <f t="shared" ref="S115:S140" si="78">N115+S116*K115/(1+M115)</f>
        <v>0</v>
      </c>
      <c r="T115" s="114">
        <f t="shared" si="56"/>
        <v>0</v>
      </c>
      <c r="U115" s="114">
        <f t="shared" si="57"/>
        <v>0</v>
      </c>
      <c r="V115" s="114">
        <f t="shared" si="58"/>
        <v>0</v>
      </c>
      <c r="W115" s="114">
        <f t="shared" si="59"/>
        <v>0</v>
      </c>
      <c r="X115" s="114">
        <f t="shared" ref="X115:X140" si="79">Q115+X116*K115/(1+M115)</f>
        <v>0</v>
      </c>
      <c r="Y115" s="114">
        <f t="shared" si="60"/>
        <v>0</v>
      </c>
      <c r="Z115" s="114">
        <f t="shared" si="72"/>
        <v>0</v>
      </c>
      <c r="AA115" s="114">
        <f t="shared" si="61"/>
        <v>0</v>
      </c>
      <c r="AB115" s="114">
        <f t="shared" si="62"/>
        <v>0</v>
      </c>
      <c r="AC115" s="114">
        <f t="shared" si="73"/>
        <v>0</v>
      </c>
      <c r="AD115" s="114">
        <f t="shared" ref="AD115:AD146" si="80">N115+Y116/(1+M115)-Y115</f>
        <v>0</v>
      </c>
      <c r="AE115" s="114">
        <f t="shared" si="63"/>
        <v>9103.6172515266317</v>
      </c>
      <c r="AF115" s="114">
        <f t="shared" ref="AF115:AF146" si="81">N115+AA116/(1+M115)-AA115</f>
        <v>0</v>
      </c>
      <c r="AG115" s="114">
        <f t="shared" ref="AG115:AG146" si="82">1/(1+M115)*J115*(O116+R116*$M$5-AA116)</f>
        <v>0</v>
      </c>
      <c r="AH115" s="114">
        <f t="shared" si="64"/>
        <v>10199.484520772292</v>
      </c>
      <c r="AI115" s="114"/>
      <c r="AJ115" s="114">
        <f t="shared" si="65"/>
        <v>0</v>
      </c>
      <c r="AK115" s="114">
        <f t="shared" si="66"/>
        <v>0</v>
      </c>
      <c r="AL115" s="114">
        <f t="shared" ref="AL115:AL141" si="83">S115*$P$5</f>
        <v>0</v>
      </c>
      <c r="AM115" s="114">
        <f t="shared" si="67"/>
        <v>0</v>
      </c>
      <c r="AN115" s="115">
        <f t="shared" si="68"/>
        <v>0</v>
      </c>
    </row>
    <row r="116" spans="1:40" ht="14.4">
      <c r="A116" s="47" t="str">
        <f t="shared" si="69"/>
        <v/>
      </c>
      <c r="B116" s="47" t="str">
        <f t="shared" si="70"/>
        <v/>
      </c>
      <c r="C116" s="48">
        <f t="shared" si="74"/>
        <v>0</v>
      </c>
      <c r="D116" s="48">
        <f t="shared" si="75"/>
        <v>0</v>
      </c>
      <c r="E116" s="48">
        <f t="shared" si="76"/>
        <v>0</v>
      </c>
      <c r="F116" s="48">
        <f t="shared" si="77"/>
        <v>0</v>
      </c>
      <c r="H116" s="19">
        <v>97</v>
      </c>
      <c r="I116" s="47" t="str">
        <f t="shared" si="71"/>
        <v/>
      </c>
      <c r="J116" s="19">
        <f t="shared" si="53"/>
        <v>0</v>
      </c>
      <c r="K116" s="19">
        <f t="shared" si="54"/>
        <v>1</v>
      </c>
      <c r="L116" s="62">
        <v>3.2739999999999998E-2</v>
      </c>
      <c r="M116" s="113">
        <f t="shared" si="55"/>
        <v>8.9999999999999993E-3</v>
      </c>
      <c r="N116" s="114"/>
      <c r="O116" s="114"/>
      <c r="P116" s="114"/>
      <c r="Q116" s="114"/>
      <c r="R116" s="114">
        <v>0</v>
      </c>
      <c r="S116" s="114">
        <f t="shared" si="78"/>
        <v>0</v>
      </c>
      <c r="T116" s="114">
        <f t="shared" si="56"/>
        <v>0</v>
      </c>
      <c r="U116" s="114">
        <f t="shared" si="57"/>
        <v>0</v>
      </c>
      <c r="V116" s="114">
        <f t="shared" si="58"/>
        <v>0</v>
      </c>
      <c r="W116" s="114">
        <f t="shared" si="59"/>
        <v>0</v>
      </c>
      <c r="X116" s="114">
        <f t="shared" si="79"/>
        <v>0</v>
      </c>
      <c r="Y116" s="114">
        <f t="shared" si="60"/>
        <v>0</v>
      </c>
      <c r="Z116" s="114">
        <f t="shared" si="72"/>
        <v>0</v>
      </c>
      <c r="AA116" s="114">
        <f t="shared" ref="AA116:AA147" si="84">V116+AM116-W116*$M$5</f>
        <v>0</v>
      </c>
      <c r="AB116" s="114">
        <f t="shared" ref="AB116:AB147" si="85">V116+AN116+AM116-W116*$M$5</f>
        <v>0</v>
      </c>
      <c r="AC116" s="114">
        <f t="shared" si="73"/>
        <v>0</v>
      </c>
      <c r="AD116" s="114">
        <f t="shared" si="80"/>
        <v>0</v>
      </c>
      <c r="AE116" s="114">
        <f t="shared" si="63"/>
        <v>9103.6172515266317</v>
      </c>
      <c r="AF116" s="114">
        <f t="shared" si="81"/>
        <v>0</v>
      </c>
      <c r="AG116" s="114">
        <f t="shared" si="82"/>
        <v>0</v>
      </c>
      <c r="AH116" s="114">
        <f t="shared" si="64"/>
        <v>10199.484520772292</v>
      </c>
      <c r="AI116" s="114"/>
      <c r="AJ116" s="114">
        <f t="shared" si="65"/>
        <v>0</v>
      </c>
      <c r="AK116" s="114">
        <f t="shared" si="66"/>
        <v>0</v>
      </c>
      <c r="AL116" s="114">
        <f t="shared" si="83"/>
        <v>0</v>
      </c>
      <c r="AM116" s="114">
        <f t="shared" si="67"/>
        <v>0</v>
      </c>
      <c r="AN116" s="115">
        <f t="shared" si="68"/>
        <v>0</v>
      </c>
    </row>
    <row r="117" spans="1:40" ht="14.4">
      <c r="A117" s="47" t="str">
        <f t="shared" si="69"/>
        <v/>
      </c>
      <c r="B117" s="47" t="str">
        <f t="shared" si="70"/>
        <v/>
      </c>
      <c r="C117" s="48">
        <f t="shared" si="74"/>
        <v>0</v>
      </c>
      <c r="D117" s="48">
        <f t="shared" si="75"/>
        <v>0</v>
      </c>
      <c r="E117" s="48">
        <f t="shared" si="76"/>
        <v>0</v>
      </c>
      <c r="F117" s="48">
        <f t="shared" si="77"/>
        <v>0</v>
      </c>
      <c r="H117" s="19">
        <v>98</v>
      </c>
      <c r="I117" s="47" t="str">
        <f t="shared" si="71"/>
        <v/>
      </c>
      <c r="J117" s="19">
        <f t="shared" si="53"/>
        <v>0</v>
      </c>
      <c r="K117" s="19">
        <f t="shared" si="54"/>
        <v>1</v>
      </c>
      <c r="L117" s="62">
        <v>3.2840000000000001E-2</v>
      </c>
      <c r="M117" s="113">
        <f t="shared" si="55"/>
        <v>8.9999999999999993E-3</v>
      </c>
      <c r="N117" s="114"/>
      <c r="O117" s="114"/>
      <c r="P117" s="114"/>
      <c r="Q117" s="114"/>
      <c r="R117" s="114">
        <v>0</v>
      </c>
      <c r="S117" s="114">
        <f t="shared" si="78"/>
        <v>0</v>
      </c>
      <c r="T117" s="114">
        <f t="shared" si="56"/>
        <v>0</v>
      </c>
      <c r="U117" s="114">
        <f t="shared" si="57"/>
        <v>0</v>
      </c>
      <c r="V117" s="114">
        <f t="shared" si="58"/>
        <v>0</v>
      </c>
      <c r="W117" s="114">
        <f t="shared" si="59"/>
        <v>0</v>
      </c>
      <c r="X117" s="114">
        <f t="shared" si="79"/>
        <v>0</v>
      </c>
      <c r="Y117" s="114">
        <f t="shared" si="60"/>
        <v>0</v>
      </c>
      <c r="Z117" s="114">
        <f t="shared" si="72"/>
        <v>0</v>
      </c>
      <c r="AA117" s="114">
        <f t="shared" si="84"/>
        <v>0</v>
      </c>
      <c r="AB117" s="114">
        <f t="shared" si="85"/>
        <v>0</v>
      </c>
      <c r="AC117" s="114">
        <f t="shared" si="73"/>
        <v>0</v>
      </c>
      <c r="AD117" s="114">
        <f t="shared" si="80"/>
        <v>0</v>
      </c>
      <c r="AE117" s="114">
        <f t="shared" si="63"/>
        <v>9103.6172515266317</v>
      </c>
      <c r="AF117" s="114">
        <f t="shared" si="81"/>
        <v>0</v>
      </c>
      <c r="AG117" s="114">
        <f t="shared" si="82"/>
        <v>0</v>
      </c>
      <c r="AH117" s="114">
        <f t="shared" si="64"/>
        <v>10199.484520772292</v>
      </c>
      <c r="AI117" s="114"/>
      <c r="AJ117" s="114">
        <f t="shared" si="65"/>
        <v>0</v>
      </c>
      <c r="AK117" s="114">
        <f t="shared" si="66"/>
        <v>0</v>
      </c>
      <c r="AL117" s="114">
        <f t="shared" si="83"/>
        <v>0</v>
      </c>
      <c r="AM117" s="114">
        <f t="shared" si="67"/>
        <v>0</v>
      </c>
      <c r="AN117" s="115">
        <f t="shared" si="68"/>
        <v>0</v>
      </c>
    </row>
    <row r="118" spans="1:40" ht="14.4">
      <c r="A118" s="47" t="str">
        <f t="shared" si="69"/>
        <v/>
      </c>
      <c r="B118" s="47" t="str">
        <f t="shared" si="70"/>
        <v/>
      </c>
      <c r="C118" s="48">
        <f t="shared" si="74"/>
        <v>0</v>
      </c>
      <c r="D118" s="48">
        <f t="shared" si="75"/>
        <v>0</v>
      </c>
      <c r="E118" s="48">
        <f t="shared" si="76"/>
        <v>0</v>
      </c>
      <c r="F118" s="48">
        <f t="shared" si="77"/>
        <v>0</v>
      </c>
      <c r="H118" s="19">
        <v>99</v>
      </c>
      <c r="I118" s="47" t="str">
        <f t="shared" si="71"/>
        <v/>
      </c>
      <c r="J118" s="19">
        <f t="shared" si="53"/>
        <v>0</v>
      </c>
      <c r="K118" s="19">
        <f t="shared" si="54"/>
        <v>1</v>
      </c>
      <c r="L118" s="62">
        <v>3.2930000000000001E-2</v>
      </c>
      <c r="M118" s="113">
        <f t="shared" si="55"/>
        <v>8.9999999999999993E-3</v>
      </c>
      <c r="N118" s="114"/>
      <c r="O118" s="114"/>
      <c r="P118" s="114"/>
      <c r="Q118" s="114"/>
      <c r="R118" s="114">
        <v>0</v>
      </c>
      <c r="S118" s="114">
        <f t="shared" si="78"/>
        <v>0</v>
      </c>
      <c r="T118" s="114">
        <f t="shared" si="56"/>
        <v>0</v>
      </c>
      <c r="U118" s="114">
        <f t="shared" si="57"/>
        <v>0</v>
      </c>
      <c r="V118" s="114">
        <f t="shared" si="58"/>
        <v>0</v>
      </c>
      <c r="W118" s="114">
        <f t="shared" si="59"/>
        <v>0</v>
      </c>
      <c r="X118" s="114">
        <f t="shared" si="79"/>
        <v>0</v>
      </c>
      <c r="Y118" s="114">
        <f t="shared" si="60"/>
        <v>0</v>
      </c>
      <c r="Z118" s="114">
        <f t="shared" si="72"/>
        <v>0</v>
      </c>
      <c r="AA118" s="114">
        <f t="shared" si="84"/>
        <v>0</v>
      </c>
      <c r="AB118" s="114">
        <f t="shared" si="85"/>
        <v>0</v>
      </c>
      <c r="AC118" s="114">
        <f t="shared" si="73"/>
        <v>0</v>
      </c>
      <c r="AD118" s="114">
        <f t="shared" si="80"/>
        <v>0</v>
      </c>
      <c r="AE118" s="114">
        <f t="shared" si="63"/>
        <v>9103.6172515266317</v>
      </c>
      <c r="AF118" s="114">
        <f t="shared" si="81"/>
        <v>0</v>
      </c>
      <c r="AG118" s="114">
        <f t="shared" si="82"/>
        <v>0</v>
      </c>
      <c r="AH118" s="114">
        <f t="shared" si="64"/>
        <v>10199.484520772292</v>
      </c>
      <c r="AI118" s="114"/>
      <c r="AJ118" s="114">
        <f t="shared" si="65"/>
        <v>0</v>
      </c>
      <c r="AK118" s="114">
        <f t="shared" si="66"/>
        <v>0</v>
      </c>
      <c r="AL118" s="114">
        <f t="shared" si="83"/>
        <v>0</v>
      </c>
      <c r="AM118" s="114">
        <f t="shared" si="67"/>
        <v>0</v>
      </c>
      <c r="AN118" s="115">
        <f t="shared" si="68"/>
        <v>0</v>
      </c>
    </row>
    <row r="119" spans="1:40" ht="14.4">
      <c r="A119" s="47" t="str">
        <f t="shared" si="69"/>
        <v/>
      </c>
      <c r="B119" s="47" t="str">
        <f t="shared" si="70"/>
        <v/>
      </c>
      <c r="C119" s="48">
        <f t="shared" si="74"/>
        <v>0</v>
      </c>
      <c r="D119" s="48">
        <f t="shared" si="75"/>
        <v>0</v>
      </c>
      <c r="E119" s="48">
        <f t="shared" si="76"/>
        <v>0</v>
      </c>
      <c r="F119" s="48">
        <f t="shared" si="77"/>
        <v>0</v>
      </c>
      <c r="H119" s="19">
        <v>100</v>
      </c>
      <c r="I119" s="47" t="str">
        <f t="shared" si="71"/>
        <v/>
      </c>
      <c r="J119" s="19">
        <f t="shared" si="53"/>
        <v>0</v>
      </c>
      <c r="K119" s="19">
        <f t="shared" si="54"/>
        <v>1</v>
      </c>
      <c r="L119" s="63">
        <v>3.3020000000000001E-2</v>
      </c>
      <c r="M119" s="114">
        <f t="shared" si="55"/>
        <v>8.9999999999999993E-3</v>
      </c>
      <c r="N119" s="114"/>
      <c r="O119" s="114"/>
      <c r="P119" s="114"/>
      <c r="Q119" s="114"/>
      <c r="R119" s="114">
        <v>0</v>
      </c>
      <c r="S119" s="114">
        <f t="shared" si="78"/>
        <v>0</v>
      </c>
      <c r="T119" s="114">
        <f t="shared" si="56"/>
        <v>0</v>
      </c>
      <c r="U119" s="114">
        <f t="shared" si="57"/>
        <v>0</v>
      </c>
      <c r="V119" s="114">
        <f t="shared" si="58"/>
        <v>0</v>
      </c>
      <c r="W119" s="114">
        <f t="shared" si="59"/>
        <v>0</v>
      </c>
      <c r="X119" s="114">
        <f t="shared" si="79"/>
        <v>0</v>
      </c>
      <c r="Y119" s="114">
        <f t="shared" si="60"/>
        <v>0</v>
      </c>
      <c r="Z119" s="114">
        <f t="shared" si="72"/>
        <v>0</v>
      </c>
      <c r="AA119" s="114">
        <f t="shared" si="84"/>
        <v>0</v>
      </c>
      <c r="AB119" s="114">
        <f t="shared" si="85"/>
        <v>0</v>
      </c>
      <c r="AC119" s="114">
        <f t="shared" si="73"/>
        <v>0</v>
      </c>
      <c r="AD119" s="114">
        <f t="shared" si="80"/>
        <v>0</v>
      </c>
      <c r="AE119" s="114">
        <f t="shared" si="63"/>
        <v>9103.6172515266317</v>
      </c>
      <c r="AF119" s="114">
        <f t="shared" si="81"/>
        <v>0</v>
      </c>
      <c r="AG119" s="114">
        <f t="shared" si="82"/>
        <v>0</v>
      </c>
      <c r="AH119" s="114">
        <f t="shared" si="64"/>
        <v>10199.484520772292</v>
      </c>
      <c r="AI119" s="114"/>
      <c r="AJ119" s="114">
        <f t="shared" si="65"/>
        <v>0</v>
      </c>
      <c r="AK119" s="114">
        <f t="shared" si="66"/>
        <v>0</v>
      </c>
      <c r="AL119" s="114">
        <f t="shared" si="83"/>
        <v>0</v>
      </c>
      <c r="AM119" s="114">
        <f t="shared" si="67"/>
        <v>0</v>
      </c>
      <c r="AN119" s="115">
        <f t="shared" si="68"/>
        <v>0</v>
      </c>
    </row>
    <row r="120" spans="1:40" ht="14.4">
      <c r="A120" s="47" t="str">
        <f t="shared" si="69"/>
        <v/>
      </c>
      <c r="B120" s="47" t="str">
        <f t="shared" si="70"/>
        <v/>
      </c>
      <c r="C120" s="48">
        <f t="shared" si="74"/>
        <v>0</v>
      </c>
      <c r="D120" s="48">
        <f t="shared" si="75"/>
        <v>0</v>
      </c>
      <c r="E120" s="48">
        <f t="shared" si="76"/>
        <v>0</v>
      </c>
      <c r="F120" s="48">
        <f t="shared" si="77"/>
        <v>0</v>
      </c>
      <c r="H120" s="19">
        <v>101</v>
      </c>
      <c r="I120" s="47" t="str">
        <f t="shared" si="71"/>
        <v/>
      </c>
      <c r="J120" s="19">
        <f t="shared" si="53"/>
        <v>0</v>
      </c>
      <c r="K120" s="19">
        <f t="shared" si="54"/>
        <v>1</v>
      </c>
      <c r="L120" s="63">
        <v>3.3020000000000001E-2</v>
      </c>
      <c r="M120" s="114">
        <f t="shared" si="55"/>
        <v>8.9999999999999993E-3</v>
      </c>
      <c r="N120" s="114"/>
      <c r="O120" s="114"/>
      <c r="P120" s="114"/>
      <c r="Q120" s="114"/>
      <c r="R120" s="114">
        <v>0</v>
      </c>
      <c r="S120" s="114">
        <f t="shared" si="78"/>
        <v>0</v>
      </c>
      <c r="T120" s="114">
        <f t="shared" si="56"/>
        <v>0</v>
      </c>
      <c r="U120" s="114">
        <f t="shared" si="57"/>
        <v>0</v>
      </c>
      <c r="V120" s="114">
        <f t="shared" si="58"/>
        <v>0</v>
      </c>
      <c r="W120" s="114">
        <f t="shared" si="59"/>
        <v>0</v>
      </c>
      <c r="X120" s="114">
        <f t="shared" si="79"/>
        <v>0</v>
      </c>
      <c r="Y120" s="114">
        <f t="shared" si="60"/>
        <v>0</v>
      </c>
      <c r="Z120" s="114">
        <f t="shared" si="72"/>
        <v>0</v>
      </c>
      <c r="AA120" s="114">
        <f t="shared" si="84"/>
        <v>0</v>
      </c>
      <c r="AB120" s="114">
        <f t="shared" si="85"/>
        <v>0</v>
      </c>
      <c r="AC120" s="114">
        <f t="shared" si="73"/>
        <v>0</v>
      </c>
      <c r="AD120" s="114">
        <f t="shared" si="80"/>
        <v>0</v>
      </c>
      <c r="AE120" s="114">
        <f t="shared" si="63"/>
        <v>9103.6172515266317</v>
      </c>
      <c r="AF120" s="114">
        <f t="shared" si="81"/>
        <v>0</v>
      </c>
      <c r="AG120" s="114">
        <f t="shared" si="82"/>
        <v>0</v>
      </c>
      <c r="AH120" s="114">
        <f t="shared" si="64"/>
        <v>10199.484520772292</v>
      </c>
      <c r="AI120" s="114"/>
      <c r="AJ120" s="114">
        <f t="shared" si="65"/>
        <v>0</v>
      </c>
      <c r="AK120" s="114">
        <f t="shared" si="66"/>
        <v>0</v>
      </c>
      <c r="AL120" s="114">
        <f t="shared" si="83"/>
        <v>0</v>
      </c>
      <c r="AM120" s="114">
        <f t="shared" si="67"/>
        <v>0</v>
      </c>
      <c r="AN120" s="115">
        <f t="shared" si="68"/>
        <v>0</v>
      </c>
    </row>
    <row r="121" spans="1:40" ht="14.4">
      <c r="A121" s="47" t="str">
        <f t="shared" si="69"/>
        <v/>
      </c>
      <c r="B121" s="47" t="str">
        <f t="shared" si="70"/>
        <v/>
      </c>
      <c r="C121" s="48">
        <f t="shared" si="74"/>
        <v>0</v>
      </c>
      <c r="D121" s="48">
        <f t="shared" si="75"/>
        <v>0</v>
      </c>
      <c r="E121" s="48">
        <f t="shared" si="76"/>
        <v>0</v>
      </c>
      <c r="F121" s="48">
        <f t="shared" si="77"/>
        <v>0</v>
      </c>
      <c r="H121" s="19">
        <v>102</v>
      </c>
      <c r="I121" s="47" t="str">
        <f t="shared" si="71"/>
        <v/>
      </c>
      <c r="J121" s="19">
        <f t="shared" si="53"/>
        <v>0</v>
      </c>
      <c r="K121" s="19">
        <f t="shared" si="54"/>
        <v>1</v>
      </c>
      <c r="L121" s="63">
        <v>3.3020000000000001E-2</v>
      </c>
      <c r="M121" s="114">
        <f t="shared" si="55"/>
        <v>8.9999999999999993E-3</v>
      </c>
      <c r="N121" s="114"/>
      <c r="O121" s="114"/>
      <c r="P121" s="114"/>
      <c r="Q121" s="114"/>
      <c r="R121" s="114">
        <v>0</v>
      </c>
      <c r="S121" s="114">
        <f t="shared" si="78"/>
        <v>0</v>
      </c>
      <c r="T121" s="114">
        <f t="shared" si="56"/>
        <v>0</v>
      </c>
      <c r="U121" s="114">
        <f t="shared" si="57"/>
        <v>0</v>
      </c>
      <c r="V121" s="114">
        <f t="shared" si="58"/>
        <v>0</v>
      </c>
      <c r="W121" s="114">
        <f t="shared" si="59"/>
        <v>0</v>
      </c>
      <c r="X121" s="114">
        <f t="shared" si="79"/>
        <v>0</v>
      </c>
      <c r="Y121" s="114">
        <f t="shared" si="60"/>
        <v>0</v>
      </c>
      <c r="Z121" s="114">
        <f t="shared" si="72"/>
        <v>0</v>
      </c>
      <c r="AA121" s="114">
        <f t="shared" si="84"/>
        <v>0</v>
      </c>
      <c r="AB121" s="114">
        <f t="shared" si="85"/>
        <v>0</v>
      </c>
      <c r="AC121" s="114">
        <f t="shared" si="73"/>
        <v>0</v>
      </c>
      <c r="AD121" s="114">
        <f t="shared" si="80"/>
        <v>0</v>
      </c>
      <c r="AE121" s="114">
        <f t="shared" si="63"/>
        <v>9103.6172515266317</v>
      </c>
      <c r="AF121" s="114">
        <f t="shared" si="81"/>
        <v>0</v>
      </c>
      <c r="AG121" s="114">
        <f t="shared" si="82"/>
        <v>0</v>
      </c>
      <c r="AH121" s="114">
        <f t="shared" si="64"/>
        <v>10199.484520772292</v>
      </c>
      <c r="AI121" s="114"/>
      <c r="AJ121" s="114">
        <f t="shared" si="65"/>
        <v>0</v>
      </c>
      <c r="AK121" s="114">
        <f t="shared" si="66"/>
        <v>0</v>
      </c>
      <c r="AL121" s="114">
        <f t="shared" si="83"/>
        <v>0</v>
      </c>
      <c r="AM121" s="114">
        <f t="shared" si="67"/>
        <v>0</v>
      </c>
      <c r="AN121" s="115">
        <f t="shared" si="68"/>
        <v>0</v>
      </c>
    </row>
    <row r="122" spans="1:40" ht="14.4">
      <c r="A122" s="47" t="str">
        <f t="shared" si="69"/>
        <v/>
      </c>
      <c r="B122" s="47" t="str">
        <f t="shared" si="70"/>
        <v/>
      </c>
      <c r="C122" s="48">
        <f t="shared" si="74"/>
        <v>0</v>
      </c>
      <c r="D122" s="48">
        <f t="shared" si="75"/>
        <v>0</v>
      </c>
      <c r="E122" s="48">
        <f t="shared" si="76"/>
        <v>0</v>
      </c>
      <c r="F122" s="48">
        <f t="shared" si="77"/>
        <v>0</v>
      </c>
      <c r="H122" s="19">
        <v>103</v>
      </c>
      <c r="I122" s="47" t="str">
        <f t="shared" si="71"/>
        <v/>
      </c>
      <c r="J122" s="19">
        <f t="shared" si="53"/>
        <v>0</v>
      </c>
      <c r="K122" s="19">
        <f t="shared" si="54"/>
        <v>1</v>
      </c>
      <c r="L122" s="63">
        <v>3.3020000000000001E-2</v>
      </c>
      <c r="M122" s="114">
        <f t="shared" si="55"/>
        <v>8.9999999999999993E-3</v>
      </c>
      <c r="N122" s="114"/>
      <c r="O122" s="114"/>
      <c r="P122" s="114"/>
      <c r="Q122" s="114"/>
      <c r="R122" s="114">
        <v>0</v>
      </c>
      <c r="S122" s="114">
        <f t="shared" si="78"/>
        <v>0</v>
      </c>
      <c r="T122" s="114">
        <f t="shared" si="56"/>
        <v>0</v>
      </c>
      <c r="U122" s="114">
        <f t="shared" si="57"/>
        <v>0</v>
      </c>
      <c r="V122" s="114">
        <f t="shared" si="58"/>
        <v>0</v>
      </c>
      <c r="W122" s="114">
        <f t="shared" si="59"/>
        <v>0</v>
      </c>
      <c r="X122" s="114">
        <f t="shared" si="79"/>
        <v>0</v>
      </c>
      <c r="Y122" s="114">
        <f t="shared" si="60"/>
        <v>0</v>
      </c>
      <c r="Z122" s="114">
        <f t="shared" si="72"/>
        <v>0</v>
      </c>
      <c r="AA122" s="114">
        <f t="shared" si="84"/>
        <v>0</v>
      </c>
      <c r="AB122" s="114">
        <f t="shared" si="85"/>
        <v>0</v>
      </c>
      <c r="AC122" s="114">
        <f t="shared" si="73"/>
        <v>0</v>
      </c>
      <c r="AD122" s="114">
        <f t="shared" si="80"/>
        <v>0</v>
      </c>
      <c r="AE122" s="114">
        <f t="shared" si="63"/>
        <v>9103.6172515266317</v>
      </c>
      <c r="AF122" s="114">
        <f t="shared" si="81"/>
        <v>0</v>
      </c>
      <c r="AG122" s="114">
        <f t="shared" si="82"/>
        <v>0</v>
      </c>
      <c r="AH122" s="114">
        <f t="shared" si="64"/>
        <v>10199.484520772292</v>
      </c>
      <c r="AI122" s="114"/>
      <c r="AJ122" s="114">
        <f t="shared" si="65"/>
        <v>0</v>
      </c>
      <c r="AK122" s="114">
        <f t="shared" si="66"/>
        <v>0</v>
      </c>
      <c r="AL122" s="114">
        <f t="shared" si="83"/>
        <v>0</v>
      </c>
      <c r="AM122" s="114">
        <f t="shared" si="67"/>
        <v>0</v>
      </c>
      <c r="AN122" s="115">
        <f t="shared" si="68"/>
        <v>0</v>
      </c>
    </row>
    <row r="123" spans="1:40" ht="14.4">
      <c r="A123" s="47" t="str">
        <f t="shared" si="69"/>
        <v/>
      </c>
      <c r="B123" s="47" t="str">
        <f t="shared" si="70"/>
        <v/>
      </c>
      <c r="C123" s="48">
        <f t="shared" si="74"/>
        <v>0</v>
      </c>
      <c r="D123" s="48">
        <f t="shared" si="75"/>
        <v>0</v>
      </c>
      <c r="E123" s="48">
        <f t="shared" si="76"/>
        <v>0</v>
      </c>
      <c r="F123" s="48">
        <f t="shared" si="77"/>
        <v>0</v>
      </c>
      <c r="H123" s="19">
        <v>104</v>
      </c>
      <c r="I123" s="47" t="str">
        <f t="shared" si="71"/>
        <v/>
      </c>
      <c r="J123" s="19">
        <f t="shared" si="53"/>
        <v>0</v>
      </c>
      <c r="K123" s="19">
        <f t="shared" si="54"/>
        <v>1</v>
      </c>
      <c r="L123" s="63">
        <v>3.3020000000000001E-2</v>
      </c>
      <c r="M123" s="114">
        <f t="shared" si="55"/>
        <v>8.9999999999999993E-3</v>
      </c>
      <c r="N123" s="114"/>
      <c r="O123" s="114"/>
      <c r="P123" s="114"/>
      <c r="Q123" s="114"/>
      <c r="R123" s="114">
        <v>0</v>
      </c>
      <c r="S123" s="114">
        <f t="shared" si="78"/>
        <v>0</v>
      </c>
      <c r="T123" s="114">
        <f t="shared" si="56"/>
        <v>0</v>
      </c>
      <c r="U123" s="114">
        <f t="shared" si="57"/>
        <v>0</v>
      </c>
      <c r="V123" s="114">
        <f t="shared" si="58"/>
        <v>0</v>
      </c>
      <c r="W123" s="114">
        <f t="shared" si="59"/>
        <v>0</v>
      </c>
      <c r="X123" s="114">
        <f t="shared" si="79"/>
        <v>0</v>
      </c>
      <c r="Y123" s="114">
        <f t="shared" si="60"/>
        <v>0</v>
      </c>
      <c r="Z123" s="114">
        <f t="shared" si="72"/>
        <v>0</v>
      </c>
      <c r="AA123" s="114">
        <f t="shared" si="84"/>
        <v>0</v>
      </c>
      <c r="AB123" s="114">
        <f t="shared" si="85"/>
        <v>0</v>
      </c>
      <c r="AC123" s="114">
        <f t="shared" si="73"/>
        <v>0</v>
      </c>
      <c r="AD123" s="114">
        <f t="shared" si="80"/>
        <v>0</v>
      </c>
      <c r="AE123" s="114">
        <f t="shared" si="63"/>
        <v>9103.6172515266317</v>
      </c>
      <c r="AF123" s="114">
        <f t="shared" si="81"/>
        <v>0</v>
      </c>
      <c r="AG123" s="114">
        <f t="shared" si="82"/>
        <v>0</v>
      </c>
      <c r="AH123" s="114">
        <f t="shared" si="64"/>
        <v>10199.484520772292</v>
      </c>
      <c r="AI123" s="114"/>
      <c r="AJ123" s="114">
        <f t="shared" si="65"/>
        <v>0</v>
      </c>
      <c r="AK123" s="114">
        <f t="shared" si="66"/>
        <v>0</v>
      </c>
      <c r="AL123" s="114">
        <f t="shared" si="83"/>
        <v>0</v>
      </c>
      <c r="AM123" s="114">
        <f t="shared" si="67"/>
        <v>0</v>
      </c>
      <c r="AN123" s="115">
        <f t="shared" si="68"/>
        <v>0</v>
      </c>
    </row>
    <row r="124" spans="1:40" ht="14.4">
      <c r="A124" s="47" t="str">
        <f t="shared" si="69"/>
        <v/>
      </c>
      <c r="B124" s="47" t="str">
        <f t="shared" si="70"/>
        <v/>
      </c>
      <c r="C124" s="48">
        <f t="shared" si="74"/>
        <v>0</v>
      </c>
      <c r="D124" s="48">
        <f t="shared" si="75"/>
        <v>0</v>
      </c>
      <c r="E124" s="48">
        <f t="shared" si="76"/>
        <v>0</v>
      </c>
      <c r="F124" s="48">
        <f t="shared" si="77"/>
        <v>0</v>
      </c>
      <c r="H124" s="19">
        <v>105</v>
      </c>
      <c r="I124" s="47" t="str">
        <f t="shared" si="71"/>
        <v/>
      </c>
      <c r="J124" s="19">
        <f t="shared" si="53"/>
        <v>0</v>
      </c>
      <c r="K124" s="19">
        <f t="shared" si="54"/>
        <v>1</v>
      </c>
      <c r="L124" s="63">
        <v>3.3020000000000001E-2</v>
      </c>
      <c r="M124" s="114">
        <f t="shared" si="55"/>
        <v>8.9999999999999993E-3</v>
      </c>
      <c r="N124" s="114"/>
      <c r="O124" s="114"/>
      <c r="P124" s="114"/>
      <c r="Q124" s="114"/>
      <c r="R124" s="114">
        <v>0</v>
      </c>
      <c r="S124" s="114">
        <f t="shared" si="78"/>
        <v>0</v>
      </c>
      <c r="T124" s="114">
        <f t="shared" si="56"/>
        <v>0</v>
      </c>
      <c r="U124" s="114">
        <f t="shared" si="57"/>
        <v>0</v>
      </c>
      <c r="V124" s="114">
        <f t="shared" si="58"/>
        <v>0</v>
      </c>
      <c r="W124" s="114">
        <f t="shared" si="59"/>
        <v>0</v>
      </c>
      <c r="X124" s="114">
        <f t="shared" si="79"/>
        <v>0</v>
      </c>
      <c r="Y124" s="114">
        <f t="shared" si="60"/>
        <v>0</v>
      </c>
      <c r="Z124" s="114">
        <f t="shared" si="72"/>
        <v>0</v>
      </c>
      <c r="AA124" s="114">
        <f t="shared" si="84"/>
        <v>0</v>
      </c>
      <c r="AB124" s="114">
        <f t="shared" si="85"/>
        <v>0</v>
      </c>
      <c r="AC124" s="114">
        <f t="shared" si="73"/>
        <v>0</v>
      </c>
      <c r="AD124" s="114">
        <f t="shared" si="80"/>
        <v>0</v>
      </c>
      <c r="AE124" s="114">
        <f t="shared" si="63"/>
        <v>9103.6172515266317</v>
      </c>
      <c r="AF124" s="114">
        <f t="shared" si="81"/>
        <v>0</v>
      </c>
      <c r="AG124" s="114">
        <f t="shared" si="82"/>
        <v>0</v>
      </c>
      <c r="AH124" s="114">
        <f t="shared" si="64"/>
        <v>10199.484520772292</v>
      </c>
      <c r="AI124" s="114"/>
      <c r="AJ124" s="114">
        <f t="shared" si="65"/>
        <v>0</v>
      </c>
      <c r="AK124" s="114">
        <f t="shared" si="66"/>
        <v>0</v>
      </c>
      <c r="AL124" s="114">
        <f t="shared" si="83"/>
        <v>0</v>
      </c>
      <c r="AM124" s="114">
        <f t="shared" si="67"/>
        <v>0</v>
      </c>
      <c r="AN124" s="115">
        <f t="shared" si="68"/>
        <v>0</v>
      </c>
    </row>
    <row r="125" spans="1:40" ht="14.4">
      <c r="A125" s="47" t="str">
        <f t="shared" si="69"/>
        <v/>
      </c>
      <c r="B125" s="47" t="str">
        <f t="shared" si="70"/>
        <v/>
      </c>
      <c r="C125" s="48">
        <f t="shared" si="74"/>
        <v>0</v>
      </c>
      <c r="D125" s="48">
        <f t="shared" si="75"/>
        <v>0</v>
      </c>
      <c r="E125" s="48">
        <f t="shared" si="76"/>
        <v>0</v>
      </c>
      <c r="F125" s="48">
        <f t="shared" si="77"/>
        <v>0</v>
      </c>
      <c r="H125" s="19">
        <v>106</v>
      </c>
      <c r="I125" s="47" t="str">
        <f t="shared" si="71"/>
        <v/>
      </c>
      <c r="J125" s="19">
        <f t="shared" si="53"/>
        <v>0</v>
      </c>
      <c r="K125" s="19">
        <f t="shared" si="54"/>
        <v>1</v>
      </c>
      <c r="L125" s="63">
        <v>3.3020000000000001E-2</v>
      </c>
      <c r="M125" s="114">
        <f t="shared" si="55"/>
        <v>8.9999999999999993E-3</v>
      </c>
      <c r="N125" s="114"/>
      <c r="O125" s="114"/>
      <c r="P125" s="114"/>
      <c r="Q125" s="114"/>
      <c r="R125" s="114">
        <v>0</v>
      </c>
      <c r="S125" s="114">
        <f t="shared" si="78"/>
        <v>0</v>
      </c>
      <c r="T125" s="114">
        <f t="shared" si="56"/>
        <v>0</v>
      </c>
      <c r="U125" s="114">
        <f t="shared" si="57"/>
        <v>0</v>
      </c>
      <c r="V125" s="114">
        <f t="shared" si="58"/>
        <v>0</v>
      </c>
      <c r="W125" s="114">
        <f t="shared" si="59"/>
        <v>0</v>
      </c>
      <c r="X125" s="114">
        <f t="shared" si="79"/>
        <v>0</v>
      </c>
      <c r="Y125" s="114">
        <f t="shared" si="60"/>
        <v>0</v>
      </c>
      <c r="Z125" s="114">
        <f t="shared" si="72"/>
        <v>0</v>
      </c>
      <c r="AA125" s="114">
        <f t="shared" si="84"/>
        <v>0</v>
      </c>
      <c r="AB125" s="114">
        <f t="shared" si="85"/>
        <v>0</v>
      </c>
      <c r="AC125" s="114">
        <f t="shared" si="73"/>
        <v>0</v>
      </c>
      <c r="AD125" s="114">
        <f t="shared" si="80"/>
        <v>0</v>
      </c>
      <c r="AE125" s="114">
        <f t="shared" si="63"/>
        <v>9103.6172515266317</v>
      </c>
      <c r="AF125" s="114">
        <f t="shared" si="81"/>
        <v>0</v>
      </c>
      <c r="AG125" s="114">
        <f t="shared" si="82"/>
        <v>0</v>
      </c>
      <c r="AH125" s="114">
        <f t="shared" si="64"/>
        <v>10199.484520772292</v>
      </c>
      <c r="AI125" s="114"/>
      <c r="AJ125" s="114">
        <f t="shared" si="65"/>
        <v>0</v>
      </c>
      <c r="AK125" s="114">
        <f t="shared" si="66"/>
        <v>0</v>
      </c>
      <c r="AL125" s="114">
        <f t="shared" si="83"/>
        <v>0</v>
      </c>
      <c r="AM125" s="114">
        <f t="shared" si="67"/>
        <v>0</v>
      </c>
      <c r="AN125" s="115">
        <f t="shared" si="68"/>
        <v>0</v>
      </c>
    </row>
    <row r="126" spans="1:40" ht="14.4">
      <c r="A126" s="47" t="str">
        <f t="shared" si="69"/>
        <v/>
      </c>
      <c r="B126" s="47" t="str">
        <f t="shared" si="70"/>
        <v/>
      </c>
      <c r="C126" s="48">
        <f t="shared" si="74"/>
        <v>0</v>
      </c>
      <c r="D126" s="48">
        <f t="shared" si="75"/>
        <v>0</v>
      </c>
      <c r="E126" s="48">
        <f t="shared" si="76"/>
        <v>0</v>
      </c>
      <c r="F126" s="48">
        <f t="shared" si="77"/>
        <v>0</v>
      </c>
      <c r="H126" s="19">
        <v>107</v>
      </c>
      <c r="I126" s="47" t="str">
        <f t="shared" si="71"/>
        <v/>
      </c>
      <c r="J126" s="19">
        <f t="shared" si="53"/>
        <v>0</v>
      </c>
      <c r="K126" s="19">
        <f t="shared" si="54"/>
        <v>1</v>
      </c>
      <c r="L126" s="63">
        <v>3.3020000000000001E-2</v>
      </c>
      <c r="M126" s="114">
        <f t="shared" si="55"/>
        <v>8.9999999999999993E-3</v>
      </c>
      <c r="N126" s="114"/>
      <c r="O126" s="114"/>
      <c r="P126" s="114"/>
      <c r="Q126" s="114"/>
      <c r="R126" s="114">
        <v>0</v>
      </c>
      <c r="S126" s="114">
        <f t="shared" si="78"/>
        <v>0</v>
      </c>
      <c r="T126" s="114">
        <f t="shared" si="56"/>
        <v>0</v>
      </c>
      <c r="U126" s="114">
        <f t="shared" si="57"/>
        <v>0</v>
      </c>
      <c r="V126" s="114">
        <f t="shared" si="58"/>
        <v>0</v>
      </c>
      <c r="W126" s="114">
        <f t="shared" si="59"/>
        <v>0</v>
      </c>
      <c r="X126" s="114">
        <f t="shared" si="79"/>
        <v>0</v>
      </c>
      <c r="Y126" s="114">
        <f t="shared" si="60"/>
        <v>0</v>
      </c>
      <c r="Z126" s="114">
        <f t="shared" si="72"/>
        <v>0</v>
      </c>
      <c r="AA126" s="114">
        <f t="shared" si="84"/>
        <v>0</v>
      </c>
      <c r="AB126" s="114">
        <f t="shared" si="85"/>
        <v>0</v>
      </c>
      <c r="AC126" s="114">
        <f t="shared" si="73"/>
        <v>0</v>
      </c>
      <c r="AD126" s="114">
        <f t="shared" si="80"/>
        <v>0</v>
      </c>
      <c r="AE126" s="114">
        <f t="shared" si="63"/>
        <v>9103.6172515266317</v>
      </c>
      <c r="AF126" s="114">
        <f t="shared" si="81"/>
        <v>0</v>
      </c>
      <c r="AG126" s="114">
        <f t="shared" si="82"/>
        <v>0</v>
      </c>
      <c r="AH126" s="114">
        <f t="shared" si="64"/>
        <v>10199.484520772292</v>
      </c>
      <c r="AI126" s="114"/>
      <c r="AJ126" s="114">
        <f t="shared" si="65"/>
        <v>0</v>
      </c>
      <c r="AK126" s="114">
        <f t="shared" si="66"/>
        <v>0</v>
      </c>
      <c r="AL126" s="114">
        <f t="shared" si="83"/>
        <v>0</v>
      </c>
      <c r="AM126" s="114">
        <f t="shared" si="67"/>
        <v>0</v>
      </c>
      <c r="AN126" s="115">
        <f t="shared" si="68"/>
        <v>0</v>
      </c>
    </row>
    <row r="127" spans="1:40" ht="14.4">
      <c r="A127" s="47" t="str">
        <f t="shared" si="69"/>
        <v/>
      </c>
      <c r="B127" s="47" t="str">
        <f t="shared" si="70"/>
        <v/>
      </c>
      <c r="C127" s="48">
        <f t="shared" si="74"/>
        <v>0</v>
      </c>
      <c r="D127" s="48">
        <f t="shared" si="75"/>
        <v>0</v>
      </c>
      <c r="E127" s="48">
        <f t="shared" si="76"/>
        <v>0</v>
      </c>
      <c r="F127" s="48">
        <f t="shared" si="77"/>
        <v>0</v>
      </c>
      <c r="H127" s="19">
        <v>108</v>
      </c>
      <c r="I127" s="47" t="str">
        <f t="shared" si="71"/>
        <v/>
      </c>
      <c r="J127" s="19">
        <f t="shared" si="53"/>
        <v>0</v>
      </c>
      <c r="K127" s="19">
        <f t="shared" si="54"/>
        <v>1</v>
      </c>
      <c r="L127" s="63">
        <v>3.3020000000000001E-2</v>
      </c>
      <c r="M127" s="114">
        <f t="shared" si="55"/>
        <v>8.9999999999999993E-3</v>
      </c>
      <c r="N127" s="114"/>
      <c r="O127" s="114"/>
      <c r="P127" s="114"/>
      <c r="Q127" s="114"/>
      <c r="R127" s="114">
        <v>0</v>
      </c>
      <c r="S127" s="114">
        <f t="shared" si="78"/>
        <v>0</v>
      </c>
      <c r="T127" s="114">
        <f t="shared" si="56"/>
        <v>0</v>
      </c>
      <c r="U127" s="114">
        <f t="shared" si="57"/>
        <v>0</v>
      </c>
      <c r="V127" s="114">
        <f t="shared" si="58"/>
        <v>0</v>
      </c>
      <c r="W127" s="114">
        <f t="shared" si="59"/>
        <v>0</v>
      </c>
      <c r="X127" s="114">
        <f t="shared" si="79"/>
        <v>0</v>
      </c>
      <c r="Y127" s="114">
        <f t="shared" si="60"/>
        <v>0</v>
      </c>
      <c r="Z127" s="114">
        <f t="shared" si="72"/>
        <v>0</v>
      </c>
      <c r="AA127" s="114">
        <f t="shared" si="84"/>
        <v>0</v>
      </c>
      <c r="AB127" s="114">
        <f t="shared" si="85"/>
        <v>0</v>
      </c>
      <c r="AC127" s="114">
        <f t="shared" si="73"/>
        <v>0</v>
      </c>
      <c r="AD127" s="114">
        <f t="shared" si="80"/>
        <v>0</v>
      </c>
      <c r="AE127" s="114">
        <f t="shared" si="63"/>
        <v>9103.6172515266317</v>
      </c>
      <c r="AF127" s="114">
        <f t="shared" si="81"/>
        <v>0</v>
      </c>
      <c r="AG127" s="114">
        <f t="shared" si="82"/>
        <v>0</v>
      </c>
      <c r="AH127" s="114">
        <f t="shared" si="64"/>
        <v>10199.484520772292</v>
      </c>
      <c r="AI127" s="114"/>
      <c r="AJ127" s="114">
        <f t="shared" si="65"/>
        <v>0</v>
      </c>
      <c r="AK127" s="114">
        <f t="shared" si="66"/>
        <v>0</v>
      </c>
      <c r="AL127" s="114">
        <f t="shared" si="83"/>
        <v>0</v>
      </c>
      <c r="AM127" s="114">
        <f t="shared" si="67"/>
        <v>0</v>
      </c>
      <c r="AN127" s="115">
        <f t="shared" si="68"/>
        <v>0</v>
      </c>
    </row>
    <row r="128" spans="1:40" ht="14.4">
      <c r="A128" s="47" t="str">
        <f t="shared" si="69"/>
        <v/>
      </c>
      <c r="B128" s="47" t="str">
        <f t="shared" si="70"/>
        <v/>
      </c>
      <c r="C128" s="48">
        <f t="shared" si="74"/>
        <v>0</v>
      </c>
      <c r="D128" s="48">
        <f t="shared" si="75"/>
        <v>0</v>
      </c>
      <c r="E128" s="48">
        <f t="shared" si="76"/>
        <v>0</v>
      </c>
      <c r="F128" s="48">
        <f t="shared" si="77"/>
        <v>0</v>
      </c>
      <c r="H128" s="19">
        <v>109</v>
      </c>
      <c r="I128" s="47" t="str">
        <f t="shared" si="71"/>
        <v/>
      </c>
      <c r="J128" s="19">
        <f t="shared" si="53"/>
        <v>0</v>
      </c>
      <c r="K128" s="19">
        <f t="shared" si="54"/>
        <v>1</v>
      </c>
      <c r="L128" s="63">
        <v>3.3020000000000001E-2</v>
      </c>
      <c r="M128" s="114">
        <f t="shared" si="55"/>
        <v>8.9999999999999993E-3</v>
      </c>
      <c r="N128" s="114"/>
      <c r="O128" s="114"/>
      <c r="P128" s="114"/>
      <c r="Q128" s="114"/>
      <c r="R128" s="114">
        <v>0</v>
      </c>
      <c r="S128" s="114">
        <f t="shared" si="78"/>
        <v>0</v>
      </c>
      <c r="T128" s="114">
        <f t="shared" si="56"/>
        <v>0</v>
      </c>
      <c r="U128" s="114">
        <f t="shared" si="57"/>
        <v>0</v>
      </c>
      <c r="V128" s="114">
        <f t="shared" si="58"/>
        <v>0</v>
      </c>
      <c r="W128" s="114">
        <f t="shared" si="59"/>
        <v>0</v>
      </c>
      <c r="X128" s="114">
        <f t="shared" si="79"/>
        <v>0</v>
      </c>
      <c r="Y128" s="114">
        <f t="shared" si="60"/>
        <v>0</v>
      </c>
      <c r="Z128" s="114">
        <f t="shared" si="72"/>
        <v>0</v>
      </c>
      <c r="AA128" s="114">
        <f t="shared" si="84"/>
        <v>0</v>
      </c>
      <c r="AB128" s="114">
        <f t="shared" si="85"/>
        <v>0</v>
      </c>
      <c r="AC128" s="114">
        <f t="shared" si="73"/>
        <v>0</v>
      </c>
      <c r="AD128" s="114">
        <f t="shared" si="80"/>
        <v>0</v>
      </c>
      <c r="AE128" s="114">
        <f t="shared" si="63"/>
        <v>9103.6172515266317</v>
      </c>
      <c r="AF128" s="114">
        <f t="shared" si="81"/>
        <v>0</v>
      </c>
      <c r="AG128" s="114">
        <f t="shared" si="82"/>
        <v>0</v>
      </c>
      <c r="AH128" s="114">
        <f t="shared" si="64"/>
        <v>10199.484520772292</v>
      </c>
      <c r="AI128" s="114"/>
      <c r="AJ128" s="114">
        <f t="shared" si="65"/>
        <v>0</v>
      </c>
      <c r="AK128" s="114">
        <f t="shared" si="66"/>
        <v>0</v>
      </c>
      <c r="AL128" s="114">
        <f t="shared" si="83"/>
        <v>0</v>
      </c>
      <c r="AM128" s="114">
        <f t="shared" si="67"/>
        <v>0</v>
      </c>
      <c r="AN128" s="115">
        <f t="shared" si="68"/>
        <v>0</v>
      </c>
    </row>
    <row r="129" spans="1:40" ht="14.4">
      <c r="A129" s="47" t="str">
        <f t="shared" si="69"/>
        <v/>
      </c>
      <c r="B129" s="47" t="str">
        <f t="shared" si="70"/>
        <v/>
      </c>
      <c r="C129" s="48">
        <f t="shared" si="74"/>
        <v>0</v>
      </c>
      <c r="D129" s="48">
        <f t="shared" si="75"/>
        <v>0</v>
      </c>
      <c r="E129" s="48">
        <f t="shared" si="76"/>
        <v>0</v>
      </c>
      <c r="F129" s="48">
        <f t="shared" si="77"/>
        <v>0</v>
      </c>
      <c r="H129" s="19">
        <v>110</v>
      </c>
      <c r="I129" s="47" t="str">
        <f t="shared" si="71"/>
        <v/>
      </c>
      <c r="J129" s="19">
        <f t="shared" si="53"/>
        <v>0</v>
      </c>
      <c r="K129" s="19">
        <f t="shared" si="54"/>
        <v>1</v>
      </c>
      <c r="L129" s="63">
        <v>3.3020000000000001E-2</v>
      </c>
      <c r="M129" s="114">
        <f t="shared" si="55"/>
        <v>8.9999999999999993E-3</v>
      </c>
      <c r="N129" s="114"/>
      <c r="O129" s="114"/>
      <c r="P129" s="114"/>
      <c r="Q129" s="114"/>
      <c r="R129" s="114">
        <v>0</v>
      </c>
      <c r="S129" s="114">
        <f t="shared" si="78"/>
        <v>0</v>
      </c>
      <c r="T129" s="114">
        <f t="shared" si="56"/>
        <v>0</v>
      </c>
      <c r="U129" s="114">
        <f t="shared" si="57"/>
        <v>0</v>
      </c>
      <c r="V129" s="114">
        <f t="shared" si="58"/>
        <v>0</v>
      </c>
      <c r="W129" s="114">
        <f t="shared" si="59"/>
        <v>0</v>
      </c>
      <c r="X129" s="114">
        <f t="shared" si="79"/>
        <v>0</v>
      </c>
      <c r="Y129" s="114">
        <f t="shared" si="60"/>
        <v>0</v>
      </c>
      <c r="Z129" s="114">
        <f t="shared" si="72"/>
        <v>0</v>
      </c>
      <c r="AA129" s="114">
        <f t="shared" si="84"/>
        <v>0</v>
      </c>
      <c r="AB129" s="114">
        <f t="shared" si="85"/>
        <v>0</v>
      </c>
      <c r="AC129" s="114">
        <f t="shared" si="73"/>
        <v>0</v>
      </c>
      <c r="AD129" s="114">
        <f t="shared" si="80"/>
        <v>0</v>
      </c>
      <c r="AE129" s="114">
        <f t="shared" si="63"/>
        <v>9103.6172515266317</v>
      </c>
      <c r="AF129" s="114">
        <f t="shared" si="81"/>
        <v>0</v>
      </c>
      <c r="AG129" s="114">
        <f t="shared" si="82"/>
        <v>0</v>
      </c>
      <c r="AH129" s="114">
        <f t="shared" si="64"/>
        <v>10199.484520772292</v>
      </c>
      <c r="AI129" s="114"/>
      <c r="AJ129" s="114">
        <f t="shared" si="65"/>
        <v>0</v>
      </c>
      <c r="AK129" s="114">
        <f t="shared" si="66"/>
        <v>0</v>
      </c>
      <c r="AL129" s="114">
        <f t="shared" si="83"/>
        <v>0</v>
      </c>
      <c r="AM129" s="114">
        <f t="shared" si="67"/>
        <v>0</v>
      </c>
      <c r="AN129" s="115">
        <f t="shared" si="68"/>
        <v>0</v>
      </c>
    </row>
    <row r="130" spans="1:40" ht="14.4">
      <c r="A130" s="47" t="str">
        <f t="shared" si="69"/>
        <v/>
      </c>
      <c r="B130" s="47" t="str">
        <f t="shared" si="70"/>
        <v/>
      </c>
      <c r="C130" s="48">
        <f t="shared" si="74"/>
        <v>0</v>
      </c>
      <c r="D130" s="48">
        <f t="shared" si="75"/>
        <v>0</v>
      </c>
      <c r="E130" s="48">
        <f t="shared" si="76"/>
        <v>0</v>
      </c>
      <c r="F130" s="48">
        <f t="shared" si="77"/>
        <v>0</v>
      </c>
      <c r="H130" s="19">
        <v>111</v>
      </c>
      <c r="I130" s="47" t="str">
        <f t="shared" si="71"/>
        <v/>
      </c>
      <c r="J130" s="19">
        <f t="shared" si="53"/>
        <v>0</v>
      </c>
      <c r="K130" s="19">
        <f t="shared" si="54"/>
        <v>1</v>
      </c>
      <c r="L130" s="63">
        <v>3.3020000000000001E-2</v>
      </c>
      <c r="M130" s="114">
        <f t="shared" si="55"/>
        <v>8.9999999999999993E-3</v>
      </c>
      <c r="N130" s="114"/>
      <c r="O130" s="114"/>
      <c r="P130" s="114"/>
      <c r="Q130" s="114"/>
      <c r="R130" s="114">
        <v>0</v>
      </c>
      <c r="S130" s="114">
        <f t="shared" si="78"/>
        <v>0</v>
      </c>
      <c r="T130" s="114">
        <f t="shared" si="56"/>
        <v>0</v>
      </c>
      <c r="U130" s="114">
        <f t="shared" si="57"/>
        <v>0</v>
      </c>
      <c r="V130" s="114">
        <f t="shared" si="58"/>
        <v>0</v>
      </c>
      <c r="W130" s="114">
        <f t="shared" si="59"/>
        <v>0</v>
      </c>
      <c r="X130" s="114">
        <f t="shared" si="79"/>
        <v>0</v>
      </c>
      <c r="Y130" s="114">
        <f t="shared" si="60"/>
        <v>0</v>
      </c>
      <c r="Z130" s="114">
        <f t="shared" si="72"/>
        <v>0</v>
      </c>
      <c r="AA130" s="114">
        <f t="shared" si="84"/>
        <v>0</v>
      </c>
      <c r="AB130" s="114">
        <f t="shared" si="85"/>
        <v>0</v>
      </c>
      <c r="AC130" s="114">
        <f t="shared" si="73"/>
        <v>0</v>
      </c>
      <c r="AD130" s="114">
        <f t="shared" si="80"/>
        <v>0</v>
      </c>
      <c r="AE130" s="114">
        <f t="shared" si="63"/>
        <v>9103.6172515266317</v>
      </c>
      <c r="AF130" s="114">
        <f t="shared" si="81"/>
        <v>0</v>
      </c>
      <c r="AG130" s="114">
        <f t="shared" si="82"/>
        <v>0</v>
      </c>
      <c r="AH130" s="114">
        <f t="shared" si="64"/>
        <v>10199.484520772292</v>
      </c>
      <c r="AI130" s="114"/>
      <c r="AJ130" s="114">
        <f t="shared" si="65"/>
        <v>0</v>
      </c>
      <c r="AK130" s="114">
        <f t="shared" si="66"/>
        <v>0</v>
      </c>
      <c r="AL130" s="114">
        <f t="shared" si="83"/>
        <v>0</v>
      </c>
      <c r="AM130" s="114">
        <f t="shared" si="67"/>
        <v>0</v>
      </c>
      <c r="AN130" s="115">
        <f t="shared" si="68"/>
        <v>0</v>
      </c>
    </row>
    <row r="131" spans="1:40" ht="14.4">
      <c r="A131" s="47" t="str">
        <f t="shared" si="69"/>
        <v/>
      </c>
      <c r="B131" s="47" t="str">
        <f t="shared" si="70"/>
        <v/>
      </c>
      <c r="C131" s="48">
        <f t="shared" si="74"/>
        <v>0</v>
      </c>
      <c r="D131" s="48">
        <f t="shared" si="75"/>
        <v>0</v>
      </c>
      <c r="E131" s="48">
        <f t="shared" si="76"/>
        <v>0</v>
      </c>
      <c r="F131" s="48">
        <f t="shared" si="77"/>
        <v>0</v>
      </c>
      <c r="H131" s="19">
        <v>112</v>
      </c>
      <c r="I131" s="47" t="str">
        <f t="shared" si="71"/>
        <v/>
      </c>
      <c r="J131" s="19">
        <f t="shared" si="53"/>
        <v>0</v>
      </c>
      <c r="K131" s="19">
        <f t="shared" si="54"/>
        <v>1</v>
      </c>
      <c r="L131" s="63">
        <v>3.3020000000000001E-2</v>
      </c>
      <c r="M131" s="114">
        <f t="shared" si="55"/>
        <v>8.9999999999999993E-3</v>
      </c>
      <c r="N131" s="114"/>
      <c r="O131" s="114"/>
      <c r="P131" s="114"/>
      <c r="Q131" s="114"/>
      <c r="R131" s="114">
        <v>0</v>
      </c>
      <c r="S131" s="114">
        <f t="shared" si="78"/>
        <v>0</v>
      </c>
      <c r="T131" s="114">
        <f t="shared" si="56"/>
        <v>0</v>
      </c>
      <c r="U131" s="114">
        <f t="shared" si="57"/>
        <v>0</v>
      </c>
      <c r="V131" s="114">
        <f t="shared" si="58"/>
        <v>0</v>
      </c>
      <c r="W131" s="114">
        <f t="shared" si="59"/>
        <v>0</v>
      </c>
      <c r="X131" s="114">
        <f t="shared" si="79"/>
        <v>0</v>
      </c>
      <c r="Y131" s="114">
        <f t="shared" si="60"/>
        <v>0</v>
      </c>
      <c r="Z131" s="114">
        <f t="shared" si="72"/>
        <v>0</v>
      </c>
      <c r="AA131" s="114">
        <f t="shared" si="84"/>
        <v>0</v>
      </c>
      <c r="AB131" s="114">
        <f t="shared" si="85"/>
        <v>0</v>
      </c>
      <c r="AC131" s="114">
        <f t="shared" si="73"/>
        <v>0</v>
      </c>
      <c r="AD131" s="114">
        <f t="shared" si="80"/>
        <v>0</v>
      </c>
      <c r="AE131" s="114">
        <f t="shared" si="63"/>
        <v>9103.6172515266317</v>
      </c>
      <c r="AF131" s="114">
        <f t="shared" si="81"/>
        <v>0</v>
      </c>
      <c r="AG131" s="114">
        <f t="shared" si="82"/>
        <v>0</v>
      </c>
      <c r="AH131" s="114">
        <f t="shared" si="64"/>
        <v>10199.484520772292</v>
      </c>
      <c r="AI131" s="114"/>
      <c r="AJ131" s="114">
        <f t="shared" si="65"/>
        <v>0</v>
      </c>
      <c r="AK131" s="114">
        <f t="shared" si="66"/>
        <v>0</v>
      </c>
      <c r="AL131" s="114">
        <f t="shared" si="83"/>
        <v>0</v>
      </c>
      <c r="AM131" s="114">
        <f t="shared" si="67"/>
        <v>0</v>
      </c>
      <c r="AN131" s="115">
        <f t="shared" si="68"/>
        <v>0</v>
      </c>
    </row>
    <row r="132" spans="1:40" ht="14.4">
      <c r="A132" s="47" t="str">
        <f t="shared" si="69"/>
        <v/>
      </c>
      <c r="B132" s="47" t="str">
        <f t="shared" si="70"/>
        <v/>
      </c>
      <c r="C132" s="48">
        <f t="shared" si="74"/>
        <v>0</v>
      </c>
      <c r="D132" s="48">
        <f t="shared" si="75"/>
        <v>0</v>
      </c>
      <c r="E132" s="48">
        <f t="shared" si="76"/>
        <v>0</v>
      </c>
      <c r="F132" s="48">
        <f t="shared" si="77"/>
        <v>0</v>
      </c>
      <c r="H132" s="19">
        <v>113</v>
      </c>
      <c r="I132" s="47" t="str">
        <f t="shared" si="71"/>
        <v/>
      </c>
      <c r="J132" s="19">
        <f t="shared" si="53"/>
        <v>0</v>
      </c>
      <c r="K132" s="19">
        <f t="shared" si="54"/>
        <v>1</v>
      </c>
      <c r="L132" s="63">
        <v>3.3020000000000001E-2</v>
      </c>
      <c r="M132" s="114">
        <f t="shared" si="55"/>
        <v>8.9999999999999993E-3</v>
      </c>
      <c r="N132" s="114"/>
      <c r="O132" s="114"/>
      <c r="P132" s="114"/>
      <c r="Q132" s="114"/>
      <c r="R132" s="114">
        <v>0</v>
      </c>
      <c r="S132" s="114">
        <f t="shared" si="78"/>
        <v>0</v>
      </c>
      <c r="T132" s="114">
        <f t="shared" si="56"/>
        <v>0</v>
      </c>
      <c r="U132" s="114">
        <f t="shared" si="57"/>
        <v>0</v>
      </c>
      <c r="V132" s="114">
        <f t="shared" si="58"/>
        <v>0</v>
      </c>
      <c r="W132" s="114">
        <f t="shared" si="59"/>
        <v>0</v>
      </c>
      <c r="X132" s="114">
        <f t="shared" si="79"/>
        <v>0</v>
      </c>
      <c r="Y132" s="114">
        <f t="shared" si="60"/>
        <v>0</v>
      </c>
      <c r="Z132" s="114">
        <f t="shared" si="72"/>
        <v>0</v>
      </c>
      <c r="AA132" s="114">
        <f t="shared" si="84"/>
        <v>0</v>
      </c>
      <c r="AB132" s="114">
        <f t="shared" si="85"/>
        <v>0</v>
      </c>
      <c r="AC132" s="114">
        <f t="shared" si="73"/>
        <v>0</v>
      </c>
      <c r="AD132" s="114">
        <f t="shared" si="80"/>
        <v>0</v>
      </c>
      <c r="AE132" s="114">
        <f t="shared" si="63"/>
        <v>9103.6172515266317</v>
      </c>
      <c r="AF132" s="114">
        <f t="shared" si="81"/>
        <v>0</v>
      </c>
      <c r="AG132" s="114">
        <f t="shared" si="82"/>
        <v>0</v>
      </c>
      <c r="AH132" s="114">
        <f t="shared" si="64"/>
        <v>10199.484520772292</v>
      </c>
      <c r="AI132" s="114"/>
      <c r="AJ132" s="114">
        <f t="shared" si="65"/>
        <v>0</v>
      </c>
      <c r="AK132" s="114">
        <f t="shared" si="66"/>
        <v>0</v>
      </c>
      <c r="AL132" s="114">
        <f t="shared" si="83"/>
        <v>0</v>
      </c>
      <c r="AM132" s="114">
        <f t="shared" si="67"/>
        <v>0</v>
      </c>
      <c r="AN132" s="115">
        <f t="shared" si="68"/>
        <v>0</v>
      </c>
    </row>
    <row r="133" spans="1:40" ht="14.4">
      <c r="A133" s="47" t="str">
        <f t="shared" si="69"/>
        <v/>
      </c>
      <c r="B133" s="47" t="str">
        <f t="shared" si="70"/>
        <v/>
      </c>
      <c r="C133" s="48">
        <f t="shared" si="74"/>
        <v>0</v>
      </c>
      <c r="D133" s="48">
        <f t="shared" si="75"/>
        <v>0</v>
      </c>
      <c r="E133" s="48">
        <f t="shared" si="76"/>
        <v>0</v>
      </c>
      <c r="F133" s="48">
        <f t="shared" si="77"/>
        <v>0</v>
      </c>
      <c r="H133" s="19">
        <v>114</v>
      </c>
      <c r="I133" s="47" t="str">
        <f t="shared" si="71"/>
        <v/>
      </c>
      <c r="J133" s="19">
        <f t="shared" si="53"/>
        <v>0</v>
      </c>
      <c r="K133" s="19">
        <f t="shared" si="54"/>
        <v>1</v>
      </c>
      <c r="L133" s="63">
        <v>3.3020000000000001E-2</v>
      </c>
      <c r="M133" s="114">
        <f t="shared" si="55"/>
        <v>8.9999999999999993E-3</v>
      </c>
      <c r="N133" s="114"/>
      <c r="O133" s="114"/>
      <c r="P133" s="114"/>
      <c r="Q133" s="114"/>
      <c r="R133" s="114">
        <v>0</v>
      </c>
      <c r="S133" s="114">
        <f t="shared" si="78"/>
        <v>0</v>
      </c>
      <c r="T133" s="114">
        <f t="shared" si="56"/>
        <v>0</v>
      </c>
      <c r="U133" s="114">
        <f t="shared" si="57"/>
        <v>0</v>
      </c>
      <c r="V133" s="114">
        <f t="shared" si="58"/>
        <v>0</v>
      </c>
      <c r="W133" s="114">
        <f t="shared" si="59"/>
        <v>0</v>
      </c>
      <c r="X133" s="114">
        <f t="shared" si="79"/>
        <v>0</v>
      </c>
      <c r="Y133" s="114">
        <f t="shared" si="60"/>
        <v>0</v>
      </c>
      <c r="Z133" s="114">
        <f t="shared" si="72"/>
        <v>0</v>
      </c>
      <c r="AA133" s="114">
        <f t="shared" si="84"/>
        <v>0</v>
      </c>
      <c r="AB133" s="114">
        <f t="shared" si="85"/>
        <v>0</v>
      </c>
      <c r="AC133" s="114">
        <f t="shared" si="73"/>
        <v>0</v>
      </c>
      <c r="AD133" s="114">
        <f t="shared" si="80"/>
        <v>0</v>
      </c>
      <c r="AE133" s="114">
        <f t="shared" si="63"/>
        <v>9103.6172515266317</v>
      </c>
      <c r="AF133" s="114">
        <f t="shared" si="81"/>
        <v>0</v>
      </c>
      <c r="AG133" s="114">
        <f t="shared" si="82"/>
        <v>0</v>
      </c>
      <c r="AH133" s="114">
        <f t="shared" si="64"/>
        <v>10199.484520772292</v>
      </c>
      <c r="AI133" s="114"/>
      <c r="AJ133" s="114">
        <f t="shared" si="65"/>
        <v>0</v>
      </c>
      <c r="AK133" s="114">
        <f t="shared" si="66"/>
        <v>0</v>
      </c>
      <c r="AL133" s="114">
        <f t="shared" si="83"/>
        <v>0</v>
      </c>
      <c r="AM133" s="114">
        <f t="shared" si="67"/>
        <v>0</v>
      </c>
      <c r="AN133" s="115">
        <f t="shared" si="68"/>
        <v>0</v>
      </c>
    </row>
    <row r="134" spans="1:40" ht="14.4">
      <c r="A134" s="47" t="str">
        <f t="shared" si="69"/>
        <v/>
      </c>
      <c r="B134" s="47" t="str">
        <f t="shared" si="70"/>
        <v/>
      </c>
      <c r="C134" s="48">
        <f t="shared" si="74"/>
        <v>0</v>
      </c>
      <c r="D134" s="48">
        <f t="shared" si="75"/>
        <v>0</v>
      </c>
      <c r="E134" s="48">
        <f t="shared" si="76"/>
        <v>0</v>
      </c>
      <c r="F134" s="48">
        <f t="shared" si="77"/>
        <v>0</v>
      </c>
      <c r="H134" s="19">
        <v>115</v>
      </c>
      <c r="I134" s="47" t="str">
        <f t="shared" si="71"/>
        <v/>
      </c>
      <c r="J134" s="19">
        <f t="shared" si="53"/>
        <v>0</v>
      </c>
      <c r="K134" s="19">
        <f t="shared" si="54"/>
        <v>1</v>
      </c>
      <c r="L134" s="63">
        <v>3.3020000000000001E-2</v>
      </c>
      <c r="M134" s="114">
        <f t="shared" si="55"/>
        <v>8.9999999999999993E-3</v>
      </c>
      <c r="N134" s="114"/>
      <c r="O134" s="114"/>
      <c r="P134" s="114"/>
      <c r="Q134" s="114"/>
      <c r="R134" s="114">
        <v>0</v>
      </c>
      <c r="S134" s="114">
        <f t="shared" si="78"/>
        <v>0</v>
      </c>
      <c r="T134" s="114">
        <f t="shared" si="56"/>
        <v>0</v>
      </c>
      <c r="U134" s="114">
        <f t="shared" si="57"/>
        <v>0</v>
      </c>
      <c r="V134" s="114">
        <f t="shared" si="58"/>
        <v>0</v>
      </c>
      <c r="W134" s="114">
        <f t="shared" si="59"/>
        <v>0</v>
      </c>
      <c r="X134" s="114">
        <f t="shared" si="79"/>
        <v>0</v>
      </c>
      <c r="Y134" s="114">
        <f t="shared" si="60"/>
        <v>0</v>
      </c>
      <c r="Z134" s="114">
        <f t="shared" si="72"/>
        <v>0</v>
      </c>
      <c r="AA134" s="114">
        <f t="shared" si="84"/>
        <v>0</v>
      </c>
      <c r="AB134" s="114">
        <f t="shared" si="85"/>
        <v>0</v>
      </c>
      <c r="AC134" s="114">
        <f t="shared" si="73"/>
        <v>0</v>
      </c>
      <c r="AD134" s="114">
        <f t="shared" si="80"/>
        <v>0</v>
      </c>
      <c r="AE134" s="114">
        <f t="shared" si="63"/>
        <v>9103.6172515266317</v>
      </c>
      <c r="AF134" s="114">
        <f t="shared" si="81"/>
        <v>0</v>
      </c>
      <c r="AG134" s="114">
        <f t="shared" si="82"/>
        <v>0</v>
      </c>
      <c r="AH134" s="114">
        <f t="shared" si="64"/>
        <v>10199.484520772292</v>
      </c>
      <c r="AI134" s="114"/>
      <c r="AJ134" s="114">
        <f t="shared" si="65"/>
        <v>0</v>
      </c>
      <c r="AK134" s="114">
        <f t="shared" si="66"/>
        <v>0</v>
      </c>
      <c r="AL134" s="114">
        <f t="shared" si="83"/>
        <v>0</v>
      </c>
      <c r="AM134" s="114">
        <f t="shared" si="67"/>
        <v>0</v>
      </c>
      <c r="AN134" s="115">
        <f t="shared" si="68"/>
        <v>0</v>
      </c>
    </row>
    <row r="135" spans="1:40" ht="14.4">
      <c r="A135" s="47" t="str">
        <f t="shared" si="69"/>
        <v/>
      </c>
      <c r="B135" s="47" t="str">
        <f t="shared" si="70"/>
        <v/>
      </c>
      <c r="C135" s="48">
        <f t="shared" si="74"/>
        <v>0</v>
      </c>
      <c r="D135" s="48">
        <f t="shared" si="75"/>
        <v>0</v>
      </c>
      <c r="E135" s="48">
        <f t="shared" si="76"/>
        <v>0</v>
      </c>
      <c r="F135" s="48">
        <f t="shared" si="77"/>
        <v>0</v>
      </c>
      <c r="H135" s="19">
        <v>116</v>
      </c>
      <c r="I135" s="47" t="str">
        <f t="shared" si="71"/>
        <v/>
      </c>
      <c r="J135" s="19">
        <f t="shared" si="53"/>
        <v>0</v>
      </c>
      <c r="K135" s="19">
        <f t="shared" si="54"/>
        <v>1</v>
      </c>
      <c r="L135" s="63">
        <v>3.3020000000000001E-2</v>
      </c>
      <c r="M135" s="114">
        <f t="shared" si="55"/>
        <v>8.9999999999999993E-3</v>
      </c>
      <c r="N135" s="114"/>
      <c r="O135" s="114"/>
      <c r="P135" s="114"/>
      <c r="Q135" s="114"/>
      <c r="R135" s="114">
        <v>0</v>
      </c>
      <c r="S135" s="114">
        <f t="shared" si="78"/>
        <v>0</v>
      </c>
      <c r="T135" s="114">
        <f t="shared" si="56"/>
        <v>0</v>
      </c>
      <c r="U135" s="114">
        <f t="shared" si="57"/>
        <v>0</v>
      </c>
      <c r="V135" s="114">
        <f t="shared" si="58"/>
        <v>0</v>
      </c>
      <c r="W135" s="114">
        <f t="shared" si="59"/>
        <v>0</v>
      </c>
      <c r="X135" s="114">
        <f t="shared" si="79"/>
        <v>0</v>
      </c>
      <c r="Y135" s="114">
        <f t="shared" si="60"/>
        <v>0</v>
      </c>
      <c r="Z135" s="114">
        <f t="shared" si="72"/>
        <v>0</v>
      </c>
      <c r="AA135" s="114">
        <f t="shared" si="84"/>
        <v>0</v>
      </c>
      <c r="AB135" s="114">
        <f t="shared" si="85"/>
        <v>0</v>
      </c>
      <c r="AC135" s="114">
        <f t="shared" si="73"/>
        <v>0</v>
      </c>
      <c r="AD135" s="114">
        <f t="shared" si="80"/>
        <v>0</v>
      </c>
      <c r="AE135" s="114">
        <f t="shared" si="63"/>
        <v>9103.6172515266317</v>
      </c>
      <c r="AF135" s="114">
        <f t="shared" si="81"/>
        <v>0</v>
      </c>
      <c r="AG135" s="114">
        <f t="shared" si="82"/>
        <v>0</v>
      </c>
      <c r="AH135" s="114">
        <f t="shared" si="64"/>
        <v>10199.484520772292</v>
      </c>
      <c r="AI135" s="114"/>
      <c r="AJ135" s="114">
        <f t="shared" si="65"/>
        <v>0</v>
      </c>
      <c r="AK135" s="114">
        <f t="shared" si="66"/>
        <v>0</v>
      </c>
      <c r="AL135" s="114">
        <f t="shared" si="83"/>
        <v>0</v>
      </c>
      <c r="AM135" s="114">
        <f t="shared" si="67"/>
        <v>0</v>
      </c>
      <c r="AN135" s="115">
        <f t="shared" si="68"/>
        <v>0</v>
      </c>
    </row>
    <row r="136" spans="1:40" ht="14.4">
      <c r="A136" s="47" t="str">
        <f t="shared" si="69"/>
        <v/>
      </c>
      <c r="B136" s="47" t="str">
        <f t="shared" si="70"/>
        <v/>
      </c>
      <c r="C136" s="48">
        <f t="shared" si="74"/>
        <v>0</v>
      </c>
      <c r="D136" s="48">
        <f t="shared" si="75"/>
        <v>0</v>
      </c>
      <c r="E136" s="48">
        <f t="shared" si="76"/>
        <v>0</v>
      </c>
      <c r="F136" s="48">
        <f t="shared" si="77"/>
        <v>0</v>
      </c>
      <c r="H136" s="19">
        <v>117</v>
      </c>
      <c r="I136" s="47" t="str">
        <f t="shared" si="71"/>
        <v/>
      </c>
      <c r="J136" s="19">
        <f t="shared" si="53"/>
        <v>0</v>
      </c>
      <c r="K136" s="19">
        <f t="shared" si="54"/>
        <v>1</v>
      </c>
      <c r="L136" s="63">
        <v>3.3020000000000001E-2</v>
      </c>
      <c r="M136" s="114">
        <f t="shared" si="55"/>
        <v>8.9999999999999993E-3</v>
      </c>
      <c r="N136" s="114"/>
      <c r="O136" s="114"/>
      <c r="P136" s="114"/>
      <c r="Q136" s="114"/>
      <c r="R136" s="114">
        <v>0</v>
      </c>
      <c r="S136" s="114">
        <f t="shared" si="78"/>
        <v>0</v>
      </c>
      <c r="T136" s="114">
        <f t="shared" si="56"/>
        <v>0</v>
      </c>
      <c r="U136" s="114">
        <f t="shared" si="57"/>
        <v>0</v>
      </c>
      <c r="V136" s="114">
        <f t="shared" si="58"/>
        <v>0</v>
      </c>
      <c r="W136" s="114">
        <f t="shared" si="59"/>
        <v>0</v>
      </c>
      <c r="X136" s="114">
        <f t="shared" si="79"/>
        <v>0</v>
      </c>
      <c r="Y136" s="114">
        <f t="shared" si="60"/>
        <v>0</v>
      </c>
      <c r="Z136" s="114">
        <f t="shared" si="72"/>
        <v>0</v>
      </c>
      <c r="AA136" s="114">
        <f t="shared" si="84"/>
        <v>0</v>
      </c>
      <c r="AB136" s="114">
        <f t="shared" si="85"/>
        <v>0</v>
      </c>
      <c r="AC136" s="114">
        <f t="shared" si="73"/>
        <v>0</v>
      </c>
      <c r="AD136" s="114">
        <f t="shared" si="80"/>
        <v>0</v>
      </c>
      <c r="AE136" s="114">
        <f t="shared" si="63"/>
        <v>9103.6172515266317</v>
      </c>
      <c r="AF136" s="114">
        <f t="shared" si="81"/>
        <v>0</v>
      </c>
      <c r="AG136" s="114">
        <f t="shared" si="82"/>
        <v>0</v>
      </c>
      <c r="AH136" s="114">
        <f t="shared" si="64"/>
        <v>10199.484520772292</v>
      </c>
      <c r="AI136" s="114"/>
      <c r="AJ136" s="114">
        <f t="shared" si="65"/>
        <v>0</v>
      </c>
      <c r="AK136" s="114">
        <f t="shared" si="66"/>
        <v>0</v>
      </c>
      <c r="AL136" s="114">
        <f t="shared" si="83"/>
        <v>0</v>
      </c>
      <c r="AM136" s="114">
        <f t="shared" si="67"/>
        <v>0</v>
      </c>
      <c r="AN136" s="115">
        <f t="shared" si="68"/>
        <v>0</v>
      </c>
    </row>
    <row r="137" spans="1:40" ht="14.4">
      <c r="A137" s="47" t="str">
        <f t="shared" si="69"/>
        <v/>
      </c>
      <c r="B137" s="47" t="str">
        <f t="shared" si="70"/>
        <v/>
      </c>
      <c r="C137" s="48">
        <f t="shared" si="74"/>
        <v>0</v>
      </c>
      <c r="D137" s="48">
        <f t="shared" si="75"/>
        <v>0</v>
      </c>
      <c r="E137" s="48">
        <f t="shared" si="76"/>
        <v>0</v>
      </c>
      <c r="F137" s="48">
        <f t="shared" si="77"/>
        <v>0</v>
      </c>
      <c r="H137" s="19">
        <v>118</v>
      </c>
      <c r="I137" s="47" t="str">
        <f t="shared" si="71"/>
        <v/>
      </c>
      <c r="J137" s="19">
        <f t="shared" si="53"/>
        <v>0</v>
      </c>
      <c r="K137" s="19">
        <f t="shared" si="54"/>
        <v>1</v>
      </c>
      <c r="L137" s="63">
        <v>3.3020000000000001E-2</v>
      </c>
      <c r="M137" s="114">
        <f t="shared" si="55"/>
        <v>8.9999999999999993E-3</v>
      </c>
      <c r="N137" s="114"/>
      <c r="O137" s="114"/>
      <c r="P137" s="114"/>
      <c r="Q137" s="114"/>
      <c r="R137" s="114">
        <v>0</v>
      </c>
      <c r="S137" s="114">
        <f t="shared" si="78"/>
        <v>0</v>
      </c>
      <c r="T137" s="114">
        <f t="shared" si="56"/>
        <v>0</v>
      </c>
      <c r="U137" s="114">
        <f t="shared" si="57"/>
        <v>0</v>
      </c>
      <c r="V137" s="114">
        <f t="shared" si="58"/>
        <v>0</v>
      </c>
      <c r="W137" s="114">
        <f t="shared" si="59"/>
        <v>0</v>
      </c>
      <c r="X137" s="114">
        <f t="shared" si="79"/>
        <v>0</v>
      </c>
      <c r="Y137" s="114">
        <f t="shared" si="60"/>
        <v>0</v>
      </c>
      <c r="Z137" s="114">
        <f t="shared" si="72"/>
        <v>0</v>
      </c>
      <c r="AA137" s="114">
        <f t="shared" si="84"/>
        <v>0</v>
      </c>
      <c r="AB137" s="114">
        <f t="shared" si="85"/>
        <v>0</v>
      </c>
      <c r="AC137" s="114">
        <f t="shared" si="73"/>
        <v>0</v>
      </c>
      <c r="AD137" s="114">
        <f t="shared" si="80"/>
        <v>0</v>
      </c>
      <c r="AE137" s="114">
        <f t="shared" si="63"/>
        <v>9103.6172515266317</v>
      </c>
      <c r="AF137" s="114">
        <f t="shared" si="81"/>
        <v>0</v>
      </c>
      <c r="AG137" s="114">
        <f t="shared" si="82"/>
        <v>0</v>
      </c>
      <c r="AH137" s="114">
        <f t="shared" si="64"/>
        <v>10199.484520772292</v>
      </c>
      <c r="AI137" s="114"/>
      <c r="AJ137" s="114">
        <f t="shared" si="65"/>
        <v>0</v>
      </c>
      <c r="AK137" s="114">
        <f t="shared" si="66"/>
        <v>0</v>
      </c>
      <c r="AL137" s="114">
        <f t="shared" si="83"/>
        <v>0</v>
      </c>
      <c r="AM137" s="114">
        <f t="shared" si="67"/>
        <v>0</v>
      </c>
      <c r="AN137" s="115">
        <f t="shared" si="68"/>
        <v>0</v>
      </c>
    </row>
    <row r="138" spans="1:40" ht="14.4">
      <c r="A138" s="47" t="str">
        <f t="shared" si="69"/>
        <v/>
      </c>
      <c r="B138" s="47" t="str">
        <f t="shared" si="70"/>
        <v/>
      </c>
      <c r="C138" s="48">
        <f t="shared" si="74"/>
        <v>0</v>
      </c>
      <c r="D138" s="48">
        <f t="shared" si="75"/>
        <v>0</v>
      </c>
      <c r="E138" s="48">
        <f t="shared" si="76"/>
        <v>0</v>
      </c>
      <c r="F138" s="48">
        <f t="shared" si="77"/>
        <v>0</v>
      </c>
      <c r="H138" s="19">
        <v>119</v>
      </c>
      <c r="I138" s="47" t="str">
        <f t="shared" si="71"/>
        <v/>
      </c>
      <c r="J138" s="19">
        <f t="shared" si="53"/>
        <v>0</v>
      </c>
      <c r="K138" s="19">
        <f t="shared" si="54"/>
        <v>1</v>
      </c>
      <c r="L138" s="63">
        <v>3.3020000000000001E-2</v>
      </c>
      <c r="M138" s="114">
        <f t="shared" si="55"/>
        <v>8.9999999999999993E-3</v>
      </c>
      <c r="N138" s="114"/>
      <c r="O138" s="114"/>
      <c r="P138" s="114"/>
      <c r="Q138" s="114"/>
      <c r="R138" s="114">
        <v>0</v>
      </c>
      <c r="S138" s="114">
        <f t="shared" si="78"/>
        <v>0</v>
      </c>
      <c r="T138" s="114">
        <f t="shared" si="56"/>
        <v>0</v>
      </c>
      <c r="U138" s="114">
        <f t="shared" si="57"/>
        <v>0</v>
      </c>
      <c r="V138" s="114">
        <f t="shared" si="58"/>
        <v>0</v>
      </c>
      <c r="W138" s="114">
        <f t="shared" si="59"/>
        <v>0</v>
      </c>
      <c r="X138" s="114">
        <f t="shared" si="79"/>
        <v>0</v>
      </c>
      <c r="Y138" s="114">
        <f t="shared" si="60"/>
        <v>0</v>
      </c>
      <c r="Z138" s="114">
        <f t="shared" si="72"/>
        <v>0</v>
      </c>
      <c r="AA138" s="114">
        <f t="shared" si="84"/>
        <v>0</v>
      </c>
      <c r="AB138" s="114">
        <f t="shared" si="85"/>
        <v>0</v>
      </c>
      <c r="AC138" s="114">
        <f t="shared" si="73"/>
        <v>0</v>
      </c>
      <c r="AD138" s="114">
        <f t="shared" si="80"/>
        <v>0</v>
      </c>
      <c r="AE138" s="114">
        <f t="shared" si="63"/>
        <v>9103.6172515266317</v>
      </c>
      <c r="AF138" s="114">
        <f t="shared" si="81"/>
        <v>0</v>
      </c>
      <c r="AG138" s="114">
        <f t="shared" si="82"/>
        <v>0</v>
      </c>
      <c r="AH138" s="114">
        <f t="shared" si="64"/>
        <v>10199.484520772292</v>
      </c>
      <c r="AI138" s="114"/>
      <c r="AJ138" s="114">
        <f t="shared" si="65"/>
        <v>0</v>
      </c>
      <c r="AK138" s="114">
        <f t="shared" si="66"/>
        <v>0</v>
      </c>
      <c r="AL138" s="114">
        <f t="shared" si="83"/>
        <v>0</v>
      </c>
      <c r="AM138" s="114">
        <f t="shared" si="67"/>
        <v>0</v>
      </c>
      <c r="AN138" s="115">
        <f t="shared" si="68"/>
        <v>0</v>
      </c>
    </row>
    <row r="139" spans="1:40" ht="14.4">
      <c r="A139" s="47" t="str">
        <f t="shared" si="69"/>
        <v/>
      </c>
      <c r="B139" s="47" t="str">
        <f t="shared" si="70"/>
        <v/>
      </c>
      <c r="C139" s="48">
        <f t="shared" si="74"/>
        <v>0</v>
      </c>
      <c r="D139" s="48">
        <f t="shared" si="75"/>
        <v>0</v>
      </c>
      <c r="E139" s="48">
        <f t="shared" si="76"/>
        <v>0</v>
      </c>
      <c r="F139" s="48">
        <f t="shared" si="77"/>
        <v>0</v>
      </c>
      <c r="H139" s="79">
        <v>120</v>
      </c>
      <c r="I139" s="80" t="str">
        <f t="shared" si="71"/>
        <v/>
      </c>
      <c r="J139" s="19">
        <f t="shared" si="53"/>
        <v>0</v>
      </c>
      <c r="K139" s="79">
        <f t="shared" si="54"/>
        <v>1</v>
      </c>
      <c r="L139" s="82">
        <v>3.3020000000000001E-2</v>
      </c>
      <c r="M139" s="120">
        <f t="shared" si="55"/>
        <v>8.9999999999999993E-3</v>
      </c>
      <c r="N139" s="120"/>
      <c r="O139" s="114"/>
      <c r="P139" s="120"/>
      <c r="Q139" s="120"/>
      <c r="R139" s="114">
        <v>0</v>
      </c>
      <c r="S139" s="114">
        <f t="shared" si="78"/>
        <v>0</v>
      </c>
      <c r="T139" s="114">
        <f t="shared" si="56"/>
        <v>0</v>
      </c>
      <c r="U139" s="114">
        <f t="shared" si="57"/>
        <v>0</v>
      </c>
      <c r="V139" s="114">
        <f t="shared" si="58"/>
        <v>0</v>
      </c>
      <c r="W139" s="114">
        <f t="shared" si="59"/>
        <v>0</v>
      </c>
      <c r="X139" s="114">
        <f t="shared" si="79"/>
        <v>0</v>
      </c>
      <c r="Y139" s="114">
        <f t="shared" si="60"/>
        <v>0</v>
      </c>
      <c r="Z139" s="114">
        <f t="shared" si="72"/>
        <v>0</v>
      </c>
      <c r="AA139" s="114">
        <f t="shared" si="84"/>
        <v>0</v>
      </c>
      <c r="AB139" s="114">
        <f t="shared" si="85"/>
        <v>0</v>
      </c>
      <c r="AC139" s="114">
        <f t="shared" si="73"/>
        <v>0</v>
      </c>
      <c r="AD139" s="114">
        <f t="shared" si="80"/>
        <v>0</v>
      </c>
      <c r="AE139" s="114">
        <f t="shared" si="63"/>
        <v>9103.6172515266317</v>
      </c>
      <c r="AF139" s="114">
        <f t="shared" si="81"/>
        <v>0</v>
      </c>
      <c r="AG139" s="114">
        <f t="shared" si="82"/>
        <v>0</v>
      </c>
      <c r="AH139" s="114">
        <f t="shared" si="64"/>
        <v>10199.484520772292</v>
      </c>
      <c r="AI139" s="114"/>
      <c r="AJ139" s="114">
        <f t="shared" si="65"/>
        <v>0</v>
      </c>
      <c r="AK139" s="114">
        <f t="shared" si="66"/>
        <v>0</v>
      </c>
      <c r="AL139" s="114">
        <f t="shared" si="83"/>
        <v>0</v>
      </c>
      <c r="AM139" s="114">
        <f t="shared" si="67"/>
        <v>0</v>
      </c>
      <c r="AN139" s="115">
        <f t="shared" si="68"/>
        <v>0</v>
      </c>
    </row>
    <row r="140" spans="1:40" ht="14.4">
      <c r="A140" s="47" t="str">
        <f t="shared" si="69"/>
        <v/>
      </c>
      <c r="B140" s="47" t="str">
        <f t="shared" si="70"/>
        <v/>
      </c>
      <c r="C140" s="48">
        <f t="shared" si="74"/>
        <v>0</v>
      </c>
      <c r="D140" s="48">
        <f t="shared" si="75"/>
        <v>0</v>
      </c>
      <c r="E140" s="48">
        <f t="shared" si="76"/>
        <v>0</v>
      </c>
      <c r="F140" s="48">
        <f t="shared" si="77"/>
        <v>0</v>
      </c>
      <c r="H140" s="19">
        <v>121</v>
      </c>
      <c r="I140" s="47" t="str">
        <f t="shared" si="71"/>
        <v/>
      </c>
      <c r="J140" s="19">
        <f t="shared" si="53"/>
        <v>0</v>
      </c>
      <c r="K140" s="19">
        <f t="shared" si="54"/>
        <v>1</v>
      </c>
      <c r="L140" s="84">
        <v>3.3020000000000001E-2</v>
      </c>
      <c r="M140" s="120">
        <f t="shared" si="55"/>
        <v>8.9999999999999993E-3</v>
      </c>
      <c r="N140" s="114"/>
      <c r="O140" s="114"/>
      <c r="P140" s="114"/>
      <c r="Q140" s="114"/>
      <c r="R140" s="114">
        <v>0</v>
      </c>
      <c r="S140" s="114">
        <f t="shared" si="78"/>
        <v>0</v>
      </c>
      <c r="T140" s="114">
        <f t="shared" si="56"/>
        <v>0</v>
      </c>
      <c r="U140" s="114">
        <f t="shared" si="57"/>
        <v>0</v>
      </c>
      <c r="V140" s="114">
        <f t="shared" si="58"/>
        <v>0</v>
      </c>
      <c r="W140" s="114">
        <f t="shared" si="59"/>
        <v>0</v>
      </c>
      <c r="X140" s="114">
        <f t="shared" si="79"/>
        <v>0</v>
      </c>
      <c r="Y140" s="114">
        <f t="shared" si="60"/>
        <v>0</v>
      </c>
      <c r="Z140" s="114">
        <f t="shared" si="72"/>
        <v>0</v>
      </c>
      <c r="AA140" s="114">
        <f t="shared" si="84"/>
        <v>0</v>
      </c>
      <c r="AB140" s="114">
        <f t="shared" si="85"/>
        <v>0</v>
      </c>
      <c r="AC140" s="114">
        <f t="shared" si="73"/>
        <v>0</v>
      </c>
      <c r="AD140" s="114">
        <f t="shared" si="80"/>
        <v>0</v>
      </c>
      <c r="AE140" s="114">
        <f t="shared" si="63"/>
        <v>9103.6172515266317</v>
      </c>
      <c r="AF140" s="114">
        <f t="shared" si="81"/>
        <v>0</v>
      </c>
      <c r="AG140" s="114">
        <f t="shared" si="82"/>
        <v>0</v>
      </c>
      <c r="AH140" s="114">
        <f t="shared" si="64"/>
        <v>10199.484520772292</v>
      </c>
      <c r="AI140" s="114"/>
      <c r="AJ140" s="114">
        <f t="shared" si="65"/>
        <v>0</v>
      </c>
      <c r="AK140" s="114">
        <f t="shared" si="66"/>
        <v>0</v>
      </c>
      <c r="AL140" s="114">
        <f t="shared" si="83"/>
        <v>0</v>
      </c>
      <c r="AM140" s="114">
        <f t="shared" si="67"/>
        <v>0</v>
      </c>
      <c r="AN140" s="115">
        <f t="shared" si="68"/>
        <v>0</v>
      </c>
    </row>
    <row r="141" spans="1:40">
      <c r="A141" s="47" t="str">
        <f t="shared" si="69"/>
        <v/>
      </c>
      <c r="B141" s="47" t="str">
        <f t="shared" si="70"/>
        <v/>
      </c>
      <c r="C141" s="48">
        <f t="shared" si="74"/>
        <v>0</v>
      </c>
      <c r="D141" s="48">
        <f t="shared" si="75"/>
        <v>0</v>
      </c>
      <c r="E141" s="48">
        <f t="shared" si="76"/>
        <v>0</v>
      </c>
      <c r="F141" s="48">
        <f t="shared" si="77"/>
        <v>0</v>
      </c>
      <c r="I141" s="81" t="str">
        <f t="shared" si="71"/>
        <v/>
      </c>
      <c r="J141" s="19">
        <f t="shared" si="53"/>
        <v>0</v>
      </c>
      <c r="K141">
        <f t="shared" si="54"/>
        <v>1</v>
      </c>
      <c r="M141" s="111"/>
      <c r="N141" s="111"/>
      <c r="O141" s="114"/>
      <c r="P141" s="111"/>
      <c r="Q141" s="111"/>
      <c r="R141" s="111"/>
      <c r="S141" s="111"/>
      <c r="T141" s="111"/>
      <c r="U141" s="111"/>
      <c r="V141" s="111"/>
      <c r="W141" s="111"/>
      <c r="X141" s="111"/>
      <c r="Y141" s="114">
        <f t="shared" si="60"/>
        <v>0</v>
      </c>
      <c r="Z141" s="114">
        <f t="shared" si="72"/>
        <v>0</v>
      </c>
      <c r="AA141" s="114">
        <f t="shared" si="84"/>
        <v>0</v>
      </c>
      <c r="AB141" s="114">
        <f t="shared" si="85"/>
        <v>0</v>
      </c>
      <c r="AC141" s="114">
        <f t="shared" si="73"/>
        <v>0</v>
      </c>
      <c r="AD141" s="114">
        <f t="shared" si="80"/>
        <v>0</v>
      </c>
      <c r="AE141" s="114">
        <f t="shared" si="63"/>
        <v>9103.6172515266317</v>
      </c>
      <c r="AF141" s="114">
        <f t="shared" si="81"/>
        <v>0</v>
      </c>
      <c r="AG141" s="114">
        <f t="shared" si="82"/>
        <v>0</v>
      </c>
      <c r="AH141" s="114">
        <f t="shared" si="64"/>
        <v>10199.484520772292</v>
      </c>
      <c r="AI141" s="114"/>
      <c r="AJ141" s="114">
        <f t="shared" si="65"/>
        <v>0</v>
      </c>
      <c r="AK141" s="114">
        <f t="shared" si="66"/>
        <v>0</v>
      </c>
      <c r="AL141" s="114">
        <f t="shared" si="83"/>
        <v>0</v>
      </c>
      <c r="AM141" s="114">
        <f t="shared" si="67"/>
        <v>0</v>
      </c>
      <c r="AN141" s="115">
        <f t="shared" si="68"/>
        <v>0</v>
      </c>
    </row>
    <row r="142" spans="1:40">
      <c r="A142" s="47" t="str">
        <f t="shared" si="69"/>
        <v/>
      </c>
      <c r="B142" s="47" t="str">
        <f t="shared" si="70"/>
        <v/>
      </c>
      <c r="C142" s="48">
        <f t="shared" si="74"/>
        <v>0</v>
      </c>
      <c r="D142" s="48">
        <f t="shared" si="75"/>
        <v>0</v>
      </c>
      <c r="E142" s="48">
        <f t="shared" si="76"/>
        <v>0</v>
      </c>
      <c r="F142" s="48">
        <f t="shared" si="77"/>
        <v>0</v>
      </c>
      <c r="I142" s="81" t="str">
        <f t="shared" si="71"/>
        <v/>
      </c>
      <c r="J142" s="19">
        <f t="shared" si="53"/>
        <v>0</v>
      </c>
      <c r="K142">
        <f t="shared" si="54"/>
        <v>1</v>
      </c>
      <c r="M142" s="111"/>
      <c r="N142" s="111"/>
      <c r="O142" s="114"/>
      <c r="P142" s="111"/>
      <c r="Q142" s="111"/>
      <c r="R142" s="111"/>
      <c r="S142" s="111"/>
      <c r="T142" s="111"/>
      <c r="U142" s="111"/>
      <c r="V142" s="111"/>
      <c r="W142" s="111"/>
      <c r="X142" s="111"/>
      <c r="Y142" s="114">
        <f t="shared" si="60"/>
        <v>0</v>
      </c>
      <c r="Z142" s="114">
        <f t="shared" si="72"/>
        <v>0</v>
      </c>
      <c r="AA142" s="114">
        <f t="shared" si="84"/>
        <v>0</v>
      </c>
      <c r="AB142" s="114">
        <f t="shared" si="85"/>
        <v>0</v>
      </c>
      <c r="AC142" s="114">
        <f t="shared" si="73"/>
        <v>0</v>
      </c>
      <c r="AD142" s="114">
        <f t="shared" si="80"/>
        <v>0</v>
      </c>
      <c r="AE142" s="114">
        <f t="shared" si="63"/>
        <v>9103.6172515266317</v>
      </c>
      <c r="AF142" s="114">
        <f t="shared" si="81"/>
        <v>0</v>
      </c>
      <c r="AG142" s="114">
        <f t="shared" si="82"/>
        <v>0</v>
      </c>
      <c r="AH142" s="114">
        <f t="shared" si="64"/>
        <v>10199.484520772292</v>
      </c>
      <c r="AI142" s="114"/>
      <c r="AJ142" s="114"/>
      <c r="AK142" s="114"/>
      <c r="AL142" s="114"/>
      <c r="AM142" s="114"/>
      <c r="AN142" s="115"/>
    </row>
    <row r="143" spans="1:40">
      <c r="A143" s="47" t="str">
        <f t="shared" si="69"/>
        <v/>
      </c>
      <c r="B143" s="47" t="str">
        <f t="shared" si="70"/>
        <v/>
      </c>
      <c r="C143" s="48">
        <f t="shared" si="74"/>
        <v>0</v>
      </c>
      <c r="D143" s="48">
        <f t="shared" si="75"/>
        <v>0</v>
      </c>
      <c r="E143" s="48">
        <f t="shared" si="76"/>
        <v>0</v>
      </c>
      <c r="F143" s="48">
        <f t="shared" si="77"/>
        <v>0</v>
      </c>
      <c r="I143" s="81" t="str">
        <f t="shared" si="71"/>
        <v/>
      </c>
      <c r="J143" s="19">
        <f t="shared" si="53"/>
        <v>0</v>
      </c>
      <c r="K143">
        <f t="shared" si="54"/>
        <v>1</v>
      </c>
      <c r="M143" s="111"/>
      <c r="N143" s="111"/>
      <c r="O143" s="114"/>
      <c r="P143" s="111"/>
      <c r="Q143" s="111"/>
      <c r="R143" s="111"/>
      <c r="S143" s="111"/>
      <c r="T143" s="111"/>
      <c r="U143" s="111"/>
      <c r="V143" s="111"/>
      <c r="W143" s="111"/>
      <c r="X143" s="111"/>
      <c r="Y143" s="114">
        <f t="shared" si="60"/>
        <v>0</v>
      </c>
      <c r="Z143" s="114">
        <f t="shared" si="72"/>
        <v>0</v>
      </c>
      <c r="AA143" s="114">
        <f t="shared" si="84"/>
        <v>0</v>
      </c>
      <c r="AB143" s="114">
        <f t="shared" si="85"/>
        <v>0</v>
      </c>
      <c r="AC143" s="114">
        <f t="shared" si="73"/>
        <v>0</v>
      </c>
      <c r="AD143" s="114">
        <f t="shared" si="80"/>
        <v>0</v>
      </c>
      <c r="AE143" s="114">
        <f t="shared" si="63"/>
        <v>9103.6172515266317</v>
      </c>
      <c r="AF143" s="114">
        <f t="shared" si="81"/>
        <v>0</v>
      </c>
      <c r="AG143" s="114">
        <f t="shared" si="82"/>
        <v>0</v>
      </c>
      <c r="AH143" s="114">
        <f t="shared" si="64"/>
        <v>10199.484520772292</v>
      </c>
      <c r="AI143" s="114"/>
      <c r="AJ143" s="114"/>
      <c r="AK143" s="114"/>
      <c r="AL143" s="114"/>
      <c r="AM143" s="114"/>
      <c r="AN143" s="115"/>
    </row>
    <row r="144" spans="1:40">
      <c r="A144" s="47" t="str">
        <f t="shared" si="69"/>
        <v/>
      </c>
      <c r="B144" s="47" t="str">
        <f t="shared" si="70"/>
        <v/>
      </c>
      <c r="C144" s="48">
        <f t="shared" si="74"/>
        <v>0</v>
      </c>
      <c r="D144" s="48">
        <f t="shared" si="75"/>
        <v>0</v>
      </c>
      <c r="E144" s="48">
        <f t="shared" si="76"/>
        <v>0</v>
      </c>
      <c r="F144" s="48">
        <f t="shared" si="77"/>
        <v>0</v>
      </c>
      <c r="I144" s="81" t="str">
        <f t="shared" si="71"/>
        <v/>
      </c>
      <c r="J144" s="19">
        <f t="shared" si="53"/>
        <v>0</v>
      </c>
      <c r="K144">
        <f t="shared" si="54"/>
        <v>1</v>
      </c>
      <c r="M144" s="111"/>
      <c r="N144" s="111"/>
      <c r="O144" s="114"/>
      <c r="P144" s="111"/>
      <c r="Q144" s="111"/>
      <c r="R144" s="111"/>
      <c r="S144" s="111"/>
      <c r="T144" s="111"/>
      <c r="U144" s="111"/>
      <c r="V144" s="111"/>
      <c r="W144" s="111"/>
      <c r="X144" s="111"/>
      <c r="Y144" s="114">
        <f t="shared" si="60"/>
        <v>0</v>
      </c>
      <c r="Z144" s="114">
        <f t="shared" si="72"/>
        <v>0</v>
      </c>
      <c r="AA144" s="114">
        <f t="shared" si="84"/>
        <v>0</v>
      </c>
      <c r="AB144" s="114">
        <f t="shared" si="85"/>
        <v>0</v>
      </c>
      <c r="AC144" s="114">
        <f t="shared" si="73"/>
        <v>0</v>
      </c>
      <c r="AD144" s="114">
        <f t="shared" si="80"/>
        <v>0</v>
      </c>
      <c r="AE144" s="114">
        <f t="shared" si="63"/>
        <v>9103.6172515266317</v>
      </c>
      <c r="AF144" s="114">
        <f t="shared" si="81"/>
        <v>0</v>
      </c>
      <c r="AG144" s="114">
        <f t="shared" si="82"/>
        <v>0</v>
      </c>
      <c r="AH144" s="114">
        <f t="shared" si="64"/>
        <v>10199.484520772292</v>
      </c>
      <c r="AI144" s="114"/>
      <c r="AJ144" s="114"/>
      <c r="AK144" s="114"/>
      <c r="AL144" s="114"/>
      <c r="AM144" s="114"/>
      <c r="AN144" s="115"/>
    </row>
    <row r="145" spans="1:40">
      <c r="A145" s="47" t="str">
        <f t="shared" si="69"/>
        <v/>
      </c>
      <c r="B145" s="47" t="str">
        <f t="shared" si="70"/>
        <v/>
      </c>
      <c r="C145" s="48">
        <f t="shared" si="74"/>
        <v>0</v>
      </c>
      <c r="D145" s="48">
        <f t="shared" si="75"/>
        <v>0</v>
      </c>
      <c r="E145" s="48">
        <f t="shared" si="76"/>
        <v>0</v>
      </c>
      <c r="F145" s="48">
        <f t="shared" si="77"/>
        <v>0</v>
      </c>
      <c r="I145" s="81" t="str">
        <f t="shared" si="71"/>
        <v/>
      </c>
      <c r="J145" s="19">
        <f t="shared" si="53"/>
        <v>0</v>
      </c>
      <c r="K145">
        <f t="shared" si="54"/>
        <v>1</v>
      </c>
      <c r="M145" s="111"/>
      <c r="N145" s="111"/>
      <c r="O145" s="114"/>
      <c r="P145" s="111"/>
      <c r="Q145" s="111"/>
      <c r="R145" s="111"/>
      <c r="S145" s="111"/>
      <c r="T145" s="111"/>
      <c r="U145" s="111"/>
      <c r="V145" s="111"/>
      <c r="W145" s="111"/>
      <c r="X145" s="111"/>
      <c r="Y145" s="114">
        <f t="shared" si="60"/>
        <v>0</v>
      </c>
      <c r="Z145" s="114">
        <f t="shared" si="72"/>
        <v>0</v>
      </c>
      <c r="AA145" s="114">
        <f t="shared" si="84"/>
        <v>0</v>
      </c>
      <c r="AB145" s="114">
        <f t="shared" si="85"/>
        <v>0</v>
      </c>
      <c r="AC145" s="114">
        <f t="shared" si="73"/>
        <v>0</v>
      </c>
      <c r="AD145" s="114">
        <f t="shared" si="80"/>
        <v>0</v>
      </c>
      <c r="AE145" s="114">
        <f t="shared" si="63"/>
        <v>9103.6172515266317</v>
      </c>
      <c r="AF145" s="114">
        <f t="shared" si="81"/>
        <v>0</v>
      </c>
      <c r="AG145" s="114">
        <f t="shared" si="82"/>
        <v>0</v>
      </c>
      <c r="AH145" s="114">
        <f t="shared" si="64"/>
        <v>10199.484520772292</v>
      </c>
      <c r="AI145" s="114"/>
      <c r="AJ145" s="114"/>
      <c r="AK145" s="114"/>
      <c r="AL145" s="114"/>
      <c r="AM145" s="114"/>
      <c r="AN145" s="115"/>
    </row>
    <row r="146" spans="1:40">
      <c r="A146" s="47" t="str">
        <f t="shared" si="69"/>
        <v/>
      </c>
      <c r="B146" s="47" t="str">
        <f t="shared" si="70"/>
        <v/>
      </c>
      <c r="C146" s="48">
        <f t="shared" si="74"/>
        <v>0</v>
      </c>
      <c r="D146" s="48">
        <f t="shared" si="75"/>
        <v>0</v>
      </c>
      <c r="E146" s="48">
        <f t="shared" si="76"/>
        <v>0</v>
      </c>
      <c r="F146" s="48">
        <f t="shared" si="77"/>
        <v>0</v>
      </c>
      <c r="I146" s="81" t="str">
        <f t="shared" si="71"/>
        <v/>
      </c>
      <c r="J146" s="19">
        <f t="shared" si="53"/>
        <v>0</v>
      </c>
      <c r="K146">
        <f t="shared" si="54"/>
        <v>1</v>
      </c>
      <c r="M146" s="111"/>
      <c r="N146" s="111"/>
      <c r="O146" s="114"/>
      <c r="P146" s="111"/>
      <c r="Q146" s="111"/>
      <c r="R146" s="111"/>
      <c r="S146" s="111"/>
      <c r="T146" s="111"/>
      <c r="U146" s="111"/>
      <c r="V146" s="111"/>
      <c r="W146" s="111"/>
      <c r="X146" s="111"/>
      <c r="Y146" s="114">
        <f t="shared" si="60"/>
        <v>0</v>
      </c>
      <c r="Z146" s="114">
        <f t="shared" si="72"/>
        <v>0</v>
      </c>
      <c r="AA146" s="114">
        <f t="shared" si="84"/>
        <v>0</v>
      </c>
      <c r="AB146" s="114">
        <f t="shared" si="85"/>
        <v>0</v>
      </c>
      <c r="AC146" s="114">
        <f t="shared" si="73"/>
        <v>0</v>
      </c>
      <c r="AD146" s="114">
        <f t="shared" si="80"/>
        <v>0</v>
      </c>
      <c r="AE146" s="114">
        <f t="shared" si="63"/>
        <v>9103.6172515266317</v>
      </c>
      <c r="AF146" s="114">
        <f t="shared" si="81"/>
        <v>0</v>
      </c>
      <c r="AG146" s="114">
        <f t="shared" si="82"/>
        <v>0</v>
      </c>
      <c r="AH146" s="114">
        <f t="shared" si="64"/>
        <v>10199.484520772292</v>
      </c>
      <c r="AI146" s="114"/>
      <c r="AJ146" s="114"/>
      <c r="AK146" s="114"/>
      <c r="AL146" s="114"/>
      <c r="AM146" s="114"/>
      <c r="AN146" s="115"/>
    </row>
    <row r="147" spans="1:40">
      <c r="A147" s="47" t="str">
        <f t="shared" si="69"/>
        <v/>
      </c>
      <c r="B147" s="47" t="str">
        <f t="shared" si="70"/>
        <v/>
      </c>
      <c r="C147" s="48">
        <f t="shared" ref="C147:C159" si="86">IF($A147=121,1,IF($A147&gt;121,0,IF($A147&lt;(x+n),INDEX(Aggregattafel_2.O,$A147+1,1),IF($A147=(x+n),INDEX(f,1,1),IF(AND($A147&gt;(x+n),$A147&lt;(x+n+5)),INDEX(f,2,1),1))*INDEX(Selektionstafel_2.O,$A147+1,1))*EXP(-(INDEX(F_2_2.O,$A147+1,1)*($B147-1999)+INDEX(G,$B147-1998,1)*(INDEX(F_1_2.O,$A147+1,1)-INDEX(F_2_2.O,$A147+1,1))))))</f>
        <v>0</v>
      </c>
      <c r="D147" s="48">
        <f t="shared" ref="D147:D159" si="87">IF($A147=121,1,IF($A147&gt;121,0,INDEX(Aggregattafel_2.O,$A147+1,1)*EXP(-(INDEX(F_2_2.O,$A147+1,1)*($B147-1999)+INDEX(G,$B147-1998,1)*(INDEX(F_1_2.O,$A147+1,1)-INDEX(F_2_2.O,$A147+1,1))))))</f>
        <v>0</v>
      </c>
      <c r="E147" s="48">
        <f t="shared" ref="E147:E159" si="88">IF($A147=121,1,IF($A147&gt;121,0,IF($A147&lt;(x+n),INDEX(Aggregattafel_1.O,$A147+1,1),IF($A147=(x+n),INDEX(f,1,1),IF(AND($A147&gt;(x+n),$A147&lt;(x+n+5)),INDEX(f,2,1),1))*INDEX(Selektionstafel_1.O,$A147+1,1))*EXP(-INDEX(F_1.O,$A147+1,1)*($B147-1999))))</f>
        <v>0</v>
      </c>
      <c r="F147" s="48">
        <f t="shared" ref="F147:F159" si="89">IF($A147=121,1,IF($A147&gt;121,0,INDEX(Aggregattafel_1.O,$A147+1,1)*EXP(-INDEX(F_1.O,$A147+1,1)*($B147-1999))))</f>
        <v>0</v>
      </c>
      <c r="I147" s="81" t="str">
        <f t="shared" si="71"/>
        <v/>
      </c>
      <c r="J147" s="19">
        <f t="shared" si="53"/>
        <v>0</v>
      </c>
      <c r="K147">
        <f t="shared" si="54"/>
        <v>1</v>
      </c>
      <c r="M147" s="111"/>
      <c r="N147" s="111"/>
      <c r="O147" s="114"/>
      <c r="P147" s="111"/>
      <c r="Q147" s="111"/>
      <c r="R147" s="111"/>
      <c r="S147" s="111"/>
      <c r="T147" s="111"/>
      <c r="U147" s="111"/>
      <c r="V147" s="111"/>
      <c r="W147" s="111"/>
      <c r="X147" s="111"/>
      <c r="Y147" s="114">
        <f t="shared" si="60"/>
        <v>0</v>
      </c>
      <c r="Z147" s="114">
        <f t="shared" si="72"/>
        <v>0</v>
      </c>
      <c r="AA147" s="114">
        <f t="shared" si="84"/>
        <v>0</v>
      </c>
      <c r="AB147" s="114">
        <f t="shared" si="85"/>
        <v>0</v>
      </c>
      <c r="AC147" s="114">
        <f t="shared" si="73"/>
        <v>0</v>
      </c>
      <c r="AD147" s="114">
        <f t="shared" ref="AD147:AD159" si="90">N147+Y148/(1+M147)-Y147</f>
        <v>0</v>
      </c>
      <c r="AE147" s="114">
        <f t="shared" si="63"/>
        <v>9103.6172515266317</v>
      </c>
      <c r="AF147" s="114">
        <f t="shared" ref="AF147:AF159" si="91">N147+AA148/(1+M147)-AA147</f>
        <v>0</v>
      </c>
      <c r="AG147" s="114">
        <f t="shared" ref="AG147:AG159" si="92">1/(1+M147)*J147*(O148+R148*$M$5-AA148)</f>
        <v>0</v>
      </c>
      <c r="AH147" s="114">
        <f t="shared" si="64"/>
        <v>10199.484520772292</v>
      </c>
      <c r="AI147" s="114"/>
      <c r="AJ147" s="114"/>
      <c r="AK147" s="114"/>
      <c r="AL147" s="114"/>
      <c r="AM147" s="114"/>
      <c r="AN147" s="115"/>
    </row>
    <row r="148" spans="1:40">
      <c r="A148" s="47" t="str">
        <f t="shared" si="69"/>
        <v/>
      </c>
      <c r="B148" s="47" t="str">
        <f t="shared" si="70"/>
        <v/>
      </c>
      <c r="C148" s="48">
        <f t="shared" si="86"/>
        <v>0</v>
      </c>
      <c r="D148" s="48">
        <f t="shared" si="87"/>
        <v>0</v>
      </c>
      <c r="E148" s="48">
        <f t="shared" si="88"/>
        <v>0</v>
      </c>
      <c r="F148" s="48">
        <f t="shared" si="89"/>
        <v>0</v>
      </c>
      <c r="I148" s="81" t="str">
        <f t="shared" si="71"/>
        <v/>
      </c>
      <c r="J148" s="19">
        <f t="shared" ref="J148:J159" si="93">IF(I148&gt;121,0,IF($D$4="1.O. Selektion",B$6*E148+(1-B$6)*E300,IF($D$4="1.O. Aggregat",B$6*F148+(1-B$6)*F300,IF($D$4="2.O. Selektion",B$6*C148+(1-B$6)*C300,B$6*D148+(1-B$6)*D300))))</f>
        <v>0</v>
      </c>
      <c r="K148">
        <f t="shared" ref="K148:K159" si="94">IF(J148&lt;&gt;"",1-J148,"")</f>
        <v>1</v>
      </c>
      <c r="M148" s="111"/>
      <c r="N148" s="111"/>
      <c r="O148" s="114"/>
      <c r="P148" s="111"/>
      <c r="Q148" s="111"/>
      <c r="R148" s="111"/>
      <c r="S148" s="111"/>
      <c r="T148" s="111"/>
      <c r="U148" s="111"/>
      <c r="V148" s="111"/>
      <c r="W148" s="111"/>
      <c r="X148" s="111"/>
      <c r="Y148" s="114">
        <f t="shared" ref="Y148:Y159" si="95">V148-W148*$M$3</f>
        <v>0</v>
      </c>
      <c r="Z148" s="114">
        <f t="shared" si="72"/>
        <v>0</v>
      </c>
      <c r="AA148" s="114">
        <f t="shared" ref="AA148:AA159" si="96">V148+AM148-W148*$M$5</f>
        <v>0</v>
      </c>
      <c r="AB148" s="114">
        <f t="shared" ref="AB148:AB159" si="97">V148+AN148+AM148-W148*$M$5</f>
        <v>0</v>
      </c>
      <c r="AC148" s="114">
        <f t="shared" si="73"/>
        <v>0</v>
      </c>
      <c r="AD148" s="114">
        <f t="shared" si="90"/>
        <v>0</v>
      </c>
      <c r="AE148" s="114">
        <f t="shared" ref="AE148:AE159" si="98">$M$3-AD148</f>
        <v>9103.6172515266317</v>
      </c>
      <c r="AF148" s="114">
        <f t="shared" si="91"/>
        <v>0</v>
      </c>
      <c r="AG148" s="114">
        <f t="shared" si="92"/>
        <v>0</v>
      </c>
      <c r="AH148" s="114">
        <f t="shared" ref="AH148:AH159" si="99">$M$5-AG148-AF148</f>
        <v>10199.484520772292</v>
      </c>
      <c r="AI148" s="114"/>
      <c r="AJ148" s="114"/>
      <c r="AK148" s="114"/>
      <c r="AL148" s="114"/>
      <c r="AM148" s="114"/>
      <c r="AN148" s="115"/>
    </row>
    <row r="149" spans="1:40">
      <c r="A149" s="47" t="str">
        <f t="shared" ref="A149:A159" si="100">IF(AND(A148&lt;121,A148&lt;&gt;""),A148+1,"")</f>
        <v/>
      </c>
      <c r="B149" s="47" t="str">
        <f t="shared" ref="B149:B159" si="101">IF(AND($A148&lt;121,$A148&lt;&gt;""),B148+1,"")</f>
        <v/>
      </c>
      <c r="C149" s="48">
        <f t="shared" si="86"/>
        <v>0</v>
      </c>
      <c r="D149" s="48">
        <f t="shared" si="87"/>
        <v>0</v>
      </c>
      <c r="E149" s="48">
        <f t="shared" si="88"/>
        <v>0</v>
      </c>
      <c r="F149" s="48">
        <f t="shared" si="89"/>
        <v>0</v>
      </c>
      <c r="I149" s="81" t="str">
        <f t="shared" ref="I149:I159" si="102">IF(AND(A148&lt;121,A148&lt;&gt;""),A148+1,"")</f>
        <v/>
      </c>
      <c r="J149" s="19">
        <f t="shared" si="93"/>
        <v>0</v>
      </c>
      <c r="K149">
        <f t="shared" si="94"/>
        <v>1</v>
      </c>
      <c r="M149" s="111"/>
      <c r="N149" s="111"/>
      <c r="O149" s="114"/>
      <c r="P149" s="111"/>
      <c r="Q149" s="111"/>
      <c r="R149" s="111"/>
      <c r="S149" s="111"/>
      <c r="T149" s="111"/>
      <c r="U149" s="111"/>
      <c r="V149" s="111"/>
      <c r="W149" s="111"/>
      <c r="X149" s="111"/>
      <c r="Y149" s="114">
        <f t="shared" si="95"/>
        <v>0</v>
      </c>
      <c r="Z149" s="114">
        <f t="shared" ref="Z149:Z159" si="103">V149-$M$7*W149</f>
        <v>0</v>
      </c>
      <c r="AA149" s="114">
        <f t="shared" si="96"/>
        <v>0</v>
      </c>
      <c r="AB149" s="114">
        <f t="shared" si="97"/>
        <v>0</v>
      </c>
      <c r="AC149" s="114">
        <f t="shared" ref="AC149:AC159" si="104">IF((V149+AM149+AN149-W149*$M$5)&lt;=0,0,V149+AM149+AN149-W149*$M$5)</f>
        <v>0</v>
      </c>
      <c r="AD149" s="114">
        <f t="shared" si="90"/>
        <v>0</v>
      </c>
      <c r="AE149" s="114">
        <f t="shared" si="98"/>
        <v>9103.6172515266317</v>
      </c>
      <c r="AF149" s="114">
        <f t="shared" si="91"/>
        <v>0</v>
      </c>
      <c r="AG149" s="114">
        <f t="shared" si="92"/>
        <v>0</v>
      </c>
      <c r="AH149" s="114">
        <f t="shared" si="99"/>
        <v>10199.484520772292</v>
      </c>
      <c r="AI149" s="114"/>
      <c r="AJ149" s="114"/>
      <c r="AK149" s="114"/>
      <c r="AL149" s="114"/>
      <c r="AM149" s="114"/>
      <c r="AN149" s="115"/>
    </row>
    <row r="150" spans="1:40">
      <c r="A150" s="47" t="str">
        <f t="shared" si="100"/>
        <v/>
      </c>
      <c r="B150" s="47" t="str">
        <f t="shared" si="101"/>
        <v/>
      </c>
      <c r="C150" s="48">
        <f t="shared" si="86"/>
        <v>0</v>
      </c>
      <c r="D150" s="48">
        <f t="shared" si="87"/>
        <v>0</v>
      </c>
      <c r="E150" s="48">
        <f t="shared" si="88"/>
        <v>0</v>
      </c>
      <c r="F150" s="48">
        <f t="shared" si="89"/>
        <v>0</v>
      </c>
      <c r="I150" s="81" t="str">
        <f t="shared" si="102"/>
        <v/>
      </c>
      <c r="J150" s="19">
        <f t="shared" si="93"/>
        <v>0</v>
      </c>
      <c r="K150">
        <f t="shared" si="94"/>
        <v>1</v>
      </c>
      <c r="M150" s="111"/>
      <c r="N150" s="111"/>
      <c r="O150" s="114"/>
      <c r="P150" s="111"/>
      <c r="Q150" s="111"/>
      <c r="R150" s="111"/>
      <c r="S150" s="111"/>
      <c r="T150" s="111"/>
      <c r="U150" s="111"/>
      <c r="V150" s="111"/>
      <c r="W150" s="111"/>
      <c r="X150" s="111"/>
      <c r="Y150" s="114">
        <f t="shared" si="95"/>
        <v>0</v>
      </c>
      <c r="Z150" s="114">
        <f t="shared" si="103"/>
        <v>0</v>
      </c>
      <c r="AA150" s="114">
        <f t="shared" si="96"/>
        <v>0</v>
      </c>
      <c r="AB150" s="114">
        <f t="shared" si="97"/>
        <v>0</v>
      </c>
      <c r="AC150" s="114">
        <f t="shared" si="104"/>
        <v>0</v>
      </c>
      <c r="AD150" s="114">
        <f t="shared" si="90"/>
        <v>0</v>
      </c>
      <c r="AE150" s="114">
        <f t="shared" si="98"/>
        <v>9103.6172515266317</v>
      </c>
      <c r="AF150" s="114">
        <f t="shared" si="91"/>
        <v>0</v>
      </c>
      <c r="AG150" s="114">
        <f t="shared" si="92"/>
        <v>0</v>
      </c>
      <c r="AH150" s="114">
        <f t="shared" si="99"/>
        <v>10199.484520772292</v>
      </c>
      <c r="AI150" s="114"/>
      <c r="AJ150" s="114"/>
      <c r="AK150" s="114"/>
      <c r="AL150" s="114"/>
      <c r="AM150" s="114"/>
      <c r="AN150" s="115"/>
    </row>
    <row r="151" spans="1:40">
      <c r="A151" s="47" t="str">
        <f t="shared" si="100"/>
        <v/>
      </c>
      <c r="B151" s="47" t="str">
        <f t="shared" si="101"/>
        <v/>
      </c>
      <c r="C151" s="48">
        <f t="shared" si="86"/>
        <v>0</v>
      </c>
      <c r="D151" s="48">
        <f t="shared" si="87"/>
        <v>0</v>
      </c>
      <c r="E151" s="48">
        <f t="shared" si="88"/>
        <v>0</v>
      </c>
      <c r="F151" s="48">
        <f t="shared" si="89"/>
        <v>0</v>
      </c>
      <c r="I151" s="81" t="str">
        <f t="shared" si="102"/>
        <v/>
      </c>
      <c r="J151" s="19">
        <f t="shared" si="93"/>
        <v>0</v>
      </c>
      <c r="K151">
        <f t="shared" si="94"/>
        <v>1</v>
      </c>
      <c r="M151" s="111"/>
      <c r="N151" s="111"/>
      <c r="O151" s="114"/>
      <c r="P151" s="111"/>
      <c r="Q151" s="111"/>
      <c r="R151" s="111"/>
      <c r="S151" s="111"/>
      <c r="T151" s="111"/>
      <c r="U151" s="111"/>
      <c r="V151" s="111"/>
      <c r="W151" s="111"/>
      <c r="X151" s="111"/>
      <c r="Y151" s="114">
        <f t="shared" si="95"/>
        <v>0</v>
      </c>
      <c r="Z151" s="114">
        <f t="shared" si="103"/>
        <v>0</v>
      </c>
      <c r="AA151" s="114">
        <f t="shared" si="96"/>
        <v>0</v>
      </c>
      <c r="AB151" s="114">
        <f t="shared" si="97"/>
        <v>0</v>
      </c>
      <c r="AC151" s="114">
        <f t="shared" si="104"/>
        <v>0</v>
      </c>
      <c r="AD151" s="114">
        <f t="shared" si="90"/>
        <v>0</v>
      </c>
      <c r="AE151" s="114">
        <f t="shared" si="98"/>
        <v>9103.6172515266317</v>
      </c>
      <c r="AF151" s="114">
        <f t="shared" si="91"/>
        <v>0</v>
      </c>
      <c r="AG151" s="114">
        <f t="shared" si="92"/>
        <v>0</v>
      </c>
      <c r="AH151" s="114">
        <f t="shared" si="99"/>
        <v>10199.484520772292</v>
      </c>
      <c r="AI151" s="114"/>
      <c r="AJ151" s="114"/>
      <c r="AK151" s="114"/>
      <c r="AL151" s="114"/>
      <c r="AM151" s="114"/>
      <c r="AN151" s="115"/>
    </row>
    <row r="152" spans="1:40">
      <c r="A152" s="47" t="str">
        <f t="shared" si="100"/>
        <v/>
      </c>
      <c r="B152" s="47" t="str">
        <f t="shared" si="101"/>
        <v/>
      </c>
      <c r="C152" s="48">
        <f t="shared" si="86"/>
        <v>0</v>
      </c>
      <c r="D152" s="48">
        <f t="shared" si="87"/>
        <v>0</v>
      </c>
      <c r="E152" s="48">
        <f t="shared" si="88"/>
        <v>0</v>
      </c>
      <c r="F152" s="48">
        <f t="shared" si="89"/>
        <v>0</v>
      </c>
      <c r="I152" s="81" t="str">
        <f t="shared" si="102"/>
        <v/>
      </c>
      <c r="J152" s="19">
        <f t="shared" si="93"/>
        <v>0</v>
      </c>
      <c r="K152">
        <f t="shared" si="94"/>
        <v>1</v>
      </c>
      <c r="M152" s="111"/>
      <c r="N152" s="111"/>
      <c r="O152" s="114"/>
      <c r="P152" s="111"/>
      <c r="Q152" s="111"/>
      <c r="R152" s="111"/>
      <c r="S152" s="111"/>
      <c r="T152" s="111"/>
      <c r="U152" s="111"/>
      <c r="V152" s="111"/>
      <c r="W152" s="111"/>
      <c r="X152" s="111"/>
      <c r="Y152" s="114">
        <f t="shared" si="95"/>
        <v>0</v>
      </c>
      <c r="Z152" s="114">
        <f t="shared" si="103"/>
        <v>0</v>
      </c>
      <c r="AA152" s="114">
        <f t="shared" si="96"/>
        <v>0</v>
      </c>
      <c r="AB152" s="114">
        <f t="shared" si="97"/>
        <v>0</v>
      </c>
      <c r="AC152" s="114">
        <f t="shared" si="104"/>
        <v>0</v>
      </c>
      <c r="AD152" s="114">
        <f t="shared" si="90"/>
        <v>0</v>
      </c>
      <c r="AE152" s="114">
        <f t="shared" si="98"/>
        <v>9103.6172515266317</v>
      </c>
      <c r="AF152" s="114">
        <f t="shared" si="91"/>
        <v>0</v>
      </c>
      <c r="AG152" s="114">
        <f t="shared" si="92"/>
        <v>0</v>
      </c>
      <c r="AH152" s="114">
        <f t="shared" si="99"/>
        <v>10199.484520772292</v>
      </c>
      <c r="AI152" s="114"/>
      <c r="AJ152" s="114"/>
      <c r="AK152" s="114"/>
      <c r="AL152" s="114"/>
      <c r="AM152" s="114"/>
      <c r="AN152" s="115"/>
    </row>
    <row r="153" spans="1:40">
      <c r="A153" s="47" t="str">
        <f t="shared" si="100"/>
        <v/>
      </c>
      <c r="B153" s="47" t="str">
        <f t="shared" si="101"/>
        <v/>
      </c>
      <c r="C153" s="48">
        <f t="shared" si="86"/>
        <v>0</v>
      </c>
      <c r="D153" s="48">
        <f t="shared" si="87"/>
        <v>0</v>
      </c>
      <c r="E153" s="48">
        <f t="shared" si="88"/>
        <v>0</v>
      </c>
      <c r="F153" s="48">
        <f t="shared" si="89"/>
        <v>0</v>
      </c>
      <c r="I153" s="81" t="str">
        <f t="shared" si="102"/>
        <v/>
      </c>
      <c r="J153" s="19">
        <f t="shared" si="93"/>
        <v>0</v>
      </c>
      <c r="K153">
        <f t="shared" si="94"/>
        <v>1</v>
      </c>
      <c r="M153" s="111"/>
      <c r="N153" s="111"/>
      <c r="O153" s="114"/>
      <c r="P153" s="111"/>
      <c r="Q153" s="111"/>
      <c r="R153" s="111"/>
      <c r="S153" s="111"/>
      <c r="T153" s="111"/>
      <c r="U153" s="111"/>
      <c r="V153" s="111"/>
      <c r="W153" s="111"/>
      <c r="X153" s="111"/>
      <c r="Y153" s="114">
        <f t="shared" si="95"/>
        <v>0</v>
      </c>
      <c r="Z153" s="114">
        <f t="shared" si="103"/>
        <v>0</v>
      </c>
      <c r="AA153" s="114">
        <f t="shared" si="96"/>
        <v>0</v>
      </c>
      <c r="AB153" s="114">
        <f t="shared" si="97"/>
        <v>0</v>
      </c>
      <c r="AC153" s="114">
        <f t="shared" si="104"/>
        <v>0</v>
      </c>
      <c r="AD153" s="114">
        <f t="shared" si="90"/>
        <v>0</v>
      </c>
      <c r="AE153" s="114">
        <f t="shared" si="98"/>
        <v>9103.6172515266317</v>
      </c>
      <c r="AF153" s="114">
        <f t="shared" si="91"/>
        <v>0</v>
      </c>
      <c r="AG153" s="114">
        <f t="shared" si="92"/>
        <v>0</v>
      </c>
      <c r="AH153" s="114">
        <f t="shared" si="99"/>
        <v>10199.484520772292</v>
      </c>
      <c r="AI153" s="114"/>
      <c r="AJ153" s="114"/>
      <c r="AK153" s="114"/>
      <c r="AL153" s="114"/>
      <c r="AM153" s="114"/>
      <c r="AN153" s="115"/>
    </row>
    <row r="154" spans="1:40">
      <c r="A154" s="47" t="str">
        <f t="shared" si="100"/>
        <v/>
      </c>
      <c r="B154" s="47" t="str">
        <f t="shared" si="101"/>
        <v/>
      </c>
      <c r="C154" s="48">
        <f t="shared" si="86"/>
        <v>0</v>
      </c>
      <c r="D154" s="48">
        <f t="shared" si="87"/>
        <v>0</v>
      </c>
      <c r="E154" s="48">
        <f t="shared" si="88"/>
        <v>0</v>
      </c>
      <c r="F154" s="48">
        <f t="shared" si="89"/>
        <v>0</v>
      </c>
      <c r="I154" s="81" t="str">
        <f t="shared" si="102"/>
        <v/>
      </c>
      <c r="J154" s="19">
        <f t="shared" si="93"/>
        <v>0</v>
      </c>
      <c r="K154">
        <f t="shared" si="94"/>
        <v>1</v>
      </c>
      <c r="M154" s="111"/>
      <c r="N154" s="111"/>
      <c r="O154" s="114"/>
      <c r="P154" s="111"/>
      <c r="Q154" s="111"/>
      <c r="R154" s="111"/>
      <c r="S154" s="111"/>
      <c r="T154" s="111"/>
      <c r="U154" s="111"/>
      <c r="V154" s="111"/>
      <c r="W154" s="111"/>
      <c r="X154" s="111"/>
      <c r="Y154" s="114">
        <f t="shared" si="95"/>
        <v>0</v>
      </c>
      <c r="Z154" s="114">
        <f t="shared" si="103"/>
        <v>0</v>
      </c>
      <c r="AA154" s="114">
        <f t="shared" si="96"/>
        <v>0</v>
      </c>
      <c r="AB154" s="114">
        <f t="shared" si="97"/>
        <v>0</v>
      </c>
      <c r="AC154" s="114">
        <f t="shared" si="104"/>
        <v>0</v>
      </c>
      <c r="AD154" s="114">
        <f t="shared" si="90"/>
        <v>0</v>
      </c>
      <c r="AE154" s="114">
        <f t="shared" si="98"/>
        <v>9103.6172515266317</v>
      </c>
      <c r="AF154" s="114">
        <f t="shared" si="91"/>
        <v>0</v>
      </c>
      <c r="AG154" s="114">
        <f t="shared" si="92"/>
        <v>0</v>
      </c>
      <c r="AH154" s="114">
        <f t="shared" si="99"/>
        <v>10199.484520772292</v>
      </c>
      <c r="AI154" s="114"/>
      <c r="AJ154" s="114"/>
      <c r="AK154" s="114"/>
      <c r="AL154" s="114"/>
      <c r="AM154" s="114"/>
      <c r="AN154" s="115"/>
    </row>
    <row r="155" spans="1:40">
      <c r="A155" s="47" t="str">
        <f t="shared" si="100"/>
        <v/>
      </c>
      <c r="B155" s="47" t="str">
        <f t="shared" si="101"/>
        <v/>
      </c>
      <c r="C155" s="48">
        <f t="shared" si="86"/>
        <v>0</v>
      </c>
      <c r="D155" s="48">
        <f t="shared" si="87"/>
        <v>0</v>
      </c>
      <c r="E155" s="48">
        <f t="shared" si="88"/>
        <v>0</v>
      </c>
      <c r="F155" s="48">
        <f t="shared" si="89"/>
        <v>0</v>
      </c>
      <c r="I155" s="81" t="str">
        <f t="shared" si="102"/>
        <v/>
      </c>
      <c r="J155" s="19">
        <f t="shared" si="93"/>
        <v>0</v>
      </c>
      <c r="K155">
        <f t="shared" si="94"/>
        <v>1</v>
      </c>
      <c r="M155" s="111"/>
      <c r="N155" s="111"/>
      <c r="O155" s="114"/>
      <c r="P155" s="111"/>
      <c r="Q155" s="111"/>
      <c r="R155" s="111"/>
      <c r="S155" s="111"/>
      <c r="T155" s="111"/>
      <c r="U155" s="111"/>
      <c r="V155" s="111"/>
      <c r="W155" s="111"/>
      <c r="X155" s="111"/>
      <c r="Y155" s="114">
        <f t="shared" si="95"/>
        <v>0</v>
      </c>
      <c r="Z155" s="114">
        <f t="shared" si="103"/>
        <v>0</v>
      </c>
      <c r="AA155" s="114">
        <f t="shared" si="96"/>
        <v>0</v>
      </c>
      <c r="AB155" s="114">
        <f t="shared" si="97"/>
        <v>0</v>
      </c>
      <c r="AC155" s="114">
        <f t="shared" si="104"/>
        <v>0</v>
      </c>
      <c r="AD155" s="114">
        <f t="shared" si="90"/>
        <v>0</v>
      </c>
      <c r="AE155" s="114">
        <f t="shared" si="98"/>
        <v>9103.6172515266317</v>
      </c>
      <c r="AF155" s="114">
        <f t="shared" si="91"/>
        <v>0</v>
      </c>
      <c r="AG155" s="114">
        <f t="shared" si="92"/>
        <v>0</v>
      </c>
      <c r="AH155" s="114">
        <f t="shared" si="99"/>
        <v>10199.484520772292</v>
      </c>
      <c r="AI155" s="114"/>
      <c r="AJ155" s="114"/>
      <c r="AK155" s="114"/>
      <c r="AL155" s="114"/>
      <c r="AM155" s="114"/>
      <c r="AN155" s="115"/>
    </row>
    <row r="156" spans="1:40">
      <c r="A156" s="47" t="str">
        <f t="shared" si="100"/>
        <v/>
      </c>
      <c r="B156" s="47" t="str">
        <f t="shared" si="101"/>
        <v/>
      </c>
      <c r="C156" s="48">
        <f t="shared" si="86"/>
        <v>0</v>
      </c>
      <c r="D156" s="48">
        <f t="shared" si="87"/>
        <v>0</v>
      </c>
      <c r="E156" s="48">
        <f t="shared" si="88"/>
        <v>0</v>
      </c>
      <c r="F156" s="48">
        <f t="shared" si="89"/>
        <v>0</v>
      </c>
      <c r="I156" s="81" t="str">
        <f t="shared" si="102"/>
        <v/>
      </c>
      <c r="J156" s="19">
        <f t="shared" si="93"/>
        <v>0</v>
      </c>
      <c r="K156">
        <f t="shared" si="94"/>
        <v>1</v>
      </c>
      <c r="M156" s="111"/>
      <c r="N156" s="111"/>
      <c r="O156" s="114"/>
      <c r="P156" s="111"/>
      <c r="Q156" s="111"/>
      <c r="R156" s="111"/>
      <c r="S156" s="111"/>
      <c r="T156" s="111"/>
      <c r="U156" s="111"/>
      <c r="V156" s="111"/>
      <c r="W156" s="111"/>
      <c r="X156" s="111"/>
      <c r="Y156" s="114">
        <f t="shared" si="95"/>
        <v>0</v>
      </c>
      <c r="Z156" s="114">
        <f t="shared" si="103"/>
        <v>0</v>
      </c>
      <c r="AA156" s="114">
        <f t="shared" si="96"/>
        <v>0</v>
      </c>
      <c r="AB156" s="114">
        <f t="shared" si="97"/>
        <v>0</v>
      </c>
      <c r="AC156" s="114">
        <f t="shared" si="104"/>
        <v>0</v>
      </c>
      <c r="AD156" s="114">
        <f t="shared" si="90"/>
        <v>0</v>
      </c>
      <c r="AE156" s="114">
        <f t="shared" si="98"/>
        <v>9103.6172515266317</v>
      </c>
      <c r="AF156" s="114">
        <f t="shared" si="91"/>
        <v>0</v>
      </c>
      <c r="AG156" s="114">
        <f t="shared" si="92"/>
        <v>0</v>
      </c>
      <c r="AH156" s="114">
        <f t="shared" si="99"/>
        <v>10199.484520772292</v>
      </c>
      <c r="AI156" s="114"/>
      <c r="AJ156" s="114"/>
      <c r="AK156" s="114"/>
      <c r="AL156" s="114"/>
      <c r="AM156" s="114"/>
      <c r="AN156" s="115"/>
    </row>
    <row r="157" spans="1:40">
      <c r="A157" s="47" t="str">
        <f t="shared" si="100"/>
        <v/>
      </c>
      <c r="B157" s="47" t="str">
        <f t="shared" si="101"/>
        <v/>
      </c>
      <c r="C157" s="48">
        <f t="shared" si="86"/>
        <v>0</v>
      </c>
      <c r="D157" s="48">
        <f t="shared" si="87"/>
        <v>0</v>
      </c>
      <c r="E157" s="48">
        <f t="shared" si="88"/>
        <v>0</v>
      </c>
      <c r="F157" s="48">
        <f t="shared" si="89"/>
        <v>0</v>
      </c>
      <c r="I157" s="81" t="str">
        <f t="shared" si="102"/>
        <v/>
      </c>
      <c r="J157" s="19">
        <f t="shared" si="93"/>
        <v>0</v>
      </c>
      <c r="K157">
        <f t="shared" si="94"/>
        <v>1</v>
      </c>
      <c r="M157" s="111"/>
      <c r="N157" s="111"/>
      <c r="O157" s="114"/>
      <c r="P157" s="111"/>
      <c r="Q157" s="111"/>
      <c r="R157" s="111"/>
      <c r="S157" s="111"/>
      <c r="T157" s="111"/>
      <c r="U157" s="111"/>
      <c r="V157" s="111"/>
      <c r="W157" s="111"/>
      <c r="X157" s="111"/>
      <c r="Y157" s="114">
        <f t="shared" si="95"/>
        <v>0</v>
      </c>
      <c r="Z157" s="114">
        <f t="shared" si="103"/>
        <v>0</v>
      </c>
      <c r="AA157" s="114">
        <f t="shared" si="96"/>
        <v>0</v>
      </c>
      <c r="AB157" s="114">
        <f t="shared" si="97"/>
        <v>0</v>
      </c>
      <c r="AC157" s="114">
        <f t="shared" si="104"/>
        <v>0</v>
      </c>
      <c r="AD157" s="114">
        <f t="shared" si="90"/>
        <v>0</v>
      </c>
      <c r="AE157" s="114">
        <f t="shared" si="98"/>
        <v>9103.6172515266317</v>
      </c>
      <c r="AF157" s="114">
        <f t="shared" si="91"/>
        <v>0</v>
      </c>
      <c r="AG157" s="114">
        <f t="shared" si="92"/>
        <v>0</v>
      </c>
      <c r="AH157" s="114">
        <f t="shared" si="99"/>
        <v>10199.484520772292</v>
      </c>
      <c r="AI157" s="114"/>
      <c r="AJ157" s="114"/>
      <c r="AK157" s="114"/>
      <c r="AL157" s="114"/>
      <c r="AM157" s="114"/>
      <c r="AN157" s="115"/>
    </row>
    <row r="158" spans="1:40">
      <c r="A158" s="47" t="str">
        <f t="shared" si="100"/>
        <v/>
      </c>
      <c r="B158" s="47" t="str">
        <f t="shared" si="101"/>
        <v/>
      </c>
      <c r="C158" s="48">
        <f t="shared" si="86"/>
        <v>0</v>
      </c>
      <c r="D158" s="48">
        <f t="shared" si="87"/>
        <v>0</v>
      </c>
      <c r="E158" s="48">
        <f t="shared" si="88"/>
        <v>0</v>
      </c>
      <c r="F158" s="48">
        <f t="shared" si="89"/>
        <v>0</v>
      </c>
      <c r="I158" s="81" t="str">
        <f t="shared" si="102"/>
        <v/>
      </c>
      <c r="J158" s="19">
        <f t="shared" si="93"/>
        <v>0</v>
      </c>
      <c r="K158">
        <f t="shared" si="94"/>
        <v>1</v>
      </c>
      <c r="M158" s="111"/>
      <c r="N158" s="111"/>
      <c r="O158" s="114"/>
      <c r="P158" s="111"/>
      <c r="Q158" s="111"/>
      <c r="R158" s="111"/>
      <c r="S158" s="111"/>
      <c r="T158" s="111"/>
      <c r="U158" s="111"/>
      <c r="V158" s="111"/>
      <c r="W158" s="111"/>
      <c r="X158" s="111"/>
      <c r="Y158" s="114">
        <f t="shared" si="95"/>
        <v>0</v>
      </c>
      <c r="Z158" s="114">
        <f t="shared" si="103"/>
        <v>0</v>
      </c>
      <c r="AA158" s="114">
        <f t="shared" si="96"/>
        <v>0</v>
      </c>
      <c r="AB158" s="114">
        <f t="shared" si="97"/>
        <v>0</v>
      </c>
      <c r="AC158" s="114">
        <f t="shared" si="104"/>
        <v>0</v>
      </c>
      <c r="AD158" s="114">
        <f t="shared" si="90"/>
        <v>0</v>
      </c>
      <c r="AE158" s="114">
        <f t="shared" si="98"/>
        <v>9103.6172515266317</v>
      </c>
      <c r="AF158" s="114">
        <f t="shared" si="91"/>
        <v>0</v>
      </c>
      <c r="AG158" s="114">
        <f t="shared" si="92"/>
        <v>0</v>
      </c>
      <c r="AH158" s="114">
        <f t="shared" si="99"/>
        <v>10199.484520772292</v>
      </c>
      <c r="AI158" s="114"/>
      <c r="AJ158" s="114"/>
      <c r="AK158" s="114"/>
      <c r="AL158" s="114"/>
      <c r="AM158" s="114"/>
      <c r="AN158" s="115"/>
    </row>
    <row r="159" spans="1:40">
      <c r="A159" s="47" t="str">
        <f t="shared" si="100"/>
        <v/>
      </c>
      <c r="B159" s="47" t="str">
        <f t="shared" si="101"/>
        <v/>
      </c>
      <c r="C159" s="48">
        <f t="shared" si="86"/>
        <v>0</v>
      </c>
      <c r="D159" s="48">
        <f t="shared" si="87"/>
        <v>0</v>
      </c>
      <c r="E159" s="48">
        <f t="shared" si="88"/>
        <v>0</v>
      </c>
      <c r="F159" s="48">
        <f t="shared" si="89"/>
        <v>0</v>
      </c>
      <c r="I159" s="81" t="str">
        <f t="shared" si="102"/>
        <v/>
      </c>
      <c r="J159" s="19">
        <f t="shared" si="93"/>
        <v>0</v>
      </c>
      <c r="K159">
        <f t="shared" si="94"/>
        <v>1</v>
      </c>
      <c r="M159" s="111"/>
      <c r="N159" s="111"/>
      <c r="O159" s="114"/>
      <c r="P159" s="111"/>
      <c r="Q159" s="111"/>
      <c r="R159" s="111"/>
      <c r="S159" s="111"/>
      <c r="T159" s="111"/>
      <c r="U159" s="111"/>
      <c r="V159" s="111"/>
      <c r="W159" s="111"/>
      <c r="X159" s="111"/>
      <c r="Y159" s="114">
        <f t="shared" si="95"/>
        <v>0</v>
      </c>
      <c r="Z159" s="114">
        <f t="shared" si="103"/>
        <v>0</v>
      </c>
      <c r="AA159" s="114">
        <f t="shared" si="96"/>
        <v>0</v>
      </c>
      <c r="AB159" s="114">
        <f t="shared" si="97"/>
        <v>0</v>
      </c>
      <c r="AC159" s="114">
        <f t="shared" si="104"/>
        <v>0</v>
      </c>
      <c r="AD159" s="114">
        <f t="shared" si="90"/>
        <v>0</v>
      </c>
      <c r="AE159" s="114">
        <f t="shared" si="98"/>
        <v>9103.6172515266317</v>
      </c>
      <c r="AF159" s="114">
        <f t="shared" si="91"/>
        <v>0</v>
      </c>
      <c r="AG159" s="114">
        <f t="shared" si="92"/>
        <v>0</v>
      </c>
      <c r="AH159" s="114">
        <f t="shared" si="99"/>
        <v>10199.484520772292</v>
      </c>
      <c r="AI159" s="114"/>
      <c r="AJ159" s="114"/>
      <c r="AK159" s="114"/>
      <c r="AL159" s="114"/>
      <c r="AM159" s="114"/>
      <c r="AN159" s="115"/>
    </row>
    <row r="160" spans="1:40">
      <c r="C160" s="4"/>
      <c r="D160" s="4"/>
      <c r="E160" s="4"/>
      <c r="F160" s="4"/>
      <c r="K160" s="83"/>
      <c r="M160" s="111"/>
      <c r="N160" s="111"/>
      <c r="O160" s="111"/>
      <c r="P160" s="111"/>
      <c r="Q160" s="111"/>
      <c r="R160" s="111"/>
      <c r="S160" s="111"/>
      <c r="T160" s="111"/>
      <c r="U160" s="111"/>
      <c r="V160" s="111"/>
      <c r="W160" s="111"/>
      <c r="X160" s="111"/>
      <c r="Y160" s="111"/>
      <c r="Z160" s="111"/>
      <c r="AA160" s="111"/>
      <c r="AB160" s="111"/>
      <c r="AC160" s="111"/>
      <c r="AD160" s="111"/>
      <c r="AE160" s="111"/>
      <c r="AF160" s="111"/>
      <c r="AG160" s="111"/>
      <c r="AH160" s="111"/>
      <c r="AI160" s="111"/>
      <c r="AJ160" s="111"/>
      <c r="AK160" s="111"/>
      <c r="AL160" s="111"/>
      <c r="AM160" s="111"/>
      <c r="AN160" s="111"/>
    </row>
    <row r="161" spans="1:40">
      <c r="C161" s="4"/>
      <c r="D161" s="4"/>
      <c r="E161" s="4"/>
      <c r="F161" s="4"/>
      <c r="K161" s="19"/>
      <c r="M161" s="111"/>
      <c r="N161" s="111"/>
      <c r="O161" s="111"/>
      <c r="P161" s="111"/>
      <c r="Q161" s="111"/>
      <c r="R161" s="111"/>
      <c r="S161" s="111"/>
      <c r="T161" s="111"/>
      <c r="U161" s="111"/>
      <c r="V161" s="111"/>
      <c r="W161" s="111"/>
      <c r="X161" s="111"/>
      <c r="Y161" s="111"/>
      <c r="Z161" s="111"/>
      <c r="AA161" s="111"/>
      <c r="AB161" s="111"/>
      <c r="AC161" s="111"/>
      <c r="AD161" s="111"/>
      <c r="AE161" s="111"/>
      <c r="AF161" s="111"/>
      <c r="AG161" s="111"/>
      <c r="AH161" s="111"/>
      <c r="AI161" s="111"/>
      <c r="AJ161" s="111"/>
      <c r="AK161" s="111"/>
      <c r="AL161" s="111"/>
      <c r="AM161" s="111"/>
      <c r="AN161" s="111"/>
    </row>
    <row r="162" spans="1:40">
      <c r="C162" s="4"/>
      <c r="D162" s="4"/>
      <c r="E162" s="4"/>
      <c r="F162" s="4"/>
      <c r="K162" s="19"/>
      <c r="M162" s="111"/>
      <c r="N162" s="111"/>
      <c r="O162" s="111"/>
      <c r="P162" s="111"/>
      <c r="Q162" s="111"/>
      <c r="R162" s="111"/>
      <c r="S162" s="111"/>
      <c r="T162" s="111"/>
      <c r="U162" s="111"/>
      <c r="V162" s="111"/>
      <c r="W162" s="111"/>
      <c r="X162" s="111"/>
      <c r="Y162" s="111"/>
      <c r="Z162" s="111"/>
      <c r="AA162" s="111"/>
      <c r="AB162" s="111"/>
      <c r="AC162" s="111"/>
      <c r="AD162" s="111"/>
      <c r="AE162" s="111"/>
      <c r="AF162" s="111"/>
      <c r="AG162" s="111"/>
      <c r="AH162" s="111"/>
      <c r="AI162" s="111"/>
      <c r="AJ162" s="111"/>
      <c r="AK162" s="111"/>
      <c r="AL162" s="111"/>
      <c r="AM162" s="111"/>
      <c r="AN162" s="111"/>
    </row>
    <row r="163" spans="1:40" ht="21">
      <c r="A163" s="5" t="s">
        <v>6</v>
      </c>
      <c r="B163" s="5"/>
      <c r="K163" s="19"/>
      <c r="M163" s="111"/>
      <c r="N163" s="111"/>
      <c r="O163" s="111"/>
      <c r="P163" s="111"/>
      <c r="Q163" s="111"/>
      <c r="R163" s="111"/>
      <c r="S163" s="111"/>
      <c r="T163" s="111"/>
      <c r="U163" s="111"/>
      <c r="V163" s="111"/>
      <c r="W163" s="111"/>
      <c r="X163" s="111"/>
      <c r="Y163" s="111"/>
      <c r="Z163" s="111"/>
      <c r="AA163" s="111"/>
      <c r="AB163" s="111"/>
      <c r="AC163" s="111"/>
      <c r="AD163" s="111"/>
      <c r="AE163" s="111"/>
      <c r="AF163" s="111"/>
      <c r="AG163" s="111"/>
      <c r="AH163" s="111"/>
      <c r="AI163" s="111"/>
      <c r="AJ163" s="111"/>
      <c r="AK163" s="111"/>
      <c r="AL163" s="111"/>
      <c r="AM163" s="111"/>
      <c r="AN163" s="111"/>
    </row>
    <row r="164" spans="1:40">
      <c r="A164" s="31"/>
      <c r="B164" s="31"/>
      <c r="C164" s="6"/>
      <c r="D164" s="6"/>
      <c r="E164" s="6"/>
      <c r="F164" s="6"/>
      <c r="K164" s="19"/>
      <c r="M164" s="111"/>
      <c r="N164" s="111"/>
      <c r="O164" s="111"/>
      <c r="P164" s="111"/>
      <c r="Q164" s="111"/>
      <c r="R164" s="111"/>
      <c r="S164" s="111"/>
      <c r="T164" s="111"/>
      <c r="U164" s="111"/>
      <c r="V164" s="111"/>
      <c r="W164" s="111"/>
      <c r="X164" s="111"/>
      <c r="Y164" s="111"/>
      <c r="Z164" s="111"/>
      <c r="AA164" s="111"/>
      <c r="AB164" s="111"/>
      <c r="AC164" s="111"/>
      <c r="AD164" s="111"/>
      <c r="AE164" s="111"/>
      <c r="AF164" s="111"/>
      <c r="AG164" s="111"/>
      <c r="AH164" s="111"/>
      <c r="AI164" s="111"/>
      <c r="AJ164" s="111"/>
      <c r="AK164" s="111"/>
      <c r="AL164" s="111"/>
      <c r="AM164" s="111"/>
      <c r="AN164" s="111"/>
    </row>
    <row r="165" spans="1:40">
      <c r="A165" s="10" t="s">
        <v>83</v>
      </c>
      <c r="B165" s="10"/>
      <c r="C165" s="10" t="s">
        <v>11</v>
      </c>
      <c r="D165" s="10" t="s">
        <v>11</v>
      </c>
      <c r="E165" s="11" t="s">
        <v>10</v>
      </c>
      <c r="F165" s="10" t="s">
        <v>10</v>
      </c>
      <c r="K165" s="19"/>
      <c r="M165" s="111"/>
      <c r="N165" s="111"/>
      <c r="O165" s="111"/>
      <c r="P165" s="111"/>
      <c r="Q165" s="111"/>
      <c r="R165" s="111"/>
      <c r="S165" s="111"/>
      <c r="T165" s="111"/>
      <c r="U165" s="111"/>
      <c r="V165" s="111"/>
      <c r="W165" s="111"/>
      <c r="X165" s="111"/>
      <c r="Y165" s="111"/>
      <c r="Z165" s="111"/>
      <c r="AA165" s="111"/>
      <c r="AB165" s="111"/>
      <c r="AC165" s="111"/>
      <c r="AD165" s="111"/>
      <c r="AE165" s="111"/>
      <c r="AF165" s="111"/>
      <c r="AG165" s="111"/>
      <c r="AH165" s="111"/>
      <c r="AI165" s="111"/>
      <c r="AJ165" s="111"/>
      <c r="AK165" s="111"/>
      <c r="AL165" s="111"/>
      <c r="AM165" s="111"/>
      <c r="AN165" s="111"/>
    </row>
    <row r="166" spans="1:40">
      <c r="A166" s="10"/>
      <c r="B166" s="10"/>
      <c r="C166" s="10" t="s">
        <v>29</v>
      </c>
      <c r="D166" s="10" t="s">
        <v>30</v>
      </c>
      <c r="E166" s="11" t="s">
        <v>29</v>
      </c>
      <c r="F166" s="10" t="s">
        <v>30</v>
      </c>
      <c r="K166" s="19"/>
      <c r="M166" s="111"/>
      <c r="N166" s="111"/>
      <c r="O166" s="111"/>
      <c r="P166" s="111"/>
      <c r="Q166" s="111"/>
      <c r="R166" s="111"/>
      <c r="S166" s="111"/>
      <c r="T166" s="111"/>
      <c r="U166" s="111"/>
      <c r="V166" s="111"/>
      <c r="W166" s="111"/>
      <c r="X166" s="111"/>
      <c r="Y166" s="111"/>
      <c r="Z166" s="111"/>
      <c r="AA166" s="111"/>
      <c r="AB166" s="111"/>
      <c r="AC166" s="111"/>
      <c r="AD166" s="111"/>
      <c r="AE166" s="111"/>
      <c r="AF166" s="111"/>
      <c r="AG166" s="111"/>
      <c r="AH166" s="111"/>
      <c r="AI166" s="111"/>
      <c r="AJ166" s="111"/>
      <c r="AK166" s="111"/>
      <c r="AL166" s="111"/>
      <c r="AM166" s="111"/>
      <c r="AN166" s="111"/>
    </row>
    <row r="167" spans="1:40">
      <c r="A167" s="10"/>
      <c r="B167" s="10"/>
      <c r="C167" s="10" t="s">
        <v>9</v>
      </c>
      <c r="D167" s="10" t="s">
        <v>8</v>
      </c>
      <c r="E167" s="11" t="s">
        <v>9</v>
      </c>
      <c r="F167" s="10" t="s">
        <v>8</v>
      </c>
      <c r="K167" s="19"/>
      <c r="M167" s="111"/>
      <c r="N167" s="111"/>
      <c r="O167" s="111"/>
      <c r="P167" s="111"/>
      <c r="Q167" s="111"/>
      <c r="R167" s="111"/>
      <c r="S167" s="111"/>
      <c r="T167" s="111"/>
      <c r="U167" s="111"/>
      <c r="V167" s="111"/>
      <c r="W167" s="111"/>
      <c r="X167" s="111"/>
      <c r="Y167" s="111"/>
      <c r="Z167" s="111"/>
      <c r="AA167" s="111"/>
      <c r="AB167" s="111"/>
      <c r="AC167" s="111"/>
      <c r="AD167" s="111"/>
      <c r="AE167" s="111"/>
      <c r="AF167" s="111"/>
      <c r="AG167" s="111"/>
      <c r="AH167" s="111"/>
      <c r="AI167" s="111"/>
      <c r="AJ167" s="111"/>
      <c r="AK167" s="111"/>
      <c r="AL167" s="111"/>
      <c r="AM167" s="111"/>
      <c r="AN167" s="111"/>
    </row>
    <row r="168" spans="1:40">
      <c r="A168" s="10"/>
      <c r="B168" s="10"/>
      <c r="C168" s="10"/>
      <c r="D168" s="10"/>
      <c r="E168" s="11"/>
      <c r="F168" s="10"/>
      <c r="K168" s="19"/>
      <c r="M168" s="111"/>
      <c r="N168" s="111"/>
      <c r="O168" s="111"/>
      <c r="P168" s="111"/>
      <c r="Q168" s="111"/>
      <c r="R168" s="111"/>
      <c r="S168" s="111"/>
      <c r="T168" s="111"/>
      <c r="U168" s="111"/>
      <c r="V168" s="111"/>
      <c r="W168" s="111"/>
      <c r="X168" s="111"/>
      <c r="Y168" s="111"/>
      <c r="Z168" s="111"/>
      <c r="AA168" s="111"/>
      <c r="AB168" s="111"/>
      <c r="AC168" s="111"/>
      <c r="AD168" s="111"/>
      <c r="AE168" s="111"/>
      <c r="AF168" s="111"/>
      <c r="AG168" s="111"/>
      <c r="AH168" s="111"/>
      <c r="AI168" s="111"/>
      <c r="AJ168" s="111"/>
      <c r="AK168" s="111"/>
      <c r="AL168" s="111"/>
      <c r="AM168" s="111"/>
      <c r="AN168" s="111"/>
    </row>
    <row r="169" spans="1:40">
      <c r="A169" s="10" t="s">
        <v>4</v>
      </c>
      <c r="B169" s="10" t="s">
        <v>3</v>
      </c>
      <c r="C169" s="10" t="s">
        <v>33</v>
      </c>
      <c r="D169" s="10" t="s">
        <v>33</v>
      </c>
      <c r="E169" s="11" t="s">
        <v>33</v>
      </c>
      <c r="F169" s="10" t="s">
        <v>33</v>
      </c>
      <c r="K169" s="19"/>
      <c r="M169" s="111"/>
      <c r="N169" s="111"/>
      <c r="O169" s="111"/>
      <c r="P169" s="111"/>
      <c r="Q169" s="111"/>
      <c r="R169" s="111"/>
      <c r="S169" s="111"/>
      <c r="T169" s="111"/>
      <c r="U169" s="111"/>
      <c r="V169" s="111"/>
      <c r="W169" s="111"/>
      <c r="X169" s="111"/>
      <c r="Y169" s="111"/>
      <c r="Z169" s="111"/>
      <c r="AA169" s="111"/>
      <c r="AB169" s="111"/>
      <c r="AC169" s="111"/>
      <c r="AD169" s="111"/>
      <c r="AE169" s="111"/>
      <c r="AF169" s="111"/>
      <c r="AG169" s="111"/>
      <c r="AH169" s="111"/>
      <c r="AI169" s="111"/>
      <c r="AJ169" s="111"/>
      <c r="AK169" s="111"/>
      <c r="AL169" s="111"/>
      <c r="AM169" s="111"/>
      <c r="AN169" s="111"/>
    </row>
    <row r="170" spans="1:40">
      <c r="A170" s="46"/>
      <c r="B170" s="46"/>
      <c r="C170" s="19"/>
      <c r="D170" s="19"/>
      <c r="E170" s="19"/>
      <c r="F170" s="19"/>
      <c r="K170" s="19"/>
      <c r="M170" s="111"/>
      <c r="N170" s="111"/>
      <c r="O170" s="111"/>
      <c r="P170" s="111"/>
      <c r="Q170" s="111"/>
      <c r="R170" s="111"/>
      <c r="S170" s="111"/>
      <c r="T170" s="111"/>
      <c r="U170" s="111"/>
      <c r="V170" s="111"/>
      <c r="W170" s="111"/>
      <c r="X170" s="111"/>
      <c r="Y170" s="111"/>
      <c r="Z170" s="111"/>
      <c r="AA170" s="111"/>
      <c r="AB170" s="111"/>
      <c r="AC170" s="111"/>
      <c r="AD170" s="111"/>
      <c r="AE170" s="111"/>
      <c r="AF170" s="111"/>
      <c r="AG170" s="111"/>
      <c r="AH170" s="111"/>
      <c r="AI170" s="111"/>
      <c r="AJ170" s="111"/>
      <c r="AK170" s="111"/>
      <c r="AL170" s="111"/>
      <c r="AM170" s="111"/>
      <c r="AN170" s="111"/>
    </row>
    <row r="171" spans="1:40">
      <c r="A171" s="47">
        <f>x+B171-Jahr</f>
        <v>30</v>
      </c>
      <c r="B171" s="47">
        <f>MAX(Jahr,1999)</f>
        <v>2024</v>
      </c>
      <c r="C171" s="48">
        <f t="shared" ref="C171:C202" si="105">IF($A171=121,1,IF($A171&gt;121,0,IF($A171&lt;(x+n),INDEX(Aggregattafel_2.O,$A171+1,2),IF($A171=(x+n),INDEX(f,1,2),IF(AND($A171&gt;(x+n),$A171&lt;(x+n+5)),INDEX(f,2,2),1))*INDEX(Selektionstafel_2.O,$A171+1,2))*EXP(-(INDEX(F_2_2.O,$A171+1,2)*($B171-1999)+INDEX(G,$B171-1998,1)*(INDEX(F_1_2.O,$A171+1,2)-INDEX(F_2_2.O,$A171+1,2))))))</f>
        <v>1.9111359314517246E-4</v>
      </c>
      <c r="D171" s="48">
        <f t="shared" ref="D171:D202" si="106">IF($A171=121,1,IF($A171&gt;121,0,INDEX(Aggregattafel_2.O,$A171+1,2)*EXP(-(INDEX(F_2_2.O,$A171+1,2)*($B171-1999)+INDEX(G,$B171-1998,1)*(INDEX(F_1_2.O,$A171+1,2)-INDEX(F_2_2.O,$A171+1,2))))))</f>
        <v>1.9111359314517246E-4</v>
      </c>
      <c r="E171" s="48">
        <f t="shared" ref="E171:E202" si="107">IF($A171=121,1,IF($A171&gt;121,0,IF($A171&lt;(x+n),INDEX(Aggregattafel_1.O,$A171+1,2),IF($A171=(x+n),INDEX(f,1,2),IF(AND($A171&gt;(x+n),$A171&lt;(x+n+5)),INDEX(f,2,2),1))*INDEX(Selektionstafel_1.O,$A171+1,2))*EXP(-INDEX(F_1.O,$A171+1,2)*($B171-1999))))</f>
        <v>1.3231666371183441E-4</v>
      </c>
      <c r="F171" s="48">
        <f t="shared" ref="F171:F202" si="108">IF($A171=121,1,IF($A171&gt;121,0,INDEX(Aggregattafel_1.O,$A171+1,2)*EXP(-INDEX(F_1.O,$A171+1,2)*($B171-1999))))</f>
        <v>1.3231666371183441E-4</v>
      </c>
      <c r="K171" s="19"/>
      <c r="M171" s="111"/>
      <c r="N171" s="111"/>
      <c r="O171" s="111"/>
      <c r="P171" s="111"/>
      <c r="Q171" s="111"/>
      <c r="R171" s="111"/>
      <c r="S171" s="111"/>
      <c r="T171" s="111"/>
      <c r="U171" s="111"/>
      <c r="V171" s="111"/>
      <c r="W171" s="111"/>
      <c r="X171" s="111"/>
      <c r="Y171" s="111"/>
      <c r="Z171" s="111"/>
      <c r="AA171" s="111"/>
      <c r="AB171" s="111"/>
      <c r="AC171" s="111"/>
      <c r="AD171" s="111"/>
      <c r="AE171" s="111"/>
      <c r="AF171" s="111"/>
      <c r="AG171" s="111"/>
      <c r="AH171" s="111"/>
      <c r="AI171" s="111"/>
      <c r="AJ171" s="111"/>
      <c r="AK171" s="111"/>
      <c r="AL171" s="111"/>
      <c r="AM171" s="111"/>
      <c r="AN171" s="111"/>
    </row>
    <row r="172" spans="1:40">
      <c r="A172" s="47">
        <f>IF(AND(A171&lt;121,A171&lt;&gt;""),A171+1,"")</f>
        <v>31</v>
      </c>
      <c r="B172" s="47">
        <f>IF(AND($A171&lt;121,$A171&lt;&gt;""),B171+1,"")</f>
        <v>2025</v>
      </c>
      <c r="C172" s="48">
        <f t="shared" si="105"/>
        <v>1.9643306916154182E-4</v>
      </c>
      <c r="D172" s="48">
        <f t="shared" si="106"/>
        <v>1.9643306916154182E-4</v>
      </c>
      <c r="E172" s="48">
        <f t="shared" si="107"/>
        <v>1.3508336648646087E-4</v>
      </c>
      <c r="F172" s="48">
        <f t="shared" si="108"/>
        <v>1.3508336648646087E-4</v>
      </c>
      <c r="K172" s="19"/>
      <c r="M172" s="111"/>
      <c r="N172" s="111"/>
      <c r="O172" s="111"/>
      <c r="P172" s="111"/>
      <c r="Q172" s="111"/>
      <c r="R172" s="111"/>
      <c r="S172" s="111"/>
      <c r="T172" s="111"/>
      <c r="U172" s="111"/>
      <c r="V172" s="111"/>
      <c r="W172" s="111"/>
      <c r="X172" s="111"/>
      <c r="Y172" s="111"/>
      <c r="Z172" s="111"/>
      <c r="AA172" s="111"/>
      <c r="AB172" s="111"/>
      <c r="AC172" s="111"/>
      <c r="AD172" s="111"/>
      <c r="AE172" s="111"/>
      <c r="AF172" s="111"/>
      <c r="AG172" s="111"/>
      <c r="AH172" s="111"/>
      <c r="AI172" s="111"/>
      <c r="AJ172" s="111"/>
      <c r="AK172" s="111"/>
      <c r="AL172" s="111"/>
      <c r="AM172" s="111"/>
      <c r="AN172" s="111"/>
    </row>
    <row r="173" spans="1:40">
      <c r="A173" s="47">
        <f t="shared" ref="A173:A236" si="109">IF(AND(A172&lt;121,A172&lt;&gt;""),A172+1,"")</f>
        <v>32</v>
      </c>
      <c r="B173" s="47">
        <f t="shared" ref="B173:B236" si="110">IF(AND($A172&lt;121,$A172&lt;&gt;""),B172+1,"")</f>
        <v>2026</v>
      </c>
      <c r="C173" s="48">
        <f t="shared" si="105"/>
        <v>2.0657220971518237E-4</v>
      </c>
      <c r="D173" s="48">
        <f t="shared" si="106"/>
        <v>2.0657220971518237E-4</v>
      </c>
      <c r="E173" s="48">
        <f t="shared" si="107"/>
        <v>1.409057212022146E-4</v>
      </c>
      <c r="F173" s="48">
        <f t="shared" si="108"/>
        <v>1.409057212022146E-4</v>
      </c>
      <c r="K173" s="19"/>
      <c r="M173" s="111"/>
      <c r="N173" s="111"/>
      <c r="O173" s="111"/>
      <c r="P173" s="111"/>
      <c r="Q173" s="111"/>
      <c r="R173" s="111"/>
      <c r="S173" s="111"/>
      <c r="T173" s="111"/>
      <c r="U173" s="111"/>
      <c r="V173" s="111"/>
      <c r="W173" s="111"/>
      <c r="X173" s="111"/>
      <c r="Y173" s="111"/>
      <c r="Z173" s="111"/>
      <c r="AA173" s="111"/>
      <c r="AB173" s="111"/>
      <c r="AC173" s="111"/>
      <c r="AD173" s="111"/>
      <c r="AE173" s="111"/>
      <c r="AF173" s="111"/>
      <c r="AG173" s="111"/>
      <c r="AH173" s="111"/>
      <c r="AI173" s="111"/>
      <c r="AJ173" s="111"/>
      <c r="AK173" s="111"/>
      <c r="AL173" s="111"/>
      <c r="AM173" s="111"/>
      <c r="AN173" s="111"/>
    </row>
    <row r="174" spans="1:40">
      <c r="A174" s="47">
        <f t="shared" si="109"/>
        <v>33</v>
      </c>
      <c r="B174" s="47">
        <f t="shared" si="110"/>
        <v>2027</v>
      </c>
      <c r="C174" s="48">
        <f t="shared" si="105"/>
        <v>2.2440526433147167E-4</v>
      </c>
      <c r="D174" s="48">
        <f t="shared" si="106"/>
        <v>2.2440526433147167E-4</v>
      </c>
      <c r="E174" s="48">
        <f t="shared" si="107"/>
        <v>1.5208548702268869E-4</v>
      </c>
      <c r="F174" s="48">
        <f t="shared" si="108"/>
        <v>1.5208548702268869E-4</v>
      </c>
      <c r="K174" s="19"/>
      <c r="M174" s="111"/>
      <c r="N174" s="111"/>
      <c r="O174" s="111"/>
      <c r="P174" s="111"/>
      <c r="Q174" s="111"/>
      <c r="R174" s="111"/>
      <c r="S174" s="111"/>
      <c r="T174" s="111"/>
      <c r="U174" s="111"/>
      <c r="V174" s="111"/>
      <c r="W174" s="111"/>
      <c r="X174" s="111"/>
      <c r="Y174" s="111"/>
      <c r="Z174" s="111"/>
      <c r="AA174" s="111"/>
      <c r="AB174" s="111"/>
      <c r="AC174" s="111"/>
      <c r="AD174" s="111"/>
      <c r="AE174" s="111"/>
      <c r="AF174" s="111"/>
      <c r="AG174" s="111"/>
      <c r="AH174" s="111"/>
      <c r="AI174" s="111"/>
      <c r="AJ174" s="111"/>
      <c r="AK174" s="111"/>
      <c r="AL174" s="111"/>
      <c r="AM174" s="111"/>
      <c r="AN174" s="111"/>
    </row>
    <row r="175" spans="1:40">
      <c r="A175" s="47">
        <f t="shared" si="109"/>
        <v>34</v>
      </c>
      <c r="B175" s="47">
        <f t="shared" si="110"/>
        <v>2028</v>
      </c>
      <c r="C175" s="48">
        <f t="shared" si="105"/>
        <v>2.5224754152367956E-4</v>
      </c>
      <c r="D175" s="48">
        <f t="shared" si="106"/>
        <v>2.5224754152367956E-4</v>
      </c>
      <c r="E175" s="48">
        <f t="shared" si="107"/>
        <v>1.7087591918073445E-4</v>
      </c>
      <c r="F175" s="48">
        <f t="shared" si="108"/>
        <v>1.7087591918073445E-4</v>
      </c>
      <c r="K175" s="19"/>
      <c r="M175" s="111"/>
      <c r="N175" s="111"/>
      <c r="O175" s="111"/>
      <c r="P175" s="111"/>
      <c r="Q175" s="111"/>
      <c r="R175" s="111"/>
      <c r="S175" s="111"/>
      <c r="T175" s="111"/>
      <c r="U175" s="111"/>
      <c r="V175" s="111"/>
      <c r="W175" s="111"/>
      <c r="X175" s="111"/>
      <c r="Y175" s="111"/>
      <c r="Z175" s="111"/>
      <c r="AA175" s="111"/>
      <c r="AB175" s="111"/>
      <c r="AC175" s="111"/>
      <c r="AD175" s="111"/>
      <c r="AE175" s="111"/>
      <c r="AF175" s="111"/>
      <c r="AG175" s="111"/>
      <c r="AH175" s="111"/>
      <c r="AI175" s="111"/>
      <c r="AJ175" s="111"/>
      <c r="AK175" s="111"/>
      <c r="AL175" s="111"/>
      <c r="AM175" s="111"/>
      <c r="AN175" s="111"/>
    </row>
    <row r="176" spans="1:40">
      <c r="A176" s="47">
        <f t="shared" si="109"/>
        <v>35</v>
      </c>
      <c r="B176" s="47">
        <f t="shared" si="110"/>
        <v>2029</v>
      </c>
      <c r="C176" s="48">
        <f t="shared" si="105"/>
        <v>2.8675539300281353E-4</v>
      </c>
      <c r="D176" s="48">
        <f t="shared" si="106"/>
        <v>2.8675539300281353E-4</v>
      </c>
      <c r="E176" s="48">
        <f t="shared" si="107"/>
        <v>1.9405707835229444E-4</v>
      </c>
      <c r="F176" s="48">
        <f t="shared" si="108"/>
        <v>1.9405707835229444E-4</v>
      </c>
      <c r="K176" s="19"/>
      <c r="M176" s="111"/>
      <c r="N176" s="111"/>
      <c r="O176" s="111"/>
      <c r="P176" s="111"/>
      <c r="Q176" s="111"/>
      <c r="R176" s="111"/>
      <c r="S176" s="111"/>
      <c r="T176" s="111"/>
      <c r="U176" s="111"/>
      <c r="V176" s="111"/>
      <c r="W176" s="111"/>
      <c r="X176" s="111"/>
      <c r="Y176" s="111"/>
      <c r="Z176" s="111"/>
      <c r="AA176" s="111"/>
      <c r="AB176" s="111"/>
      <c r="AC176" s="111"/>
      <c r="AD176" s="111"/>
      <c r="AE176" s="111"/>
      <c r="AF176" s="111"/>
      <c r="AG176" s="111"/>
      <c r="AH176" s="111"/>
      <c r="AI176" s="111"/>
      <c r="AJ176" s="111"/>
      <c r="AK176" s="111"/>
      <c r="AL176" s="111"/>
      <c r="AM176" s="111"/>
      <c r="AN176" s="111"/>
    </row>
    <row r="177" spans="1:40">
      <c r="A177" s="47">
        <f t="shared" si="109"/>
        <v>36</v>
      </c>
      <c r="B177" s="47">
        <f t="shared" si="110"/>
        <v>2030</v>
      </c>
      <c r="C177" s="48">
        <f t="shared" si="105"/>
        <v>3.2669734675750664E-4</v>
      </c>
      <c r="D177" s="48">
        <f t="shared" si="106"/>
        <v>3.2669734675750664E-4</v>
      </c>
      <c r="E177" s="48">
        <f t="shared" si="107"/>
        <v>2.2013411095026596E-4</v>
      </c>
      <c r="F177" s="48">
        <f t="shared" si="108"/>
        <v>2.2013411095026596E-4</v>
      </c>
      <c r="K177" s="19"/>
      <c r="M177" s="111"/>
      <c r="N177" s="111"/>
      <c r="O177" s="111"/>
      <c r="P177" s="111"/>
      <c r="Q177" s="111"/>
      <c r="R177" s="111"/>
      <c r="S177" s="111"/>
      <c r="T177" s="111"/>
      <c r="U177" s="111"/>
      <c r="V177" s="111"/>
      <c r="W177" s="111"/>
      <c r="X177" s="111"/>
      <c r="Y177" s="111"/>
      <c r="Z177" s="111"/>
      <c r="AA177" s="111"/>
      <c r="AB177" s="111"/>
      <c r="AC177" s="111"/>
      <c r="AD177" s="111"/>
      <c r="AE177" s="111"/>
      <c r="AF177" s="111"/>
      <c r="AG177" s="111"/>
      <c r="AH177" s="111"/>
      <c r="AI177" s="111"/>
      <c r="AJ177" s="111"/>
      <c r="AK177" s="111"/>
      <c r="AL177" s="111"/>
      <c r="AM177" s="111"/>
      <c r="AN177" s="111"/>
    </row>
    <row r="178" spans="1:40">
      <c r="A178" s="47">
        <f t="shared" si="109"/>
        <v>37</v>
      </c>
      <c r="B178" s="47">
        <f t="shared" si="110"/>
        <v>2031</v>
      </c>
      <c r="C178" s="48">
        <f t="shared" si="105"/>
        <v>3.6983638640869564E-4</v>
      </c>
      <c r="D178" s="48">
        <f t="shared" si="106"/>
        <v>3.6983638640869564E-4</v>
      </c>
      <c r="E178" s="48">
        <f t="shared" si="107"/>
        <v>2.4860074166076543E-4</v>
      </c>
      <c r="F178" s="48">
        <f t="shared" si="108"/>
        <v>2.4860074166076543E-4</v>
      </c>
      <c r="K178" s="19"/>
      <c r="M178" s="111"/>
      <c r="N178" s="111"/>
      <c r="O178" s="111"/>
      <c r="P178" s="111"/>
      <c r="Q178" s="111"/>
      <c r="R178" s="111"/>
      <c r="S178" s="111"/>
      <c r="T178" s="111"/>
      <c r="U178" s="111"/>
      <c r="V178" s="111"/>
      <c r="W178" s="111"/>
      <c r="X178" s="111"/>
      <c r="Y178" s="111"/>
      <c r="Z178" s="111"/>
      <c r="AA178" s="111"/>
      <c r="AB178" s="111"/>
      <c r="AC178" s="111"/>
      <c r="AD178" s="111"/>
      <c r="AE178" s="111"/>
      <c r="AF178" s="111"/>
      <c r="AG178" s="111"/>
      <c r="AH178" s="111"/>
      <c r="AI178" s="111"/>
      <c r="AJ178" s="111"/>
      <c r="AK178" s="111"/>
      <c r="AL178" s="111"/>
      <c r="AM178" s="111"/>
      <c r="AN178" s="111"/>
    </row>
    <row r="179" spans="1:40">
      <c r="A179" s="47">
        <f t="shared" si="109"/>
        <v>38</v>
      </c>
      <c r="B179" s="47">
        <f t="shared" si="110"/>
        <v>2032</v>
      </c>
      <c r="C179" s="48">
        <f t="shared" si="105"/>
        <v>4.1145467360601814E-4</v>
      </c>
      <c r="D179" s="48">
        <f t="shared" si="106"/>
        <v>4.1145467360601814E-4</v>
      </c>
      <c r="E179" s="48">
        <f t="shared" si="107"/>
        <v>2.7608794548721305E-4</v>
      </c>
      <c r="F179" s="48">
        <f t="shared" si="108"/>
        <v>2.7608794548721305E-4</v>
      </c>
      <c r="K179" s="19"/>
      <c r="M179" s="111"/>
      <c r="N179" s="111"/>
      <c r="O179" s="111"/>
      <c r="P179" s="111"/>
      <c r="Q179" s="111"/>
      <c r="R179" s="111"/>
      <c r="S179" s="111"/>
      <c r="T179" s="111"/>
      <c r="U179" s="111"/>
      <c r="V179" s="111"/>
      <c r="W179" s="111"/>
      <c r="X179" s="111"/>
      <c r="Y179" s="111"/>
      <c r="Z179" s="111"/>
      <c r="AA179" s="111"/>
      <c r="AB179" s="111"/>
      <c r="AC179" s="111"/>
      <c r="AD179" s="111"/>
      <c r="AE179" s="111"/>
      <c r="AF179" s="111"/>
      <c r="AG179" s="111"/>
      <c r="AH179" s="111"/>
      <c r="AI179" s="111"/>
      <c r="AJ179" s="111"/>
      <c r="AK179" s="111"/>
      <c r="AL179" s="111"/>
      <c r="AM179" s="111"/>
      <c r="AN179" s="111"/>
    </row>
    <row r="180" spans="1:40">
      <c r="A180" s="47">
        <f t="shared" si="109"/>
        <v>39</v>
      </c>
      <c r="B180" s="47">
        <f t="shared" si="110"/>
        <v>2033</v>
      </c>
      <c r="C180" s="48">
        <f t="shared" si="105"/>
        <v>4.5456762728256748E-4</v>
      </c>
      <c r="D180" s="48">
        <f t="shared" si="106"/>
        <v>4.5456762728256748E-4</v>
      </c>
      <c r="E180" s="48">
        <f t="shared" si="107"/>
        <v>3.0410367229030807E-4</v>
      </c>
      <c r="F180" s="48">
        <f t="shared" si="108"/>
        <v>3.0410367229030807E-4</v>
      </c>
      <c r="K180" s="19"/>
      <c r="M180" s="111"/>
      <c r="N180" s="111"/>
      <c r="O180" s="111"/>
      <c r="P180" s="111"/>
      <c r="Q180" s="111"/>
      <c r="R180" s="111"/>
      <c r="S180" s="111"/>
      <c r="T180" s="111"/>
      <c r="U180" s="111"/>
      <c r="V180" s="111"/>
      <c r="W180" s="111"/>
      <c r="X180" s="111"/>
      <c r="Y180" s="111"/>
      <c r="Z180" s="111"/>
      <c r="AA180" s="111"/>
      <c r="AB180" s="111"/>
      <c r="AC180" s="111"/>
      <c r="AD180" s="111"/>
      <c r="AE180" s="111"/>
      <c r="AF180" s="111"/>
      <c r="AG180" s="111"/>
      <c r="AH180" s="111"/>
      <c r="AI180" s="111"/>
      <c r="AJ180" s="111"/>
      <c r="AK180" s="111"/>
      <c r="AL180" s="111"/>
      <c r="AM180" s="111"/>
      <c r="AN180" s="111"/>
    </row>
    <row r="181" spans="1:40">
      <c r="A181" s="47">
        <f t="shared" si="109"/>
        <v>40</v>
      </c>
      <c r="B181" s="47">
        <f t="shared" si="110"/>
        <v>2034</v>
      </c>
      <c r="C181" s="48">
        <f t="shared" si="105"/>
        <v>5.0224323084122697E-4</v>
      </c>
      <c r="D181" s="48">
        <f t="shared" si="106"/>
        <v>5.0224323084122697E-4</v>
      </c>
      <c r="E181" s="48">
        <f t="shared" si="107"/>
        <v>3.3462001324537056E-4</v>
      </c>
      <c r="F181" s="48">
        <f t="shared" si="108"/>
        <v>3.3462001324537056E-4</v>
      </c>
      <c r="K181" s="19"/>
      <c r="M181" s="111"/>
      <c r="N181" s="111"/>
      <c r="O181" s="111"/>
      <c r="P181" s="111"/>
      <c r="Q181" s="111"/>
      <c r="R181" s="111"/>
      <c r="S181" s="111"/>
      <c r="T181" s="111"/>
      <c r="U181" s="111"/>
      <c r="V181" s="111"/>
      <c r="W181" s="111"/>
      <c r="X181" s="111"/>
      <c r="Y181" s="111"/>
      <c r="Z181" s="111"/>
      <c r="AA181" s="111"/>
      <c r="AB181" s="111"/>
      <c r="AC181" s="111"/>
      <c r="AD181" s="111"/>
      <c r="AE181" s="111"/>
      <c r="AF181" s="111"/>
      <c r="AG181" s="111"/>
      <c r="AH181" s="111"/>
      <c r="AI181" s="111"/>
      <c r="AJ181" s="111"/>
      <c r="AK181" s="111"/>
      <c r="AL181" s="111"/>
      <c r="AM181" s="111"/>
      <c r="AN181" s="111"/>
    </row>
    <row r="182" spans="1:40">
      <c r="A182" s="47">
        <f t="shared" si="109"/>
        <v>41</v>
      </c>
      <c r="B182" s="47">
        <f t="shared" si="110"/>
        <v>2035</v>
      </c>
      <c r="C182" s="48">
        <f t="shared" si="105"/>
        <v>5.5004235660843336E-4</v>
      </c>
      <c r="D182" s="48">
        <f t="shared" si="106"/>
        <v>5.5004235660843336E-4</v>
      </c>
      <c r="E182" s="48">
        <f t="shared" si="107"/>
        <v>3.6539805356125375E-4</v>
      </c>
      <c r="F182" s="48">
        <f t="shared" si="108"/>
        <v>3.6539805356125375E-4</v>
      </c>
      <c r="K182" s="19"/>
      <c r="M182" s="111"/>
      <c r="N182" s="111"/>
      <c r="O182" s="111"/>
      <c r="P182" s="111"/>
      <c r="Q182" s="111"/>
      <c r="R182" s="111"/>
      <c r="S182" s="111"/>
      <c r="T182" s="111"/>
      <c r="U182" s="111"/>
      <c r="V182" s="111"/>
      <c r="W182" s="111"/>
      <c r="X182" s="111"/>
      <c r="Y182" s="111"/>
      <c r="Z182" s="111"/>
      <c r="AA182" s="111"/>
      <c r="AB182" s="111"/>
      <c r="AC182" s="111"/>
      <c r="AD182" s="111"/>
      <c r="AE182" s="111"/>
      <c r="AF182" s="111"/>
      <c r="AG182" s="111"/>
      <c r="AH182" s="111"/>
      <c r="AI182" s="111"/>
      <c r="AJ182" s="111"/>
      <c r="AK182" s="111"/>
      <c r="AL182" s="111"/>
      <c r="AM182" s="111"/>
      <c r="AN182" s="111"/>
    </row>
    <row r="183" spans="1:40">
      <c r="A183" s="47">
        <f t="shared" si="109"/>
        <v>42</v>
      </c>
      <c r="B183" s="47">
        <f t="shared" si="110"/>
        <v>2036</v>
      </c>
      <c r="C183" s="48">
        <f t="shared" si="105"/>
        <v>5.9696732243301324E-4</v>
      </c>
      <c r="D183" s="48">
        <f t="shared" si="106"/>
        <v>5.9696732243301324E-4</v>
      </c>
      <c r="E183" s="48">
        <f t="shared" si="107"/>
        <v>3.9425232575257524E-4</v>
      </c>
      <c r="F183" s="48">
        <f t="shared" si="108"/>
        <v>3.9425232575257524E-4</v>
      </c>
      <c r="K183" s="19"/>
      <c r="M183" s="111"/>
      <c r="N183" s="111"/>
      <c r="O183" s="111"/>
      <c r="P183" s="111"/>
      <c r="Q183" s="111"/>
      <c r="R183" s="111"/>
      <c r="S183" s="111"/>
      <c r="T183" s="111"/>
      <c r="U183" s="111"/>
      <c r="V183" s="111"/>
      <c r="W183" s="111"/>
      <c r="X183" s="111"/>
      <c r="Y183" s="111"/>
      <c r="Z183" s="111"/>
      <c r="AA183" s="111"/>
      <c r="AB183" s="111"/>
      <c r="AC183" s="111"/>
      <c r="AD183" s="111"/>
      <c r="AE183" s="111"/>
      <c r="AF183" s="111"/>
      <c r="AG183" s="111"/>
      <c r="AH183" s="111"/>
      <c r="AI183" s="111"/>
      <c r="AJ183" s="111"/>
      <c r="AK183" s="111"/>
      <c r="AL183" s="111"/>
      <c r="AM183" s="111"/>
      <c r="AN183" s="111"/>
    </row>
    <row r="184" spans="1:40">
      <c r="A184" s="47">
        <f t="shared" si="109"/>
        <v>43</v>
      </c>
      <c r="B184" s="47">
        <f t="shared" si="110"/>
        <v>2037</v>
      </c>
      <c r="C184" s="48">
        <f t="shared" si="105"/>
        <v>6.396727246643823E-4</v>
      </c>
      <c r="D184" s="48">
        <f t="shared" si="106"/>
        <v>6.396727246643823E-4</v>
      </c>
      <c r="E184" s="48">
        <f t="shared" si="107"/>
        <v>4.1901566878174988E-4</v>
      </c>
      <c r="F184" s="48">
        <f t="shared" si="108"/>
        <v>4.1901566878174988E-4</v>
      </c>
      <c r="K184" s="19"/>
      <c r="M184" s="111"/>
      <c r="N184" s="111"/>
      <c r="O184" s="111"/>
      <c r="P184" s="111"/>
      <c r="Q184" s="111"/>
      <c r="R184" s="111"/>
      <c r="S184" s="111"/>
      <c r="T184" s="111"/>
      <c r="U184" s="111"/>
      <c r="V184" s="111"/>
      <c r="W184" s="111"/>
      <c r="X184" s="111"/>
      <c r="Y184" s="111"/>
      <c r="Z184" s="111"/>
      <c r="AA184" s="111"/>
      <c r="AB184" s="111"/>
      <c r="AC184" s="111"/>
      <c r="AD184" s="111"/>
      <c r="AE184" s="111"/>
      <c r="AF184" s="111"/>
      <c r="AG184" s="111"/>
      <c r="AH184" s="111"/>
      <c r="AI184" s="111"/>
      <c r="AJ184" s="111"/>
      <c r="AK184" s="111"/>
      <c r="AL184" s="111"/>
      <c r="AM184" s="111"/>
      <c r="AN184" s="111"/>
    </row>
    <row r="185" spans="1:40">
      <c r="A185" s="47">
        <f t="shared" si="109"/>
        <v>44</v>
      </c>
      <c r="B185" s="47">
        <f t="shared" si="110"/>
        <v>2038</v>
      </c>
      <c r="C185" s="48">
        <f t="shared" si="105"/>
        <v>6.7734707816613764E-4</v>
      </c>
      <c r="D185" s="48">
        <f t="shared" si="106"/>
        <v>6.7734707816613764E-4</v>
      </c>
      <c r="E185" s="48">
        <f t="shared" si="107"/>
        <v>4.4041504620201828E-4</v>
      </c>
      <c r="F185" s="48">
        <f t="shared" si="108"/>
        <v>4.4041504620201828E-4</v>
      </c>
      <c r="K185" s="19"/>
      <c r="M185" s="111"/>
      <c r="N185" s="111"/>
      <c r="O185" s="111"/>
      <c r="P185" s="111"/>
      <c r="Q185" s="111"/>
      <c r="R185" s="111"/>
      <c r="S185" s="111"/>
      <c r="T185" s="111"/>
      <c r="U185" s="111"/>
      <c r="V185" s="111"/>
      <c r="W185" s="111"/>
      <c r="X185" s="111"/>
      <c r="Y185" s="111"/>
      <c r="Z185" s="111"/>
      <c r="AA185" s="111"/>
      <c r="AB185" s="111"/>
      <c r="AC185" s="111"/>
      <c r="AD185" s="111"/>
      <c r="AE185" s="111"/>
      <c r="AF185" s="111"/>
      <c r="AG185" s="111"/>
      <c r="AH185" s="111"/>
      <c r="AI185" s="111"/>
      <c r="AJ185" s="111"/>
      <c r="AK185" s="111"/>
      <c r="AL185" s="111"/>
      <c r="AM185" s="111"/>
      <c r="AN185" s="111"/>
    </row>
    <row r="186" spans="1:40">
      <c r="A186" s="47">
        <f t="shared" si="109"/>
        <v>45</v>
      </c>
      <c r="B186" s="47">
        <f t="shared" si="110"/>
        <v>2039</v>
      </c>
      <c r="C186" s="48">
        <f t="shared" si="105"/>
        <v>7.1522545244767329E-4</v>
      </c>
      <c r="D186" s="48">
        <f t="shared" si="106"/>
        <v>7.1522545244767329E-4</v>
      </c>
      <c r="E186" s="48">
        <f t="shared" si="107"/>
        <v>4.6127461107504014E-4</v>
      </c>
      <c r="F186" s="48">
        <f t="shared" si="108"/>
        <v>4.6127461107504014E-4</v>
      </c>
      <c r="K186" s="19"/>
      <c r="M186" s="111"/>
      <c r="N186" s="111"/>
      <c r="O186" s="111"/>
      <c r="P186" s="111"/>
      <c r="Q186" s="111"/>
      <c r="R186" s="111"/>
      <c r="S186" s="111"/>
      <c r="T186" s="111"/>
      <c r="U186" s="111"/>
      <c r="V186" s="111"/>
      <c r="W186" s="111"/>
      <c r="X186" s="111"/>
      <c r="Y186" s="111"/>
      <c r="Z186" s="111"/>
      <c r="AA186" s="111"/>
      <c r="AB186" s="111"/>
      <c r="AC186" s="111"/>
      <c r="AD186" s="111"/>
      <c r="AE186" s="111"/>
      <c r="AF186" s="111"/>
      <c r="AG186" s="111"/>
      <c r="AH186" s="111"/>
      <c r="AI186" s="111"/>
      <c r="AJ186" s="111"/>
      <c r="AK186" s="111"/>
      <c r="AL186" s="111"/>
      <c r="AM186" s="111"/>
      <c r="AN186" s="111"/>
    </row>
    <row r="187" spans="1:40">
      <c r="A187" s="47">
        <f t="shared" si="109"/>
        <v>46</v>
      </c>
      <c r="B187" s="47">
        <f t="shared" si="110"/>
        <v>2040</v>
      </c>
      <c r="C187" s="48">
        <f t="shared" si="105"/>
        <v>7.5628823940564833E-4</v>
      </c>
      <c r="D187" s="48">
        <f t="shared" si="106"/>
        <v>7.5628823940564833E-4</v>
      </c>
      <c r="E187" s="48">
        <f t="shared" si="107"/>
        <v>4.8308574123098595E-4</v>
      </c>
      <c r="F187" s="48">
        <f t="shared" si="108"/>
        <v>4.8308574123098595E-4</v>
      </c>
      <c r="K187" s="19"/>
      <c r="M187" s="111"/>
      <c r="N187" s="111"/>
      <c r="O187" s="111"/>
      <c r="P187" s="111"/>
      <c r="Q187" s="111"/>
      <c r="R187" s="111"/>
      <c r="S187" s="111"/>
      <c r="T187" s="111"/>
      <c r="U187" s="111"/>
      <c r="V187" s="111"/>
      <c r="W187" s="111"/>
      <c r="X187" s="111"/>
      <c r="Y187" s="111"/>
      <c r="Z187" s="111"/>
      <c r="AA187" s="111"/>
      <c r="AB187" s="111"/>
      <c r="AC187" s="111"/>
      <c r="AD187" s="111"/>
      <c r="AE187" s="111"/>
      <c r="AF187" s="111"/>
      <c r="AG187" s="111"/>
      <c r="AH187" s="111"/>
      <c r="AI187" s="111"/>
      <c r="AJ187" s="111"/>
      <c r="AK187" s="111"/>
      <c r="AL187" s="111"/>
      <c r="AM187" s="111"/>
      <c r="AN187" s="111"/>
    </row>
    <row r="188" spans="1:40">
      <c r="A188" s="47">
        <f t="shared" si="109"/>
        <v>47</v>
      </c>
      <c r="B188" s="47">
        <f t="shared" si="110"/>
        <v>2041</v>
      </c>
      <c r="C188" s="48">
        <f t="shared" si="105"/>
        <v>7.9911528856762616E-4</v>
      </c>
      <c r="D188" s="48">
        <f t="shared" si="106"/>
        <v>7.9911528856762616E-4</v>
      </c>
      <c r="E188" s="48">
        <f t="shared" si="107"/>
        <v>5.0521188650370528E-4</v>
      </c>
      <c r="F188" s="48">
        <f t="shared" si="108"/>
        <v>5.0521188650370528E-4</v>
      </c>
      <c r="K188" s="19"/>
      <c r="M188" s="111"/>
      <c r="N188" s="111"/>
      <c r="O188" s="111"/>
      <c r="P188" s="111"/>
      <c r="Q188" s="111"/>
      <c r="R188" s="111"/>
      <c r="S188" s="111"/>
      <c r="T188" s="111"/>
      <c r="U188" s="111"/>
      <c r="V188" s="111"/>
      <c r="W188" s="111"/>
      <c r="X188" s="111"/>
      <c r="Y188" s="111"/>
      <c r="Z188" s="111"/>
      <c r="AA188" s="111"/>
      <c r="AB188" s="111"/>
      <c r="AC188" s="111"/>
      <c r="AD188" s="111"/>
      <c r="AE188" s="111"/>
      <c r="AF188" s="111"/>
      <c r="AG188" s="111"/>
      <c r="AH188" s="111"/>
      <c r="AI188" s="111"/>
      <c r="AJ188" s="111"/>
      <c r="AK188" s="111"/>
      <c r="AL188" s="111"/>
      <c r="AM188" s="111"/>
      <c r="AN188" s="111"/>
    </row>
    <row r="189" spans="1:40">
      <c r="A189" s="47">
        <f t="shared" si="109"/>
        <v>48</v>
      </c>
      <c r="B189" s="47">
        <f t="shared" si="110"/>
        <v>2042</v>
      </c>
      <c r="C189" s="48">
        <f t="shared" si="105"/>
        <v>8.4224063583582102E-4</v>
      </c>
      <c r="D189" s="48">
        <f t="shared" si="106"/>
        <v>8.4224063583582102E-4</v>
      </c>
      <c r="E189" s="48">
        <f t="shared" si="107"/>
        <v>5.2733984736989727E-4</v>
      </c>
      <c r="F189" s="48">
        <f t="shared" si="108"/>
        <v>5.2733984736989727E-4</v>
      </c>
      <c r="K189" s="19"/>
      <c r="M189" s="111"/>
      <c r="N189" s="111"/>
      <c r="O189" s="111"/>
      <c r="P189" s="111"/>
      <c r="Q189" s="111"/>
      <c r="R189" s="111"/>
      <c r="S189" s="111"/>
      <c r="T189" s="111"/>
      <c r="U189" s="111"/>
      <c r="V189" s="111"/>
      <c r="W189" s="111"/>
      <c r="X189" s="111"/>
      <c r="Y189" s="111"/>
      <c r="Z189" s="111"/>
      <c r="AA189" s="111"/>
      <c r="AB189" s="111"/>
      <c r="AC189" s="111"/>
      <c r="AD189" s="111"/>
      <c r="AE189" s="111"/>
      <c r="AF189" s="111"/>
      <c r="AG189" s="111"/>
      <c r="AH189" s="111"/>
      <c r="AI189" s="111"/>
      <c r="AJ189" s="111"/>
      <c r="AK189" s="111"/>
      <c r="AL189" s="111"/>
      <c r="AM189" s="111"/>
      <c r="AN189" s="111"/>
    </row>
    <row r="190" spans="1:40">
      <c r="A190" s="47">
        <f t="shared" si="109"/>
        <v>49</v>
      </c>
      <c r="B190" s="47">
        <f t="shared" si="110"/>
        <v>2043</v>
      </c>
      <c r="C190" s="48">
        <f t="shared" si="105"/>
        <v>8.8332215709197883E-4</v>
      </c>
      <c r="D190" s="48">
        <f t="shared" si="106"/>
        <v>8.8332215709197883E-4</v>
      </c>
      <c r="E190" s="48">
        <f t="shared" si="107"/>
        <v>5.4697501050250642E-4</v>
      </c>
      <c r="F190" s="48">
        <f t="shared" si="108"/>
        <v>5.4697501050250642E-4</v>
      </c>
      <c r="K190" s="19"/>
      <c r="M190" s="111"/>
      <c r="N190" s="111"/>
      <c r="O190" s="111"/>
      <c r="P190" s="111"/>
      <c r="Q190" s="111"/>
      <c r="R190" s="111"/>
      <c r="S190" s="111"/>
      <c r="T190" s="111"/>
      <c r="U190" s="111"/>
      <c r="V190" s="111"/>
      <c r="W190" s="111"/>
      <c r="X190" s="111"/>
      <c r="Y190" s="111"/>
      <c r="Z190" s="111"/>
      <c r="AA190" s="111"/>
      <c r="AB190" s="111"/>
      <c r="AC190" s="111"/>
      <c r="AD190" s="111"/>
      <c r="AE190" s="111"/>
      <c r="AF190" s="111"/>
      <c r="AG190" s="111"/>
      <c r="AH190" s="111"/>
      <c r="AI190" s="111"/>
      <c r="AJ190" s="111"/>
      <c r="AK190" s="111"/>
      <c r="AL190" s="111"/>
      <c r="AM190" s="111"/>
      <c r="AN190" s="111"/>
    </row>
    <row r="191" spans="1:40">
      <c r="A191" s="47">
        <f t="shared" si="109"/>
        <v>50</v>
      </c>
      <c r="B191" s="47">
        <f t="shared" si="110"/>
        <v>2044</v>
      </c>
      <c r="C191" s="48">
        <f t="shared" si="105"/>
        <v>7.3930648203070833E-4</v>
      </c>
      <c r="D191" s="48">
        <f t="shared" si="106"/>
        <v>9.1932705962066599E-4</v>
      </c>
      <c r="E191" s="48">
        <f t="shared" si="107"/>
        <v>4.5305366690190672E-4</v>
      </c>
      <c r="F191" s="48">
        <f t="shared" si="108"/>
        <v>5.6340751222216478E-4</v>
      </c>
      <c r="K191" s="19"/>
      <c r="M191" s="111"/>
      <c r="N191" s="111"/>
      <c r="O191" s="111"/>
      <c r="P191" s="111"/>
      <c r="Q191" s="111"/>
      <c r="R191" s="111"/>
      <c r="S191" s="111"/>
      <c r="T191" s="111"/>
      <c r="U191" s="111"/>
      <c r="V191" s="111"/>
      <c r="W191" s="111"/>
      <c r="X191" s="111"/>
      <c r="Y191" s="111"/>
      <c r="Z191" s="111"/>
      <c r="AA191" s="111"/>
      <c r="AB191" s="111"/>
      <c r="AC191" s="111"/>
      <c r="AD191" s="111"/>
      <c r="AE191" s="111"/>
      <c r="AF191" s="111"/>
      <c r="AG191" s="111"/>
      <c r="AH191" s="111"/>
      <c r="AI191" s="111"/>
      <c r="AJ191" s="111"/>
      <c r="AK191" s="111"/>
      <c r="AL191" s="111"/>
      <c r="AM191" s="111"/>
      <c r="AN191" s="111"/>
    </row>
    <row r="192" spans="1:40">
      <c r="A192" s="47">
        <f t="shared" si="109"/>
        <v>51</v>
      </c>
      <c r="B192" s="47">
        <f t="shared" si="110"/>
        <v>2045</v>
      </c>
      <c r="C192" s="48">
        <f t="shared" si="105"/>
        <v>8.6866291160439947E-4</v>
      </c>
      <c r="D192" s="48">
        <f t="shared" si="106"/>
        <v>9.5272711715355671E-4</v>
      </c>
      <c r="E192" s="48">
        <f t="shared" si="107"/>
        <v>5.2658899140127686E-4</v>
      </c>
      <c r="F192" s="48">
        <f t="shared" si="108"/>
        <v>5.7744366612797241E-4</v>
      </c>
      <c r="K192" s="19"/>
      <c r="M192" s="111"/>
      <c r="N192" s="111"/>
      <c r="O192" s="111"/>
      <c r="P192" s="111"/>
      <c r="Q192" s="111"/>
      <c r="R192" s="111"/>
      <c r="S192" s="111"/>
      <c r="T192" s="111"/>
      <c r="U192" s="111"/>
      <c r="V192" s="111"/>
      <c r="W192" s="111"/>
      <c r="X192" s="111"/>
      <c r="Y192" s="111"/>
      <c r="Z192" s="111"/>
      <c r="AA192" s="111"/>
      <c r="AB192" s="111"/>
      <c r="AC192" s="111"/>
      <c r="AD192" s="111"/>
      <c r="AE192" s="111"/>
      <c r="AF192" s="111"/>
      <c r="AG192" s="111"/>
      <c r="AH192" s="111"/>
      <c r="AI192" s="111"/>
      <c r="AJ192" s="111"/>
      <c r="AK192" s="111"/>
      <c r="AL192" s="111"/>
      <c r="AM192" s="111"/>
      <c r="AN192" s="111"/>
    </row>
    <row r="193" spans="1:40">
      <c r="A193" s="47">
        <f t="shared" si="109"/>
        <v>52</v>
      </c>
      <c r="B193" s="47">
        <f t="shared" si="110"/>
        <v>2046</v>
      </c>
      <c r="C193" s="48">
        <f t="shared" si="105"/>
        <v>8.9938578435939823E-4</v>
      </c>
      <c r="D193" s="48">
        <f t="shared" si="106"/>
        <v>9.8261958012969353E-4</v>
      </c>
      <c r="E193" s="48">
        <f t="shared" si="107"/>
        <v>5.3923865094463819E-4</v>
      </c>
      <c r="F193" s="48">
        <f t="shared" si="108"/>
        <v>5.8920021990799861E-4</v>
      </c>
      <c r="K193" s="19"/>
      <c r="M193" s="111"/>
      <c r="N193" s="111"/>
      <c r="O193" s="111"/>
      <c r="P193" s="111"/>
      <c r="Q193" s="111"/>
      <c r="R193" s="111"/>
      <c r="S193" s="111"/>
      <c r="T193" s="111"/>
      <c r="U193" s="111"/>
      <c r="V193" s="111"/>
      <c r="W193" s="111"/>
      <c r="X193" s="111"/>
      <c r="Y193" s="111"/>
      <c r="Z193" s="111"/>
      <c r="AA193" s="111"/>
      <c r="AB193" s="111"/>
      <c r="AC193" s="111"/>
      <c r="AD193" s="111"/>
      <c r="AE193" s="111"/>
      <c r="AF193" s="111"/>
      <c r="AG193" s="111"/>
      <c r="AH193" s="111"/>
      <c r="AI193" s="111"/>
      <c r="AJ193" s="111"/>
      <c r="AK193" s="111"/>
      <c r="AL193" s="111"/>
      <c r="AM193" s="111"/>
      <c r="AN193" s="111"/>
    </row>
    <row r="194" spans="1:40">
      <c r="A194" s="47">
        <f t="shared" si="109"/>
        <v>53</v>
      </c>
      <c r="B194" s="47">
        <f t="shared" si="110"/>
        <v>2047</v>
      </c>
      <c r="C194" s="48">
        <f t="shared" si="105"/>
        <v>9.4974493548003012E-4</v>
      </c>
      <c r="D194" s="48">
        <f t="shared" si="106"/>
        <v>1.0154481791100449E-3</v>
      </c>
      <c r="E194" s="48">
        <f t="shared" si="107"/>
        <v>5.6358264935808843E-4</v>
      </c>
      <c r="F194" s="48">
        <f t="shared" si="108"/>
        <v>6.0272504990150385E-4</v>
      </c>
      <c r="K194" s="19"/>
      <c r="M194" s="111"/>
      <c r="N194" s="111"/>
      <c r="O194" s="111"/>
      <c r="P194" s="111"/>
      <c r="Q194" s="111"/>
      <c r="R194" s="111"/>
      <c r="S194" s="111"/>
      <c r="T194" s="111"/>
      <c r="U194" s="111"/>
      <c r="V194" s="111"/>
      <c r="W194" s="111"/>
      <c r="X194" s="111"/>
      <c r="Y194" s="111"/>
      <c r="Z194" s="111"/>
      <c r="AA194" s="111"/>
      <c r="AB194" s="111"/>
      <c r="AC194" s="111"/>
      <c r="AD194" s="111"/>
      <c r="AE194" s="111"/>
      <c r="AF194" s="111"/>
      <c r="AG194" s="111"/>
      <c r="AH194" s="111"/>
      <c r="AI194" s="111"/>
      <c r="AJ194" s="111"/>
      <c r="AK194" s="111"/>
      <c r="AL194" s="111"/>
      <c r="AM194" s="111"/>
      <c r="AN194" s="111"/>
    </row>
    <row r="195" spans="1:40">
      <c r="A195" s="47">
        <f t="shared" si="109"/>
        <v>54</v>
      </c>
      <c r="B195" s="47">
        <f t="shared" si="110"/>
        <v>2048</v>
      </c>
      <c r="C195" s="48">
        <f t="shared" si="105"/>
        <v>1.0133055801466891E-3</v>
      </c>
      <c r="D195" s="48">
        <f t="shared" si="106"/>
        <v>1.0552198260466304E-3</v>
      </c>
      <c r="E195" s="48">
        <f t="shared" si="107"/>
        <v>5.9564210225046576E-4</v>
      </c>
      <c r="F195" s="48">
        <f t="shared" si="108"/>
        <v>6.1992299349859933E-4</v>
      </c>
      <c r="K195" s="19"/>
      <c r="M195" s="111"/>
      <c r="N195" s="111"/>
      <c r="O195" s="111"/>
      <c r="P195" s="111"/>
      <c r="Q195" s="111"/>
      <c r="R195" s="111"/>
      <c r="S195" s="111"/>
      <c r="T195" s="111"/>
      <c r="U195" s="111"/>
      <c r="V195" s="111"/>
      <c r="W195" s="111"/>
      <c r="X195" s="111"/>
      <c r="Y195" s="111"/>
      <c r="Z195" s="111"/>
      <c r="AA195" s="111"/>
      <c r="AB195" s="111"/>
      <c r="AC195" s="111"/>
      <c r="AD195" s="111"/>
      <c r="AE195" s="111"/>
      <c r="AF195" s="111"/>
      <c r="AG195" s="111"/>
      <c r="AH195" s="111"/>
      <c r="AI195" s="111"/>
      <c r="AJ195" s="111"/>
      <c r="AK195" s="111"/>
      <c r="AL195" s="111"/>
      <c r="AM195" s="111"/>
      <c r="AN195" s="111"/>
    </row>
    <row r="196" spans="1:40">
      <c r="A196" s="47">
        <f t="shared" si="109"/>
        <v>55</v>
      </c>
      <c r="B196" s="47">
        <f t="shared" si="110"/>
        <v>2049</v>
      </c>
      <c r="C196" s="48">
        <f t="shared" si="105"/>
        <v>1.3210031109802238E-3</v>
      </c>
      <c r="D196" s="48">
        <f t="shared" si="106"/>
        <v>1.1010462096613261E-3</v>
      </c>
      <c r="E196" s="48">
        <f t="shared" si="107"/>
        <v>7.6917997502497454E-4</v>
      </c>
      <c r="F196" s="48">
        <f t="shared" si="108"/>
        <v>6.4103218658200325E-4</v>
      </c>
      <c r="K196" s="19"/>
      <c r="M196" s="111"/>
      <c r="N196" s="111"/>
      <c r="O196" s="111"/>
      <c r="P196" s="111"/>
      <c r="Q196" s="111"/>
      <c r="R196" s="111"/>
      <c r="S196" s="111"/>
      <c r="T196" s="111"/>
      <c r="U196" s="111"/>
      <c r="V196" s="111"/>
      <c r="W196" s="111"/>
      <c r="X196" s="111"/>
      <c r="Y196" s="111"/>
      <c r="Z196" s="111"/>
      <c r="AA196" s="111"/>
      <c r="AB196" s="111"/>
      <c r="AC196" s="111"/>
      <c r="AD196" s="111"/>
      <c r="AE196" s="111"/>
      <c r="AF196" s="111"/>
      <c r="AG196" s="111"/>
      <c r="AH196" s="111"/>
      <c r="AI196" s="111"/>
      <c r="AJ196" s="111"/>
      <c r="AK196" s="111"/>
      <c r="AL196" s="111"/>
      <c r="AM196" s="111"/>
      <c r="AN196" s="111"/>
    </row>
    <row r="197" spans="1:40">
      <c r="A197" s="47">
        <f t="shared" si="109"/>
        <v>56</v>
      </c>
      <c r="B197" s="47">
        <f t="shared" si="110"/>
        <v>2050</v>
      </c>
      <c r="C197" s="48">
        <f t="shared" si="105"/>
        <v>1.4231233443796829E-3</v>
      </c>
      <c r="D197" s="48">
        <f t="shared" si="106"/>
        <v>1.1579142915228596E-3</v>
      </c>
      <c r="E197" s="48">
        <f t="shared" si="107"/>
        <v>8.2165965438197816E-4</v>
      </c>
      <c r="F197" s="48">
        <f t="shared" si="108"/>
        <v>6.6829460940348595E-4</v>
      </c>
      <c r="K197" s="19"/>
      <c r="M197" s="111"/>
      <c r="N197" s="111"/>
      <c r="O197" s="111"/>
      <c r="P197" s="111"/>
      <c r="Q197" s="111"/>
      <c r="R197" s="111"/>
      <c r="S197" s="111"/>
      <c r="T197" s="111"/>
      <c r="U197" s="111"/>
      <c r="V197" s="111"/>
      <c r="W197" s="111"/>
      <c r="X197" s="111"/>
      <c r="Y197" s="111"/>
      <c r="Z197" s="111"/>
      <c r="AA197" s="111"/>
      <c r="AB197" s="111"/>
      <c r="AC197" s="111"/>
      <c r="AD197" s="111"/>
      <c r="AE197" s="111"/>
      <c r="AF197" s="111"/>
      <c r="AG197" s="111"/>
      <c r="AH197" s="111"/>
      <c r="AI197" s="111"/>
      <c r="AJ197" s="111"/>
      <c r="AK197" s="111"/>
      <c r="AL197" s="111"/>
      <c r="AM197" s="111"/>
      <c r="AN197" s="111"/>
    </row>
    <row r="198" spans="1:40">
      <c r="A198" s="47">
        <f t="shared" si="109"/>
        <v>57</v>
      </c>
      <c r="B198" s="47">
        <f t="shared" si="110"/>
        <v>2051</v>
      </c>
      <c r="C198" s="48">
        <f t="shared" si="105"/>
        <v>1.5129820763196463E-3</v>
      </c>
      <c r="D198" s="48">
        <f t="shared" si="106"/>
        <v>1.2254341386965307E-3</v>
      </c>
      <c r="E198" s="48">
        <f t="shared" si="107"/>
        <v>8.6651782803355115E-4</v>
      </c>
      <c r="F198" s="48">
        <f t="shared" si="108"/>
        <v>7.0191849817527842E-4</v>
      </c>
      <c r="K198" s="19"/>
      <c r="M198" s="111"/>
      <c r="N198" s="111"/>
      <c r="O198" s="111"/>
      <c r="P198" s="111"/>
      <c r="Q198" s="111"/>
      <c r="R198" s="111"/>
      <c r="S198" s="111"/>
      <c r="T198" s="111"/>
      <c r="U198" s="111"/>
      <c r="V198" s="111"/>
      <c r="W198" s="111"/>
      <c r="X198" s="111"/>
      <c r="Y198" s="111"/>
      <c r="Z198" s="111"/>
      <c r="AA198" s="111"/>
      <c r="AB198" s="111"/>
      <c r="AC198" s="111"/>
      <c r="AD198" s="111"/>
      <c r="AE198" s="111"/>
      <c r="AF198" s="111"/>
      <c r="AG198" s="111"/>
      <c r="AH198" s="111"/>
      <c r="AI198" s="111"/>
      <c r="AJ198" s="111"/>
      <c r="AK198" s="111"/>
      <c r="AL198" s="111"/>
      <c r="AM198" s="111"/>
      <c r="AN198" s="111"/>
    </row>
    <row r="199" spans="1:40">
      <c r="A199" s="47">
        <f t="shared" si="109"/>
        <v>58</v>
      </c>
      <c r="B199" s="47">
        <f t="shared" si="110"/>
        <v>2052</v>
      </c>
      <c r="C199" s="48">
        <f t="shared" si="105"/>
        <v>1.6295333389474934E-3</v>
      </c>
      <c r="D199" s="48">
        <f t="shared" si="106"/>
        <v>1.300095547448874E-3</v>
      </c>
      <c r="E199" s="48">
        <f t="shared" si="107"/>
        <v>9.2657721439214763E-4</v>
      </c>
      <c r="F199" s="48">
        <f t="shared" si="108"/>
        <v>7.3940369865678317E-4</v>
      </c>
      <c r="K199" s="19"/>
      <c r="M199" s="111"/>
      <c r="N199" s="111"/>
      <c r="O199" s="111"/>
      <c r="P199" s="111"/>
      <c r="Q199" s="111"/>
      <c r="R199" s="111"/>
      <c r="S199" s="111"/>
      <c r="T199" s="111"/>
      <c r="U199" s="111"/>
      <c r="V199" s="111"/>
      <c r="W199" s="111"/>
      <c r="X199" s="111"/>
      <c r="Y199" s="111"/>
      <c r="Z199" s="111"/>
      <c r="AA199" s="111"/>
      <c r="AB199" s="111"/>
      <c r="AC199" s="111"/>
      <c r="AD199" s="111"/>
      <c r="AE199" s="111"/>
      <c r="AF199" s="111"/>
      <c r="AG199" s="111"/>
      <c r="AH199" s="111"/>
      <c r="AI199" s="111"/>
      <c r="AJ199" s="111"/>
      <c r="AK199" s="111"/>
      <c r="AL199" s="111"/>
      <c r="AM199" s="111"/>
      <c r="AN199" s="111"/>
    </row>
    <row r="200" spans="1:40">
      <c r="A200" s="47">
        <f t="shared" si="109"/>
        <v>59</v>
      </c>
      <c r="B200" s="47">
        <f t="shared" si="110"/>
        <v>2053</v>
      </c>
      <c r="C200" s="48">
        <f t="shared" si="105"/>
        <v>1.7722101876554732E-3</v>
      </c>
      <c r="D200" s="48">
        <f t="shared" si="106"/>
        <v>1.3842913059350049E-3</v>
      </c>
      <c r="E200" s="48">
        <f t="shared" si="107"/>
        <v>1.0009786528074702E-3</v>
      </c>
      <c r="F200" s="48">
        <f t="shared" si="108"/>
        <v>7.817882053821946E-4</v>
      </c>
      <c r="K200" s="19"/>
      <c r="M200" s="111"/>
      <c r="N200" s="111"/>
      <c r="O200" s="111"/>
      <c r="P200" s="111"/>
      <c r="Q200" s="111"/>
      <c r="R200" s="111"/>
      <c r="S200" s="111"/>
      <c r="T200" s="111"/>
      <c r="U200" s="111"/>
      <c r="V200" s="111"/>
      <c r="W200" s="111"/>
      <c r="X200" s="111"/>
      <c r="Y200" s="111"/>
      <c r="Z200" s="111"/>
      <c r="AA200" s="111"/>
      <c r="AB200" s="111"/>
      <c r="AC200" s="111"/>
      <c r="AD200" s="111"/>
      <c r="AE200" s="111"/>
      <c r="AF200" s="111"/>
      <c r="AG200" s="111"/>
      <c r="AH200" s="111"/>
      <c r="AI200" s="111"/>
      <c r="AJ200" s="111"/>
      <c r="AK200" s="111"/>
      <c r="AL200" s="111"/>
      <c r="AM200" s="111"/>
      <c r="AN200" s="111"/>
    </row>
    <row r="201" spans="1:40">
      <c r="A201" s="47">
        <f t="shared" si="109"/>
        <v>60</v>
      </c>
      <c r="B201" s="47">
        <f t="shared" si="110"/>
        <v>2054</v>
      </c>
      <c r="C201" s="48">
        <f t="shared" si="105"/>
        <v>1.935451945711993E-3</v>
      </c>
      <c r="D201" s="48">
        <f t="shared" si="106"/>
        <v>1.4769831869404996E-3</v>
      </c>
      <c r="E201" s="48">
        <f t="shared" si="107"/>
        <v>1.0859459520425727E-3</v>
      </c>
      <c r="F201" s="48">
        <f t="shared" si="108"/>
        <v>8.2875516116813659E-4</v>
      </c>
      <c r="K201" s="19"/>
      <c r="M201" s="111"/>
      <c r="N201" s="111"/>
      <c r="O201" s="111"/>
      <c r="P201" s="111"/>
      <c r="Q201" s="111"/>
      <c r="R201" s="111"/>
      <c r="S201" s="111"/>
      <c r="T201" s="111"/>
      <c r="U201" s="111"/>
      <c r="V201" s="111"/>
      <c r="W201" s="111"/>
      <c r="X201" s="111"/>
      <c r="Y201" s="111"/>
      <c r="Z201" s="111"/>
      <c r="AA201" s="111"/>
      <c r="AB201" s="111"/>
      <c r="AC201" s="111"/>
      <c r="AD201" s="111"/>
      <c r="AE201" s="111"/>
      <c r="AF201" s="111"/>
      <c r="AG201" s="111"/>
      <c r="AH201" s="111"/>
      <c r="AI201" s="111"/>
      <c r="AJ201" s="111"/>
      <c r="AK201" s="111"/>
      <c r="AL201" s="111"/>
      <c r="AM201" s="111"/>
      <c r="AN201" s="111"/>
    </row>
    <row r="202" spans="1:40">
      <c r="A202" s="47">
        <f t="shared" si="109"/>
        <v>61</v>
      </c>
      <c r="B202" s="47">
        <f t="shared" si="110"/>
        <v>2055</v>
      </c>
      <c r="C202" s="48">
        <f t="shared" si="105"/>
        <v>2.0824021002948867E-3</v>
      </c>
      <c r="D202" s="48">
        <f t="shared" si="106"/>
        <v>1.5771902131625525E-3</v>
      </c>
      <c r="E202" s="48">
        <f t="shared" si="107"/>
        <v>1.1601821247348583E-3</v>
      </c>
      <c r="F202" s="48">
        <f t="shared" si="108"/>
        <v>8.7865974807390659E-4</v>
      </c>
      <c r="K202" s="19"/>
      <c r="M202" s="111"/>
      <c r="N202" s="111"/>
      <c r="O202" s="111"/>
      <c r="P202" s="111"/>
      <c r="Q202" s="111"/>
      <c r="R202" s="111"/>
      <c r="S202" s="111"/>
      <c r="T202" s="111"/>
      <c r="U202" s="111"/>
      <c r="V202" s="111"/>
      <c r="W202" s="111"/>
      <c r="X202" s="111"/>
      <c r="Y202" s="111"/>
      <c r="Z202" s="111"/>
      <c r="AA202" s="111"/>
      <c r="AB202" s="111"/>
      <c r="AC202" s="111"/>
      <c r="AD202" s="111"/>
      <c r="AE202" s="111"/>
      <c r="AF202" s="111"/>
      <c r="AG202" s="111"/>
      <c r="AH202" s="111"/>
      <c r="AI202" s="111"/>
      <c r="AJ202" s="111"/>
      <c r="AK202" s="111"/>
      <c r="AL202" s="111"/>
      <c r="AM202" s="111"/>
      <c r="AN202" s="111"/>
    </row>
    <row r="203" spans="1:40">
      <c r="A203" s="47">
        <f t="shared" si="109"/>
        <v>62</v>
      </c>
      <c r="B203" s="47">
        <f t="shared" si="110"/>
        <v>2056</v>
      </c>
      <c r="C203" s="48">
        <f t="shared" ref="C203:C234" si="111">IF($A203=121,1,IF($A203&gt;121,0,IF($A203&lt;(x+n),INDEX(Aggregattafel_2.O,$A203+1,2),IF($A203=(x+n),INDEX(f,1,2),IF(AND($A203&gt;(x+n),$A203&lt;(x+n+5)),INDEX(f,2,2),1))*INDEX(Selektionstafel_2.O,$A203+1,2))*EXP(-(INDEX(F_2_2.O,$A203+1,2)*($B203-1999)+INDEX(G,$B203-1998,1)*(INDEX(F_1_2.O,$A203+1,2)-INDEX(F_2_2.O,$A203+1,2))))))</f>
        <v>2.2164298048235427E-3</v>
      </c>
      <c r="D203" s="48">
        <f t="shared" ref="D203:D234" si="112">IF($A203=121,1,IF($A203&gt;121,0,INDEX(Aggregattafel_2.O,$A203+1,2)*EXP(-(INDEX(F_2_2.O,$A203+1,2)*($B203-1999)+INDEX(G,$B203-1998,1)*(INDEX(F_1_2.O,$A203+1,2)-INDEX(F_2_2.O,$A203+1,2))))))</f>
        <v>1.683070451240962E-3</v>
      </c>
      <c r="E203" s="48">
        <f t="shared" ref="E203:E234" si="113">IF($A203=121,1,IF($A203&gt;121,0,IF($A203&lt;(x+n),INDEX(Aggregattafel_1.O,$A203+1,2),IF($A203=(x+n),INDEX(f,1,2),IF(AND($A203&gt;(x+n),$A203&lt;(x+n+5)),INDEX(f,2,2),1))*INDEX(Selektionstafel_1.O,$A203+1,2))*EXP(-INDEX(F_1.O,$A203+1,2)*($B203-1999))))</f>
        <v>1.2248128121273327E-3</v>
      </c>
      <c r="F203" s="48">
        <f t="shared" ref="F203:F234" si="114">IF($A203=121,1,IF($A203&gt;121,0,INDEX(Aggregattafel_1.O,$A203+1,2)*EXP(-INDEX(F_1.O,$A203+1,2)*($B203-1999))))</f>
        <v>9.3007176108064824E-4</v>
      </c>
      <c r="K203" s="19"/>
      <c r="M203" s="111"/>
      <c r="N203" s="111"/>
      <c r="O203" s="111"/>
      <c r="P203" s="111"/>
      <c r="Q203" s="111"/>
      <c r="R203" s="111"/>
      <c r="S203" s="111"/>
      <c r="T203" s="111"/>
      <c r="U203" s="111"/>
      <c r="V203" s="111"/>
      <c r="W203" s="111"/>
      <c r="X203" s="111"/>
      <c r="Y203" s="111"/>
      <c r="Z203" s="111"/>
      <c r="AA203" s="111"/>
      <c r="AB203" s="111"/>
      <c r="AC203" s="111"/>
      <c r="AD203" s="111"/>
      <c r="AE203" s="111"/>
      <c r="AF203" s="111"/>
      <c r="AG203" s="111"/>
      <c r="AH203" s="111"/>
      <c r="AI203" s="111"/>
      <c r="AJ203" s="111"/>
      <c r="AK203" s="111"/>
      <c r="AL203" s="111"/>
      <c r="AM203" s="111"/>
      <c r="AN203" s="111"/>
    </row>
    <row r="204" spans="1:40">
      <c r="A204" s="47">
        <f t="shared" si="109"/>
        <v>63</v>
      </c>
      <c r="B204" s="47">
        <f t="shared" si="110"/>
        <v>2057</v>
      </c>
      <c r="C204" s="48">
        <f t="shared" si="111"/>
        <v>2.3157772249990634E-3</v>
      </c>
      <c r="D204" s="48">
        <f t="shared" si="112"/>
        <v>1.7923914705626892E-3</v>
      </c>
      <c r="E204" s="48">
        <f t="shared" si="113"/>
        <v>1.2672004339820706E-3</v>
      </c>
      <c r="F204" s="48">
        <f t="shared" si="114"/>
        <v>9.8083021078766231E-4</v>
      </c>
      <c r="K204" s="19"/>
      <c r="M204" s="111"/>
      <c r="N204" s="111"/>
      <c r="O204" s="111"/>
      <c r="P204" s="111"/>
      <c r="Q204" s="111"/>
      <c r="R204" s="111"/>
      <c r="S204" s="111"/>
      <c r="T204" s="111"/>
      <c r="U204" s="111"/>
      <c r="V204" s="111"/>
      <c r="W204" s="111"/>
      <c r="X204" s="111"/>
      <c r="Y204" s="111"/>
      <c r="Z204" s="111"/>
      <c r="AA204" s="111"/>
      <c r="AB204" s="111"/>
      <c r="AC204" s="111"/>
      <c r="AD204" s="111"/>
      <c r="AE204" s="111"/>
      <c r="AF204" s="111"/>
      <c r="AG204" s="111"/>
      <c r="AH204" s="111"/>
      <c r="AI204" s="111"/>
      <c r="AJ204" s="111"/>
      <c r="AK204" s="111"/>
      <c r="AL204" s="111"/>
      <c r="AM204" s="111"/>
      <c r="AN204" s="111"/>
    </row>
    <row r="205" spans="1:40">
      <c r="A205" s="47">
        <f t="shared" si="109"/>
        <v>64</v>
      </c>
      <c r="B205" s="47">
        <f t="shared" si="110"/>
        <v>2058</v>
      </c>
      <c r="C205" s="48">
        <f t="shared" si="111"/>
        <v>2.3846308490083107E-3</v>
      </c>
      <c r="D205" s="48">
        <f t="shared" si="112"/>
        <v>1.8994556148222779E-3</v>
      </c>
      <c r="E205" s="48">
        <f t="shared" si="113"/>
        <v>1.2899389486568484E-3</v>
      </c>
      <c r="F205" s="48">
        <f t="shared" si="114"/>
        <v>1.0274513718952804E-3</v>
      </c>
      <c r="K205" s="19"/>
      <c r="M205" s="111"/>
      <c r="N205" s="111"/>
      <c r="O205" s="111"/>
      <c r="P205" s="111"/>
      <c r="Q205" s="111"/>
      <c r="R205" s="111"/>
      <c r="S205" s="111"/>
      <c r="T205" s="111"/>
      <c r="U205" s="111"/>
      <c r="V205" s="111"/>
      <c r="W205" s="111"/>
      <c r="X205" s="111"/>
      <c r="Y205" s="111"/>
      <c r="Z205" s="111"/>
      <c r="AA205" s="111"/>
      <c r="AB205" s="111"/>
      <c r="AC205" s="111"/>
      <c r="AD205" s="111"/>
      <c r="AE205" s="111"/>
      <c r="AF205" s="111"/>
      <c r="AG205" s="111"/>
      <c r="AH205" s="111"/>
      <c r="AI205" s="111"/>
      <c r="AJ205" s="111"/>
      <c r="AK205" s="111"/>
      <c r="AL205" s="111"/>
      <c r="AM205" s="111"/>
      <c r="AN205" s="111"/>
    </row>
    <row r="206" spans="1:40">
      <c r="A206" s="47">
        <f t="shared" si="109"/>
        <v>65</v>
      </c>
      <c r="B206" s="47">
        <f t="shared" si="110"/>
        <v>2059</v>
      </c>
      <c r="C206" s="48">
        <f t="shared" si="111"/>
        <v>2.4421740945993532E-3</v>
      </c>
      <c r="D206" s="48">
        <f t="shared" si="112"/>
        <v>2.0242357444557918E-3</v>
      </c>
      <c r="E206" s="48">
        <f t="shared" si="113"/>
        <v>1.3043409423154669E-3</v>
      </c>
      <c r="F206" s="48">
        <f t="shared" si="114"/>
        <v>1.08116813993199E-3</v>
      </c>
      <c r="K206" s="19"/>
      <c r="M206" s="111"/>
      <c r="N206" s="111"/>
      <c r="O206" s="111"/>
      <c r="P206" s="111"/>
      <c r="Q206" s="111"/>
      <c r="R206" s="111"/>
      <c r="S206" s="111"/>
      <c r="T206" s="111"/>
      <c r="U206" s="111"/>
      <c r="V206" s="111"/>
      <c r="W206" s="111"/>
      <c r="X206" s="111"/>
      <c r="Y206" s="111"/>
      <c r="Z206" s="111"/>
      <c r="AA206" s="111"/>
      <c r="AB206" s="111"/>
      <c r="AC206" s="111"/>
      <c r="AD206" s="111"/>
      <c r="AE206" s="111"/>
      <c r="AF206" s="111"/>
      <c r="AG206" s="111"/>
      <c r="AH206" s="111"/>
      <c r="AI206" s="111"/>
      <c r="AJ206" s="111"/>
      <c r="AK206" s="111"/>
      <c r="AL206" s="111"/>
      <c r="AM206" s="111"/>
      <c r="AN206" s="111"/>
    </row>
    <row r="207" spans="1:40">
      <c r="A207" s="47">
        <f t="shared" si="109"/>
        <v>66</v>
      </c>
      <c r="B207" s="47">
        <f t="shared" si="110"/>
        <v>2060</v>
      </c>
      <c r="C207" s="48">
        <f t="shared" si="111"/>
        <v>2.5333660213462486E-3</v>
      </c>
      <c r="D207" s="48">
        <f t="shared" si="112"/>
        <v>2.1339827586526702E-3</v>
      </c>
      <c r="E207" s="48">
        <f t="shared" si="113"/>
        <v>1.3342969214582394E-3</v>
      </c>
      <c r="F207" s="48">
        <f t="shared" si="114"/>
        <v>1.1239098550042429E-3</v>
      </c>
      <c r="K207" s="19"/>
      <c r="M207" s="111"/>
      <c r="N207" s="111"/>
      <c r="O207" s="111"/>
      <c r="P207" s="111"/>
      <c r="Q207" s="111"/>
      <c r="R207" s="111"/>
      <c r="S207" s="111"/>
      <c r="T207" s="111"/>
      <c r="U207" s="111"/>
      <c r="V207" s="111"/>
      <c r="W207" s="111"/>
      <c r="X207" s="111"/>
      <c r="Y207" s="111"/>
      <c r="Z207" s="111"/>
      <c r="AA207" s="111"/>
      <c r="AB207" s="111"/>
      <c r="AC207" s="111"/>
      <c r="AD207" s="111"/>
      <c r="AE207" s="111"/>
      <c r="AF207" s="111"/>
      <c r="AG207" s="111"/>
      <c r="AH207" s="111"/>
      <c r="AI207" s="111"/>
      <c r="AJ207" s="111"/>
      <c r="AK207" s="111"/>
      <c r="AL207" s="111"/>
      <c r="AM207" s="111"/>
      <c r="AN207" s="111"/>
    </row>
    <row r="208" spans="1:40">
      <c r="A208" s="47">
        <f t="shared" si="109"/>
        <v>67</v>
      </c>
      <c r="B208" s="47">
        <f t="shared" si="110"/>
        <v>2061</v>
      </c>
      <c r="C208" s="48">
        <f t="shared" si="111"/>
        <v>2.6859270592182309E-3</v>
      </c>
      <c r="D208" s="48">
        <f t="shared" si="112"/>
        <v>2.2970718717624712E-3</v>
      </c>
      <c r="E208" s="48">
        <f t="shared" si="113"/>
        <v>1.3943241446918498E-3</v>
      </c>
      <c r="F208" s="48">
        <f t="shared" si="114"/>
        <v>1.1925672181931305E-3</v>
      </c>
      <c r="K208" s="19"/>
      <c r="M208" s="111"/>
      <c r="N208" s="111"/>
      <c r="O208" s="111"/>
      <c r="P208" s="111"/>
      <c r="Q208" s="111"/>
      <c r="R208" s="111"/>
      <c r="S208" s="111"/>
      <c r="T208" s="111"/>
      <c r="U208" s="111"/>
      <c r="V208" s="111"/>
      <c r="W208" s="111"/>
      <c r="X208" s="111"/>
      <c r="Y208" s="111"/>
      <c r="Z208" s="111"/>
      <c r="AA208" s="111"/>
      <c r="AB208" s="111"/>
      <c r="AC208" s="111"/>
      <c r="AD208" s="111"/>
      <c r="AE208" s="111"/>
      <c r="AF208" s="111"/>
      <c r="AG208" s="111"/>
      <c r="AH208" s="111"/>
      <c r="AI208" s="111"/>
      <c r="AJ208" s="111"/>
      <c r="AK208" s="111"/>
      <c r="AL208" s="111"/>
      <c r="AM208" s="111"/>
      <c r="AN208" s="111"/>
    </row>
    <row r="209" spans="1:40">
      <c r="A209" s="47">
        <f t="shared" si="109"/>
        <v>68</v>
      </c>
      <c r="B209" s="47">
        <f t="shared" si="110"/>
        <v>2062</v>
      </c>
      <c r="C209" s="48">
        <f t="shared" si="111"/>
        <v>2.8774223723430567E-3</v>
      </c>
      <c r="D209" s="48">
        <f t="shared" si="112"/>
        <v>2.4936412491613222E-3</v>
      </c>
      <c r="E209" s="48">
        <f t="shared" si="113"/>
        <v>1.4714915710745521E-3</v>
      </c>
      <c r="F209" s="48">
        <f t="shared" si="114"/>
        <v>1.2752544793340553E-3</v>
      </c>
      <c r="K209" s="19"/>
      <c r="M209" s="111"/>
      <c r="N209" s="111"/>
      <c r="O209" s="111"/>
      <c r="P209" s="111"/>
      <c r="Q209" s="111"/>
      <c r="R209" s="111"/>
      <c r="S209" s="111"/>
      <c r="T209" s="111"/>
      <c r="U209" s="111"/>
      <c r="V209" s="111"/>
      <c r="W209" s="111"/>
      <c r="X209" s="111"/>
      <c r="Y209" s="111"/>
      <c r="Z209" s="111"/>
      <c r="AA209" s="111"/>
      <c r="AB209" s="111"/>
      <c r="AC209" s="111"/>
      <c r="AD209" s="111"/>
      <c r="AE209" s="111"/>
      <c r="AF209" s="111"/>
      <c r="AG209" s="111"/>
      <c r="AH209" s="111"/>
      <c r="AI209" s="111"/>
      <c r="AJ209" s="111"/>
      <c r="AK209" s="111"/>
      <c r="AL209" s="111"/>
      <c r="AM209" s="111"/>
      <c r="AN209" s="111"/>
    </row>
    <row r="210" spans="1:40">
      <c r="A210" s="47">
        <f t="shared" si="109"/>
        <v>69</v>
      </c>
      <c r="B210" s="47">
        <f t="shared" si="110"/>
        <v>2063</v>
      </c>
      <c r="C210" s="48">
        <f t="shared" si="111"/>
        <v>3.0861169041929157E-3</v>
      </c>
      <c r="D210" s="48">
        <f t="shared" si="112"/>
        <v>2.7048783765150556E-3</v>
      </c>
      <c r="E210" s="48">
        <f t="shared" si="113"/>
        <v>1.5539042882906401E-3</v>
      </c>
      <c r="F210" s="48">
        <f t="shared" si="114"/>
        <v>1.3619216869505055E-3</v>
      </c>
      <c r="K210" s="19"/>
      <c r="M210" s="111"/>
      <c r="N210" s="111"/>
      <c r="O210" s="111"/>
      <c r="P210" s="111"/>
      <c r="Q210" s="111"/>
      <c r="R210" s="111"/>
      <c r="S210" s="111"/>
      <c r="T210" s="111"/>
      <c r="U210" s="111"/>
      <c r="V210" s="111"/>
      <c r="W210" s="111"/>
      <c r="X210" s="111"/>
      <c r="Y210" s="111"/>
      <c r="Z210" s="111"/>
      <c r="AA210" s="111"/>
      <c r="AB210" s="111"/>
      <c r="AC210" s="111"/>
      <c r="AD210" s="111"/>
      <c r="AE210" s="111"/>
      <c r="AF210" s="111"/>
      <c r="AG210" s="111"/>
      <c r="AH210" s="111"/>
      <c r="AI210" s="111"/>
      <c r="AJ210" s="111"/>
      <c r="AK210" s="111"/>
      <c r="AL210" s="111"/>
      <c r="AM210" s="111"/>
      <c r="AN210" s="111"/>
    </row>
    <row r="211" spans="1:40">
      <c r="A211" s="47">
        <f t="shared" si="109"/>
        <v>70</v>
      </c>
      <c r="B211" s="47">
        <f t="shared" si="110"/>
        <v>2064</v>
      </c>
      <c r="C211" s="48">
        <f t="shared" si="111"/>
        <v>3.3116817140673364E-3</v>
      </c>
      <c r="D211" s="48">
        <f t="shared" si="112"/>
        <v>2.9297191177567968E-3</v>
      </c>
      <c r="E211" s="48">
        <f t="shared" si="113"/>
        <v>1.6417614279006761E-3</v>
      </c>
      <c r="F211" s="48">
        <f t="shared" si="114"/>
        <v>1.4523208646729545E-3</v>
      </c>
      <c r="K211" s="19"/>
      <c r="M211" s="111"/>
      <c r="N211" s="111"/>
      <c r="O211" s="111"/>
      <c r="P211" s="111"/>
      <c r="Q211" s="111"/>
      <c r="R211" s="111"/>
      <c r="S211" s="111"/>
      <c r="T211" s="111"/>
      <c r="U211" s="111"/>
      <c r="V211" s="111"/>
      <c r="W211" s="111"/>
      <c r="X211" s="111"/>
      <c r="Y211" s="111"/>
      <c r="Z211" s="111"/>
      <c r="AA211" s="111"/>
      <c r="AB211" s="111"/>
      <c r="AC211" s="111"/>
      <c r="AD211" s="111"/>
      <c r="AE211" s="111"/>
      <c r="AF211" s="111"/>
      <c r="AG211" s="111"/>
      <c r="AH211" s="111"/>
      <c r="AI211" s="111"/>
      <c r="AJ211" s="111"/>
      <c r="AK211" s="111"/>
      <c r="AL211" s="111"/>
      <c r="AM211" s="111"/>
      <c r="AN211" s="111"/>
    </row>
    <row r="212" spans="1:40">
      <c r="A212" s="47">
        <f t="shared" si="109"/>
        <v>71</v>
      </c>
      <c r="B212" s="47">
        <f t="shared" si="110"/>
        <v>2065</v>
      </c>
      <c r="C212" s="48">
        <f t="shared" si="111"/>
        <v>3.5867946138885974E-3</v>
      </c>
      <c r="D212" s="48">
        <f t="shared" si="112"/>
        <v>3.1943554644320192E-3</v>
      </c>
      <c r="E212" s="48">
        <f t="shared" si="113"/>
        <v>1.7513328744592114E-3</v>
      </c>
      <c r="F212" s="48">
        <f t="shared" si="114"/>
        <v>1.5595869805769349E-3</v>
      </c>
      <c r="K212" s="19"/>
      <c r="M212" s="111"/>
      <c r="N212" s="111"/>
      <c r="O212" s="111"/>
      <c r="P212" s="111"/>
      <c r="Q212" s="111"/>
      <c r="R212" s="111"/>
      <c r="S212" s="111"/>
      <c r="T212" s="111"/>
      <c r="U212" s="111"/>
      <c r="V212" s="111"/>
      <c r="W212" s="111"/>
      <c r="X212" s="111"/>
      <c r="Y212" s="111"/>
      <c r="Z212" s="111"/>
      <c r="AA212" s="111"/>
      <c r="AB212" s="111"/>
      <c r="AC212" s="111"/>
      <c r="AD212" s="111"/>
      <c r="AE212" s="111"/>
      <c r="AF212" s="111"/>
      <c r="AG212" s="111"/>
      <c r="AH212" s="111"/>
      <c r="AI212" s="111"/>
      <c r="AJ212" s="111"/>
      <c r="AK212" s="111"/>
      <c r="AL212" s="111"/>
      <c r="AM212" s="111"/>
      <c r="AN212" s="111"/>
    </row>
    <row r="213" spans="1:40">
      <c r="A213" s="47">
        <f t="shared" si="109"/>
        <v>72</v>
      </c>
      <c r="B213" s="47">
        <f t="shared" si="110"/>
        <v>2066</v>
      </c>
      <c r="C213" s="48">
        <f t="shared" si="111"/>
        <v>3.8984320520051414E-3</v>
      </c>
      <c r="D213" s="48">
        <f t="shared" si="112"/>
        <v>3.4849418799700123E-3</v>
      </c>
      <c r="E213" s="48">
        <f t="shared" si="113"/>
        <v>1.876067155660634E-3</v>
      </c>
      <c r="F213" s="48">
        <f t="shared" si="114"/>
        <v>1.6770810665105863E-3</v>
      </c>
      <c r="K213" s="19"/>
    </row>
    <row r="214" spans="1:40">
      <c r="A214" s="47">
        <f t="shared" si="109"/>
        <v>73</v>
      </c>
      <c r="B214" s="47">
        <f t="shared" si="110"/>
        <v>2067</v>
      </c>
      <c r="C214" s="48">
        <f t="shared" si="111"/>
        <v>4.2319412653807984E-3</v>
      </c>
      <c r="D214" s="48">
        <f t="shared" si="112"/>
        <v>3.7893618528718753E-3</v>
      </c>
      <c r="E214" s="48">
        <f t="shared" si="113"/>
        <v>2.0092984532949949E-3</v>
      </c>
      <c r="F214" s="48">
        <f t="shared" si="114"/>
        <v>1.7992129017641513E-3</v>
      </c>
      <c r="K214" s="19"/>
    </row>
    <row r="215" spans="1:40">
      <c r="A215" s="47">
        <f t="shared" si="109"/>
        <v>74</v>
      </c>
      <c r="B215" s="47">
        <f t="shared" si="110"/>
        <v>2068</v>
      </c>
      <c r="C215" s="48">
        <f t="shared" si="111"/>
        <v>4.6272965136656295E-3</v>
      </c>
      <c r="D215" s="48">
        <f t="shared" si="112"/>
        <v>4.1463444551116165E-3</v>
      </c>
      <c r="E215" s="48">
        <f t="shared" si="113"/>
        <v>2.1705158808999611E-3</v>
      </c>
      <c r="F215" s="48">
        <f t="shared" si="114"/>
        <v>1.9449623365183327E-3</v>
      </c>
      <c r="K215" s="19"/>
    </row>
    <row r="216" spans="1:40">
      <c r="A216" s="47">
        <f t="shared" si="109"/>
        <v>75</v>
      </c>
      <c r="B216" s="47">
        <f t="shared" si="110"/>
        <v>2069</v>
      </c>
      <c r="C216" s="48">
        <f t="shared" si="111"/>
        <v>5.0992068448668087E-3</v>
      </c>
      <c r="D216" s="48">
        <f t="shared" si="112"/>
        <v>4.5721721175750818E-3</v>
      </c>
      <c r="E216" s="48">
        <f t="shared" si="113"/>
        <v>2.3671067976793435E-3</v>
      </c>
      <c r="F216" s="48">
        <f t="shared" si="114"/>
        <v>2.122503960056621E-3</v>
      </c>
      <c r="K216" s="19"/>
    </row>
    <row r="217" spans="1:40">
      <c r="A217" s="47">
        <f t="shared" si="109"/>
        <v>76</v>
      </c>
      <c r="B217" s="47">
        <f t="shared" si="110"/>
        <v>2070</v>
      </c>
      <c r="C217" s="48">
        <f t="shared" si="111"/>
        <v>5.6344220607211695E-3</v>
      </c>
      <c r="D217" s="48">
        <f t="shared" si="112"/>
        <v>5.0581689179198322E-3</v>
      </c>
      <c r="E217" s="48">
        <f t="shared" si="113"/>
        <v>2.593750254732585E-3</v>
      </c>
      <c r="F217" s="48">
        <f t="shared" si="114"/>
        <v>2.3283935030800691E-3</v>
      </c>
      <c r="K217" s="19"/>
    </row>
    <row r="218" spans="1:40">
      <c r="A218" s="47">
        <f t="shared" si="109"/>
        <v>77</v>
      </c>
      <c r="B218" s="47">
        <f t="shared" si="110"/>
        <v>2071</v>
      </c>
      <c r="C218" s="48">
        <f t="shared" si="111"/>
        <v>6.213666892416164E-3</v>
      </c>
      <c r="D218" s="48">
        <f t="shared" si="112"/>
        <v>5.5904302565648913E-3</v>
      </c>
      <c r="E218" s="48">
        <f t="shared" si="113"/>
        <v>2.8426485874726145E-3</v>
      </c>
      <c r="F218" s="48">
        <f t="shared" si="114"/>
        <v>2.5573722945960633E-3</v>
      </c>
      <c r="K218" s="19"/>
    </row>
    <row r="219" spans="1:40">
      <c r="A219" s="47">
        <f t="shared" si="109"/>
        <v>78</v>
      </c>
      <c r="B219" s="47">
        <f t="shared" si="110"/>
        <v>2072</v>
      </c>
      <c r="C219" s="48">
        <f t="shared" si="111"/>
        <v>6.924687180012502E-3</v>
      </c>
      <c r="D219" s="48">
        <f t="shared" si="112"/>
        <v>6.2528186504015723E-3</v>
      </c>
      <c r="E219" s="48">
        <f t="shared" si="113"/>
        <v>3.1553283425428428E-3</v>
      </c>
      <c r="F219" s="48">
        <f t="shared" si="114"/>
        <v>2.8491672601577774E-3</v>
      </c>
      <c r="K219" s="19"/>
    </row>
    <row r="220" spans="1:40">
      <c r="A220" s="47">
        <f t="shared" si="109"/>
        <v>79</v>
      </c>
      <c r="B220" s="47">
        <f t="shared" si="110"/>
        <v>2073</v>
      </c>
      <c r="C220" s="48">
        <f t="shared" si="111"/>
        <v>7.8262484520309084E-3</v>
      </c>
      <c r="D220" s="48">
        <f t="shared" si="112"/>
        <v>7.1050096740936262E-3</v>
      </c>
      <c r="E220" s="48">
        <f t="shared" si="113"/>
        <v>3.5601802476211931E-3</v>
      </c>
      <c r="F220" s="48">
        <f t="shared" si="114"/>
        <v>3.2321156555557727E-3</v>
      </c>
      <c r="K220" s="19"/>
    </row>
    <row r="221" spans="1:40">
      <c r="A221" s="47">
        <f t="shared" si="109"/>
        <v>80</v>
      </c>
      <c r="B221" s="47">
        <f t="shared" si="110"/>
        <v>2074</v>
      </c>
      <c r="C221" s="48">
        <f t="shared" si="111"/>
        <v>9.0019711246461694E-3</v>
      </c>
      <c r="D221" s="48">
        <f t="shared" si="112"/>
        <v>8.2300501739159954E-3</v>
      </c>
      <c r="E221" s="48">
        <f t="shared" si="113"/>
        <v>4.098226613228736E-3</v>
      </c>
      <c r="F221" s="48">
        <f t="shared" si="114"/>
        <v>3.7468487523143121E-3</v>
      </c>
      <c r="K221" s="19"/>
    </row>
    <row r="222" spans="1:40">
      <c r="A222" s="47">
        <f t="shared" si="109"/>
        <v>81</v>
      </c>
      <c r="B222" s="47">
        <f t="shared" si="110"/>
        <v>2075</v>
      </c>
      <c r="C222" s="48">
        <f t="shared" si="111"/>
        <v>1.0539617304565324E-2</v>
      </c>
      <c r="D222" s="48">
        <f t="shared" si="112"/>
        <v>9.7149746778104409E-3</v>
      </c>
      <c r="E222" s="48">
        <f t="shared" si="113"/>
        <v>4.8142052079170657E-3</v>
      </c>
      <c r="F222" s="48">
        <f t="shared" si="114"/>
        <v>4.4376134903405858E-3</v>
      </c>
      <c r="K222" s="19"/>
    </row>
    <row r="223" spans="1:40">
      <c r="A223" s="47">
        <f t="shared" si="109"/>
        <v>82</v>
      </c>
      <c r="B223" s="47">
        <f t="shared" si="110"/>
        <v>2076</v>
      </c>
      <c r="C223" s="48">
        <f t="shared" si="111"/>
        <v>1.2533398289160462E-2</v>
      </c>
      <c r="D223" s="48">
        <f t="shared" si="112"/>
        <v>1.1652240875776539E-2</v>
      </c>
      <c r="E223" s="48">
        <f t="shared" si="113"/>
        <v>5.758129020714103E-3</v>
      </c>
      <c r="F223" s="48">
        <f t="shared" si="114"/>
        <v>5.3532169411779516E-3</v>
      </c>
      <c r="K223" s="19"/>
    </row>
    <row r="224" spans="1:40">
      <c r="A224" s="47">
        <f t="shared" si="109"/>
        <v>83</v>
      </c>
      <c r="B224" s="47">
        <f t="shared" si="110"/>
        <v>2077</v>
      </c>
      <c r="C224" s="48">
        <f t="shared" si="111"/>
        <v>1.5032149156167136E-2</v>
      </c>
      <c r="D224" s="48">
        <f t="shared" si="112"/>
        <v>1.4093084466808849E-2</v>
      </c>
      <c r="E224" s="48">
        <f t="shared" si="113"/>
        <v>6.9614166481180512E-3</v>
      </c>
      <c r="F224" s="48">
        <f t="shared" si="114"/>
        <v>6.5265564238406581E-3</v>
      </c>
      <c r="K224" s="19"/>
    </row>
    <row r="225" spans="1:11">
      <c r="A225" s="47">
        <f t="shared" si="109"/>
        <v>84</v>
      </c>
      <c r="B225" s="47">
        <f t="shared" si="110"/>
        <v>2078</v>
      </c>
      <c r="C225" s="48">
        <f t="shared" si="111"/>
        <v>1.8043547213274606E-2</v>
      </c>
      <c r="D225" s="48">
        <f t="shared" si="112"/>
        <v>1.7053468356072819E-2</v>
      </c>
      <c r="E225" s="48">
        <f t="shared" si="113"/>
        <v>8.4390805375308218E-3</v>
      </c>
      <c r="F225" s="48">
        <f t="shared" si="114"/>
        <v>7.975972484430903E-3</v>
      </c>
      <c r="K225" s="19"/>
    </row>
    <row r="226" spans="1:11">
      <c r="A226" s="47">
        <f t="shared" si="109"/>
        <v>85</v>
      </c>
      <c r="B226" s="47">
        <f t="shared" si="110"/>
        <v>2079</v>
      </c>
      <c r="C226" s="48">
        <f t="shared" si="111"/>
        <v>2.1644489568498616E-2</v>
      </c>
      <c r="D226" s="48">
        <f t="shared" si="112"/>
        <v>2.0615203911371435E-2</v>
      </c>
      <c r="E226" s="48">
        <f t="shared" si="113"/>
        <v>1.0241074355714062E-2</v>
      </c>
      <c r="F226" s="48">
        <f t="shared" si="114"/>
        <v>9.754036027347009E-3</v>
      </c>
      <c r="K226" s="19"/>
    </row>
    <row r="227" spans="1:11">
      <c r="A227" s="47">
        <f t="shared" si="109"/>
        <v>86</v>
      </c>
      <c r="B227" s="47">
        <f t="shared" si="110"/>
        <v>2080</v>
      </c>
      <c r="C227" s="48">
        <f t="shared" si="111"/>
        <v>2.5955599930474811E-2</v>
      </c>
      <c r="D227" s="48">
        <f t="shared" si="112"/>
        <v>2.490078679343067E-2</v>
      </c>
      <c r="E227" s="48">
        <f t="shared" si="113"/>
        <v>1.2439831063108232E-2</v>
      </c>
      <c r="F227" s="48">
        <f t="shared" si="114"/>
        <v>1.1934193830549849E-2</v>
      </c>
      <c r="K227" s="19"/>
    </row>
    <row r="228" spans="1:11">
      <c r="A228" s="47">
        <f t="shared" si="109"/>
        <v>87</v>
      </c>
      <c r="B228" s="47">
        <f t="shared" si="110"/>
        <v>2081</v>
      </c>
      <c r="C228" s="48">
        <f t="shared" si="111"/>
        <v>3.1080748842189251E-2</v>
      </c>
      <c r="D228" s="48">
        <f t="shared" si="112"/>
        <v>3.0014428111770436E-2</v>
      </c>
      <c r="E228" s="48">
        <f t="shared" si="113"/>
        <v>1.5103853201451556E-2</v>
      </c>
      <c r="F228" s="48">
        <f t="shared" si="114"/>
        <v>1.4585646314225582E-2</v>
      </c>
      <c r="K228" s="19"/>
    </row>
    <row r="229" spans="1:11">
      <c r="A229" s="47">
        <f t="shared" si="109"/>
        <v>88</v>
      </c>
      <c r="B229" s="47">
        <f t="shared" si="110"/>
        <v>2082</v>
      </c>
      <c r="C229" s="48">
        <f t="shared" si="111"/>
        <v>3.7073064921724803E-2</v>
      </c>
      <c r="D229" s="48">
        <f t="shared" si="112"/>
        <v>3.6009290119800516E-2</v>
      </c>
      <c r="E229" s="48">
        <f t="shared" si="113"/>
        <v>1.8278905765684601E-2</v>
      </c>
      <c r="F229" s="48">
        <f t="shared" si="114"/>
        <v>1.7754418225649656E-2</v>
      </c>
      <c r="K229" s="19"/>
    </row>
    <row r="230" spans="1:11">
      <c r="A230" s="47">
        <f t="shared" si="109"/>
        <v>89</v>
      </c>
      <c r="B230" s="47">
        <f t="shared" si="110"/>
        <v>2083</v>
      </c>
      <c r="C230" s="48">
        <f t="shared" si="111"/>
        <v>4.397171032449744E-2</v>
      </c>
      <c r="D230" s="48">
        <f t="shared" si="112"/>
        <v>4.2923233801206662E-2</v>
      </c>
      <c r="E230" s="48">
        <f t="shared" si="113"/>
        <v>2.2010004063751427E-2</v>
      </c>
      <c r="F230" s="48">
        <f t="shared" si="114"/>
        <v>2.1485401558684919E-2</v>
      </c>
      <c r="K230" s="19"/>
    </row>
    <row r="231" spans="1:11">
      <c r="A231" s="47">
        <f t="shared" si="109"/>
        <v>90</v>
      </c>
      <c r="B231" s="47">
        <f t="shared" si="110"/>
        <v>2084</v>
      </c>
      <c r="C231" s="48">
        <f t="shared" si="111"/>
        <v>5.1558945419990738E-2</v>
      </c>
      <c r="D231" s="48">
        <f t="shared" si="112"/>
        <v>5.0544701383543451E-2</v>
      </c>
      <c r="E231" s="48">
        <f t="shared" si="113"/>
        <v>2.6185346921165701E-2</v>
      </c>
      <c r="F231" s="48">
        <f t="shared" si="114"/>
        <v>2.5670136274676316E-2</v>
      </c>
      <c r="K231" s="19"/>
    </row>
    <row r="232" spans="1:11">
      <c r="A232" s="47">
        <f t="shared" si="109"/>
        <v>91</v>
      </c>
      <c r="B232" s="47">
        <f t="shared" si="110"/>
        <v>2085</v>
      </c>
      <c r="C232" s="48">
        <f t="shared" si="111"/>
        <v>5.9503755324574352E-2</v>
      </c>
      <c r="D232" s="48">
        <f t="shared" si="112"/>
        <v>5.8547524661861992E-2</v>
      </c>
      <c r="E232" s="48">
        <f t="shared" si="113"/>
        <v>3.0608552458621423E-2</v>
      </c>
      <c r="F232" s="48">
        <f t="shared" si="114"/>
        <v>3.0116728365816452E-2</v>
      </c>
      <c r="K232" s="19"/>
    </row>
    <row r="233" spans="1:11">
      <c r="A233" s="47">
        <f t="shared" si="109"/>
        <v>92</v>
      </c>
      <c r="B233" s="47">
        <f t="shared" si="110"/>
        <v>2086</v>
      </c>
      <c r="C233" s="48">
        <f t="shared" si="111"/>
        <v>6.7711587055547778E-2</v>
      </c>
      <c r="D233" s="48">
        <f t="shared" si="112"/>
        <v>6.6835641809407431E-2</v>
      </c>
      <c r="E233" s="48">
        <f t="shared" si="113"/>
        <v>3.5213997420126653E-2</v>
      </c>
      <c r="F233" s="48">
        <f t="shared" si="114"/>
        <v>3.4758689619008444E-2</v>
      </c>
      <c r="K233" s="19"/>
    </row>
    <row r="234" spans="1:11">
      <c r="A234" s="47">
        <f t="shared" si="109"/>
        <v>93</v>
      </c>
      <c r="B234" s="47">
        <f t="shared" si="110"/>
        <v>2087</v>
      </c>
      <c r="C234" s="48">
        <f t="shared" si="111"/>
        <v>7.6066116636904171E-2</v>
      </c>
      <c r="D234" s="48">
        <f t="shared" si="112"/>
        <v>7.5293580152842488E-2</v>
      </c>
      <c r="E234" s="48">
        <f t="shared" si="113"/>
        <v>3.9918610012438148E-2</v>
      </c>
      <c r="F234" s="48">
        <f t="shared" si="114"/>
        <v>3.9513105259485218E-2</v>
      </c>
      <c r="K234" s="19"/>
    </row>
    <row r="235" spans="1:11">
      <c r="A235" s="47">
        <f t="shared" si="109"/>
        <v>94</v>
      </c>
      <c r="B235" s="47">
        <f t="shared" si="110"/>
        <v>2088</v>
      </c>
      <c r="C235" s="48">
        <f t="shared" ref="C235:C266" si="115">IF($A235=121,1,IF($A235&gt;121,0,IF($A235&lt;(x+n),INDEX(Aggregattafel_2.O,$A235+1,2),IF($A235=(x+n),INDEX(f,1,2),IF(AND($A235&gt;(x+n),$A235&lt;(x+n+5)),INDEX(f,2,2),1))*INDEX(Selektionstafel_2.O,$A235+1,2))*EXP(-(INDEX(F_2_2.O,$A235+1,2)*($B235-1999)+INDEX(G,$B235-1998,1)*(INDEX(F_1_2.O,$A235+1,2)-INDEX(F_2_2.O,$A235+1,2))))))</f>
        <v>8.4432545869278272E-2</v>
      </c>
      <c r="D235" s="48">
        <f t="shared" ref="D235:D266" si="116">IF($A235=121,1,IF($A235&gt;121,0,INDEX(Aggregattafel_2.O,$A235+1,2)*EXP(-(INDEX(F_2_2.O,$A235+1,2)*($B235-1999)+INDEX(G,$B235-1998,1)*(INDEX(F_1_2.O,$A235+1,2)-INDEX(F_2_2.O,$A235+1,2))))))</f>
        <v>8.3784891698323843E-2</v>
      </c>
      <c r="E235" s="48">
        <f t="shared" ref="E235:E266" si="117">IF($A235=121,1,IF($A235&gt;121,0,IF($A235&lt;(x+n),INDEX(Aggregattafel_1.O,$A235+1,2),IF($A235=(x+n),INDEX(f,1,2),IF(AND($A235&gt;(x+n),$A235&lt;(x+n+5)),INDEX(f,2,2),1))*INDEX(Selektionstafel_1.O,$A235+1,2))*EXP(-INDEX(F_1.O,$A235+1,2)*($B235-1999))))</f>
        <v>4.4623411384094716E-2</v>
      </c>
      <c r="F235" s="48">
        <f t="shared" ref="F235:F266" si="118">IF($A235=121,1,IF($A235&gt;121,0,INDEX(Aggregattafel_1.O,$A235+1,2)*EXP(-INDEX(F_1.O,$A235+1,2)*($B235-1999))))</f>
        <v>4.4281152775962458E-2</v>
      </c>
      <c r="K235" s="19"/>
    </row>
    <row r="236" spans="1:11">
      <c r="A236" s="47">
        <f t="shared" si="109"/>
        <v>95</v>
      </c>
      <c r="B236" s="47">
        <f t="shared" si="110"/>
        <v>2089</v>
      </c>
      <c r="C236" s="48">
        <f t="shared" si="115"/>
        <v>9.2635382979863387E-2</v>
      </c>
      <c r="D236" s="48">
        <f t="shared" si="116"/>
        <v>9.2132872426399573E-2</v>
      </c>
      <c r="E236" s="48">
        <f t="shared" si="117"/>
        <v>4.9204779255774024E-2</v>
      </c>
      <c r="F236" s="48">
        <f t="shared" si="118"/>
        <v>4.893791780352847E-2</v>
      </c>
      <c r="K236" s="19"/>
    </row>
    <row r="237" spans="1:11">
      <c r="A237" s="47">
        <f t="shared" ref="A237:A300" si="119">IF(AND(A236&lt;121,A236&lt;&gt;""),A236+1,"")</f>
        <v>96</v>
      </c>
      <c r="B237" s="47">
        <f t="shared" ref="B237:B300" si="120">IF(AND($A236&lt;121,$A236&lt;&gt;""),B236+1,"")</f>
        <v>2090</v>
      </c>
      <c r="C237" s="48">
        <f t="shared" si="115"/>
        <v>0.10048033544752605</v>
      </c>
      <c r="D237" s="48">
        <f t="shared" si="116"/>
        <v>0.10013880605551348</v>
      </c>
      <c r="E237" s="48">
        <f t="shared" si="117"/>
        <v>5.3525496691810247E-2</v>
      </c>
      <c r="F237" s="48">
        <f t="shared" si="118"/>
        <v>5.3343586423653153E-2</v>
      </c>
      <c r="K237" s="19"/>
    </row>
    <row r="238" spans="1:11">
      <c r="A238" s="47">
        <f t="shared" si="119"/>
        <v>97</v>
      </c>
      <c r="B238" s="47">
        <f t="shared" si="120"/>
        <v>2091</v>
      </c>
      <c r="C238" s="48">
        <f t="shared" si="115"/>
        <v>0.10775914529723524</v>
      </c>
      <c r="D238" s="48">
        <f t="shared" si="116"/>
        <v>0.10759004540908151</v>
      </c>
      <c r="E238" s="48">
        <f t="shared" si="117"/>
        <v>5.744032468164921E-2</v>
      </c>
      <c r="F238" s="48">
        <f t="shared" si="118"/>
        <v>5.7350270588725501E-2</v>
      </c>
      <c r="K238" s="19"/>
    </row>
    <row r="239" spans="1:11">
      <c r="A239" s="47">
        <f t="shared" si="119"/>
        <v>98</v>
      </c>
      <c r="B239" s="47">
        <f t="shared" si="120"/>
        <v>2092</v>
      </c>
      <c r="C239" s="48">
        <f t="shared" si="115"/>
        <v>0.11429480917719549</v>
      </c>
      <c r="D239" s="48">
        <f t="shared" si="116"/>
        <v>0.11430450828821227</v>
      </c>
      <c r="E239" s="48">
        <f t="shared" si="117"/>
        <v>6.0823952330566047E-2</v>
      </c>
      <c r="F239" s="48">
        <f t="shared" si="118"/>
        <v>6.0828897166331303E-2</v>
      </c>
      <c r="K239" s="19"/>
    </row>
    <row r="240" spans="1:11">
      <c r="A240" s="47">
        <f t="shared" si="119"/>
        <v>99</v>
      </c>
      <c r="B240" s="47">
        <f t="shared" si="120"/>
        <v>2093</v>
      </c>
      <c r="C240" s="48">
        <f t="shared" si="115"/>
        <v>0.11991553774531287</v>
      </c>
      <c r="D240" s="48">
        <f t="shared" si="116"/>
        <v>0.12010340683777881</v>
      </c>
      <c r="E240" s="48">
        <f t="shared" si="117"/>
        <v>6.355872513723905E-2</v>
      </c>
      <c r="F240" s="48">
        <f t="shared" si="118"/>
        <v>6.3658350807241276E-2</v>
      </c>
      <c r="K240" s="19"/>
    </row>
    <row r="241" spans="1:11">
      <c r="A241" s="47">
        <f t="shared" si="119"/>
        <v>100</v>
      </c>
      <c r="B241" s="47">
        <f t="shared" si="120"/>
        <v>2094</v>
      </c>
      <c r="C241" s="48">
        <f t="shared" si="115"/>
        <v>0.13187232922881484</v>
      </c>
      <c r="D241" s="48">
        <f t="shared" si="116"/>
        <v>0.13187232922881484</v>
      </c>
      <c r="E241" s="48">
        <f t="shared" si="117"/>
        <v>6.9544009470811241E-2</v>
      </c>
      <c r="F241" s="48">
        <f t="shared" si="118"/>
        <v>6.9544009470811241E-2</v>
      </c>
      <c r="K241" s="19"/>
    </row>
    <row r="242" spans="1:11">
      <c r="A242" s="47">
        <f t="shared" si="119"/>
        <v>101</v>
      </c>
      <c r="B242" s="47">
        <f t="shared" si="120"/>
        <v>2095</v>
      </c>
      <c r="C242" s="48">
        <f t="shared" si="115"/>
        <v>0.13863732069562731</v>
      </c>
      <c r="D242" s="48">
        <f t="shared" si="116"/>
        <v>0.13863732069562731</v>
      </c>
      <c r="E242" s="48">
        <f t="shared" si="117"/>
        <v>7.2743376430618734E-2</v>
      </c>
      <c r="F242" s="48">
        <f t="shared" si="118"/>
        <v>7.2743376430618734E-2</v>
      </c>
      <c r="K242" s="19"/>
    </row>
    <row r="243" spans="1:11">
      <c r="A243" s="47">
        <f t="shared" si="119"/>
        <v>102</v>
      </c>
      <c r="B243" s="47">
        <f t="shared" si="120"/>
        <v>2096</v>
      </c>
      <c r="C243" s="48">
        <f t="shared" si="115"/>
        <v>0.14549597982801976</v>
      </c>
      <c r="D243" s="48">
        <f t="shared" si="116"/>
        <v>0.14549597982801976</v>
      </c>
      <c r="E243" s="48">
        <f t="shared" si="117"/>
        <v>7.5957570411118613E-2</v>
      </c>
      <c r="F243" s="48">
        <f t="shared" si="118"/>
        <v>7.5957570411118613E-2</v>
      </c>
      <c r="K243" s="19"/>
    </row>
    <row r="244" spans="1:11">
      <c r="A244" s="47">
        <f t="shared" si="119"/>
        <v>103</v>
      </c>
      <c r="B244" s="47">
        <f t="shared" si="120"/>
        <v>2097</v>
      </c>
      <c r="C244" s="48">
        <f t="shared" si="115"/>
        <v>0.15244968815063953</v>
      </c>
      <c r="D244" s="48">
        <f t="shared" si="116"/>
        <v>0.15244968815063953</v>
      </c>
      <c r="E244" s="48">
        <f t="shared" si="117"/>
        <v>7.9187023354764768E-2</v>
      </c>
      <c r="F244" s="48">
        <f t="shared" si="118"/>
        <v>7.9187023354764768E-2</v>
      </c>
    </row>
    <row r="245" spans="1:11">
      <c r="A245" s="47">
        <f t="shared" si="119"/>
        <v>104</v>
      </c>
      <c r="B245" s="47">
        <f t="shared" si="120"/>
        <v>2098</v>
      </c>
      <c r="C245" s="48">
        <f t="shared" si="115"/>
        <v>0.1595011376347602</v>
      </c>
      <c r="D245" s="48">
        <f t="shared" si="116"/>
        <v>0.1595011376347602</v>
      </c>
      <c r="E245" s="48">
        <f t="shared" si="117"/>
        <v>8.2432392868436677E-2</v>
      </c>
      <c r="F245" s="48">
        <f t="shared" si="118"/>
        <v>8.2432392868436677E-2</v>
      </c>
    </row>
    <row r="246" spans="1:11">
      <c r="A246" s="47">
        <f t="shared" si="119"/>
        <v>105</v>
      </c>
      <c r="B246" s="47">
        <f t="shared" si="120"/>
        <v>2099</v>
      </c>
      <c r="C246" s="48">
        <f t="shared" si="115"/>
        <v>0.16665197215175087</v>
      </c>
      <c r="D246" s="48">
        <f t="shared" si="116"/>
        <v>0.16665197215175087</v>
      </c>
      <c r="E246" s="48">
        <f t="shared" si="117"/>
        <v>8.5693978229985562E-2</v>
      </c>
      <c r="F246" s="48">
        <f t="shared" si="118"/>
        <v>8.5693978229985562E-2</v>
      </c>
    </row>
    <row r="247" spans="1:11">
      <c r="A247" s="47">
        <f t="shared" si="119"/>
        <v>106</v>
      </c>
      <c r="B247" s="47">
        <f t="shared" si="120"/>
        <v>2100</v>
      </c>
      <c r="C247" s="48">
        <f t="shared" si="115"/>
        <v>0.17390328291210211</v>
      </c>
      <c r="D247" s="48">
        <f t="shared" si="116"/>
        <v>0.17390328291210211</v>
      </c>
      <c r="E247" s="48">
        <f t="shared" si="117"/>
        <v>8.8972302450446988E-2</v>
      </c>
      <c r="F247" s="48">
        <f t="shared" si="118"/>
        <v>8.8972302450446988E-2</v>
      </c>
    </row>
    <row r="248" spans="1:11">
      <c r="A248" s="47">
        <f t="shared" si="119"/>
        <v>107</v>
      </c>
      <c r="B248" s="47">
        <f t="shared" si="120"/>
        <v>2101</v>
      </c>
      <c r="C248" s="48">
        <f t="shared" si="115"/>
        <v>0.18125653719185797</v>
      </c>
      <c r="D248" s="48">
        <f t="shared" si="116"/>
        <v>0.18125653719185797</v>
      </c>
      <c r="E248" s="48">
        <f t="shared" si="117"/>
        <v>9.2266988316501666E-2</v>
      </c>
      <c r="F248" s="48">
        <f t="shared" si="118"/>
        <v>9.2266988316501666E-2</v>
      </c>
    </row>
    <row r="249" spans="1:11">
      <c r="A249" s="47">
        <f t="shared" si="119"/>
        <v>108</v>
      </c>
      <c r="B249" s="47">
        <f t="shared" si="120"/>
        <v>2102</v>
      </c>
      <c r="C249" s="48">
        <f t="shared" si="115"/>
        <v>0.18871130650380835</v>
      </c>
      <c r="D249" s="48">
        <f t="shared" si="116"/>
        <v>0.18871130650380835</v>
      </c>
      <c r="E249" s="48">
        <f t="shared" si="117"/>
        <v>9.5577908018837324E-2</v>
      </c>
      <c r="F249" s="48">
        <f t="shared" si="118"/>
        <v>9.5577908018837324E-2</v>
      </c>
    </row>
    <row r="250" spans="1:11">
      <c r="A250" s="47">
        <f t="shared" si="119"/>
        <v>109</v>
      </c>
      <c r="B250" s="47">
        <f t="shared" si="120"/>
        <v>2103</v>
      </c>
      <c r="C250" s="48">
        <f t="shared" si="115"/>
        <v>0.19626847183773505</v>
      </c>
      <c r="D250" s="48">
        <f t="shared" si="116"/>
        <v>0.19626847183773505</v>
      </c>
      <c r="E250" s="48">
        <f t="shared" si="117"/>
        <v>9.8904626787508082E-2</v>
      </c>
      <c r="F250" s="48">
        <f t="shared" si="118"/>
        <v>9.8904626787508082E-2</v>
      </c>
    </row>
    <row r="251" spans="1:11">
      <c r="A251" s="47">
        <f t="shared" si="119"/>
        <v>110</v>
      </c>
      <c r="B251" s="47">
        <f t="shared" si="120"/>
        <v>2104</v>
      </c>
      <c r="C251" s="48">
        <f t="shared" si="115"/>
        <v>0.20392706224842083</v>
      </c>
      <c r="D251" s="48">
        <f t="shared" si="116"/>
        <v>0.20392706224842083</v>
      </c>
      <c r="E251" s="48">
        <f t="shared" si="117"/>
        <v>0.10224615460159191</v>
      </c>
      <c r="F251" s="48">
        <f t="shared" si="118"/>
        <v>0.10224615460159191</v>
      </c>
    </row>
    <row r="252" spans="1:11">
      <c r="A252" s="47">
        <f t="shared" si="119"/>
        <v>111</v>
      </c>
      <c r="B252" s="47">
        <f t="shared" si="120"/>
        <v>2105</v>
      </c>
      <c r="C252" s="48">
        <f t="shared" si="115"/>
        <v>0.21168432325896247</v>
      </c>
      <c r="D252" s="48">
        <f t="shared" si="116"/>
        <v>0.21168432325896247</v>
      </c>
      <c r="E252" s="48">
        <f t="shared" si="117"/>
        <v>0.10560098082529652</v>
      </c>
      <c r="F252" s="48">
        <f t="shared" si="118"/>
        <v>0.10560098082529652</v>
      </c>
    </row>
    <row r="253" spans="1:11">
      <c r="A253" s="47">
        <f t="shared" si="119"/>
        <v>112</v>
      </c>
      <c r="B253" s="47">
        <f t="shared" si="120"/>
        <v>2106</v>
      </c>
      <c r="C253" s="48">
        <f t="shared" si="115"/>
        <v>0.21953841130137758</v>
      </c>
      <c r="D253" s="48">
        <f t="shared" si="116"/>
        <v>0.21953841130137758</v>
      </c>
      <c r="E253" s="48">
        <f t="shared" si="117"/>
        <v>0.10896736785005147</v>
      </c>
      <c r="F253" s="48">
        <f t="shared" si="118"/>
        <v>0.10896736785005147</v>
      </c>
    </row>
    <row r="254" spans="1:11">
      <c r="A254" s="47">
        <f t="shared" si="119"/>
        <v>113</v>
      </c>
      <c r="B254" s="47">
        <f t="shared" si="120"/>
        <v>2107</v>
      </c>
      <c r="C254" s="48">
        <f t="shared" si="115"/>
        <v>0.2274844487658069</v>
      </c>
      <c r="D254" s="48">
        <f t="shared" si="116"/>
        <v>0.2274844487658069</v>
      </c>
      <c r="E254" s="48">
        <f t="shared" si="117"/>
        <v>0.11234233874041581</v>
      </c>
      <c r="F254" s="48">
        <f t="shared" si="118"/>
        <v>0.11234233874041581</v>
      </c>
    </row>
    <row r="255" spans="1:11">
      <c r="A255" s="47">
        <f t="shared" si="119"/>
        <v>114</v>
      </c>
      <c r="B255" s="47">
        <f t="shared" si="120"/>
        <v>2108</v>
      </c>
      <c r="C255" s="48">
        <f t="shared" si="115"/>
        <v>0.2355163638057208</v>
      </c>
      <c r="D255" s="48">
        <f t="shared" si="116"/>
        <v>0.2355163638057208</v>
      </c>
      <c r="E255" s="48">
        <f t="shared" si="117"/>
        <v>0.11572302586363899</v>
      </c>
      <c r="F255" s="48">
        <f t="shared" si="118"/>
        <v>0.11572302586363899</v>
      </c>
    </row>
    <row r="256" spans="1:11">
      <c r="A256" s="47">
        <f t="shared" si="119"/>
        <v>115</v>
      </c>
      <c r="B256" s="47">
        <f t="shared" si="120"/>
        <v>2109</v>
      </c>
      <c r="C256" s="48">
        <f t="shared" si="115"/>
        <v>0.24362650918138434</v>
      </c>
      <c r="D256" s="48">
        <f t="shared" si="116"/>
        <v>0.24362650918138434</v>
      </c>
      <c r="E256" s="48">
        <f t="shared" si="117"/>
        <v>0.11910516409515162</v>
      </c>
      <c r="F256" s="48">
        <f t="shared" si="118"/>
        <v>0.11910516409515162</v>
      </c>
    </row>
    <row r="257" spans="1:6">
      <c r="A257" s="47">
        <f t="shared" si="119"/>
        <v>116</v>
      </c>
      <c r="B257" s="47">
        <f t="shared" si="120"/>
        <v>2110</v>
      </c>
      <c r="C257" s="48">
        <f t="shared" si="115"/>
        <v>0.25180487436150506</v>
      </c>
      <c r="D257" s="48">
        <f t="shared" si="116"/>
        <v>0.25180487436150506</v>
      </c>
      <c r="E257" s="48">
        <f t="shared" si="117"/>
        <v>0.12248318203164747</v>
      </c>
      <c r="F257" s="48">
        <f t="shared" si="118"/>
        <v>0.12248318203164747</v>
      </c>
    </row>
    <row r="258" spans="1:6">
      <c r="A258" s="47">
        <f t="shared" si="119"/>
        <v>117</v>
      </c>
      <c r="B258" s="47">
        <f t="shared" si="120"/>
        <v>2111</v>
      </c>
      <c r="C258" s="48">
        <f t="shared" si="115"/>
        <v>0.26003791270537613</v>
      </c>
      <c r="D258" s="48">
        <f t="shared" si="116"/>
        <v>0.26003791270537613</v>
      </c>
      <c r="E258" s="48">
        <f t="shared" si="117"/>
        <v>0.12585053417158315</v>
      </c>
      <c r="F258" s="48">
        <f t="shared" si="118"/>
        <v>0.12585053417158315</v>
      </c>
    </row>
    <row r="259" spans="1:6">
      <c r="A259" s="47">
        <f t="shared" si="119"/>
        <v>118</v>
      </c>
      <c r="B259" s="47">
        <f t="shared" si="120"/>
        <v>2112</v>
      </c>
      <c r="C259" s="48">
        <f t="shared" si="115"/>
        <v>0.26830909782224271</v>
      </c>
      <c r="D259" s="48">
        <f t="shared" si="116"/>
        <v>0.26830909782224271</v>
      </c>
      <c r="E259" s="48">
        <f t="shared" si="117"/>
        <v>0.1291995286509775</v>
      </c>
      <c r="F259" s="48">
        <f t="shared" si="118"/>
        <v>0.1291995286509775</v>
      </c>
    </row>
    <row r="260" spans="1:6">
      <c r="A260" s="47">
        <f t="shared" si="119"/>
        <v>119</v>
      </c>
      <c r="B260" s="47">
        <f t="shared" si="120"/>
        <v>2113</v>
      </c>
      <c r="C260" s="48">
        <f t="shared" si="115"/>
        <v>0.27659779616816849</v>
      </c>
      <c r="D260" s="48">
        <f t="shared" si="116"/>
        <v>0.27659779616816849</v>
      </c>
      <c r="E260" s="48">
        <f t="shared" si="117"/>
        <v>0.1325197402436698</v>
      </c>
      <c r="F260" s="48">
        <f t="shared" si="118"/>
        <v>0.1325197402436698</v>
      </c>
    </row>
    <row r="261" spans="1:6">
      <c r="A261" s="47">
        <f t="shared" si="119"/>
        <v>120</v>
      </c>
      <c r="B261" s="47">
        <f t="shared" si="120"/>
        <v>2114</v>
      </c>
      <c r="C261" s="48">
        <f t="shared" si="115"/>
        <v>0.28487901766312429</v>
      </c>
      <c r="D261" s="48">
        <f t="shared" si="116"/>
        <v>0.28487901766312429</v>
      </c>
      <c r="E261" s="48">
        <f t="shared" si="117"/>
        <v>0.13579984062526257</v>
      </c>
      <c r="F261" s="48">
        <f t="shared" si="118"/>
        <v>0.13579984062526257</v>
      </c>
    </row>
    <row r="262" spans="1:6">
      <c r="A262" s="47">
        <f t="shared" si="119"/>
        <v>121</v>
      </c>
      <c r="B262" s="47">
        <f t="shared" si="120"/>
        <v>2115</v>
      </c>
      <c r="C262" s="48">
        <f t="shared" si="115"/>
        <v>1</v>
      </c>
      <c r="D262" s="48">
        <f t="shared" si="116"/>
        <v>1</v>
      </c>
      <c r="E262" s="48">
        <f t="shared" si="117"/>
        <v>1</v>
      </c>
      <c r="F262" s="48">
        <f t="shared" si="118"/>
        <v>1</v>
      </c>
    </row>
    <row r="263" spans="1:6">
      <c r="A263" s="47" t="str">
        <f t="shared" si="119"/>
        <v/>
      </c>
      <c r="B263" s="47" t="str">
        <f t="shared" si="120"/>
        <v/>
      </c>
      <c r="C263" s="48">
        <f t="shared" si="115"/>
        <v>0</v>
      </c>
      <c r="D263" s="48">
        <f t="shared" si="116"/>
        <v>0</v>
      </c>
      <c r="E263" s="48">
        <f t="shared" si="117"/>
        <v>0</v>
      </c>
      <c r="F263" s="48">
        <f t="shared" si="118"/>
        <v>0</v>
      </c>
    </row>
    <row r="264" spans="1:6">
      <c r="A264" s="47" t="str">
        <f t="shared" si="119"/>
        <v/>
      </c>
      <c r="B264" s="47" t="str">
        <f t="shared" si="120"/>
        <v/>
      </c>
      <c r="C264" s="48">
        <f t="shared" si="115"/>
        <v>0</v>
      </c>
      <c r="D264" s="48">
        <f t="shared" si="116"/>
        <v>0</v>
      </c>
      <c r="E264" s="48">
        <f t="shared" si="117"/>
        <v>0</v>
      </c>
      <c r="F264" s="48">
        <f t="shared" si="118"/>
        <v>0</v>
      </c>
    </row>
    <row r="265" spans="1:6">
      <c r="A265" s="47" t="str">
        <f t="shared" si="119"/>
        <v/>
      </c>
      <c r="B265" s="47" t="str">
        <f t="shared" si="120"/>
        <v/>
      </c>
      <c r="C265" s="48">
        <f t="shared" si="115"/>
        <v>0</v>
      </c>
      <c r="D265" s="48">
        <f t="shared" si="116"/>
        <v>0</v>
      </c>
      <c r="E265" s="48">
        <f t="shared" si="117"/>
        <v>0</v>
      </c>
      <c r="F265" s="48">
        <f t="shared" si="118"/>
        <v>0</v>
      </c>
    </row>
    <row r="266" spans="1:6">
      <c r="A266" s="47" t="str">
        <f t="shared" si="119"/>
        <v/>
      </c>
      <c r="B266" s="47" t="str">
        <f t="shared" si="120"/>
        <v/>
      </c>
      <c r="C266" s="48">
        <f t="shared" si="115"/>
        <v>0</v>
      </c>
      <c r="D266" s="48">
        <f t="shared" si="116"/>
        <v>0</v>
      </c>
      <c r="E266" s="48">
        <f t="shared" si="117"/>
        <v>0</v>
      </c>
      <c r="F266" s="48">
        <f t="shared" si="118"/>
        <v>0</v>
      </c>
    </row>
    <row r="267" spans="1:6">
      <c r="A267" s="47" t="str">
        <f t="shared" si="119"/>
        <v/>
      </c>
      <c r="B267" s="47" t="str">
        <f t="shared" si="120"/>
        <v/>
      </c>
      <c r="C267" s="48">
        <f t="shared" ref="C267:C298" si="121">IF($A267=121,1,IF($A267&gt;121,0,IF($A267&lt;(x+n),INDEX(Aggregattafel_2.O,$A267+1,2),IF($A267=(x+n),INDEX(f,1,2),IF(AND($A267&gt;(x+n),$A267&lt;(x+n+5)),INDEX(f,2,2),1))*INDEX(Selektionstafel_2.O,$A267+1,2))*EXP(-(INDEX(F_2_2.O,$A267+1,2)*($B267-1999)+INDEX(G,$B267-1998,1)*(INDEX(F_1_2.O,$A267+1,2)-INDEX(F_2_2.O,$A267+1,2))))))</f>
        <v>0</v>
      </c>
      <c r="D267" s="48">
        <f t="shared" ref="D267:D298" si="122">IF($A267=121,1,IF($A267&gt;121,0,INDEX(Aggregattafel_2.O,$A267+1,2)*EXP(-(INDEX(F_2_2.O,$A267+1,2)*($B267-1999)+INDEX(G,$B267-1998,1)*(INDEX(F_1_2.O,$A267+1,2)-INDEX(F_2_2.O,$A267+1,2))))))</f>
        <v>0</v>
      </c>
      <c r="E267" s="48">
        <f t="shared" ref="E267:E298" si="123">IF($A267=121,1,IF($A267&gt;121,0,IF($A267&lt;(x+n),INDEX(Aggregattafel_1.O,$A267+1,2),IF($A267=(x+n),INDEX(f,1,2),IF(AND($A267&gt;(x+n),$A267&lt;(x+n+5)),INDEX(f,2,2),1))*INDEX(Selektionstafel_1.O,$A267+1,2))*EXP(-INDEX(F_1.O,$A267+1,2)*($B267-1999))))</f>
        <v>0</v>
      </c>
      <c r="F267" s="48">
        <f t="shared" ref="F267:F298" si="124">IF($A267=121,1,IF($A267&gt;121,0,INDEX(Aggregattafel_1.O,$A267+1,2)*EXP(-INDEX(F_1.O,$A267+1,2)*($B267-1999))))</f>
        <v>0</v>
      </c>
    </row>
    <row r="268" spans="1:6">
      <c r="A268" s="47" t="str">
        <f t="shared" si="119"/>
        <v/>
      </c>
      <c r="B268" s="47" t="str">
        <f t="shared" si="120"/>
        <v/>
      </c>
      <c r="C268" s="48">
        <f t="shared" si="121"/>
        <v>0</v>
      </c>
      <c r="D268" s="48">
        <f t="shared" si="122"/>
        <v>0</v>
      </c>
      <c r="E268" s="48">
        <f t="shared" si="123"/>
        <v>0</v>
      </c>
      <c r="F268" s="48">
        <f t="shared" si="124"/>
        <v>0</v>
      </c>
    </row>
    <row r="269" spans="1:6">
      <c r="A269" s="47" t="str">
        <f t="shared" si="119"/>
        <v/>
      </c>
      <c r="B269" s="47" t="str">
        <f t="shared" si="120"/>
        <v/>
      </c>
      <c r="C269" s="48">
        <f t="shared" si="121"/>
        <v>0</v>
      </c>
      <c r="D269" s="48">
        <f t="shared" si="122"/>
        <v>0</v>
      </c>
      <c r="E269" s="48">
        <f t="shared" si="123"/>
        <v>0</v>
      </c>
      <c r="F269" s="48">
        <f t="shared" si="124"/>
        <v>0</v>
      </c>
    </row>
    <row r="270" spans="1:6">
      <c r="A270" s="47" t="str">
        <f t="shared" si="119"/>
        <v/>
      </c>
      <c r="B270" s="47" t="str">
        <f t="shared" si="120"/>
        <v/>
      </c>
      <c r="C270" s="48">
        <f t="shared" si="121"/>
        <v>0</v>
      </c>
      <c r="D270" s="48">
        <f t="shared" si="122"/>
        <v>0</v>
      </c>
      <c r="E270" s="48">
        <f t="shared" si="123"/>
        <v>0</v>
      </c>
      <c r="F270" s="48">
        <f t="shared" si="124"/>
        <v>0</v>
      </c>
    </row>
    <row r="271" spans="1:6">
      <c r="A271" s="47" t="str">
        <f t="shared" si="119"/>
        <v/>
      </c>
      <c r="B271" s="47" t="str">
        <f t="shared" si="120"/>
        <v/>
      </c>
      <c r="C271" s="48">
        <f t="shared" si="121"/>
        <v>0</v>
      </c>
      <c r="D271" s="48">
        <f t="shared" si="122"/>
        <v>0</v>
      </c>
      <c r="E271" s="48">
        <f t="shared" si="123"/>
        <v>0</v>
      </c>
      <c r="F271" s="48">
        <f t="shared" si="124"/>
        <v>0</v>
      </c>
    </row>
    <row r="272" spans="1:6">
      <c r="A272" s="47" t="str">
        <f t="shared" si="119"/>
        <v/>
      </c>
      <c r="B272" s="47" t="str">
        <f t="shared" si="120"/>
        <v/>
      </c>
      <c r="C272" s="48">
        <f t="shared" si="121"/>
        <v>0</v>
      </c>
      <c r="D272" s="48">
        <f t="shared" si="122"/>
        <v>0</v>
      </c>
      <c r="E272" s="48">
        <f t="shared" si="123"/>
        <v>0</v>
      </c>
      <c r="F272" s="48">
        <f t="shared" si="124"/>
        <v>0</v>
      </c>
    </row>
    <row r="273" spans="1:6">
      <c r="A273" s="47" t="str">
        <f t="shared" si="119"/>
        <v/>
      </c>
      <c r="B273" s="47" t="str">
        <f t="shared" si="120"/>
        <v/>
      </c>
      <c r="C273" s="48">
        <f t="shared" si="121"/>
        <v>0</v>
      </c>
      <c r="D273" s="48">
        <f t="shared" si="122"/>
        <v>0</v>
      </c>
      <c r="E273" s="48">
        <f t="shared" si="123"/>
        <v>0</v>
      </c>
      <c r="F273" s="48">
        <f t="shared" si="124"/>
        <v>0</v>
      </c>
    </row>
    <row r="274" spans="1:6">
      <c r="A274" s="47" t="str">
        <f t="shared" si="119"/>
        <v/>
      </c>
      <c r="B274" s="47" t="str">
        <f t="shared" si="120"/>
        <v/>
      </c>
      <c r="C274" s="48">
        <f t="shared" si="121"/>
        <v>0</v>
      </c>
      <c r="D274" s="48">
        <f t="shared" si="122"/>
        <v>0</v>
      </c>
      <c r="E274" s="48">
        <f t="shared" si="123"/>
        <v>0</v>
      </c>
      <c r="F274" s="48">
        <f t="shared" si="124"/>
        <v>0</v>
      </c>
    </row>
    <row r="275" spans="1:6">
      <c r="A275" s="47" t="str">
        <f t="shared" si="119"/>
        <v/>
      </c>
      <c r="B275" s="47" t="str">
        <f t="shared" si="120"/>
        <v/>
      </c>
      <c r="C275" s="48">
        <f t="shared" si="121"/>
        <v>0</v>
      </c>
      <c r="D275" s="48">
        <f t="shared" si="122"/>
        <v>0</v>
      </c>
      <c r="E275" s="48">
        <f t="shared" si="123"/>
        <v>0</v>
      </c>
      <c r="F275" s="48">
        <f t="shared" si="124"/>
        <v>0</v>
      </c>
    </row>
    <row r="276" spans="1:6">
      <c r="A276" s="47" t="str">
        <f t="shared" si="119"/>
        <v/>
      </c>
      <c r="B276" s="47" t="str">
        <f t="shared" si="120"/>
        <v/>
      </c>
      <c r="C276" s="48">
        <f t="shared" si="121"/>
        <v>0</v>
      </c>
      <c r="D276" s="48">
        <f t="shared" si="122"/>
        <v>0</v>
      </c>
      <c r="E276" s="48">
        <f t="shared" si="123"/>
        <v>0</v>
      </c>
      <c r="F276" s="48">
        <f t="shared" si="124"/>
        <v>0</v>
      </c>
    </row>
    <row r="277" spans="1:6">
      <c r="A277" s="47" t="str">
        <f t="shared" si="119"/>
        <v/>
      </c>
      <c r="B277" s="47" t="str">
        <f t="shared" si="120"/>
        <v/>
      </c>
      <c r="C277" s="48">
        <f t="shared" si="121"/>
        <v>0</v>
      </c>
      <c r="D277" s="48">
        <f t="shared" si="122"/>
        <v>0</v>
      </c>
      <c r="E277" s="48">
        <f t="shared" si="123"/>
        <v>0</v>
      </c>
      <c r="F277" s="48">
        <f t="shared" si="124"/>
        <v>0</v>
      </c>
    </row>
    <row r="278" spans="1:6">
      <c r="A278" s="47" t="str">
        <f t="shared" si="119"/>
        <v/>
      </c>
      <c r="B278" s="47" t="str">
        <f t="shared" si="120"/>
        <v/>
      </c>
      <c r="C278" s="48">
        <f t="shared" si="121"/>
        <v>0</v>
      </c>
      <c r="D278" s="48">
        <f t="shared" si="122"/>
        <v>0</v>
      </c>
      <c r="E278" s="48">
        <f t="shared" si="123"/>
        <v>0</v>
      </c>
      <c r="F278" s="48">
        <f t="shared" si="124"/>
        <v>0</v>
      </c>
    </row>
    <row r="279" spans="1:6">
      <c r="A279" s="47" t="str">
        <f t="shared" si="119"/>
        <v/>
      </c>
      <c r="B279" s="47" t="str">
        <f t="shared" si="120"/>
        <v/>
      </c>
      <c r="C279" s="48">
        <f t="shared" si="121"/>
        <v>0</v>
      </c>
      <c r="D279" s="48">
        <f t="shared" si="122"/>
        <v>0</v>
      </c>
      <c r="E279" s="48">
        <f t="shared" si="123"/>
        <v>0</v>
      </c>
      <c r="F279" s="48">
        <f t="shared" si="124"/>
        <v>0</v>
      </c>
    </row>
    <row r="280" spans="1:6">
      <c r="A280" s="47" t="str">
        <f t="shared" si="119"/>
        <v/>
      </c>
      <c r="B280" s="47" t="str">
        <f t="shared" si="120"/>
        <v/>
      </c>
      <c r="C280" s="48">
        <f t="shared" si="121"/>
        <v>0</v>
      </c>
      <c r="D280" s="48">
        <f t="shared" si="122"/>
        <v>0</v>
      </c>
      <c r="E280" s="48">
        <f t="shared" si="123"/>
        <v>0</v>
      </c>
      <c r="F280" s="48">
        <f t="shared" si="124"/>
        <v>0</v>
      </c>
    </row>
    <row r="281" spans="1:6">
      <c r="A281" s="47" t="str">
        <f t="shared" si="119"/>
        <v/>
      </c>
      <c r="B281" s="47" t="str">
        <f t="shared" si="120"/>
        <v/>
      </c>
      <c r="C281" s="48">
        <f t="shared" si="121"/>
        <v>0</v>
      </c>
      <c r="D281" s="48">
        <f t="shared" si="122"/>
        <v>0</v>
      </c>
      <c r="E281" s="48">
        <f t="shared" si="123"/>
        <v>0</v>
      </c>
      <c r="F281" s="48">
        <f t="shared" si="124"/>
        <v>0</v>
      </c>
    </row>
    <row r="282" spans="1:6">
      <c r="A282" s="47" t="str">
        <f t="shared" si="119"/>
        <v/>
      </c>
      <c r="B282" s="47" t="str">
        <f t="shared" si="120"/>
        <v/>
      </c>
      <c r="C282" s="48">
        <f t="shared" si="121"/>
        <v>0</v>
      </c>
      <c r="D282" s="48">
        <f t="shared" si="122"/>
        <v>0</v>
      </c>
      <c r="E282" s="48">
        <f t="shared" si="123"/>
        <v>0</v>
      </c>
      <c r="F282" s="48">
        <f t="shared" si="124"/>
        <v>0</v>
      </c>
    </row>
    <row r="283" spans="1:6">
      <c r="A283" s="47" t="str">
        <f t="shared" si="119"/>
        <v/>
      </c>
      <c r="B283" s="47" t="str">
        <f t="shared" si="120"/>
        <v/>
      </c>
      <c r="C283" s="48">
        <f t="shared" si="121"/>
        <v>0</v>
      </c>
      <c r="D283" s="48">
        <f t="shared" si="122"/>
        <v>0</v>
      </c>
      <c r="E283" s="48">
        <f t="shared" si="123"/>
        <v>0</v>
      </c>
      <c r="F283" s="48">
        <f t="shared" si="124"/>
        <v>0</v>
      </c>
    </row>
    <row r="284" spans="1:6">
      <c r="A284" s="47" t="str">
        <f t="shared" si="119"/>
        <v/>
      </c>
      <c r="B284" s="47" t="str">
        <f t="shared" si="120"/>
        <v/>
      </c>
      <c r="C284" s="48">
        <f t="shared" si="121"/>
        <v>0</v>
      </c>
      <c r="D284" s="48">
        <f t="shared" si="122"/>
        <v>0</v>
      </c>
      <c r="E284" s="48">
        <f t="shared" si="123"/>
        <v>0</v>
      </c>
      <c r="F284" s="48">
        <f t="shared" si="124"/>
        <v>0</v>
      </c>
    </row>
    <row r="285" spans="1:6">
      <c r="A285" s="47" t="str">
        <f t="shared" si="119"/>
        <v/>
      </c>
      <c r="B285" s="47" t="str">
        <f t="shared" si="120"/>
        <v/>
      </c>
      <c r="C285" s="48">
        <f t="shared" si="121"/>
        <v>0</v>
      </c>
      <c r="D285" s="48">
        <f t="shared" si="122"/>
        <v>0</v>
      </c>
      <c r="E285" s="48">
        <f t="shared" si="123"/>
        <v>0</v>
      </c>
      <c r="F285" s="48">
        <f t="shared" si="124"/>
        <v>0</v>
      </c>
    </row>
    <row r="286" spans="1:6">
      <c r="A286" s="47" t="str">
        <f t="shared" si="119"/>
        <v/>
      </c>
      <c r="B286" s="47" t="str">
        <f t="shared" si="120"/>
        <v/>
      </c>
      <c r="C286" s="48">
        <f t="shared" si="121"/>
        <v>0</v>
      </c>
      <c r="D286" s="48">
        <f t="shared" si="122"/>
        <v>0</v>
      </c>
      <c r="E286" s="48">
        <f t="shared" si="123"/>
        <v>0</v>
      </c>
      <c r="F286" s="48">
        <f t="shared" si="124"/>
        <v>0</v>
      </c>
    </row>
    <row r="287" spans="1:6">
      <c r="A287" s="47" t="str">
        <f t="shared" si="119"/>
        <v/>
      </c>
      <c r="B287" s="47" t="str">
        <f t="shared" si="120"/>
        <v/>
      </c>
      <c r="C287" s="48">
        <f t="shared" si="121"/>
        <v>0</v>
      </c>
      <c r="D287" s="48">
        <f t="shared" si="122"/>
        <v>0</v>
      </c>
      <c r="E287" s="48">
        <f t="shared" si="123"/>
        <v>0</v>
      </c>
      <c r="F287" s="48">
        <f t="shared" si="124"/>
        <v>0</v>
      </c>
    </row>
    <row r="288" spans="1:6">
      <c r="A288" s="47" t="str">
        <f t="shared" si="119"/>
        <v/>
      </c>
      <c r="B288" s="47" t="str">
        <f t="shared" si="120"/>
        <v/>
      </c>
      <c r="C288" s="48">
        <f t="shared" si="121"/>
        <v>0</v>
      </c>
      <c r="D288" s="48">
        <f t="shared" si="122"/>
        <v>0</v>
      </c>
      <c r="E288" s="48">
        <f t="shared" si="123"/>
        <v>0</v>
      </c>
      <c r="F288" s="48">
        <f t="shared" si="124"/>
        <v>0</v>
      </c>
    </row>
    <row r="289" spans="1:6">
      <c r="A289" s="47" t="str">
        <f t="shared" si="119"/>
        <v/>
      </c>
      <c r="B289" s="47" t="str">
        <f t="shared" si="120"/>
        <v/>
      </c>
      <c r="C289" s="48">
        <f t="shared" si="121"/>
        <v>0</v>
      </c>
      <c r="D289" s="48">
        <f t="shared" si="122"/>
        <v>0</v>
      </c>
      <c r="E289" s="48">
        <f t="shared" si="123"/>
        <v>0</v>
      </c>
      <c r="F289" s="48">
        <f t="shared" si="124"/>
        <v>0</v>
      </c>
    </row>
    <row r="290" spans="1:6">
      <c r="A290" s="47" t="str">
        <f t="shared" si="119"/>
        <v/>
      </c>
      <c r="B290" s="47" t="str">
        <f t="shared" si="120"/>
        <v/>
      </c>
      <c r="C290" s="48">
        <f t="shared" si="121"/>
        <v>0</v>
      </c>
      <c r="D290" s="48">
        <f t="shared" si="122"/>
        <v>0</v>
      </c>
      <c r="E290" s="48">
        <f t="shared" si="123"/>
        <v>0</v>
      </c>
      <c r="F290" s="48">
        <f t="shared" si="124"/>
        <v>0</v>
      </c>
    </row>
    <row r="291" spans="1:6">
      <c r="A291" s="47" t="str">
        <f t="shared" si="119"/>
        <v/>
      </c>
      <c r="B291" s="47" t="str">
        <f t="shared" si="120"/>
        <v/>
      </c>
      <c r="C291" s="48">
        <f t="shared" si="121"/>
        <v>0</v>
      </c>
      <c r="D291" s="48">
        <f t="shared" si="122"/>
        <v>0</v>
      </c>
      <c r="E291" s="48">
        <f t="shared" si="123"/>
        <v>0</v>
      </c>
      <c r="F291" s="48">
        <f t="shared" si="124"/>
        <v>0</v>
      </c>
    </row>
    <row r="292" spans="1:6">
      <c r="A292" s="47" t="str">
        <f t="shared" si="119"/>
        <v/>
      </c>
      <c r="B292" s="47" t="str">
        <f t="shared" si="120"/>
        <v/>
      </c>
      <c r="C292" s="48">
        <f t="shared" si="121"/>
        <v>0</v>
      </c>
      <c r="D292" s="48">
        <f t="shared" si="122"/>
        <v>0</v>
      </c>
      <c r="E292" s="48">
        <f t="shared" si="123"/>
        <v>0</v>
      </c>
      <c r="F292" s="48">
        <f t="shared" si="124"/>
        <v>0</v>
      </c>
    </row>
    <row r="293" spans="1:6">
      <c r="A293" s="47" t="str">
        <f t="shared" si="119"/>
        <v/>
      </c>
      <c r="B293" s="47" t="str">
        <f t="shared" si="120"/>
        <v/>
      </c>
      <c r="C293" s="48">
        <f t="shared" si="121"/>
        <v>0</v>
      </c>
      <c r="D293" s="48">
        <f t="shared" si="122"/>
        <v>0</v>
      </c>
      <c r="E293" s="48">
        <f t="shared" si="123"/>
        <v>0</v>
      </c>
      <c r="F293" s="48">
        <f t="shared" si="124"/>
        <v>0</v>
      </c>
    </row>
    <row r="294" spans="1:6">
      <c r="A294" s="47" t="str">
        <f t="shared" si="119"/>
        <v/>
      </c>
      <c r="B294" s="47" t="str">
        <f t="shared" si="120"/>
        <v/>
      </c>
      <c r="C294" s="48">
        <f t="shared" si="121"/>
        <v>0</v>
      </c>
      <c r="D294" s="48">
        <f t="shared" si="122"/>
        <v>0</v>
      </c>
      <c r="E294" s="48">
        <f t="shared" si="123"/>
        <v>0</v>
      </c>
      <c r="F294" s="48">
        <f t="shared" si="124"/>
        <v>0</v>
      </c>
    </row>
    <row r="295" spans="1:6">
      <c r="A295" s="47" t="str">
        <f t="shared" si="119"/>
        <v/>
      </c>
      <c r="B295" s="47" t="str">
        <f t="shared" si="120"/>
        <v/>
      </c>
      <c r="C295" s="48">
        <f t="shared" si="121"/>
        <v>0</v>
      </c>
      <c r="D295" s="48">
        <f t="shared" si="122"/>
        <v>0</v>
      </c>
      <c r="E295" s="48">
        <f t="shared" si="123"/>
        <v>0</v>
      </c>
      <c r="F295" s="48">
        <f t="shared" si="124"/>
        <v>0</v>
      </c>
    </row>
    <row r="296" spans="1:6">
      <c r="A296" s="47" t="str">
        <f t="shared" si="119"/>
        <v/>
      </c>
      <c r="B296" s="47" t="str">
        <f t="shared" si="120"/>
        <v/>
      </c>
      <c r="C296" s="48">
        <f t="shared" si="121"/>
        <v>0</v>
      </c>
      <c r="D296" s="48">
        <f t="shared" si="122"/>
        <v>0</v>
      </c>
      <c r="E296" s="48">
        <f t="shared" si="123"/>
        <v>0</v>
      </c>
      <c r="F296" s="48">
        <f t="shared" si="124"/>
        <v>0</v>
      </c>
    </row>
    <row r="297" spans="1:6">
      <c r="A297" s="47" t="str">
        <f t="shared" si="119"/>
        <v/>
      </c>
      <c r="B297" s="47" t="str">
        <f t="shared" si="120"/>
        <v/>
      </c>
      <c r="C297" s="48">
        <f t="shared" si="121"/>
        <v>0</v>
      </c>
      <c r="D297" s="48">
        <f t="shared" si="122"/>
        <v>0</v>
      </c>
      <c r="E297" s="48">
        <f t="shared" si="123"/>
        <v>0</v>
      </c>
      <c r="F297" s="48">
        <f t="shared" si="124"/>
        <v>0</v>
      </c>
    </row>
    <row r="298" spans="1:6">
      <c r="A298" s="47" t="str">
        <f t="shared" si="119"/>
        <v/>
      </c>
      <c r="B298" s="47" t="str">
        <f t="shared" si="120"/>
        <v/>
      </c>
      <c r="C298" s="48">
        <f t="shared" si="121"/>
        <v>0</v>
      </c>
      <c r="D298" s="48">
        <f t="shared" si="122"/>
        <v>0</v>
      </c>
      <c r="E298" s="48">
        <f t="shared" si="123"/>
        <v>0</v>
      </c>
      <c r="F298" s="48">
        <f t="shared" si="124"/>
        <v>0</v>
      </c>
    </row>
    <row r="299" spans="1:6">
      <c r="A299" s="47" t="str">
        <f t="shared" si="119"/>
        <v/>
      </c>
      <c r="B299" s="47" t="str">
        <f t="shared" si="120"/>
        <v/>
      </c>
      <c r="C299" s="48">
        <f t="shared" ref="C299:C311" si="125">IF($A299=121,1,IF($A299&gt;121,0,IF($A299&lt;(x+n),INDEX(Aggregattafel_2.O,$A299+1,2),IF($A299=(x+n),INDEX(f,1,2),IF(AND($A299&gt;(x+n),$A299&lt;(x+n+5)),INDEX(f,2,2),1))*INDEX(Selektionstafel_2.O,$A299+1,2))*EXP(-(INDEX(F_2_2.O,$A299+1,2)*($B299-1999)+INDEX(G,$B299-1998,1)*(INDEX(F_1_2.O,$A299+1,2)-INDEX(F_2_2.O,$A299+1,2))))))</f>
        <v>0</v>
      </c>
      <c r="D299" s="48">
        <f t="shared" ref="D299:D311" si="126">IF($A299=121,1,IF($A299&gt;121,0,INDEX(Aggregattafel_2.O,$A299+1,2)*EXP(-(INDEX(F_2_2.O,$A299+1,2)*($B299-1999)+INDEX(G,$B299-1998,1)*(INDEX(F_1_2.O,$A299+1,2)-INDEX(F_2_2.O,$A299+1,2))))))</f>
        <v>0</v>
      </c>
      <c r="E299" s="48">
        <f t="shared" ref="E299:E311" si="127">IF($A299=121,1,IF($A299&gt;121,0,IF($A299&lt;(x+n),INDEX(Aggregattafel_1.O,$A299+1,2),IF($A299=(x+n),INDEX(f,1,2),IF(AND($A299&gt;(x+n),$A299&lt;(x+n+5)),INDEX(f,2,2),1))*INDEX(Selektionstafel_1.O,$A299+1,2))*EXP(-INDEX(F_1.O,$A299+1,2)*($B299-1999))))</f>
        <v>0</v>
      </c>
      <c r="F299" s="48">
        <f t="shared" ref="F299:F311" si="128">IF($A299=121,1,IF($A299&gt;121,0,INDEX(Aggregattafel_1.O,$A299+1,2)*EXP(-INDEX(F_1.O,$A299+1,2)*($B299-1999))))</f>
        <v>0</v>
      </c>
    </row>
    <row r="300" spans="1:6">
      <c r="A300" s="47" t="str">
        <f t="shared" si="119"/>
        <v/>
      </c>
      <c r="B300" s="47" t="str">
        <f t="shared" si="120"/>
        <v/>
      </c>
      <c r="C300" s="48">
        <f t="shared" si="125"/>
        <v>0</v>
      </c>
      <c r="D300" s="48">
        <f t="shared" si="126"/>
        <v>0</v>
      </c>
      <c r="E300" s="48">
        <f t="shared" si="127"/>
        <v>0</v>
      </c>
      <c r="F300" s="48">
        <f t="shared" si="128"/>
        <v>0</v>
      </c>
    </row>
    <row r="301" spans="1:6">
      <c r="A301" s="47" t="str">
        <f t="shared" ref="A301:A311" si="129">IF(AND(A300&lt;121,A300&lt;&gt;""),A300+1,"")</f>
        <v/>
      </c>
      <c r="B301" s="47" t="str">
        <f t="shared" ref="B301:B311" si="130">IF(AND($A300&lt;121,$A300&lt;&gt;""),B300+1,"")</f>
        <v/>
      </c>
      <c r="C301" s="48">
        <f t="shared" si="125"/>
        <v>0</v>
      </c>
      <c r="D301" s="48">
        <f t="shared" si="126"/>
        <v>0</v>
      </c>
      <c r="E301" s="48">
        <f t="shared" si="127"/>
        <v>0</v>
      </c>
      <c r="F301" s="48">
        <f t="shared" si="128"/>
        <v>0</v>
      </c>
    </row>
    <row r="302" spans="1:6">
      <c r="A302" s="47" t="str">
        <f t="shared" si="129"/>
        <v/>
      </c>
      <c r="B302" s="47" t="str">
        <f t="shared" si="130"/>
        <v/>
      </c>
      <c r="C302" s="48">
        <f t="shared" si="125"/>
        <v>0</v>
      </c>
      <c r="D302" s="48">
        <f t="shared" si="126"/>
        <v>0</v>
      </c>
      <c r="E302" s="48">
        <f t="shared" si="127"/>
        <v>0</v>
      </c>
      <c r="F302" s="48">
        <f t="shared" si="128"/>
        <v>0</v>
      </c>
    </row>
    <row r="303" spans="1:6">
      <c r="A303" s="47" t="str">
        <f t="shared" si="129"/>
        <v/>
      </c>
      <c r="B303" s="47" t="str">
        <f t="shared" si="130"/>
        <v/>
      </c>
      <c r="C303" s="48">
        <f t="shared" si="125"/>
        <v>0</v>
      </c>
      <c r="D303" s="48">
        <f t="shared" si="126"/>
        <v>0</v>
      </c>
      <c r="E303" s="48">
        <f t="shared" si="127"/>
        <v>0</v>
      </c>
      <c r="F303" s="48">
        <f t="shared" si="128"/>
        <v>0</v>
      </c>
    </row>
    <row r="304" spans="1:6">
      <c r="A304" s="47" t="str">
        <f t="shared" si="129"/>
        <v/>
      </c>
      <c r="B304" s="47" t="str">
        <f t="shared" si="130"/>
        <v/>
      </c>
      <c r="C304" s="48">
        <f t="shared" si="125"/>
        <v>0</v>
      </c>
      <c r="D304" s="48">
        <f t="shared" si="126"/>
        <v>0</v>
      </c>
      <c r="E304" s="48">
        <f t="shared" si="127"/>
        <v>0</v>
      </c>
      <c r="F304" s="48">
        <f t="shared" si="128"/>
        <v>0</v>
      </c>
    </row>
    <row r="305" spans="1:6">
      <c r="A305" s="47" t="str">
        <f t="shared" si="129"/>
        <v/>
      </c>
      <c r="B305" s="47" t="str">
        <f t="shared" si="130"/>
        <v/>
      </c>
      <c r="C305" s="48">
        <f t="shared" si="125"/>
        <v>0</v>
      </c>
      <c r="D305" s="48">
        <f t="shared" si="126"/>
        <v>0</v>
      </c>
      <c r="E305" s="48">
        <f t="shared" si="127"/>
        <v>0</v>
      </c>
      <c r="F305" s="48">
        <f t="shared" si="128"/>
        <v>0</v>
      </c>
    </row>
    <row r="306" spans="1:6">
      <c r="A306" s="47" t="str">
        <f t="shared" si="129"/>
        <v/>
      </c>
      <c r="B306" s="47" t="str">
        <f t="shared" si="130"/>
        <v/>
      </c>
      <c r="C306" s="48">
        <f t="shared" si="125"/>
        <v>0</v>
      </c>
      <c r="D306" s="48">
        <f t="shared" si="126"/>
        <v>0</v>
      </c>
      <c r="E306" s="48">
        <f t="shared" si="127"/>
        <v>0</v>
      </c>
      <c r="F306" s="48">
        <f t="shared" si="128"/>
        <v>0</v>
      </c>
    </row>
    <row r="307" spans="1:6">
      <c r="A307" s="47" t="str">
        <f t="shared" si="129"/>
        <v/>
      </c>
      <c r="B307" s="47" t="str">
        <f t="shared" si="130"/>
        <v/>
      </c>
      <c r="C307" s="48">
        <f t="shared" si="125"/>
        <v>0</v>
      </c>
      <c r="D307" s="48">
        <f t="shared" si="126"/>
        <v>0</v>
      </c>
      <c r="E307" s="48">
        <f t="shared" si="127"/>
        <v>0</v>
      </c>
      <c r="F307" s="48">
        <f t="shared" si="128"/>
        <v>0</v>
      </c>
    </row>
    <row r="308" spans="1:6">
      <c r="A308" s="47" t="str">
        <f t="shared" si="129"/>
        <v/>
      </c>
      <c r="B308" s="47" t="str">
        <f t="shared" si="130"/>
        <v/>
      </c>
      <c r="C308" s="48">
        <f t="shared" si="125"/>
        <v>0</v>
      </c>
      <c r="D308" s="48">
        <f t="shared" si="126"/>
        <v>0</v>
      </c>
      <c r="E308" s="48">
        <f t="shared" si="127"/>
        <v>0</v>
      </c>
      <c r="F308" s="48">
        <f t="shared" si="128"/>
        <v>0</v>
      </c>
    </row>
    <row r="309" spans="1:6">
      <c r="A309" s="47" t="str">
        <f t="shared" si="129"/>
        <v/>
      </c>
      <c r="B309" s="47" t="str">
        <f t="shared" si="130"/>
        <v/>
      </c>
      <c r="C309" s="48">
        <f t="shared" si="125"/>
        <v>0</v>
      </c>
      <c r="D309" s="48">
        <f t="shared" si="126"/>
        <v>0</v>
      </c>
      <c r="E309" s="48">
        <f t="shared" si="127"/>
        <v>0</v>
      </c>
      <c r="F309" s="48">
        <f t="shared" si="128"/>
        <v>0</v>
      </c>
    </row>
    <row r="310" spans="1:6">
      <c r="A310" s="47" t="str">
        <f t="shared" si="129"/>
        <v/>
      </c>
      <c r="B310" s="47" t="str">
        <f t="shared" si="130"/>
        <v/>
      </c>
      <c r="C310" s="48">
        <f t="shared" si="125"/>
        <v>0</v>
      </c>
      <c r="D310" s="48">
        <f t="shared" si="126"/>
        <v>0</v>
      </c>
      <c r="E310" s="48">
        <f t="shared" si="127"/>
        <v>0</v>
      </c>
      <c r="F310" s="48">
        <f t="shared" si="128"/>
        <v>0</v>
      </c>
    </row>
    <row r="311" spans="1:6">
      <c r="A311" s="47" t="str">
        <f t="shared" si="129"/>
        <v/>
      </c>
      <c r="B311" s="47" t="str">
        <f t="shared" si="130"/>
        <v/>
      </c>
      <c r="C311" s="48">
        <f t="shared" si="125"/>
        <v>0</v>
      </c>
      <c r="D311" s="48">
        <f t="shared" si="126"/>
        <v>0</v>
      </c>
      <c r="E311" s="48">
        <f t="shared" si="127"/>
        <v>0</v>
      </c>
      <c r="F311" s="48">
        <f t="shared" si="128"/>
        <v>0</v>
      </c>
    </row>
    <row r="312" spans="1:6">
      <c r="C312" s="4"/>
      <c r="D312" s="4"/>
      <c r="E312" s="4"/>
      <c r="F312" s="4"/>
    </row>
    <row r="313" spans="1:6">
      <c r="C313" s="4"/>
      <c r="D313" s="4"/>
      <c r="E313" s="4"/>
      <c r="F313" s="4"/>
    </row>
    <row r="314" spans="1:6">
      <c r="C314" s="4"/>
      <c r="D314" s="4"/>
      <c r="E314" s="4"/>
      <c r="F314" s="4"/>
    </row>
    <row r="315" spans="1:6">
      <c r="C315" s="4"/>
      <c r="D315" s="4"/>
      <c r="E315" s="4"/>
      <c r="F315" s="4"/>
    </row>
    <row r="316" spans="1:6">
      <c r="C316" s="4"/>
      <c r="D316" s="4"/>
      <c r="E316" s="4"/>
      <c r="F316" s="4"/>
    </row>
    <row r="317" spans="1:6">
      <c r="C317" s="4"/>
      <c r="D317" s="4"/>
      <c r="E317" s="4"/>
      <c r="F317" s="4"/>
    </row>
    <row r="318" spans="1:6">
      <c r="C318" s="4"/>
      <c r="D318" s="4"/>
      <c r="E318" s="4"/>
      <c r="F318" s="4"/>
    </row>
    <row r="319" spans="1:6">
      <c r="C319" s="4"/>
      <c r="D319" s="4"/>
      <c r="E319" s="4"/>
      <c r="F319" s="4"/>
    </row>
    <row r="320" spans="1:6">
      <c r="C320" s="4"/>
      <c r="D320" s="4"/>
      <c r="E320" s="4"/>
      <c r="F320" s="4"/>
    </row>
    <row r="321" spans="3:6">
      <c r="C321" s="4"/>
      <c r="D321" s="4"/>
      <c r="E321" s="4"/>
      <c r="F321" s="4"/>
    </row>
    <row r="322" spans="3:6">
      <c r="C322" s="4"/>
      <c r="D322" s="4"/>
      <c r="E322" s="4"/>
      <c r="F322" s="4"/>
    </row>
    <row r="323" spans="3:6">
      <c r="C323" s="4"/>
      <c r="D323" s="4"/>
      <c r="E323" s="4"/>
      <c r="F323" s="4"/>
    </row>
    <row r="324" spans="3:6">
      <c r="C324" s="4"/>
      <c r="D324" s="4"/>
      <c r="E324" s="4"/>
      <c r="F324" s="4"/>
    </row>
    <row r="325" spans="3:6">
      <c r="C325" s="4"/>
      <c r="D325" s="4"/>
      <c r="E325" s="4"/>
      <c r="F325" s="4"/>
    </row>
    <row r="326" spans="3:6">
      <c r="C326" s="4"/>
      <c r="D326" s="4"/>
      <c r="E326" s="4"/>
      <c r="F326" s="4"/>
    </row>
    <row r="327" spans="3:6">
      <c r="C327" s="4"/>
      <c r="D327" s="4"/>
      <c r="E327" s="4"/>
      <c r="F327" s="4"/>
    </row>
    <row r="328" spans="3:6">
      <c r="C328" s="4"/>
      <c r="D328" s="4"/>
      <c r="E328" s="4"/>
      <c r="F328" s="4"/>
    </row>
    <row r="329" spans="3:6">
      <c r="C329" s="4"/>
      <c r="D329" s="4"/>
      <c r="E329" s="4"/>
      <c r="F329" s="4"/>
    </row>
    <row r="330" spans="3:6">
      <c r="C330" s="4"/>
      <c r="D330" s="4"/>
      <c r="E330" s="4"/>
      <c r="F330" s="4"/>
    </row>
    <row r="331" spans="3:6">
      <c r="C331" s="4"/>
      <c r="D331" s="4"/>
      <c r="E331" s="4"/>
      <c r="F331" s="4"/>
    </row>
    <row r="332" spans="3:6">
      <c r="C332" s="4"/>
      <c r="D332" s="4"/>
      <c r="E332" s="4"/>
      <c r="F332" s="4"/>
    </row>
    <row r="333" spans="3:6">
      <c r="C333" s="4"/>
      <c r="D333" s="4"/>
      <c r="E333" s="4"/>
      <c r="F333" s="4"/>
    </row>
    <row r="334" spans="3:6">
      <c r="C334" s="4"/>
      <c r="D334" s="4"/>
      <c r="E334" s="4"/>
      <c r="F334" s="4"/>
    </row>
    <row r="335" spans="3:6">
      <c r="C335" s="4"/>
      <c r="D335" s="4"/>
      <c r="E335" s="4"/>
      <c r="F335" s="4"/>
    </row>
    <row r="336" spans="3:6">
      <c r="C336" s="4"/>
      <c r="D336" s="4"/>
      <c r="E336" s="4"/>
      <c r="F336" s="4"/>
    </row>
    <row r="337" spans="3:6">
      <c r="C337" s="4"/>
      <c r="D337" s="4"/>
      <c r="E337" s="4"/>
      <c r="F337" s="4"/>
    </row>
    <row r="338" spans="3:6">
      <c r="C338" s="4"/>
      <c r="D338" s="4"/>
      <c r="E338" s="4"/>
      <c r="F338" s="4"/>
    </row>
    <row r="339" spans="3:6">
      <c r="C339" s="4"/>
      <c r="D339" s="4"/>
      <c r="E339" s="4"/>
      <c r="F339" s="4"/>
    </row>
    <row r="340" spans="3:6">
      <c r="C340" s="4"/>
      <c r="D340" s="4"/>
      <c r="E340" s="4"/>
      <c r="F340" s="4"/>
    </row>
    <row r="341" spans="3:6">
      <c r="C341" s="4"/>
      <c r="D341" s="4"/>
      <c r="E341" s="4"/>
      <c r="F341" s="4"/>
    </row>
    <row r="342" spans="3:6">
      <c r="C342" s="4"/>
      <c r="D342" s="4"/>
      <c r="E342" s="4"/>
      <c r="F342" s="4"/>
    </row>
    <row r="343" spans="3:6">
      <c r="C343" s="4"/>
      <c r="D343" s="4"/>
      <c r="E343" s="4"/>
      <c r="F343" s="4"/>
    </row>
    <row r="344" spans="3:6">
      <c r="C344" s="4"/>
      <c r="D344" s="4"/>
      <c r="E344" s="4"/>
      <c r="F344" s="4"/>
    </row>
    <row r="345" spans="3:6">
      <c r="C345" s="4"/>
      <c r="D345" s="4"/>
      <c r="E345" s="4"/>
      <c r="F345" s="4"/>
    </row>
    <row r="346" spans="3:6">
      <c r="C346" s="4"/>
      <c r="D346" s="4"/>
      <c r="E346" s="4"/>
      <c r="F346" s="4"/>
    </row>
    <row r="347" spans="3:6">
      <c r="C347" s="4"/>
      <c r="D347" s="4"/>
      <c r="E347" s="4"/>
      <c r="F347" s="4"/>
    </row>
    <row r="348" spans="3:6">
      <c r="C348" s="4"/>
      <c r="D348" s="4"/>
      <c r="E348" s="4"/>
      <c r="F348" s="4"/>
    </row>
    <row r="349" spans="3:6">
      <c r="C349" s="4"/>
      <c r="D349" s="4"/>
      <c r="E349" s="4"/>
      <c r="F349" s="4"/>
    </row>
    <row r="350" spans="3:6">
      <c r="C350" s="4"/>
      <c r="D350" s="4"/>
      <c r="E350" s="4"/>
      <c r="F350" s="4"/>
    </row>
    <row r="351" spans="3:6">
      <c r="C351" s="4"/>
      <c r="D351" s="4"/>
      <c r="E351" s="4"/>
      <c r="F351" s="4"/>
    </row>
    <row r="352" spans="3:6">
      <c r="C352" s="4"/>
      <c r="D352" s="4"/>
      <c r="E352" s="4"/>
      <c r="F352" s="4"/>
    </row>
    <row r="353" spans="3:6">
      <c r="C353" s="4"/>
      <c r="D353" s="4"/>
      <c r="E353" s="4"/>
      <c r="F353" s="4"/>
    </row>
    <row r="354" spans="3:6">
      <c r="C354" s="4"/>
      <c r="D354" s="4"/>
      <c r="E354" s="4"/>
      <c r="F354" s="4"/>
    </row>
    <row r="355" spans="3:6">
      <c r="C355" s="4"/>
      <c r="D355" s="4"/>
      <c r="E355" s="4"/>
      <c r="F355" s="4"/>
    </row>
    <row r="356" spans="3:6">
      <c r="C356" s="4"/>
      <c r="D356" s="4"/>
      <c r="E356" s="4"/>
      <c r="F356" s="4"/>
    </row>
    <row r="357" spans="3:6">
      <c r="C357" s="4"/>
      <c r="D357" s="4"/>
      <c r="E357" s="4"/>
      <c r="F357" s="4"/>
    </row>
    <row r="358" spans="3:6">
      <c r="C358" s="4"/>
      <c r="D358" s="4"/>
      <c r="E358" s="4"/>
      <c r="F358" s="4"/>
    </row>
    <row r="359" spans="3:6">
      <c r="C359" s="4"/>
      <c r="D359" s="4"/>
      <c r="E359" s="4"/>
      <c r="F359" s="4"/>
    </row>
    <row r="360" spans="3:6">
      <c r="C360" s="4"/>
      <c r="D360" s="4"/>
      <c r="E360" s="4"/>
      <c r="F360" s="4"/>
    </row>
    <row r="361" spans="3:6">
      <c r="C361" s="4"/>
      <c r="D361" s="4"/>
      <c r="E361" s="4"/>
      <c r="F361" s="4"/>
    </row>
    <row r="362" spans="3:6">
      <c r="C362" s="4"/>
      <c r="D362" s="4"/>
      <c r="E362" s="4"/>
      <c r="F362" s="4"/>
    </row>
    <row r="363" spans="3:6">
      <c r="C363" s="4"/>
      <c r="D363" s="4"/>
      <c r="E363" s="4"/>
      <c r="F363" s="4"/>
    </row>
    <row r="364" spans="3:6">
      <c r="C364" s="4"/>
      <c r="D364" s="4"/>
      <c r="E364" s="4"/>
      <c r="F364" s="4"/>
    </row>
    <row r="365" spans="3:6">
      <c r="C365" s="4"/>
      <c r="D365" s="4"/>
      <c r="E365" s="4"/>
      <c r="F365" s="4"/>
    </row>
    <row r="366" spans="3:6">
      <c r="C366" s="4"/>
      <c r="D366" s="4"/>
      <c r="E366" s="4"/>
      <c r="F366" s="4"/>
    </row>
    <row r="367" spans="3:6">
      <c r="C367" s="4"/>
      <c r="D367" s="4"/>
      <c r="E367" s="4"/>
      <c r="F367" s="4"/>
    </row>
    <row r="368" spans="3:6">
      <c r="C368" s="4"/>
      <c r="D368" s="4"/>
      <c r="E368" s="4"/>
      <c r="F368" s="4"/>
    </row>
    <row r="369" spans="3:6">
      <c r="C369" s="4"/>
      <c r="D369" s="4"/>
      <c r="E369" s="4"/>
      <c r="F369" s="4"/>
    </row>
    <row r="370" spans="3:6">
      <c r="C370" s="4"/>
      <c r="D370" s="4"/>
      <c r="E370" s="4"/>
      <c r="F370" s="4"/>
    </row>
    <row r="371" spans="3:6">
      <c r="C371" s="4"/>
      <c r="D371" s="4"/>
      <c r="E371" s="4"/>
      <c r="F371" s="4"/>
    </row>
    <row r="372" spans="3:6">
      <c r="C372" s="4"/>
      <c r="D372" s="4"/>
      <c r="E372" s="4"/>
      <c r="F372" s="4"/>
    </row>
    <row r="373" spans="3:6">
      <c r="C373" s="4"/>
      <c r="D373" s="4"/>
      <c r="E373" s="4"/>
      <c r="F373" s="4"/>
    </row>
    <row r="374" spans="3:6">
      <c r="C374" s="4"/>
      <c r="D374" s="4"/>
      <c r="E374" s="4"/>
      <c r="F374" s="4"/>
    </row>
    <row r="375" spans="3:6">
      <c r="C375" s="4"/>
      <c r="D375" s="4"/>
      <c r="E375" s="4"/>
      <c r="F375" s="4"/>
    </row>
    <row r="376" spans="3:6">
      <c r="C376" s="4"/>
      <c r="D376" s="4"/>
      <c r="E376" s="4"/>
      <c r="F376" s="4"/>
    </row>
    <row r="377" spans="3:6">
      <c r="C377" s="4"/>
      <c r="D377" s="4"/>
      <c r="E377" s="4"/>
      <c r="F377" s="4"/>
    </row>
    <row r="378" spans="3:6">
      <c r="C378" s="4"/>
      <c r="D378" s="4"/>
      <c r="E378" s="4"/>
      <c r="F378" s="4"/>
    </row>
    <row r="379" spans="3:6">
      <c r="C379" s="4"/>
      <c r="D379" s="4"/>
      <c r="E379" s="4"/>
      <c r="F379" s="4"/>
    </row>
    <row r="380" spans="3:6">
      <c r="C380" s="4"/>
      <c r="D380" s="4"/>
      <c r="E380" s="4"/>
      <c r="F380" s="4"/>
    </row>
    <row r="381" spans="3:6">
      <c r="C381" s="4"/>
      <c r="D381" s="4"/>
      <c r="E381" s="4"/>
      <c r="F381" s="4"/>
    </row>
    <row r="382" spans="3:6">
      <c r="C382" s="4"/>
      <c r="D382" s="4"/>
      <c r="E382" s="4"/>
      <c r="F382" s="4"/>
    </row>
    <row r="383" spans="3:6">
      <c r="C383" s="4"/>
      <c r="D383" s="4"/>
      <c r="E383" s="4"/>
      <c r="F383" s="4"/>
    </row>
    <row r="384" spans="3:6">
      <c r="C384" s="4"/>
      <c r="D384" s="4"/>
      <c r="E384" s="4"/>
      <c r="F384" s="4"/>
    </row>
    <row r="385" spans="3:6">
      <c r="C385" s="4"/>
      <c r="D385" s="4"/>
      <c r="E385" s="4"/>
      <c r="F385" s="4"/>
    </row>
    <row r="386" spans="3:6">
      <c r="C386" s="4"/>
      <c r="D386" s="4"/>
      <c r="E386" s="4"/>
      <c r="F386" s="4"/>
    </row>
    <row r="387" spans="3:6">
      <c r="C387" s="4"/>
      <c r="D387" s="4"/>
      <c r="E387" s="4"/>
      <c r="F387" s="4"/>
    </row>
    <row r="388" spans="3:6">
      <c r="C388" s="4"/>
      <c r="D388" s="4"/>
      <c r="E388" s="4"/>
      <c r="F388" s="4"/>
    </row>
    <row r="389" spans="3:6">
      <c r="C389" s="4"/>
      <c r="D389" s="4"/>
      <c r="E389" s="4"/>
      <c r="F389" s="4"/>
    </row>
    <row r="390" spans="3:6">
      <c r="C390" s="4"/>
      <c r="D390" s="4"/>
      <c r="E390" s="4"/>
      <c r="F390" s="4"/>
    </row>
    <row r="391" spans="3:6">
      <c r="C391" s="4"/>
      <c r="D391" s="4"/>
      <c r="E391" s="4"/>
      <c r="F391" s="4"/>
    </row>
    <row r="392" spans="3:6">
      <c r="C392" s="4"/>
      <c r="D392" s="4"/>
      <c r="E392" s="4"/>
      <c r="F392" s="4"/>
    </row>
    <row r="393" spans="3:6">
      <c r="C393" s="4"/>
      <c r="D393" s="4"/>
      <c r="E393" s="4"/>
      <c r="F393" s="4"/>
    </row>
    <row r="394" spans="3:6">
      <c r="C394" s="4"/>
      <c r="D394" s="4"/>
      <c r="E394" s="4"/>
      <c r="F394" s="4"/>
    </row>
    <row r="395" spans="3:6">
      <c r="C395" s="4"/>
      <c r="D395" s="4"/>
      <c r="E395" s="4"/>
      <c r="F395" s="4"/>
    </row>
    <row r="396" spans="3:6">
      <c r="C396" s="4"/>
      <c r="D396" s="4"/>
      <c r="E396" s="4"/>
      <c r="F396" s="4"/>
    </row>
    <row r="397" spans="3:6">
      <c r="C397" s="4"/>
      <c r="D397" s="4"/>
      <c r="E397" s="4"/>
      <c r="F397" s="4"/>
    </row>
    <row r="398" spans="3:6">
      <c r="C398" s="4"/>
      <c r="D398" s="4"/>
      <c r="E398" s="4"/>
      <c r="F398" s="4"/>
    </row>
    <row r="399" spans="3:6">
      <c r="C399" s="4"/>
      <c r="D399" s="4"/>
      <c r="E399" s="4"/>
      <c r="F399" s="4"/>
    </row>
    <row r="400" spans="3:6">
      <c r="C400" s="4"/>
      <c r="D400" s="4"/>
      <c r="E400" s="4"/>
      <c r="F400" s="4"/>
    </row>
    <row r="401" spans="3:6">
      <c r="C401" s="4"/>
      <c r="D401" s="4"/>
      <c r="E401" s="4"/>
      <c r="F401" s="4"/>
    </row>
    <row r="402" spans="3:6">
      <c r="C402" s="4"/>
      <c r="D402" s="4"/>
      <c r="E402" s="4"/>
      <c r="F402" s="4"/>
    </row>
    <row r="403" spans="3:6">
      <c r="C403" s="4"/>
      <c r="D403" s="4"/>
      <c r="E403" s="4"/>
      <c r="F403" s="4"/>
    </row>
    <row r="404" spans="3:6">
      <c r="C404" s="4"/>
      <c r="D404" s="4"/>
      <c r="E404" s="4"/>
      <c r="F404" s="4"/>
    </row>
    <row r="405" spans="3:6">
      <c r="C405" s="4"/>
      <c r="D405" s="4"/>
      <c r="E405" s="4"/>
      <c r="F405" s="4"/>
    </row>
    <row r="406" spans="3:6">
      <c r="C406" s="4"/>
      <c r="D406" s="4"/>
      <c r="E406" s="4"/>
      <c r="F406" s="4"/>
    </row>
    <row r="407" spans="3:6">
      <c r="C407" s="4"/>
      <c r="D407" s="4"/>
      <c r="E407" s="4"/>
      <c r="F407" s="4"/>
    </row>
    <row r="408" spans="3:6">
      <c r="C408" s="4"/>
      <c r="D408" s="4"/>
      <c r="E408" s="4"/>
      <c r="F408" s="4"/>
    </row>
    <row r="409" spans="3:6">
      <c r="C409" s="4"/>
      <c r="D409" s="4"/>
      <c r="E409" s="4"/>
      <c r="F409" s="4"/>
    </row>
    <row r="410" spans="3:6">
      <c r="C410" s="4"/>
      <c r="D410" s="4"/>
      <c r="E410" s="4"/>
      <c r="F410" s="4"/>
    </row>
    <row r="411" spans="3:6">
      <c r="C411" s="4"/>
      <c r="D411" s="4"/>
      <c r="E411" s="4"/>
      <c r="F411" s="4"/>
    </row>
    <row r="412" spans="3:6">
      <c r="C412" s="4"/>
      <c r="D412" s="4"/>
      <c r="E412" s="4"/>
      <c r="F412" s="4"/>
    </row>
    <row r="413" spans="3:6">
      <c r="C413" s="4"/>
      <c r="D413" s="4"/>
      <c r="E413" s="4"/>
      <c r="F413" s="4"/>
    </row>
    <row r="414" spans="3:6">
      <c r="C414" s="4"/>
      <c r="D414" s="4"/>
      <c r="E414" s="4"/>
      <c r="F414" s="4"/>
    </row>
    <row r="415" spans="3:6">
      <c r="C415" s="4"/>
      <c r="D415" s="4"/>
      <c r="E415" s="4"/>
      <c r="F415" s="4"/>
    </row>
    <row r="416" spans="3:6">
      <c r="C416" s="4"/>
      <c r="D416" s="4"/>
      <c r="E416" s="4"/>
      <c r="F416" s="4"/>
    </row>
    <row r="417" spans="3:6">
      <c r="C417" s="4"/>
      <c r="D417" s="4"/>
      <c r="E417" s="4"/>
      <c r="F417" s="4"/>
    </row>
    <row r="418" spans="3:6">
      <c r="C418" s="4"/>
      <c r="D418" s="4"/>
      <c r="E418" s="4"/>
      <c r="F418" s="4"/>
    </row>
    <row r="419" spans="3:6">
      <c r="C419" s="4"/>
      <c r="D419" s="4"/>
      <c r="E419" s="4"/>
      <c r="F419" s="4"/>
    </row>
    <row r="420" spans="3:6">
      <c r="C420" s="4"/>
      <c r="D420" s="4"/>
      <c r="E420" s="4"/>
      <c r="F420" s="4"/>
    </row>
    <row r="421" spans="3:6">
      <c r="C421" s="4"/>
      <c r="D421" s="4"/>
      <c r="E421" s="4"/>
      <c r="F421" s="4"/>
    </row>
    <row r="422" spans="3:6">
      <c r="C422" s="4"/>
      <c r="D422" s="4"/>
      <c r="E422" s="4"/>
      <c r="F422" s="4"/>
    </row>
    <row r="423" spans="3:6">
      <c r="C423" s="4"/>
      <c r="D423" s="4"/>
      <c r="E423" s="4"/>
      <c r="F423" s="4"/>
    </row>
    <row r="424" spans="3:6">
      <c r="C424" s="4"/>
      <c r="D424" s="4"/>
      <c r="E424" s="4"/>
      <c r="F424" s="4"/>
    </row>
    <row r="425" spans="3:6">
      <c r="C425" s="4"/>
      <c r="D425" s="4"/>
      <c r="E425" s="4"/>
      <c r="F425" s="4"/>
    </row>
    <row r="426" spans="3:6">
      <c r="C426" s="4"/>
      <c r="D426" s="4"/>
      <c r="E426" s="4"/>
      <c r="F426" s="4"/>
    </row>
    <row r="427" spans="3:6">
      <c r="C427" s="4"/>
      <c r="D427" s="4"/>
      <c r="E427" s="4"/>
      <c r="F427" s="4"/>
    </row>
    <row r="428" spans="3:6">
      <c r="C428" s="4"/>
      <c r="D428" s="4"/>
      <c r="E428" s="4"/>
      <c r="F428" s="4"/>
    </row>
    <row r="429" spans="3:6">
      <c r="C429" s="4"/>
      <c r="D429" s="4"/>
      <c r="E429" s="4"/>
      <c r="F429" s="4"/>
    </row>
    <row r="430" spans="3:6">
      <c r="C430" s="4"/>
      <c r="D430" s="4"/>
      <c r="E430" s="4"/>
      <c r="F430" s="4"/>
    </row>
    <row r="431" spans="3:6">
      <c r="C431" s="4"/>
      <c r="D431" s="4"/>
      <c r="E431" s="4"/>
      <c r="F431" s="4"/>
    </row>
    <row r="432" spans="3:6">
      <c r="C432" s="4"/>
      <c r="D432" s="4"/>
      <c r="E432" s="4"/>
      <c r="F432" s="4"/>
    </row>
    <row r="433" spans="3:6">
      <c r="C433" s="4"/>
      <c r="D433" s="4"/>
      <c r="E433" s="4"/>
      <c r="F433" s="4"/>
    </row>
    <row r="434" spans="3:6">
      <c r="C434" s="4"/>
      <c r="D434" s="4"/>
      <c r="E434" s="4"/>
      <c r="F434" s="4"/>
    </row>
    <row r="435" spans="3:6">
      <c r="C435" s="4"/>
      <c r="D435" s="4"/>
      <c r="E435" s="4"/>
      <c r="F435" s="4"/>
    </row>
    <row r="436" spans="3:6">
      <c r="C436" s="4"/>
      <c r="D436" s="4"/>
      <c r="E436" s="4"/>
      <c r="F436" s="4"/>
    </row>
    <row r="437" spans="3:6">
      <c r="C437" s="4"/>
      <c r="D437" s="4"/>
      <c r="E437" s="4"/>
      <c r="F437" s="4"/>
    </row>
    <row r="438" spans="3:6">
      <c r="C438" s="4"/>
      <c r="D438" s="4"/>
      <c r="E438" s="4"/>
      <c r="F438" s="4"/>
    </row>
    <row r="439" spans="3:6">
      <c r="C439" s="4"/>
      <c r="D439" s="4"/>
      <c r="E439" s="4"/>
      <c r="F439" s="4"/>
    </row>
    <row r="440" spans="3:6">
      <c r="C440" s="4"/>
      <c r="D440" s="4"/>
      <c r="E440" s="4"/>
      <c r="F440" s="4"/>
    </row>
    <row r="441" spans="3:6">
      <c r="C441" s="4"/>
      <c r="D441" s="4"/>
      <c r="E441" s="4"/>
      <c r="F441" s="4"/>
    </row>
    <row r="442" spans="3:6">
      <c r="C442" s="4"/>
      <c r="D442" s="4"/>
      <c r="E442" s="4"/>
      <c r="F442" s="4"/>
    </row>
    <row r="443" spans="3:6">
      <c r="C443" s="4"/>
      <c r="D443" s="4"/>
      <c r="E443" s="4"/>
      <c r="F443" s="4"/>
    </row>
    <row r="444" spans="3:6">
      <c r="C444" s="4"/>
      <c r="D444" s="4"/>
      <c r="E444" s="4"/>
      <c r="F444" s="4"/>
    </row>
    <row r="445" spans="3:6">
      <c r="C445" s="4"/>
      <c r="D445" s="4"/>
      <c r="E445" s="4"/>
      <c r="F445" s="4"/>
    </row>
    <row r="446" spans="3:6">
      <c r="C446" s="4"/>
      <c r="D446" s="4"/>
      <c r="E446" s="4"/>
      <c r="F446" s="4"/>
    </row>
    <row r="447" spans="3:6">
      <c r="C447" s="4"/>
      <c r="D447" s="4"/>
      <c r="E447" s="4"/>
      <c r="F447" s="4"/>
    </row>
    <row r="448" spans="3:6">
      <c r="C448" s="4"/>
      <c r="D448" s="4"/>
      <c r="E448" s="4"/>
      <c r="F448" s="4"/>
    </row>
    <row r="449" spans="3:6">
      <c r="C449" s="4"/>
      <c r="D449" s="4"/>
      <c r="E449" s="4"/>
      <c r="F449" s="4"/>
    </row>
    <row r="450" spans="3:6">
      <c r="C450" s="4"/>
      <c r="D450" s="4"/>
      <c r="E450" s="4"/>
      <c r="F450" s="4"/>
    </row>
    <row r="451" spans="3:6">
      <c r="C451" s="4"/>
      <c r="D451" s="4"/>
      <c r="E451" s="4"/>
      <c r="F451" s="4"/>
    </row>
    <row r="452" spans="3:6">
      <c r="C452" s="4"/>
      <c r="D452" s="4"/>
      <c r="E452" s="4"/>
      <c r="F452" s="4"/>
    </row>
    <row r="453" spans="3:6">
      <c r="C453" s="4"/>
      <c r="D453" s="4"/>
      <c r="E453" s="4"/>
      <c r="F453" s="4"/>
    </row>
    <row r="454" spans="3:6">
      <c r="C454" s="4"/>
      <c r="D454" s="4"/>
      <c r="E454" s="4"/>
      <c r="F454" s="4"/>
    </row>
    <row r="455" spans="3:6">
      <c r="C455" s="4"/>
      <c r="D455" s="4"/>
      <c r="E455" s="4"/>
      <c r="F455" s="4"/>
    </row>
    <row r="456" spans="3:6">
      <c r="C456" s="4"/>
      <c r="D456" s="4"/>
      <c r="E456" s="4"/>
      <c r="F456" s="4"/>
    </row>
    <row r="457" spans="3:6">
      <c r="C457" s="4"/>
      <c r="D457" s="4"/>
      <c r="E457" s="4"/>
      <c r="F457" s="4"/>
    </row>
    <row r="458" spans="3:6">
      <c r="C458" s="4"/>
      <c r="D458" s="4"/>
      <c r="E458" s="4"/>
      <c r="F458" s="4"/>
    </row>
    <row r="459" spans="3:6">
      <c r="C459" s="4"/>
      <c r="D459" s="4"/>
      <c r="E459" s="4"/>
      <c r="F459" s="4"/>
    </row>
    <row r="460" spans="3:6">
      <c r="C460" s="4"/>
      <c r="D460" s="4"/>
      <c r="E460" s="4"/>
      <c r="F460" s="4"/>
    </row>
    <row r="461" spans="3:6">
      <c r="C461" s="4"/>
      <c r="D461" s="4"/>
      <c r="E461" s="4"/>
      <c r="F461" s="4"/>
    </row>
    <row r="462" spans="3:6">
      <c r="C462" s="4"/>
      <c r="D462" s="4"/>
      <c r="E462" s="4"/>
      <c r="F462" s="4"/>
    </row>
    <row r="463" spans="3:6">
      <c r="C463" s="4"/>
      <c r="D463" s="4"/>
      <c r="E463" s="4"/>
      <c r="F463" s="4"/>
    </row>
    <row r="464" spans="3:6">
      <c r="C464" s="4"/>
      <c r="D464" s="4"/>
      <c r="E464" s="4"/>
      <c r="F464" s="4"/>
    </row>
    <row r="465" spans="3:6">
      <c r="C465" s="4"/>
      <c r="D465" s="4"/>
      <c r="E465" s="4"/>
      <c r="F465" s="4"/>
    </row>
    <row r="466" spans="3:6">
      <c r="C466" s="4"/>
      <c r="D466" s="4"/>
      <c r="E466" s="4"/>
      <c r="F466" s="4"/>
    </row>
    <row r="467" spans="3:6">
      <c r="C467" s="4"/>
      <c r="D467" s="4"/>
      <c r="E467" s="4"/>
      <c r="F467" s="4"/>
    </row>
    <row r="468" spans="3:6">
      <c r="C468" s="4"/>
      <c r="D468" s="4"/>
      <c r="E468" s="4"/>
      <c r="F468" s="4"/>
    </row>
    <row r="469" spans="3:6">
      <c r="C469" s="4"/>
      <c r="D469" s="4"/>
      <c r="E469" s="4"/>
      <c r="F469" s="4"/>
    </row>
    <row r="470" spans="3:6">
      <c r="C470" s="4"/>
      <c r="D470" s="4"/>
      <c r="E470" s="4"/>
      <c r="F470" s="4"/>
    </row>
    <row r="471" spans="3:6">
      <c r="C471" s="4"/>
      <c r="D471" s="4"/>
      <c r="E471" s="4"/>
      <c r="F471" s="4"/>
    </row>
    <row r="472" spans="3:6">
      <c r="C472" s="4"/>
      <c r="D472" s="4"/>
      <c r="E472" s="4"/>
      <c r="F472" s="4"/>
    </row>
    <row r="473" spans="3:6">
      <c r="C473" s="4"/>
      <c r="D473" s="4"/>
      <c r="E473" s="4"/>
      <c r="F473" s="4"/>
    </row>
    <row r="474" spans="3:6">
      <c r="C474" s="4"/>
      <c r="D474" s="4"/>
      <c r="E474" s="4"/>
      <c r="F474" s="4"/>
    </row>
    <row r="475" spans="3:6">
      <c r="C475" s="4"/>
      <c r="D475" s="4"/>
      <c r="E475" s="4"/>
      <c r="F475" s="4"/>
    </row>
    <row r="476" spans="3:6">
      <c r="C476" s="4"/>
      <c r="D476" s="4"/>
      <c r="E476" s="4"/>
      <c r="F476" s="4"/>
    </row>
    <row r="477" spans="3:6">
      <c r="C477" s="4"/>
      <c r="D477" s="4"/>
      <c r="E477" s="4"/>
      <c r="F477" s="4"/>
    </row>
    <row r="478" spans="3:6">
      <c r="C478" s="4"/>
      <c r="D478" s="4"/>
      <c r="E478" s="4"/>
      <c r="F478" s="4"/>
    </row>
    <row r="479" spans="3:6">
      <c r="C479" s="4"/>
      <c r="D479" s="4"/>
      <c r="E479" s="4"/>
      <c r="F479" s="4"/>
    </row>
    <row r="480" spans="3:6">
      <c r="C480" s="4"/>
      <c r="D480" s="4"/>
      <c r="E480" s="4"/>
      <c r="F480" s="4"/>
    </row>
    <row r="481" spans="3:6">
      <c r="C481" s="4"/>
      <c r="D481" s="4"/>
      <c r="E481" s="4"/>
      <c r="F481" s="4"/>
    </row>
    <row r="482" spans="3:6">
      <c r="C482" s="4"/>
      <c r="D482" s="4"/>
      <c r="E482" s="4"/>
      <c r="F482" s="4"/>
    </row>
    <row r="483" spans="3:6">
      <c r="C483" s="4"/>
      <c r="D483" s="4"/>
      <c r="E483" s="4"/>
      <c r="F483" s="4"/>
    </row>
    <row r="484" spans="3:6">
      <c r="C484" s="4"/>
      <c r="D484" s="4"/>
      <c r="E484" s="4"/>
      <c r="F484" s="4"/>
    </row>
    <row r="485" spans="3:6">
      <c r="C485" s="4"/>
      <c r="D485" s="4"/>
      <c r="E485" s="4"/>
      <c r="F485" s="4"/>
    </row>
    <row r="486" spans="3:6">
      <c r="C486" s="4"/>
      <c r="D486" s="4"/>
      <c r="E486" s="4"/>
      <c r="F486" s="4"/>
    </row>
    <row r="487" spans="3:6">
      <c r="C487" s="4"/>
      <c r="D487" s="4"/>
      <c r="E487" s="4"/>
      <c r="F487" s="4"/>
    </row>
    <row r="488" spans="3:6">
      <c r="C488" s="4"/>
      <c r="D488" s="4"/>
      <c r="E488" s="4"/>
      <c r="F488" s="4"/>
    </row>
    <row r="489" spans="3:6">
      <c r="C489" s="4"/>
      <c r="D489" s="4"/>
      <c r="E489" s="4"/>
      <c r="F489" s="4"/>
    </row>
    <row r="490" spans="3:6">
      <c r="C490" s="4"/>
      <c r="D490" s="4"/>
      <c r="E490" s="4"/>
      <c r="F490" s="4"/>
    </row>
    <row r="491" spans="3:6">
      <c r="C491" s="4"/>
      <c r="D491" s="4"/>
      <c r="E491" s="4"/>
      <c r="F491" s="4"/>
    </row>
    <row r="492" spans="3:6">
      <c r="C492" s="4"/>
      <c r="D492" s="4"/>
      <c r="E492" s="4"/>
      <c r="F492" s="4"/>
    </row>
    <row r="493" spans="3:6">
      <c r="C493" s="4"/>
      <c r="D493" s="4"/>
      <c r="E493" s="4"/>
      <c r="F493" s="4"/>
    </row>
    <row r="494" spans="3:6">
      <c r="C494" s="4"/>
      <c r="D494" s="4"/>
      <c r="E494" s="4"/>
      <c r="F494" s="4"/>
    </row>
    <row r="495" spans="3:6">
      <c r="C495" s="4"/>
      <c r="D495" s="4"/>
      <c r="E495" s="4"/>
      <c r="F495" s="4"/>
    </row>
    <row r="496" spans="3:6">
      <c r="C496" s="4"/>
      <c r="D496" s="4"/>
      <c r="E496" s="4"/>
      <c r="F496" s="4"/>
    </row>
    <row r="497" spans="3:6">
      <c r="C497" s="4"/>
      <c r="D497" s="4"/>
      <c r="E497" s="4"/>
      <c r="F497" s="4"/>
    </row>
    <row r="498" spans="3:6">
      <c r="C498" s="4"/>
      <c r="D498" s="4"/>
      <c r="E498" s="4"/>
      <c r="F498" s="4"/>
    </row>
    <row r="499" spans="3:6">
      <c r="C499" s="4"/>
      <c r="D499" s="4"/>
      <c r="E499" s="4"/>
      <c r="F499" s="4"/>
    </row>
    <row r="500" spans="3:6">
      <c r="C500" s="4"/>
      <c r="D500" s="4"/>
      <c r="E500" s="4"/>
      <c r="F500" s="4"/>
    </row>
    <row r="501" spans="3:6">
      <c r="C501" s="4"/>
      <c r="D501" s="4"/>
      <c r="E501" s="4"/>
      <c r="F501" s="4"/>
    </row>
    <row r="502" spans="3:6">
      <c r="C502" s="4"/>
      <c r="D502" s="4"/>
      <c r="E502" s="4"/>
      <c r="F502" s="4"/>
    </row>
    <row r="503" spans="3:6">
      <c r="C503" s="4"/>
      <c r="D503" s="4"/>
      <c r="E503" s="4"/>
      <c r="F503" s="4"/>
    </row>
    <row r="504" spans="3:6">
      <c r="C504" s="4"/>
      <c r="D504" s="4"/>
      <c r="E504" s="4"/>
      <c r="F504" s="4"/>
    </row>
    <row r="505" spans="3:6">
      <c r="C505" s="4"/>
      <c r="D505" s="4"/>
      <c r="E505" s="4"/>
      <c r="F505" s="4"/>
    </row>
    <row r="506" spans="3:6">
      <c r="C506" s="4"/>
      <c r="D506" s="4"/>
      <c r="E506" s="4"/>
      <c r="F506" s="4"/>
    </row>
    <row r="507" spans="3:6">
      <c r="C507" s="4"/>
      <c r="D507" s="4"/>
      <c r="E507" s="4"/>
      <c r="F507" s="4"/>
    </row>
    <row r="508" spans="3:6">
      <c r="C508" s="4"/>
      <c r="D508" s="4"/>
      <c r="E508" s="4"/>
      <c r="F508" s="4"/>
    </row>
    <row r="509" spans="3:6">
      <c r="C509" s="4"/>
      <c r="D509" s="4"/>
      <c r="E509" s="4"/>
      <c r="F509" s="4"/>
    </row>
    <row r="510" spans="3:6">
      <c r="C510" s="4"/>
      <c r="D510" s="4"/>
      <c r="E510" s="4"/>
      <c r="F510" s="4"/>
    </row>
    <row r="511" spans="3:6">
      <c r="C511" s="4"/>
      <c r="D511" s="4"/>
      <c r="E511" s="4"/>
      <c r="F511" s="4"/>
    </row>
    <row r="512" spans="3:6">
      <c r="C512" s="4"/>
      <c r="D512" s="4"/>
      <c r="E512" s="4"/>
      <c r="F512" s="4"/>
    </row>
    <row r="513" spans="3:6">
      <c r="C513" s="4"/>
      <c r="D513" s="4"/>
      <c r="E513" s="4"/>
      <c r="F513" s="4"/>
    </row>
    <row r="514" spans="3:6">
      <c r="C514" s="4"/>
      <c r="D514" s="4"/>
      <c r="E514" s="4"/>
      <c r="F514" s="4"/>
    </row>
    <row r="515" spans="3:6">
      <c r="C515" s="4"/>
      <c r="D515" s="4"/>
      <c r="E515" s="4"/>
      <c r="F515" s="4"/>
    </row>
    <row r="516" spans="3:6">
      <c r="C516" s="4"/>
      <c r="D516" s="4"/>
      <c r="E516" s="4"/>
      <c r="F516" s="4"/>
    </row>
    <row r="517" spans="3:6">
      <c r="C517" s="4"/>
      <c r="D517" s="4"/>
      <c r="E517" s="4"/>
      <c r="F517" s="4"/>
    </row>
    <row r="518" spans="3:6">
      <c r="C518" s="4"/>
      <c r="D518" s="4"/>
      <c r="E518" s="4"/>
      <c r="F518" s="4"/>
    </row>
    <row r="519" spans="3:6">
      <c r="C519" s="4"/>
      <c r="D519" s="4"/>
      <c r="E519" s="4"/>
      <c r="F519" s="4"/>
    </row>
    <row r="520" spans="3:6">
      <c r="C520" s="4"/>
      <c r="D520" s="4"/>
      <c r="E520" s="4"/>
      <c r="F520" s="4"/>
    </row>
    <row r="521" spans="3:6">
      <c r="C521" s="4"/>
      <c r="D521" s="4"/>
      <c r="E521" s="4"/>
      <c r="F521" s="4"/>
    </row>
    <row r="522" spans="3:6">
      <c r="C522" s="4"/>
      <c r="D522" s="4"/>
      <c r="E522" s="4"/>
      <c r="F522" s="4"/>
    </row>
    <row r="523" spans="3:6">
      <c r="C523" s="4"/>
      <c r="D523" s="4"/>
      <c r="E523" s="4"/>
      <c r="F523" s="4"/>
    </row>
    <row r="524" spans="3:6">
      <c r="C524" s="4"/>
      <c r="D524" s="4"/>
      <c r="E524" s="4"/>
      <c r="F524" s="4"/>
    </row>
    <row r="525" spans="3:6">
      <c r="C525" s="4"/>
      <c r="D525" s="4"/>
      <c r="E525" s="4"/>
      <c r="F525" s="4"/>
    </row>
    <row r="526" spans="3:6">
      <c r="C526" s="4"/>
      <c r="D526" s="4"/>
      <c r="E526" s="4"/>
      <c r="F526" s="4"/>
    </row>
    <row r="527" spans="3:6">
      <c r="C527" s="4"/>
      <c r="D527" s="4"/>
      <c r="E527" s="4"/>
      <c r="F527" s="4"/>
    </row>
    <row r="528" spans="3:6">
      <c r="C528" s="4"/>
      <c r="D528" s="4"/>
      <c r="E528" s="4"/>
      <c r="F528" s="4"/>
    </row>
    <row r="529" spans="3:6">
      <c r="C529" s="4"/>
      <c r="D529" s="4"/>
      <c r="E529" s="4"/>
      <c r="F529" s="4"/>
    </row>
    <row r="530" spans="3:6">
      <c r="C530" s="4"/>
      <c r="D530" s="4"/>
      <c r="E530" s="4"/>
      <c r="F530" s="4"/>
    </row>
    <row r="531" spans="3:6">
      <c r="C531" s="4"/>
      <c r="D531" s="4"/>
      <c r="E531" s="4"/>
      <c r="F531" s="4"/>
    </row>
    <row r="532" spans="3:6">
      <c r="C532" s="4"/>
      <c r="D532" s="4"/>
      <c r="E532" s="4"/>
      <c r="F532" s="4"/>
    </row>
    <row r="533" spans="3:6">
      <c r="C533" s="4"/>
      <c r="D533" s="4"/>
      <c r="E533" s="4"/>
      <c r="F533" s="4"/>
    </row>
    <row r="534" spans="3:6">
      <c r="C534" s="4"/>
      <c r="D534" s="4"/>
      <c r="E534" s="4"/>
      <c r="F534" s="4"/>
    </row>
    <row r="535" spans="3:6">
      <c r="C535" s="4"/>
      <c r="D535" s="4"/>
      <c r="E535" s="4"/>
      <c r="F535" s="4"/>
    </row>
    <row r="536" spans="3:6">
      <c r="C536" s="4"/>
      <c r="D536" s="4"/>
      <c r="E536" s="4"/>
      <c r="F536" s="4"/>
    </row>
    <row r="537" spans="3:6">
      <c r="C537" s="4"/>
      <c r="D537" s="4"/>
      <c r="E537" s="4"/>
      <c r="F537" s="4"/>
    </row>
    <row r="538" spans="3:6">
      <c r="C538" s="4"/>
      <c r="D538" s="4"/>
      <c r="E538" s="4"/>
      <c r="F538" s="4"/>
    </row>
    <row r="539" spans="3:6">
      <c r="C539" s="4"/>
      <c r="D539" s="4"/>
      <c r="E539" s="4"/>
      <c r="F539" s="4"/>
    </row>
    <row r="540" spans="3:6">
      <c r="C540" s="4"/>
      <c r="D540" s="4"/>
      <c r="E540" s="4"/>
      <c r="F540" s="4"/>
    </row>
    <row r="541" spans="3:6">
      <c r="C541" s="4"/>
      <c r="D541" s="4"/>
      <c r="E541" s="4"/>
      <c r="F541" s="4"/>
    </row>
    <row r="542" spans="3:6">
      <c r="C542" s="4"/>
      <c r="D542" s="4"/>
      <c r="E542" s="4"/>
      <c r="F542" s="4"/>
    </row>
    <row r="543" spans="3:6">
      <c r="C543" s="4"/>
      <c r="D543" s="4"/>
      <c r="E543" s="4"/>
      <c r="F543" s="4"/>
    </row>
    <row r="544" spans="3:6">
      <c r="C544" s="4"/>
      <c r="D544" s="4"/>
      <c r="E544" s="4"/>
      <c r="F544" s="4"/>
    </row>
    <row r="545" spans="3:6">
      <c r="C545" s="4"/>
      <c r="D545" s="4"/>
      <c r="E545" s="4"/>
      <c r="F545" s="4"/>
    </row>
    <row r="546" spans="3:6">
      <c r="C546" s="4"/>
      <c r="D546" s="4"/>
      <c r="E546" s="4"/>
      <c r="F546" s="4"/>
    </row>
    <row r="547" spans="3:6">
      <c r="C547" s="4"/>
      <c r="D547" s="4"/>
      <c r="E547" s="4"/>
      <c r="F547" s="4"/>
    </row>
    <row r="548" spans="3:6">
      <c r="C548" s="4"/>
      <c r="D548" s="4"/>
      <c r="E548" s="4"/>
      <c r="F548" s="4"/>
    </row>
    <row r="549" spans="3:6">
      <c r="C549" s="4"/>
      <c r="D549" s="4"/>
      <c r="E549" s="4"/>
      <c r="F549" s="4"/>
    </row>
    <row r="550" spans="3:6">
      <c r="C550" s="4"/>
      <c r="D550" s="4"/>
      <c r="E550" s="4"/>
      <c r="F550" s="4"/>
    </row>
    <row r="551" spans="3:6">
      <c r="C551" s="4"/>
      <c r="D551" s="4"/>
      <c r="E551" s="4"/>
      <c r="F551" s="4"/>
    </row>
    <row r="552" spans="3:6">
      <c r="C552" s="4"/>
      <c r="D552" s="4"/>
      <c r="E552" s="4"/>
      <c r="F552" s="4"/>
    </row>
    <row r="553" spans="3:6">
      <c r="C553" s="4"/>
      <c r="D553" s="4"/>
      <c r="E553" s="4"/>
      <c r="F553" s="4"/>
    </row>
    <row r="554" spans="3:6">
      <c r="C554" s="4"/>
      <c r="D554" s="4"/>
      <c r="E554" s="4"/>
      <c r="F554" s="4"/>
    </row>
    <row r="555" spans="3:6">
      <c r="C555" s="4"/>
      <c r="D555" s="4"/>
      <c r="E555" s="4"/>
      <c r="F555" s="4"/>
    </row>
    <row r="556" spans="3:6">
      <c r="C556" s="4"/>
      <c r="D556" s="4"/>
      <c r="E556" s="4"/>
      <c r="F556" s="4"/>
    </row>
    <row r="557" spans="3:6">
      <c r="C557" s="4"/>
      <c r="D557" s="4"/>
      <c r="E557" s="4"/>
      <c r="F557" s="4"/>
    </row>
    <row r="558" spans="3:6">
      <c r="C558" s="4"/>
      <c r="D558" s="4"/>
      <c r="E558" s="4"/>
      <c r="F558" s="4"/>
    </row>
    <row r="559" spans="3:6">
      <c r="C559" s="4"/>
      <c r="D559" s="4"/>
      <c r="E559" s="4"/>
      <c r="F559" s="4"/>
    </row>
    <row r="560" spans="3:6">
      <c r="C560" s="4"/>
      <c r="D560" s="4"/>
      <c r="E560" s="4"/>
      <c r="F560" s="4"/>
    </row>
    <row r="561" spans="3:6">
      <c r="C561" s="4"/>
      <c r="D561" s="4"/>
      <c r="E561" s="4"/>
      <c r="F561" s="4"/>
    </row>
    <row r="562" spans="3:6">
      <c r="C562" s="4"/>
      <c r="D562" s="4"/>
      <c r="E562" s="4"/>
      <c r="F562" s="4"/>
    </row>
    <row r="563" spans="3:6">
      <c r="C563" s="4"/>
      <c r="D563" s="4"/>
      <c r="E563" s="4"/>
      <c r="F563" s="4"/>
    </row>
    <row r="564" spans="3:6">
      <c r="C564" s="4"/>
      <c r="D564" s="4"/>
      <c r="E564" s="4"/>
      <c r="F564" s="4"/>
    </row>
    <row r="565" spans="3:6">
      <c r="C565" s="4"/>
      <c r="D565" s="4"/>
      <c r="E565" s="4"/>
      <c r="F565" s="4"/>
    </row>
    <row r="566" spans="3:6">
      <c r="C566" s="4"/>
      <c r="D566" s="4"/>
      <c r="E566" s="4"/>
      <c r="F566" s="4"/>
    </row>
    <row r="567" spans="3:6">
      <c r="C567" s="4"/>
      <c r="D567" s="4"/>
      <c r="E567" s="4"/>
      <c r="F567" s="4"/>
    </row>
    <row r="568" spans="3:6">
      <c r="C568" s="4"/>
      <c r="D568" s="4"/>
      <c r="E568" s="4"/>
      <c r="F568" s="4"/>
    </row>
    <row r="569" spans="3:6">
      <c r="C569" s="4"/>
      <c r="D569" s="4"/>
      <c r="E569" s="4"/>
      <c r="F569" s="4"/>
    </row>
    <row r="570" spans="3:6">
      <c r="C570" s="4"/>
      <c r="D570" s="4"/>
      <c r="E570" s="4"/>
      <c r="F570" s="4"/>
    </row>
    <row r="571" spans="3:6">
      <c r="C571" s="4"/>
      <c r="D571" s="4"/>
      <c r="E571" s="4"/>
      <c r="F571" s="4"/>
    </row>
    <row r="572" spans="3:6">
      <c r="C572" s="4"/>
      <c r="D572" s="4"/>
      <c r="E572" s="4"/>
      <c r="F572" s="4"/>
    </row>
    <row r="573" spans="3:6">
      <c r="C573" s="4"/>
      <c r="D573" s="4"/>
      <c r="E573" s="4"/>
      <c r="F573" s="4"/>
    </row>
    <row r="574" spans="3:6">
      <c r="C574" s="4"/>
      <c r="D574" s="4"/>
      <c r="E574" s="4"/>
      <c r="F574" s="4"/>
    </row>
    <row r="575" spans="3:6">
      <c r="C575" s="4"/>
      <c r="D575" s="4"/>
      <c r="E575" s="4"/>
      <c r="F575" s="4"/>
    </row>
    <row r="576" spans="3:6">
      <c r="C576" s="4"/>
      <c r="D576" s="4"/>
      <c r="E576" s="4"/>
      <c r="F576" s="4"/>
    </row>
    <row r="577" spans="3:6">
      <c r="C577" s="4"/>
      <c r="D577" s="4"/>
      <c r="E577" s="4"/>
      <c r="F577" s="4"/>
    </row>
    <row r="578" spans="3:6">
      <c r="C578" s="4"/>
      <c r="D578" s="4"/>
      <c r="E578" s="4"/>
      <c r="F578" s="4"/>
    </row>
    <row r="579" spans="3:6">
      <c r="C579" s="4"/>
      <c r="D579" s="4"/>
      <c r="E579" s="4"/>
      <c r="F579" s="4"/>
    </row>
    <row r="580" spans="3:6">
      <c r="C580" s="4"/>
      <c r="D580" s="4"/>
      <c r="E580" s="4"/>
      <c r="F580" s="4"/>
    </row>
    <row r="581" spans="3:6">
      <c r="C581" s="4"/>
      <c r="D581" s="4"/>
      <c r="E581" s="4"/>
      <c r="F581" s="4"/>
    </row>
    <row r="582" spans="3:6">
      <c r="C582" s="4"/>
      <c r="D582" s="4"/>
      <c r="E582" s="4"/>
      <c r="F582" s="4"/>
    </row>
    <row r="583" spans="3:6">
      <c r="C583" s="4"/>
      <c r="D583" s="4"/>
      <c r="E583" s="4"/>
      <c r="F583" s="4"/>
    </row>
    <row r="584" spans="3:6">
      <c r="C584" s="4"/>
      <c r="D584" s="4"/>
      <c r="E584" s="4"/>
      <c r="F584" s="4"/>
    </row>
    <row r="585" spans="3:6">
      <c r="C585" s="4"/>
      <c r="D585" s="4"/>
      <c r="E585" s="4"/>
      <c r="F585" s="4"/>
    </row>
    <row r="586" spans="3:6">
      <c r="C586" s="4"/>
      <c r="D586" s="4"/>
      <c r="E586" s="4"/>
      <c r="F586" s="4"/>
    </row>
    <row r="587" spans="3:6">
      <c r="C587" s="4"/>
      <c r="D587" s="4"/>
      <c r="E587" s="4"/>
      <c r="F587" s="4"/>
    </row>
    <row r="588" spans="3:6">
      <c r="C588" s="4"/>
      <c r="D588" s="4"/>
      <c r="E588" s="4"/>
      <c r="F588" s="4"/>
    </row>
    <row r="589" spans="3:6">
      <c r="C589" s="4"/>
      <c r="D589" s="4"/>
      <c r="E589" s="4"/>
      <c r="F589" s="4"/>
    </row>
    <row r="590" spans="3:6">
      <c r="C590" s="4"/>
      <c r="D590" s="4"/>
      <c r="E590" s="4"/>
      <c r="F590" s="4"/>
    </row>
    <row r="591" spans="3:6">
      <c r="C591" s="4"/>
      <c r="D591" s="4"/>
      <c r="E591" s="4"/>
      <c r="F591" s="4"/>
    </row>
    <row r="592" spans="3:6">
      <c r="C592" s="4"/>
      <c r="D592" s="4"/>
      <c r="E592" s="4"/>
      <c r="F592" s="4"/>
    </row>
    <row r="593" spans="3:6">
      <c r="C593" s="4"/>
      <c r="D593" s="4"/>
      <c r="E593" s="4"/>
      <c r="F593" s="4"/>
    </row>
    <row r="594" spans="3:6">
      <c r="C594" s="4"/>
      <c r="D594" s="4"/>
      <c r="E594" s="4"/>
      <c r="F594" s="4"/>
    </row>
    <row r="595" spans="3:6">
      <c r="C595" s="4"/>
      <c r="D595" s="4"/>
      <c r="E595" s="4"/>
      <c r="F595" s="4"/>
    </row>
    <row r="596" spans="3:6">
      <c r="C596" s="4"/>
      <c r="D596" s="4"/>
      <c r="E596" s="4"/>
      <c r="F596" s="4"/>
    </row>
    <row r="597" spans="3:6">
      <c r="C597" s="4"/>
      <c r="D597" s="4"/>
      <c r="E597" s="4"/>
      <c r="F597" s="4"/>
    </row>
    <row r="598" spans="3:6">
      <c r="C598" s="4"/>
      <c r="D598" s="4"/>
      <c r="E598" s="4"/>
      <c r="F598" s="4"/>
    </row>
    <row r="599" spans="3:6">
      <c r="C599" s="4"/>
      <c r="D599" s="4"/>
      <c r="E599" s="4"/>
      <c r="F599" s="4"/>
    </row>
    <row r="600" spans="3:6">
      <c r="C600" s="4"/>
      <c r="D600" s="4"/>
      <c r="E600" s="4"/>
      <c r="F600" s="4"/>
    </row>
    <row r="601" spans="3:6">
      <c r="C601" s="4"/>
      <c r="D601" s="4"/>
      <c r="E601" s="4"/>
      <c r="F601" s="4"/>
    </row>
    <row r="602" spans="3:6">
      <c r="C602" s="4"/>
      <c r="D602" s="4"/>
      <c r="E602" s="4"/>
      <c r="F602" s="4"/>
    </row>
    <row r="603" spans="3:6">
      <c r="C603" s="4"/>
      <c r="D603" s="4"/>
      <c r="E603" s="4"/>
      <c r="F603" s="4"/>
    </row>
    <row r="604" spans="3:6">
      <c r="C604" s="4"/>
      <c r="D604" s="4"/>
      <c r="E604" s="4"/>
      <c r="F604" s="4"/>
    </row>
    <row r="605" spans="3:6">
      <c r="C605" s="4"/>
      <c r="D605" s="4"/>
      <c r="E605" s="4"/>
      <c r="F605" s="4"/>
    </row>
    <row r="606" spans="3:6">
      <c r="C606" s="4"/>
      <c r="D606" s="4"/>
      <c r="E606" s="4"/>
      <c r="F606" s="4"/>
    </row>
    <row r="607" spans="3:6">
      <c r="C607" s="4"/>
      <c r="D607" s="4"/>
      <c r="E607" s="4"/>
      <c r="F607" s="4"/>
    </row>
    <row r="608" spans="3:6">
      <c r="C608" s="4"/>
      <c r="D608" s="4"/>
      <c r="E608" s="4"/>
      <c r="F608" s="4"/>
    </row>
    <row r="609" spans="3:6">
      <c r="C609" s="4"/>
      <c r="D609" s="4"/>
      <c r="E609" s="4"/>
      <c r="F609" s="4"/>
    </row>
    <row r="610" spans="3:6">
      <c r="C610" s="4"/>
      <c r="D610" s="4"/>
      <c r="E610" s="4"/>
      <c r="F610" s="4"/>
    </row>
    <row r="611" spans="3:6">
      <c r="C611" s="4"/>
      <c r="D611" s="4"/>
      <c r="E611" s="4"/>
      <c r="F611" s="4"/>
    </row>
    <row r="612" spans="3:6">
      <c r="C612" s="4"/>
      <c r="D612" s="4"/>
      <c r="E612" s="4"/>
      <c r="F612" s="4"/>
    </row>
    <row r="613" spans="3:6">
      <c r="C613" s="4"/>
      <c r="D613" s="4"/>
      <c r="E613" s="4"/>
      <c r="F613" s="4"/>
    </row>
    <row r="614" spans="3:6">
      <c r="C614" s="4"/>
      <c r="D614" s="4"/>
      <c r="E614" s="4"/>
      <c r="F614" s="4"/>
    </row>
    <row r="615" spans="3:6">
      <c r="C615" s="4"/>
      <c r="D615" s="4"/>
      <c r="E615" s="4"/>
      <c r="F615" s="4"/>
    </row>
    <row r="616" spans="3:6">
      <c r="C616" s="4"/>
      <c r="D616" s="4"/>
      <c r="E616" s="4"/>
      <c r="F616" s="4"/>
    </row>
    <row r="617" spans="3:6">
      <c r="C617" s="4"/>
      <c r="D617" s="4"/>
      <c r="E617" s="4"/>
      <c r="F617" s="4"/>
    </row>
    <row r="618" spans="3:6">
      <c r="C618" s="4"/>
      <c r="D618" s="4"/>
      <c r="E618" s="4"/>
      <c r="F618" s="4"/>
    </row>
    <row r="619" spans="3:6">
      <c r="C619" s="4"/>
      <c r="D619" s="4"/>
      <c r="E619" s="4"/>
      <c r="F619" s="4"/>
    </row>
    <row r="620" spans="3:6">
      <c r="C620" s="4"/>
      <c r="D620" s="4"/>
      <c r="E620" s="4"/>
      <c r="F620" s="4"/>
    </row>
    <row r="621" spans="3:6">
      <c r="C621" s="4"/>
      <c r="D621" s="4"/>
      <c r="E621" s="4"/>
      <c r="F621" s="4"/>
    </row>
    <row r="622" spans="3:6">
      <c r="C622" s="4"/>
      <c r="D622" s="4"/>
      <c r="E622" s="4"/>
      <c r="F622" s="4"/>
    </row>
    <row r="623" spans="3:6">
      <c r="C623" s="4"/>
      <c r="D623" s="4"/>
      <c r="E623" s="4"/>
      <c r="F623" s="4"/>
    </row>
    <row r="624" spans="3:6">
      <c r="C624" s="4"/>
      <c r="D624" s="4"/>
      <c r="E624" s="4"/>
      <c r="F624" s="4"/>
    </row>
    <row r="625" spans="3:6">
      <c r="C625" s="4"/>
      <c r="D625" s="4"/>
      <c r="E625" s="4"/>
      <c r="F625" s="4"/>
    </row>
    <row r="626" spans="3:6">
      <c r="C626" s="4"/>
      <c r="D626" s="4"/>
      <c r="E626" s="4"/>
      <c r="F626" s="4"/>
    </row>
    <row r="627" spans="3:6">
      <c r="C627" s="4"/>
      <c r="D627" s="4"/>
      <c r="E627" s="4"/>
      <c r="F627" s="4"/>
    </row>
    <row r="628" spans="3:6">
      <c r="C628" s="4"/>
      <c r="D628" s="4"/>
      <c r="E628" s="4"/>
      <c r="F628" s="4"/>
    </row>
    <row r="629" spans="3:6">
      <c r="C629" s="4"/>
      <c r="D629" s="4"/>
      <c r="E629" s="4"/>
      <c r="F629" s="4"/>
    </row>
    <row r="630" spans="3:6">
      <c r="C630" s="4"/>
      <c r="D630" s="4"/>
      <c r="E630" s="4"/>
      <c r="F630" s="4"/>
    </row>
    <row r="631" spans="3:6">
      <c r="C631" s="4"/>
      <c r="D631" s="4"/>
      <c r="E631" s="4"/>
      <c r="F631" s="4"/>
    </row>
    <row r="632" spans="3:6">
      <c r="C632" s="4"/>
      <c r="D632" s="4"/>
      <c r="E632" s="4"/>
      <c r="F632" s="4"/>
    </row>
    <row r="633" spans="3:6">
      <c r="C633" s="4"/>
      <c r="D633" s="4"/>
      <c r="E633" s="4"/>
      <c r="F633" s="4"/>
    </row>
    <row r="634" spans="3:6">
      <c r="C634" s="4"/>
      <c r="D634" s="4"/>
      <c r="E634" s="4"/>
      <c r="F634" s="4"/>
    </row>
    <row r="635" spans="3:6">
      <c r="C635" s="4"/>
      <c r="D635" s="4"/>
      <c r="E635" s="4"/>
      <c r="F635" s="4"/>
    </row>
    <row r="636" spans="3:6">
      <c r="C636" s="4"/>
      <c r="D636" s="4"/>
      <c r="E636" s="4"/>
      <c r="F636" s="4"/>
    </row>
    <row r="637" spans="3:6">
      <c r="C637" s="4"/>
      <c r="D637" s="4"/>
      <c r="E637" s="4"/>
      <c r="F637" s="4"/>
    </row>
    <row r="638" spans="3:6">
      <c r="C638" s="4"/>
      <c r="D638" s="4"/>
      <c r="E638" s="4"/>
      <c r="F638" s="4"/>
    </row>
    <row r="639" spans="3:6">
      <c r="C639" s="4"/>
      <c r="D639" s="4"/>
      <c r="E639" s="4"/>
      <c r="F639" s="4"/>
    </row>
    <row r="640" spans="3:6">
      <c r="C640" s="4"/>
      <c r="D640" s="4"/>
      <c r="E640" s="4"/>
      <c r="F640" s="4"/>
    </row>
    <row r="641" spans="3:6">
      <c r="C641" s="4"/>
      <c r="D641" s="4"/>
      <c r="E641" s="4"/>
      <c r="F641" s="4"/>
    </row>
    <row r="642" spans="3:6">
      <c r="C642" s="4"/>
      <c r="D642" s="4"/>
      <c r="E642" s="4"/>
      <c r="F642" s="4"/>
    </row>
    <row r="643" spans="3:6">
      <c r="C643" s="4"/>
      <c r="D643" s="4"/>
      <c r="E643" s="4"/>
      <c r="F643" s="4"/>
    </row>
    <row r="644" spans="3:6">
      <c r="C644" s="4"/>
      <c r="D644" s="4"/>
      <c r="E644" s="4"/>
      <c r="F644" s="4"/>
    </row>
    <row r="645" spans="3:6">
      <c r="C645" s="4"/>
      <c r="D645" s="4"/>
      <c r="E645" s="4"/>
      <c r="F645" s="4"/>
    </row>
    <row r="646" spans="3:6">
      <c r="C646" s="4"/>
      <c r="D646" s="4"/>
      <c r="E646" s="4"/>
      <c r="F646" s="4"/>
    </row>
    <row r="647" spans="3:6">
      <c r="C647" s="4"/>
      <c r="D647" s="4"/>
      <c r="E647" s="4"/>
      <c r="F647" s="4"/>
    </row>
    <row r="648" spans="3:6">
      <c r="C648" s="4"/>
      <c r="D648" s="4"/>
      <c r="E648" s="4"/>
      <c r="F648" s="4"/>
    </row>
    <row r="649" spans="3:6">
      <c r="C649" s="4"/>
      <c r="D649" s="4"/>
      <c r="E649" s="4"/>
      <c r="F649" s="4"/>
    </row>
    <row r="650" spans="3:6">
      <c r="C650" s="4"/>
      <c r="D650" s="4"/>
      <c r="E650" s="4"/>
      <c r="F650" s="4"/>
    </row>
    <row r="651" spans="3:6">
      <c r="C651" s="4"/>
      <c r="D651" s="4"/>
      <c r="E651" s="4"/>
      <c r="F651" s="4"/>
    </row>
    <row r="652" spans="3:6">
      <c r="C652" s="4"/>
      <c r="D652" s="4"/>
      <c r="E652" s="4"/>
      <c r="F652" s="4"/>
    </row>
    <row r="653" spans="3:6">
      <c r="C653" s="4"/>
      <c r="D653" s="4"/>
      <c r="E653" s="4"/>
      <c r="F653" s="4"/>
    </row>
    <row r="654" spans="3:6">
      <c r="C654" s="4"/>
      <c r="D654" s="4"/>
      <c r="E654" s="4"/>
      <c r="F654" s="4"/>
    </row>
    <row r="655" spans="3:6">
      <c r="C655" s="4"/>
      <c r="D655" s="4"/>
      <c r="E655" s="4"/>
      <c r="F655" s="4"/>
    </row>
    <row r="656" spans="3:6">
      <c r="C656" s="4"/>
      <c r="D656" s="4"/>
      <c r="E656" s="4"/>
      <c r="F656" s="4"/>
    </row>
    <row r="657" spans="3:6">
      <c r="C657" s="4"/>
      <c r="D657" s="4"/>
      <c r="E657" s="4"/>
      <c r="F657" s="4"/>
    </row>
    <row r="658" spans="3:6">
      <c r="C658" s="4"/>
      <c r="D658" s="4"/>
      <c r="E658" s="4"/>
      <c r="F658" s="4"/>
    </row>
    <row r="659" spans="3:6">
      <c r="C659" s="4"/>
      <c r="D659" s="4"/>
      <c r="E659" s="4"/>
      <c r="F659" s="4"/>
    </row>
    <row r="660" spans="3:6">
      <c r="C660" s="4"/>
      <c r="D660" s="4"/>
      <c r="E660" s="4"/>
      <c r="F660" s="4"/>
    </row>
    <row r="661" spans="3:6">
      <c r="C661" s="4"/>
      <c r="D661" s="4"/>
      <c r="E661" s="4"/>
      <c r="F661" s="4"/>
    </row>
    <row r="662" spans="3:6">
      <c r="C662" s="4"/>
      <c r="D662" s="4"/>
      <c r="E662" s="4"/>
      <c r="F662" s="4"/>
    </row>
    <row r="663" spans="3:6">
      <c r="C663" s="4"/>
      <c r="D663" s="4"/>
      <c r="E663" s="4"/>
      <c r="F663" s="4"/>
    </row>
    <row r="664" spans="3:6">
      <c r="C664" s="4"/>
      <c r="D664" s="4"/>
      <c r="E664" s="4"/>
      <c r="F664" s="4"/>
    </row>
    <row r="665" spans="3:6">
      <c r="C665" s="4"/>
      <c r="D665" s="4"/>
      <c r="E665" s="4"/>
      <c r="F665" s="4"/>
    </row>
    <row r="666" spans="3:6">
      <c r="C666" s="4"/>
      <c r="D666" s="4"/>
      <c r="E666" s="4"/>
      <c r="F666" s="4"/>
    </row>
    <row r="667" spans="3:6">
      <c r="C667" s="4"/>
      <c r="D667" s="4"/>
      <c r="E667" s="4"/>
      <c r="F667" s="4"/>
    </row>
    <row r="668" spans="3:6">
      <c r="C668" s="4"/>
      <c r="D668" s="4"/>
      <c r="E668" s="4"/>
      <c r="F668" s="4"/>
    </row>
    <row r="669" spans="3:6">
      <c r="C669" s="4"/>
      <c r="D669" s="4"/>
      <c r="E669" s="4"/>
      <c r="F669" s="4"/>
    </row>
    <row r="670" spans="3:6">
      <c r="C670" s="4"/>
      <c r="D670" s="4"/>
      <c r="E670" s="4"/>
      <c r="F670" s="4"/>
    </row>
    <row r="671" spans="3:6">
      <c r="C671" s="4"/>
      <c r="D671" s="4"/>
      <c r="E671" s="4"/>
      <c r="F671" s="4"/>
    </row>
    <row r="672" spans="3:6">
      <c r="C672" s="4"/>
      <c r="D672" s="4"/>
      <c r="E672" s="4"/>
      <c r="F672" s="4"/>
    </row>
    <row r="673" spans="3:6">
      <c r="C673" s="4"/>
      <c r="D673" s="4"/>
      <c r="E673" s="4"/>
      <c r="F673" s="4"/>
    </row>
    <row r="674" spans="3:6">
      <c r="C674" s="4"/>
      <c r="D674" s="4"/>
      <c r="E674" s="4"/>
      <c r="F674" s="4"/>
    </row>
    <row r="675" spans="3:6">
      <c r="C675" s="4"/>
      <c r="D675" s="4"/>
      <c r="E675" s="4"/>
      <c r="F675" s="4"/>
    </row>
    <row r="676" spans="3:6">
      <c r="C676" s="4"/>
      <c r="D676" s="4"/>
      <c r="E676" s="4"/>
      <c r="F676" s="4"/>
    </row>
    <row r="677" spans="3:6">
      <c r="C677" s="4"/>
      <c r="D677" s="4"/>
      <c r="E677" s="4"/>
      <c r="F677" s="4"/>
    </row>
    <row r="678" spans="3:6">
      <c r="C678" s="4"/>
      <c r="D678" s="4"/>
      <c r="E678" s="4"/>
      <c r="F678" s="4"/>
    </row>
    <row r="679" spans="3:6">
      <c r="C679" s="4"/>
      <c r="D679" s="4"/>
      <c r="E679" s="4"/>
      <c r="F679" s="4"/>
    </row>
    <row r="680" spans="3:6">
      <c r="C680" s="4"/>
      <c r="D680" s="4"/>
      <c r="E680" s="4"/>
      <c r="F680" s="4"/>
    </row>
    <row r="681" spans="3:6">
      <c r="C681" s="4"/>
      <c r="D681" s="4"/>
      <c r="E681" s="4"/>
      <c r="F681" s="4"/>
    </row>
    <row r="682" spans="3:6">
      <c r="C682" s="4"/>
      <c r="D682" s="4"/>
      <c r="E682" s="4"/>
      <c r="F682" s="4"/>
    </row>
    <row r="683" spans="3:6">
      <c r="C683" s="4"/>
      <c r="D683" s="4"/>
      <c r="E683" s="4"/>
      <c r="F683" s="4"/>
    </row>
    <row r="684" spans="3:6">
      <c r="C684" s="4"/>
      <c r="D684" s="4"/>
      <c r="E684" s="4"/>
      <c r="F684" s="4"/>
    </row>
    <row r="685" spans="3:6">
      <c r="C685" s="4"/>
      <c r="D685" s="4"/>
      <c r="E685" s="4"/>
      <c r="F685" s="4"/>
    </row>
    <row r="686" spans="3:6">
      <c r="C686" s="4"/>
      <c r="D686" s="4"/>
      <c r="E686" s="4"/>
      <c r="F686" s="4"/>
    </row>
    <row r="687" spans="3:6">
      <c r="C687" s="4"/>
      <c r="D687" s="4"/>
      <c r="E687" s="4"/>
      <c r="F687" s="4"/>
    </row>
    <row r="688" spans="3:6">
      <c r="C688" s="4"/>
      <c r="D688" s="4"/>
      <c r="E688" s="4"/>
      <c r="F688" s="4"/>
    </row>
    <row r="689" spans="3:6">
      <c r="C689" s="4"/>
      <c r="D689" s="4"/>
      <c r="E689" s="4"/>
      <c r="F689" s="4"/>
    </row>
    <row r="690" spans="3:6">
      <c r="C690" s="4"/>
      <c r="D690" s="4"/>
      <c r="E690" s="4"/>
      <c r="F690" s="4"/>
    </row>
    <row r="691" spans="3:6">
      <c r="C691" s="4"/>
      <c r="D691" s="4"/>
      <c r="E691" s="4"/>
      <c r="F691" s="4"/>
    </row>
    <row r="692" spans="3:6">
      <c r="C692" s="4"/>
      <c r="D692" s="4"/>
      <c r="E692" s="4"/>
      <c r="F692" s="4"/>
    </row>
    <row r="693" spans="3:6">
      <c r="C693" s="4"/>
      <c r="D693" s="4"/>
      <c r="E693" s="4"/>
      <c r="F693" s="4"/>
    </row>
    <row r="694" spans="3:6">
      <c r="C694" s="4"/>
      <c r="D694" s="4"/>
      <c r="E694" s="4"/>
      <c r="F694" s="4"/>
    </row>
    <row r="695" spans="3:6">
      <c r="C695" s="4"/>
      <c r="D695" s="4"/>
      <c r="E695" s="4"/>
      <c r="F695" s="4"/>
    </row>
    <row r="696" spans="3:6">
      <c r="C696" s="4"/>
      <c r="D696" s="4"/>
      <c r="E696" s="4"/>
      <c r="F696" s="4"/>
    </row>
    <row r="697" spans="3:6">
      <c r="C697" s="4"/>
      <c r="D697" s="4"/>
      <c r="E697" s="4"/>
      <c r="F697" s="4"/>
    </row>
    <row r="698" spans="3:6">
      <c r="C698" s="4"/>
      <c r="D698" s="4"/>
      <c r="E698" s="4"/>
      <c r="F698" s="4"/>
    </row>
    <row r="699" spans="3:6">
      <c r="C699" s="4"/>
      <c r="D699" s="4"/>
      <c r="E699" s="4"/>
      <c r="F699" s="4"/>
    </row>
    <row r="700" spans="3:6">
      <c r="C700" s="4"/>
      <c r="D700" s="4"/>
      <c r="E700" s="4"/>
      <c r="F700" s="4"/>
    </row>
    <row r="701" spans="3:6">
      <c r="C701" s="4"/>
      <c r="D701" s="4"/>
      <c r="E701" s="4"/>
      <c r="F701" s="4"/>
    </row>
    <row r="702" spans="3:6">
      <c r="C702" s="4"/>
      <c r="D702" s="4"/>
      <c r="E702" s="4"/>
      <c r="F702" s="4"/>
    </row>
    <row r="703" spans="3:6">
      <c r="C703" s="4"/>
      <c r="D703" s="4"/>
      <c r="E703" s="4"/>
      <c r="F703" s="4"/>
    </row>
    <row r="704" spans="3:6">
      <c r="C704" s="4"/>
      <c r="D704" s="4"/>
      <c r="E704" s="4"/>
      <c r="F704" s="4"/>
    </row>
    <row r="705" spans="3:6">
      <c r="C705" s="4"/>
      <c r="D705" s="4"/>
      <c r="E705" s="4"/>
      <c r="F705" s="4"/>
    </row>
    <row r="706" spans="3:6">
      <c r="C706" s="4"/>
      <c r="D706" s="4"/>
      <c r="E706" s="4"/>
      <c r="F706" s="4"/>
    </row>
    <row r="707" spans="3:6">
      <c r="C707" s="4"/>
      <c r="D707" s="4"/>
      <c r="E707" s="4"/>
      <c r="F707" s="4"/>
    </row>
    <row r="708" spans="3:6">
      <c r="C708" s="4"/>
      <c r="D708" s="4"/>
      <c r="E708" s="4"/>
      <c r="F708" s="4"/>
    </row>
    <row r="709" spans="3:6">
      <c r="C709" s="4"/>
      <c r="D709" s="4"/>
      <c r="E709" s="4"/>
      <c r="F709" s="4"/>
    </row>
    <row r="710" spans="3:6">
      <c r="C710" s="4"/>
      <c r="D710" s="4"/>
      <c r="E710" s="4"/>
      <c r="F710" s="4"/>
    </row>
    <row r="711" spans="3:6">
      <c r="C711" s="4"/>
      <c r="D711" s="4"/>
      <c r="E711" s="4"/>
      <c r="F711" s="4"/>
    </row>
    <row r="712" spans="3:6">
      <c r="C712" s="4"/>
      <c r="D712" s="4"/>
      <c r="E712" s="4"/>
      <c r="F712" s="4"/>
    </row>
    <row r="713" spans="3:6">
      <c r="C713" s="4"/>
      <c r="D713" s="4"/>
      <c r="E713" s="4"/>
      <c r="F713" s="4"/>
    </row>
    <row r="714" spans="3:6">
      <c r="C714" s="4"/>
      <c r="D714" s="4"/>
      <c r="E714" s="4"/>
      <c r="F714" s="4"/>
    </row>
    <row r="715" spans="3:6">
      <c r="C715" s="4"/>
      <c r="D715" s="4"/>
      <c r="E715" s="4"/>
      <c r="F715" s="4"/>
    </row>
    <row r="716" spans="3:6">
      <c r="C716" s="4"/>
      <c r="D716" s="4"/>
      <c r="E716" s="4"/>
      <c r="F716" s="4"/>
    </row>
    <row r="717" spans="3:6">
      <c r="C717" s="4"/>
      <c r="D717" s="4"/>
      <c r="E717" s="4"/>
      <c r="F717" s="4"/>
    </row>
    <row r="718" spans="3:6">
      <c r="C718" s="4"/>
      <c r="D718" s="4"/>
      <c r="E718" s="4"/>
      <c r="F718" s="4"/>
    </row>
    <row r="719" spans="3:6">
      <c r="C719" s="4"/>
      <c r="D719" s="4"/>
      <c r="E719" s="4"/>
      <c r="F719" s="4"/>
    </row>
    <row r="720" spans="3:6">
      <c r="C720" s="4"/>
      <c r="D720" s="4"/>
      <c r="E720" s="4"/>
      <c r="F720" s="4"/>
    </row>
    <row r="721" spans="3:6">
      <c r="C721" s="4"/>
      <c r="D721" s="4"/>
      <c r="E721" s="4"/>
      <c r="F721" s="4"/>
    </row>
    <row r="722" spans="3:6">
      <c r="C722" s="4"/>
      <c r="D722" s="4"/>
      <c r="E722" s="4"/>
      <c r="F722" s="4"/>
    </row>
    <row r="723" spans="3:6">
      <c r="C723" s="4"/>
      <c r="D723" s="4"/>
      <c r="E723" s="4"/>
      <c r="F723" s="4"/>
    </row>
    <row r="724" spans="3:6">
      <c r="C724" s="4"/>
      <c r="D724" s="4"/>
      <c r="E724" s="4"/>
      <c r="F724" s="4"/>
    </row>
    <row r="725" spans="3:6">
      <c r="C725" s="4"/>
      <c r="D725" s="4"/>
      <c r="E725" s="4"/>
      <c r="F725" s="4"/>
    </row>
    <row r="726" spans="3:6">
      <c r="C726" s="4"/>
      <c r="D726" s="4"/>
      <c r="E726" s="4"/>
      <c r="F726" s="4"/>
    </row>
    <row r="727" spans="3:6">
      <c r="C727" s="4"/>
      <c r="D727" s="4"/>
      <c r="E727" s="4"/>
      <c r="F727" s="4"/>
    </row>
    <row r="728" spans="3:6">
      <c r="C728" s="4"/>
      <c r="D728" s="4"/>
      <c r="E728" s="4"/>
      <c r="F728" s="4"/>
    </row>
    <row r="729" spans="3:6">
      <c r="C729" s="4"/>
      <c r="D729" s="4"/>
      <c r="E729" s="4"/>
      <c r="F729" s="4"/>
    </row>
    <row r="730" spans="3:6">
      <c r="C730" s="4"/>
      <c r="D730" s="4"/>
      <c r="E730" s="4"/>
      <c r="F730" s="4"/>
    </row>
    <row r="731" spans="3:6">
      <c r="C731" s="4"/>
      <c r="D731" s="4"/>
      <c r="E731" s="4"/>
      <c r="F731" s="4"/>
    </row>
    <row r="732" spans="3:6">
      <c r="C732" s="4"/>
      <c r="D732" s="4"/>
      <c r="E732" s="4"/>
      <c r="F732" s="4"/>
    </row>
    <row r="733" spans="3:6">
      <c r="C733" s="4"/>
      <c r="D733" s="4"/>
      <c r="E733" s="4"/>
      <c r="F733" s="4"/>
    </row>
    <row r="734" spans="3:6">
      <c r="C734" s="4"/>
      <c r="D734" s="4"/>
      <c r="E734" s="4"/>
      <c r="F734" s="4"/>
    </row>
    <row r="735" spans="3:6">
      <c r="C735" s="4"/>
      <c r="D735" s="4"/>
      <c r="E735" s="4"/>
      <c r="F735" s="4"/>
    </row>
    <row r="736" spans="3:6">
      <c r="C736" s="4"/>
      <c r="D736" s="4"/>
      <c r="E736" s="4"/>
      <c r="F736" s="4"/>
    </row>
    <row r="737" spans="3:6">
      <c r="C737" s="4"/>
      <c r="D737" s="4"/>
      <c r="E737" s="4"/>
      <c r="F737" s="4"/>
    </row>
    <row r="738" spans="3:6">
      <c r="C738" s="4"/>
      <c r="D738" s="4"/>
      <c r="E738" s="4"/>
      <c r="F738" s="4"/>
    </row>
    <row r="739" spans="3:6">
      <c r="C739" s="4"/>
      <c r="D739" s="4"/>
      <c r="E739" s="4"/>
      <c r="F739" s="4"/>
    </row>
    <row r="740" spans="3:6">
      <c r="C740" s="4"/>
      <c r="D740" s="4"/>
      <c r="E740" s="4"/>
      <c r="F740" s="4"/>
    </row>
    <row r="741" spans="3:6">
      <c r="C741" s="4"/>
      <c r="D741" s="4"/>
      <c r="E741" s="4"/>
      <c r="F741" s="4"/>
    </row>
    <row r="742" spans="3:6">
      <c r="C742" s="4"/>
      <c r="D742" s="4"/>
      <c r="E742" s="4"/>
      <c r="F742" s="4"/>
    </row>
    <row r="743" spans="3:6">
      <c r="C743" s="4"/>
      <c r="D743" s="4"/>
      <c r="E743" s="4"/>
      <c r="F743" s="4"/>
    </row>
    <row r="744" spans="3:6">
      <c r="C744" s="4"/>
      <c r="D744" s="4"/>
      <c r="E744" s="4"/>
      <c r="F744" s="4"/>
    </row>
    <row r="745" spans="3:6">
      <c r="C745" s="4"/>
      <c r="D745" s="4"/>
      <c r="E745" s="4"/>
      <c r="F745" s="4"/>
    </row>
    <row r="746" spans="3:6">
      <c r="C746" s="4"/>
      <c r="D746" s="4"/>
      <c r="E746" s="4"/>
      <c r="F746" s="4"/>
    </row>
    <row r="747" spans="3:6">
      <c r="C747" s="4"/>
      <c r="D747" s="4"/>
      <c r="E747" s="4"/>
      <c r="F747" s="4"/>
    </row>
    <row r="748" spans="3:6">
      <c r="C748" s="4"/>
      <c r="D748" s="4"/>
      <c r="E748" s="4"/>
      <c r="F748" s="4"/>
    </row>
    <row r="749" spans="3:6">
      <c r="C749" s="4"/>
      <c r="D749" s="4"/>
      <c r="E749" s="4"/>
      <c r="F749" s="4"/>
    </row>
    <row r="750" spans="3:6">
      <c r="C750" s="4"/>
      <c r="D750" s="4"/>
      <c r="E750" s="4"/>
      <c r="F750" s="4"/>
    </row>
    <row r="751" spans="3:6">
      <c r="C751" s="4"/>
      <c r="D751" s="4"/>
      <c r="E751" s="4"/>
      <c r="F751" s="4"/>
    </row>
    <row r="752" spans="3:6">
      <c r="C752" s="4"/>
      <c r="D752" s="4"/>
      <c r="E752" s="4"/>
      <c r="F752" s="4"/>
    </row>
    <row r="753" spans="3:6">
      <c r="C753" s="4"/>
      <c r="D753" s="4"/>
      <c r="E753" s="4"/>
      <c r="F753" s="4"/>
    </row>
    <row r="754" spans="3:6">
      <c r="C754" s="4"/>
      <c r="D754" s="4"/>
      <c r="E754" s="4"/>
      <c r="F754" s="4"/>
    </row>
    <row r="755" spans="3:6">
      <c r="C755" s="4"/>
      <c r="D755" s="4"/>
      <c r="E755" s="4"/>
      <c r="F755" s="4"/>
    </row>
    <row r="756" spans="3:6">
      <c r="C756" s="4"/>
      <c r="D756" s="4"/>
      <c r="E756" s="4"/>
      <c r="F756" s="4"/>
    </row>
    <row r="757" spans="3:6">
      <c r="C757" s="4"/>
      <c r="D757" s="4"/>
      <c r="E757" s="4"/>
      <c r="F757" s="4"/>
    </row>
    <row r="758" spans="3:6">
      <c r="C758" s="4"/>
      <c r="D758" s="4"/>
      <c r="E758" s="4"/>
      <c r="F758" s="4"/>
    </row>
    <row r="759" spans="3:6">
      <c r="C759" s="4"/>
      <c r="D759" s="4"/>
      <c r="E759" s="4"/>
      <c r="F759" s="4"/>
    </row>
    <row r="760" spans="3:6">
      <c r="C760" s="4"/>
      <c r="D760" s="4"/>
      <c r="E760" s="4"/>
      <c r="F760" s="4"/>
    </row>
    <row r="761" spans="3:6">
      <c r="C761" s="4"/>
      <c r="D761" s="4"/>
      <c r="E761" s="4"/>
      <c r="F761" s="4"/>
    </row>
    <row r="762" spans="3:6">
      <c r="C762" s="4"/>
      <c r="D762" s="4"/>
      <c r="E762" s="4"/>
      <c r="F762" s="4"/>
    </row>
    <row r="763" spans="3:6">
      <c r="C763" s="4"/>
      <c r="D763" s="4"/>
      <c r="E763" s="4"/>
      <c r="F763" s="4"/>
    </row>
    <row r="764" spans="3:6">
      <c r="C764" s="4"/>
      <c r="D764" s="4"/>
      <c r="E764" s="4"/>
      <c r="F764" s="4"/>
    </row>
    <row r="765" spans="3:6">
      <c r="C765" s="4"/>
      <c r="D765" s="4"/>
      <c r="E765" s="4"/>
      <c r="F765" s="4"/>
    </row>
    <row r="766" spans="3:6">
      <c r="C766" s="4"/>
      <c r="D766" s="4"/>
      <c r="E766" s="4"/>
      <c r="F766" s="4"/>
    </row>
    <row r="767" spans="3:6">
      <c r="C767" s="4"/>
      <c r="D767" s="4"/>
      <c r="E767" s="4"/>
      <c r="F767" s="4"/>
    </row>
    <row r="768" spans="3:6">
      <c r="C768" s="4"/>
      <c r="D768" s="4"/>
      <c r="E768" s="4"/>
      <c r="F768" s="4"/>
    </row>
    <row r="769" spans="3:6">
      <c r="C769" s="4"/>
      <c r="D769" s="4"/>
      <c r="E769" s="4"/>
      <c r="F769" s="4"/>
    </row>
    <row r="770" spans="3:6">
      <c r="C770" s="4"/>
      <c r="D770" s="4"/>
      <c r="E770" s="4"/>
      <c r="F770" s="4"/>
    </row>
    <row r="771" spans="3:6">
      <c r="C771" s="4"/>
      <c r="D771" s="4"/>
      <c r="E771" s="4"/>
      <c r="F771" s="4"/>
    </row>
    <row r="772" spans="3:6">
      <c r="C772" s="4"/>
      <c r="D772" s="4"/>
      <c r="E772" s="4"/>
      <c r="F772" s="4"/>
    </row>
    <row r="773" spans="3:6">
      <c r="C773" s="4"/>
      <c r="D773" s="4"/>
      <c r="E773" s="4"/>
      <c r="F773" s="4"/>
    </row>
    <row r="774" spans="3:6">
      <c r="C774" s="4"/>
      <c r="D774" s="4"/>
      <c r="E774" s="4"/>
      <c r="F774" s="4"/>
    </row>
    <row r="775" spans="3:6">
      <c r="C775" s="4"/>
      <c r="D775" s="4"/>
      <c r="E775" s="4"/>
      <c r="F775" s="4"/>
    </row>
    <row r="776" spans="3:6">
      <c r="C776" s="4"/>
      <c r="D776" s="4"/>
      <c r="E776" s="4"/>
      <c r="F776" s="4"/>
    </row>
    <row r="777" spans="3:6">
      <c r="C777" s="4"/>
      <c r="D777" s="4"/>
      <c r="E777" s="4"/>
      <c r="F777" s="4"/>
    </row>
    <row r="778" spans="3:6">
      <c r="C778" s="4"/>
      <c r="D778" s="4"/>
      <c r="E778" s="4"/>
      <c r="F778" s="4"/>
    </row>
    <row r="779" spans="3:6">
      <c r="C779" s="4"/>
      <c r="D779" s="4"/>
      <c r="E779" s="4"/>
      <c r="F779" s="4"/>
    </row>
    <row r="780" spans="3:6">
      <c r="C780" s="4"/>
      <c r="D780" s="4"/>
      <c r="E780" s="4"/>
      <c r="F780" s="4"/>
    </row>
    <row r="781" spans="3:6">
      <c r="C781" s="4"/>
      <c r="D781" s="4"/>
      <c r="E781" s="4"/>
      <c r="F781" s="4"/>
    </row>
    <row r="782" spans="3:6">
      <c r="C782" s="4"/>
      <c r="D782" s="4"/>
      <c r="E782" s="4"/>
      <c r="F782" s="4"/>
    </row>
    <row r="783" spans="3:6">
      <c r="C783" s="4"/>
      <c r="D783" s="4"/>
      <c r="E783" s="4"/>
      <c r="F783" s="4"/>
    </row>
    <row r="784" spans="3:6">
      <c r="C784" s="4"/>
      <c r="D784" s="4"/>
      <c r="E784" s="4"/>
      <c r="F784" s="4"/>
    </row>
    <row r="785" spans="3:6">
      <c r="C785" s="4"/>
      <c r="D785" s="4"/>
      <c r="E785" s="4"/>
      <c r="F785" s="4"/>
    </row>
    <row r="786" spans="3:6">
      <c r="C786" s="4"/>
      <c r="D786" s="4"/>
      <c r="E786" s="4"/>
      <c r="F786" s="4"/>
    </row>
    <row r="787" spans="3:6">
      <c r="C787" s="4"/>
      <c r="D787" s="4"/>
      <c r="E787" s="4"/>
      <c r="F787" s="4"/>
    </row>
    <row r="788" spans="3:6">
      <c r="C788" s="4"/>
      <c r="D788" s="4"/>
      <c r="E788" s="4"/>
      <c r="F788" s="4"/>
    </row>
    <row r="789" spans="3:6">
      <c r="C789" s="4"/>
      <c r="D789" s="4"/>
      <c r="E789" s="4"/>
      <c r="F789" s="4"/>
    </row>
    <row r="790" spans="3:6">
      <c r="C790" s="4"/>
      <c r="D790" s="4"/>
      <c r="E790" s="4"/>
      <c r="F790" s="4"/>
    </row>
    <row r="791" spans="3:6">
      <c r="C791" s="4"/>
      <c r="D791" s="4"/>
      <c r="E791" s="4"/>
      <c r="F791" s="4"/>
    </row>
    <row r="792" spans="3:6">
      <c r="C792" s="4"/>
      <c r="D792" s="4"/>
      <c r="E792" s="4"/>
      <c r="F792" s="4"/>
    </row>
    <row r="793" spans="3:6">
      <c r="C793" s="4"/>
      <c r="D793" s="4"/>
      <c r="E793" s="4"/>
      <c r="F793" s="4"/>
    </row>
    <row r="794" spans="3:6">
      <c r="C794" s="4"/>
      <c r="D794" s="4"/>
      <c r="E794" s="4"/>
      <c r="F794" s="4"/>
    </row>
    <row r="795" spans="3:6">
      <c r="C795" s="4"/>
      <c r="D795" s="4"/>
      <c r="E795" s="4"/>
      <c r="F795" s="4"/>
    </row>
    <row r="796" spans="3:6">
      <c r="C796" s="4"/>
      <c r="D796" s="4"/>
      <c r="E796" s="4"/>
      <c r="F796" s="4"/>
    </row>
    <row r="797" spans="3:6">
      <c r="C797" s="4"/>
      <c r="D797" s="4"/>
      <c r="E797" s="4"/>
      <c r="F797" s="4"/>
    </row>
    <row r="798" spans="3:6">
      <c r="C798" s="4"/>
      <c r="D798" s="4"/>
      <c r="E798" s="4"/>
      <c r="F798" s="4"/>
    </row>
    <row r="799" spans="3:6">
      <c r="C799" s="4"/>
      <c r="D799" s="4"/>
      <c r="E799" s="4"/>
      <c r="F799" s="4"/>
    </row>
    <row r="800" spans="3:6">
      <c r="C800" s="4"/>
      <c r="D800" s="4"/>
      <c r="E800" s="4"/>
      <c r="F800" s="4"/>
    </row>
    <row r="801" spans="3:6">
      <c r="C801" s="4"/>
      <c r="D801" s="4"/>
      <c r="E801" s="4"/>
      <c r="F801" s="4"/>
    </row>
    <row r="802" spans="3:6">
      <c r="C802" s="4"/>
      <c r="D802" s="4"/>
      <c r="E802" s="4"/>
      <c r="F802" s="4"/>
    </row>
    <row r="803" spans="3:6">
      <c r="C803" s="4"/>
      <c r="D803" s="4"/>
      <c r="E803" s="4"/>
      <c r="F803" s="4"/>
    </row>
    <row r="804" spans="3:6">
      <c r="C804" s="4"/>
      <c r="D804" s="4"/>
      <c r="E804" s="4"/>
      <c r="F804" s="4"/>
    </row>
    <row r="805" spans="3:6">
      <c r="C805" s="4"/>
      <c r="D805" s="4"/>
      <c r="E805" s="4"/>
      <c r="F805" s="4"/>
    </row>
    <row r="806" spans="3:6">
      <c r="C806" s="4"/>
      <c r="D806" s="4"/>
      <c r="E806" s="4"/>
      <c r="F806" s="4"/>
    </row>
    <row r="807" spans="3:6">
      <c r="C807" s="4"/>
      <c r="D807" s="4"/>
      <c r="E807" s="4"/>
      <c r="F807" s="4"/>
    </row>
    <row r="808" spans="3:6">
      <c r="C808" s="4"/>
      <c r="D808" s="4"/>
      <c r="E808" s="4"/>
      <c r="F808" s="4"/>
    </row>
    <row r="809" spans="3:6">
      <c r="C809" s="4"/>
      <c r="D809" s="4"/>
      <c r="E809" s="4"/>
      <c r="F809" s="4"/>
    </row>
    <row r="810" spans="3:6">
      <c r="C810" s="4"/>
      <c r="D810" s="4"/>
      <c r="E810" s="4"/>
      <c r="F810" s="4"/>
    </row>
    <row r="811" spans="3:6">
      <c r="C811" s="4"/>
      <c r="D811" s="4"/>
      <c r="E811" s="4"/>
      <c r="F811" s="4"/>
    </row>
    <row r="812" spans="3:6">
      <c r="C812" s="4"/>
      <c r="D812" s="4"/>
      <c r="E812" s="4"/>
      <c r="F812" s="4"/>
    </row>
    <row r="813" spans="3:6">
      <c r="C813" s="4"/>
      <c r="D813" s="4"/>
      <c r="E813" s="4"/>
      <c r="F813" s="4"/>
    </row>
    <row r="814" spans="3:6">
      <c r="C814" s="4"/>
      <c r="D814" s="4"/>
      <c r="E814" s="4"/>
      <c r="F814" s="4"/>
    </row>
    <row r="815" spans="3:6">
      <c r="C815" s="4"/>
      <c r="D815" s="4"/>
      <c r="E815" s="4"/>
      <c r="F815" s="4"/>
    </row>
    <row r="816" spans="3:6">
      <c r="C816" s="4"/>
      <c r="D816" s="4"/>
      <c r="E816" s="4"/>
      <c r="F816" s="4"/>
    </row>
    <row r="817" spans="3:6">
      <c r="C817" s="4"/>
      <c r="D817" s="4"/>
      <c r="E817" s="4"/>
      <c r="F817" s="4"/>
    </row>
    <row r="818" spans="3:6">
      <c r="C818" s="4"/>
      <c r="D818" s="4"/>
      <c r="E818" s="4"/>
      <c r="F818" s="4"/>
    </row>
    <row r="819" spans="3:6">
      <c r="C819" s="4"/>
      <c r="D819" s="4"/>
      <c r="E819" s="4"/>
      <c r="F819" s="4"/>
    </row>
    <row r="820" spans="3:6">
      <c r="C820" s="4"/>
      <c r="D820" s="4"/>
      <c r="E820" s="4"/>
      <c r="F820" s="4"/>
    </row>
    <row r="821" spans="3:6">
      <c r="C821" s="4"/>
      <c r="D821" s="4"/>
      <c r="E821" s="4"/>
      <c r="F821" s="4"/>
    </row>
    <row r="822" spans="3:6">
      <c r="C822" s="4"/>
      <c r="D822" s="4"/>
      <c r="E822" s="4"/>
      <c r="F822" s="4"/>
    </row>
    <row r="823" spans="3:6">
      <c r="C823" s="4"/>
      <c r="D823" s="4"/>
      <c r="E823" s="4"/>
      <c r="F823" s="4"/>
    </row>
    <row r="824" spans="3:6">
      <c r="C824" s="4"/>
      <c r="D824" s="4"/>
      <c r="E824" s="4"/>
      <c r="F824" s="4"/>
    </row>
    <row r="825" spans="3:6">
      <c r="C825" s="4"/>
      <c r="D825" s="4"/>
      <c r="E825" s="4"/>
      <c r="F825" s="4"/>
    </row>
    <row r="826" spans="3:6">
      <c r="C826" s="4"/>
      <c r="D826" s="4"/>
      <c r="E826" s="4"/>
      <c r="F826" s="4"/>
    </row>
    <row r="827" spans="3:6">
      <c r="C827" s="4"/>
      <c r="D827" s="4"/>
      <c r="E827" s="4"/>
      <c r="F827" s="4"/>
    </row>
    <row r="828" spans="3:6">
      <c r="C828" s="4"/>
      <c r="D828" s="4"/>
      <c r="E828" s="4"/>
      <c r="F828" s="4"/>
    </row>
    <row r="829" spans="3:6">
      <c r="C829" s="4"/>
      <c r="D829" s="4"/>
      <c r="E829" s="4"/>
      <c r="F829" s="4"/>
    </row>
    <row r="830" spans="3:6">
      <c r="C830" s="4"/>
      <c r="D830" s="4"/>
      <c r="E830" s="4"/>
      <c r="F830" s="4"/>
    </row>
    <row r="831" spans="3:6">
      <c r="C831" s="4"/>
      <c r="D831" s="4"/>
      <c r="E831" s="4"/>
      <c r="F831" s="4"/>
    </row>
    <row r="832" spans="3:6">
      <c r="C832" s="4"/>
      <c r="D832" s="4"/>
      <c r="E832" s="4"/>
      <c r="F832" s="4"/>
    </row>
    <row r="833" spans="3:6">
      <c r="C833" s="4"/>
      <c r="D833" s="4"/>
      <c r="E833" s="4"/>
      <c r="F833" s="4"/>
    </row>
    <row r="834" spans="3:6">
      <c r="C834" s="4"/>
      <c r="D834" s="4"/>
      <c r="E834" s="4"/>
      <c r="F834" s="4"/>
    </row>
    <row r="835" spans="3:6">
      <c r="C835" s="4"/>
      <c r="D835" s="4"/>
      <c r="E835" s="4"/>
      <c r="F835" s="4"/>
    </row>
    <row r="836" spans="3:6">
      <c r="C836" s="4"/>
      <c r="D836" s="4"/>
      <c r="E836" s="4"/>
      <c r="F836" s="4"/>
    </row>
    <row r="837" spans="3:6">
      <c r="C837" s="4"/>
      <c r="D837" s="4"/>
      <c r="E837" s="4"/>
      <c r="F837" s="4"/>
    </row>
    <row r="838" spans="3:6">
      <c r="C838" s="4"/>
      <c r="D838" s="4"/>
      <c r="E838" s="4"/>
      <c r="F838" s="4"/>
    </row>
    <row r="839" spans="3:6">
      <c r="C839" s="4"/>
      <c r="D839" s="4"/>
      <c r="E839" s="4"/>
      <c r="F839" s="4"/>
    </row>
    <row r="840" spans="3:6">
      <c r="C840" s="4"/>
      <c r="D840" s="4"/>
      <c r="E840" s="4"/>
      <c r="F840" s="4"/>
    </row>
    <row r="841" spans="3:6">
      <c r="C841" s="4"/>
      <c r="D841" s="4"/>
      <c r="E841" s="4"/>
      <c r="F841" s="4"/>
    </row>
    <row r="842" spans="3:6">
      <c r="C842" s="4"/>
      <c r="D842" s="4"/>
      <c r="E842" s="4"/>
      <c r="F842" s="4"/>
    </row>
    <row r="843" spans="3:6">
      <c r="C843" s="4"/>
      <c r="D843" s="4"/>
      <c r="E843" s="4"/>
      <c r="F843" s="4"/>
    </row>
    <row r="844" spans="3:6">
      <c r="C844" s="4"/>
      <c r="D844" s="4"/>
      <c r="E844" s="4"/>
      <c r="F844" s="4"/>
    </row>
    <row r="845" spans="3:6">
      <c r="C845" s="4"/>
      <c r="D845" s="4"/>
      <c r="E845" s="4"/>
      <c r="F845" s="4"/>
    </row>
    <row r="846" spans="3:6">
      <c r="C846" s="4"/>
      <c r="D846" s="4"/>
      <c r="E846" s="4"/>
      <c r="F846" s="4"/>
    </row>
    <row r="847" spans="3:6">
      <c r="C847" s="4"/>
      <c r="D847" s="4"/>
      <c r="E847" s="4"/>
      <c r="F847" s="4"/>
    </row>
    <row r="848" spans="3:6">
      <c r="C848" s="4"/>
      <c r="D848" s="4"/>
      <c r="E848" s="4"/>
      <c r="F848" s="4"/>
    </row>
    <row r="849" spans="3:6">
      <c r="C849" s="4"/>
      <c r="D849" s="4"/>
      <c r="E849" s="4"/>
      <c r="F849" s="4"/>
    </row>
    <row r="850" spans="3:6">
      <c r="C850" s="4"/>
      <c r="D850" s="4"/>
      <c r="E850" s="4"/>
      <c r="F850" s="4"/>
    </row>
    <row r="851" spans="3:6">
      <c r="C851" s="4"/>
      <c r="D851" s="4"/>
      <c r="E851" s="4"/>
      <c r="F851" s="4"/>
    </row>
    <row r="852" spans="3:6">
      <c r="C852" s="4"/>
      <c r="D852" s="4"/>
      <c r="E852" s="4"/>
      <c r="F852" s="4"/>
    </row>
    <row r="853" spans="3:6">
      <c r="C853" s="4"/>
      <c r="D853" s="4"/>
      <c r="E853" s="4"/>
      <c r="F853" s="4"/>
    </row>
    <row r="854" spans="3:6">
      <c r="C854" s="4"/>
      <c r="D854" s="4"/>
      <c r="E854" s="4"/>
      <c r="F854" s="4"/>
    </row>
    <row r="855" spans="3:6">
      <c r="C855" s="4"/>
      <c r="D855" s="4"/>
      <c r="E855" s="4"/>
      <c r="F855" s="4"/>
    </row>
    <row r="856" spans="3:6">
      <c r="C856" s="4"/>
      <c r="D856" s="4"/>
      <c r="E856" s="4"/>
      <c r="F856" s="4"/>
    </row>
    <row r="857" spans="3:6">
      <c r="C857" s="4"/>
      <c r="D857" s="4"/>
      <c r="E857" s="4"/>
      <c r="F857" s="4"/>
    </row>
    <row r="858" spans="3:6">
      <c r="C858" s="4"/>
      <c r="D858" s="4"/>
      <c r="E858" s="4"/>
      <c r="F858" s="4"/>
    </row>
    <row r="859" spans="3:6">
      <c r="C859" s="4"/>
      <c r="D859" s="4"/>
      <c r="E859" s="4"/>
      <c r="F859" s="4"/>
    </row>
    <row r="860" spans="3:6">
      <c r="C860" s="4"/>
      <c r="D860" s="4"/>
      <c r="E860" s="4"/>
      <c r="F860" s="4"/>
    </row>
    <row r="861" spans="3:6">
      <c r="C861" s="4"/>
      <c r="D861" s="4"/>
      <c r="E861" s="4"/>
      <c r="F861" s="4"/>
    </row>
    <row r="862" spans="3:6">
      <c r="C862" s="4"/>
      <c r="D862" s="4"/>
      <c r="E862" s="4"/>
      <c r="F862" s="4"/>
    </row>
    <row r="863" spans="3:6">
      <c r="C863" s="4"/>
      <c r="D863" s="4"/>
      <c r="E863" s="4"/>
      <c r="F863" s="4"/>
    </row>
    <row r="864" spans="3:6">
      <c r="C864" s="4"/>
      <c r="D864" s="4"/>
      <c r="E864" s="4"/>
      <c r="F864" s="4"/>
    </row>
    <row r="865" spans="3:6">
      <c r="C865" s="4"/>
      <c r="D865" s="4"/>
      <c r="E865" s="4"/>
      <c r="F865" s="4"/>
    </row>
    <row r="866" spans="3:6">
      <c r="C866" s="4"/>
      <c r="D866" s="4"/>
      <c r="E866" s="4"/>
      <c r="F866" s="4"/>
    </row>
    <row r="867" spans="3:6">
      <c r="C867" s="4"/>
      <c r="D867" s="4"/>
      <c r="E867" s="4"/>
      <c r="F867" s="4"/>
    </row>
    <row r="868" spans="3:6">
      <c r="C868" s="4"/>
      <c r="D868" s="4"/>
      <c r="E868" s="4"/>
      <c r="F868" s="4"/>
    </row>
    <row r="869" spans="3:6">
      <c r="C869" s="4"/>
      <c r="D869" s="4"/>
      <c r="E869" s="4"/>
      <c r="F869" s="4"/>
    </row>
    <row r="870" spans="3:6">
      <c r="C870" s="4"/>
      <c r="D870" s="4"/>
      <c r="E870" s="4"/>
      <c r="F870" s="4"/>
    </row>
    <row r="871" spans="3:6">
      <c r="C871" s="4"/>
      <c r="D871" s="4"/>
      <c r="E871" s="4"/>
      <c r="F871" s="4"/>
    </row>
    <row r="872" spans="3:6">
      <c r="C872" s="4"/>
      <c r="D872" s="4"/>
      <c r="E872" s="4"/>
      <c r="F872" s="4"/>
    </row>
    <row r="873" spans="3:6">
      <c r="C873" s="4"/>
      <c r="D873" s="4"/>
      <c r="E873" s="4"/>
      <c r="F873" s="4"/>
    </row>
    <row r="874" spans="3:6">
      <c r="C874" s="4"/>
      <c r="D874" s="4"/>
      <c r="E874" s="4"/>
      <c r="F874" s="4"/>
    </row>
    <row r="875" spans="3:6">
      <c r="C875" s="4"/>
      <c r="D875" s="4"/>
      <c r="E875" s="4"/>
      <c r="F875" s="4"/>
    </row>
    <row r="876" spans="3:6">
      <c r="C876" s="4"/>
      <c r="D876" s="4"/>
      <c r="E876" s="4"/>
      <c r="F876" s="4"/>
    </row>
    <row r="877" spans="3:6">
      <c r="C877" s="4"/>
      <c r="D877" s="4"/>
      <c r="E877" s="4"/>
      <c r="F877" s="4"/>
    </row>
    <row r="878" spans="3:6">
      <c r="C878" s="4"/>
      <c r="D878" s="4"/>
      <c r="E878" s="4"/>
      <c r="F878" s="4"/>
    </row>
    <row r="879" spans="3:6">
      <c r="C879" s="4"/>
      <c r="D879" s="4"/>
      <c r="E879" s="4"/>
      <c r="F879" s="4"/>
    </row>
    <row r="880" spans="3:6">
      <c r="C880" s="4"/>
      <c r="D880" s="4"/>
      <c r="E880" s="4"/>
      <c r="F880" s="4"/>
    </row>
    <row r="881" spans="3:6">
      <c r="C881" s="4"/>
      <c r="D881" s="4"/>
      <c r="E881" s="4"/>
      <c r="F881" s="4"/>
    </row>
    <row r="882" spans="3:6">
      <c r="C882" s="4"/>
      <c r="D882" s="4"/>
      <c r="E882" s="4"/>
      <c r="F882" s="4"/>
    </row>
    <row r="883" spans="3:6">
      <c r="C883" s="4"/>
      <c r="D883" s="4"/>
      <c r="E883" s="4"/>
      <c r="F883" s="4"/>
    </row>
    <row r="884" spans="3:6">
      <c r="C884" s="4"/>
      <c r="D884" s="4"/>
      <c r="E884" s="4"/>
      <c r="F884" s="4"/>
    </row>
    <row r="885" spans="3:6">
      <c r="C885" s="4"/>
      <c r="D885" s="4"/>
      <c r="E885" s="4"/>
      <c r="F885" s="4"/>
    </row>
    <row r="886" spans="3:6">
      <c r="C886" s="4"/>
      <c r="D886" s="4"/>
      <c r="E886" s="4"/>
      <c r="F886" s="4"/>
    </row>
    <row r="887" spans="3:6">
      <c r="C887" s="4"/>
      <c r="D887" s="4"/>
      <c r="E887" s="4"/>
      <c r="F887" s="4"/>
    </row>
    <row r="888" spans="3:6">
      <c r="C888" s="4"/>
      <c r="D888" s="4"/>
      <c r="E888" s="4"/>
      <c r="F888" s="4"/>
    </row>
    <row r="889" spans="3:6">
      <c r="C889" s="4"/>
      <c r="D889" s="4"/>
      <c r="E889" s="4"/>
      <c r="F889" s="4"/>
    </row>
    <row r="890" spans="3:6">
      <c r="C890" s="4"/>
      <c r="D890" s="4"/>
      <c r="E890" s="4"/>
      <c r="F890" s="4"/>
    </row>
    <row r="891" spans="3:6">
      <c r="C891" s="4"/>
      <c r="D891" s="4"/>
      <c r="E891" s="4"/>
      <c r="F891" s="4"/>
    </row>
    <row r="892" spans="3:6">
      <c r="C892" s="4"/>
      <c r="D892" s="4"/>
      <c r="E892" s="4"/>
      <c r="F892" s="4"/>
    </row>
    <row r="893" spans="3:6">
      <c r="C893" s="4"/>
      <c r="D893" s="4"/>
      <c r="E893" s="4"/>
      <c r="F893" s="4"/>
    </row>
    <row r="894" spans="3:6">
      <c r="C894" s="4"/>
      <c r="D894" s="4"/>
      <c r="E894" s="4"/>
      <c r="F894" s="4"/>
    </row>
    <row r="895" spans="3:6">
      <c r="C895" s="4"/>
      <c r="D895" s="4"/>
      <c r="E895" s="4"/>
      <c r="F895" s="4"/>
    </row>
    <row r="896" spans="3:6">
      <c r="C896" s="4"/>
      <c r="D896" s="4"/>
      <c r="E896" s="4"/>
      <c r="F896" s="4"/>
    </row>
    <row r="897" spans="3:6">
      <c r="C897" s="4"/>
      <c r="D897" s="4"/>
      <c r="E897" s="4"/>
      <c r="F897" s="4"/>
    </row>
    <row r="898" spans="3:6">
      <c r="C898" s="4"/>
      <c r="D898" s="4"/>
      <c r="E898" s="4"/>
      <c r="F898" s="4"/>
    </row>
    <row r="899" spans="3:6">
      <c r="C899" s="4"/>
      <c r="D899" s="4"/>
      <c r="E899" s="4"/>
      <c r="F899" s="4"/>
    </row>
    <row r="900" spans="3:6">
      <c r="C900" s="4"/>
      <c r="D900" s="4"/>
      <c r="E900" s="4"/>
      <c r="F900" s="4"/>
    </row>
    <row r="901" spans="3:6">
      <c r="C901" s="4"/>
      <c r="D901" s="4"/>
      <c r="E901" s="4"/>
      <c r="F901" s="4"/>
    </row>
    <row r="902" spans="3:6">
      <c r="C902" s="4"/>
      <c r="D902" s="4"/>
      <c r="E902" s="4"/>
      <c r="F902" s="4"/>
    </row>
    <row r="903" spans="3:6">
      <c r="C903" s="4"/>
      <c r="D903" s="4"/>
      <c r="E903" s="4"/>
      <c r="F903" s="4"/>
    </row>
    <row r="904" spans="3:6">
      <c r="C904" s="4"/>
      <c r="D904" s="4"/>
      <c r="E904" s="4"/>
      <c r="F904" s="4"/>
    </row>
    <row r="905" spans="3:6">
      <c r="C905" s="4"/>
      <c r="D905" s="4"/>
      <c r="E905" s="4"/>
      <c r="F905" s="4"/>
    </row>
    <row r="906" spans="3:6">
      <c r="C906" s="4"/>
      <c r="D906" s="4"/>
      <c r="E906" s="4"/>
      <c r="F906" s="4"/>
    </row>
    <row r="907" spans="3:6">
      <c r="C907" s="4"/>
      <c r="D907" s="4"/>
      <c r="E907" s="4"/>
      <c r="F907" s="4"/>
    </row>
    <row r="908" spans="3:6">
      <c r="C908" s="4"/>
      <c r="D908" s="4"/>
      <c r="E908" s="4"/>
      <c r="F908" s="4"/>
    </row>
    <row r="909" spans="3:6">
      <c r="C909" s="4"/>
      <c r="D909" s="4"/>
      <c r="E909" s="4"/>
      <c r="F909" s="4"/>
    </row>
    <row r="910" spans="3:6">
      <c r="C910" s="4"/>
      <c r="D910" s="4"/>
      <c r="E910" s="4"/>
      <c r="F910" s="4"/>
    </row>
    <row r="911" spans="3:6">
      <c r="C911" s="4"/>
      <c r="D911" s="4"/>
      <c r="E911" s="4"/>
      <c r="F911" s="4"/>
    </row>
    <row r="912" spans="3:6">
      <c r="C912" s="4"/>
      <c r="D912" s="4"/>
      <c r="E912" s="4"/>
      <c r="F912" s="4"/>
    </row>
    <row r="913" spans="3:6">
      <c r="C913" s="4"/>
      <c r="D913" s="4"/>
      <c r="E913" s="4"/>
      <c r="F913" s="4"/>
    </row>
    <row r="914" spans="3:6">
      <c r="C914" s="4"/>
      <c r="D914" s="4"/>
      <c r="E914" s="4"/>
      <c r="F914" s="4"/>
    </row>
    <row r="915" spans="3:6">
      <c r="C915" s="4"/>
      <c r="D915" s="4"/>
      <c r="E915" s="4"/>
      <c r="F915" s="4"/>
    </row>
    <row r="916" spans="3:6">
      <c r="C916" s="4"/>
      <c r="D916" s="4"/>
      <c r="E916" s="4"/>
      <c r="F916" s="4"/>
    </row>
    <row r="917" spans="3:6">
      <c r="C917" s="4"/>
      <c r="D917" s="4"/>
      <c r="E917" s="4"/>
      <c r="F917" s="4"/>
    </row>
    <row r="918" spans="3:6">
      <c r="C918" s="4"/>
      <c r="D918" s="4"/>
      <c r="E918" s="4"/>
      <c r="F918" s="4"/>
    </row>
    <row r="919" spans="3:6">
      <c r="C919" s="4"/>
      <c r="D919" s="4"/>
      <c r="E919" s="4"/>
      <c r="F919" s="4"/>
    </row>
    <row r="920" spans="3:6">
      <c r="C920" s="4"/>
      <c r="D920" s="4"/>
      <c r="E920" s="4"/>
      <c r="F920" s="4"/>
    </row>
    <row r="921" spans="3:6">
      <c r="C921" s="4"/>
      <c r="D921" s="4"/>
      <c r="E921" s="4"/>
      <c r="F921" s="4"/>
    </row>
    <row r="922" spans="3:6">
      <c r="C922" s="4"/>
      <c r="D922" s="4"/>
      <c r="E922" s="4"/>
      <c r="F922" s="4"/>
    </row>
    <row r="923" spans="3:6">
      <c r="C923" s="4"/>
      <c r="D923" s="4"/>
      <c r="E923" s="4"/>
      <c r="F923" s="4"/>
    </row>
    <row r="924" spans="3:6">
      <c r="C924" s="4"/>
      <c r="D924" s="4"/>
      <c r="E924" s="4"/>
      <c r="F924" s="4"/>
    </row>
    <row r="925" spans="3:6">
      <c r="C925" s="4"/>
      <c r="D925" s="4"/>
      <c r="E925" s="4"/>
      <c r="F925" s="4"/>
    </row>
    <row r="926" spans="3:6">
      <c r="C926" s="4"/>
      <c r="D926" s="4"/>
      <c r="E926" s="4"/>
      <c r="F926" s="4"/>
    </row>
    <row r="927" spans="3:6">
      <c r="C927" s="4"/>
      <c r="D927" s="4"/>
      <c r="E927" s="4"/>
      <c r="F927" s="4"/>
    </row>
    <row r="928" spans="3:6">
      <c r="C928" s="4"/>
      <c r="D928" s="4"/>
      <c r="E928" s="4"/>
      <c r="F928" s="4"/>
    </row>
    <row r="929" spans="3:6">
      <c r="C929" s="4"/>
      <c r="D929" s="4"/>
      <c r="E929" s="4"/>
      <c r="F929" s="4"/>
    </row>
    <row r="930" spans="3:6">
      <c r="C930" s="4"/>
      <c r="D930" s="4"/>
      <c r="E930" s="4"/>
      <c r="F930" s="4"/>
    </row>
    <row r="931" spans="3:6">
      <c r="C931" s="4"/>
      <c r="D931" s="4"/>
      <c r="E931" s="4"/>
      <c r="F931" s="4"/>
    </row>
    <row r="932" spans="3:6">
      <c r="C932" s="4"/>
      <c r="D932" s="4"/>
      <c r="E932" s="4"/>
      <c r="F932" s="4"/>
    </row>
    <row r="933" spans="3:6">
      <c r="C933" s="4"/>
      <c r="D933" s="4"/>
      <c r="E933" s="4"/>
      <c r="F933" s="4"/>
    </row>
    <row r="934" spans="3:6">
      <c r="C934" s="4"/>
      <c r="D934" s="4"/>
      <c r="E934" s="4"/>
      <c r="F934" s="4"/>
    </row>
    <row r="935" spans="3:6">
      <c r="C935" s="4"/>
      <c r="D935" s="4"/>
      <c r="E935" s="4"/>
      <c r="F935" s="4"/>
    </row>
    <row r="936" spans="3:6">
      <c r="C936" s="4"/>
      <c r="D936" s="4"/>
      <c r="E936" s="4"/>
      <c r="F936" s="4"/>
    </row>
    <row r="937" spans="3:6">
      <c r="C937" s="4"/>
      <c r="D937" s="4"/>
      <c r="E937" s="4"/>
      <c r="F937" s="4"/>
    </row>
    <row r="938" spans="3:6">
      <c r="C938" s="4"/>
      <c r="D938" s="4"/>
      <c r="E938" s="4"/>
      <c r="F938" s="4"/>
    </row>
    <row r="939" spans="3:6">
      <c r="C939" s="4"/>
      <c r="D939" s="4"/>
      <c r="E939" s="4"/>
      <c r="F939" s="4"/>
    </row>
    <row r="940" spans="3:6">
      <c r="C940" s="4"/>
      <c r="D940" s="4"/>
      <c r="E940" s="4"/>
      <c r="F940" s="4"/>
    </row>
    <row r="941" spans="3:6">
      <c r="C941" s="4"/>
      <c r="D941" s="4"/>
      <c r="E941" s="4"/>
      <c r="F941" s="4"/>
    </row>
    <row r="942" spans="3:6">
      <c r="C942" s="4"/>
      <c r="D942" s="4"/>
      <c r="E942" s="4"/>
      <c r="F942" s="4"/>
    </row>
    <row r="943" spans="3:6">
      <c r="C943" s="4"/>
      <c r="D943" s="4"/>
      <c r="E943" s="4"/>
      <c r="F943" s="4"/>
    </row>
    <row r="944" spans="3:6">
      <c r="C944" s="4"/>
      <c r="D944" s="4"/>
      <c r="E944" s="4"/>
      <c r="F944" s="4"/>
    </row>
    <row r="945" spans="3:6">
      <c r="C945" s="4"/>
      <c r="D945" s="4"/>
      <c r="E945" s="4"/>
      <c r="F945" s="4"/>
    </row>
    <row r="946" spans="3:6">
      <c r="C946" s="4"/>
      <c r="D946" s="4"/>
      <c r="E946" s="4"/>
      <c r="F946" s="4"/>
    </row>
    <row r="947" spans="3:6">
      <c r="C947" s="4"/>
      <c r="D947" s="4"/>
      <c r="E947" s="4"/>
      <c r="F947" s="4"/>
    </row>
    <row r="948" spans="3:6">
      <c r="C948" s="4"/>
      <c r="D948" s="4"/>
      <c r="E948" s="4"/>
      <c r="F948" s="4"/>
    </row>
    <row r="949" spans="3:6">
      <c r="C949" s="4"/>
      <c r="D949" s="4"/>
      <c r="E949" s="4"/>
      <c r="F949" s="4"/>
    </row>
    <row r="950" spans="3:6">
      <c r="C950" s="4"/>
      <c r="D950" s="4"/>
      <c r="E950" s="4"/>
      <c r="F950" s="4"/>
    </row>
    <row r="951" spans="3:6">
      <c r="C951" s="4"/>
      <c r="D951" s="4"/>
      <c r="E951" s="4"/>
      <c r="F951" s="4"/>
    </row>
    <row r="952" spans="3:6">
      <c r="C952" s="4"/>
      <c r="D952" s="4"/>
      <c r="E952" s="4"/>
      <c r="F952" s="4"/>
    </row>
    <row r="953" spans="3:6">
      <c r="C953" s="4"/>
      <c r="D953" s="4"/>
      <c r="E953" s="4"/>
      <c r="F953" s="4"/>
    </row>
    <row r="954" spans="3:6">
      <c r="C954" s="4"/>
      <c r="D954" s="4"/>
      <c r="E954" s="4"/>
      <c r="F954" s="4"/>
    </row>
    <row r="955" spans="3:6">
      <c r="C955" s="4"/>
      <c r="D955" s="4"/>
      <c r="E955" s="4"/>
      <c r="F955" s="4"/>
    </row>
    <row r="956" spans="3:6">
      <c r="C956" s="4"/>
      <c r="D956" s="4"/>
      <c r="E956" s="4"/>
      <c r="F956" s="4"/>
    </row>
    <row r="957" spans="3:6">
      <c r="C957" s="4"/>
      <c r="D957" s="4"/>
      <c r="E957" s="4"/>
      <c r="F957" s="4"/>
    </row>
    <row r="958" spans="3:6">
      <c r="C958" s="4"/>
      <c r="D958" s="4"/>
      <c r="E958" s="4"/>
      <c r="F958" s="4"/>
    </row>
    <row r="959" spans="3:6">
      <c r="C959" s="4"/>
      <c r="D959" s="4"/>
      <c r="E959" s="4"/>
      <c r="F959" s="4"/>
    </row>
    <row r="960" spans="3:6">
      <c r="C960" s="4"/>
      <c r="D960" s="4"/>
      <c r="E960" s="4"/>
      <c r="F960" s="4"/>
    </row>
    <row r="961" spans="3:6">
      <c r="C961" s="4"/>
      <c r="D961" s="4"/>
      <c r="E961" s="4"/>
      <c r="F961" s="4"/>
    </row>
    <row r="962" spans="3:6">
      <c r="C962" s="4"/>
      <c r="D962" s="4"/>
      <c r="E962" s="4"/>
      <c r="F962" s="4"/>
    </row>
    <row r="963" spans="3:6">
      <c r="C963" s="4"/>
      <c r="D963" s="4"/>
      <c r="E963" s="4"/>
      <c r="F963" s="4"/>
    </row>
    <row r="964" spans="3:6">
      <c r="C964" s="4"/>
      <c r="D964" s="4"/>
      <c r="E964" s="4"/>
      <c r="F964" s="4"/>
    </row>
    <row r="965" spans="3:6">
      <c r="C965" s="4"/>
      <c r="D965" s="4"/>
      <c r="E965" s="4"/>
      <c r="F965" s="4"/>
    </row>
    <row r="966" spans="3:6">
      <c r="C966" s="4"/>
      <c r="D966" s="4"/>
      <c r="E966" s="4"/>
      <c r="F966" s="4"/>
    </row>
    <row r="967" spans="3:6">
      <c r="C967" s="4"/>
      <c r="D967" s="4"/>
      <c r="E967" s="4"/>
      <c r="F967" s="4"/>
    </row>
    <row r="968" spans="3:6">
      <c r="C968" s="4"/>
      <c r="D968" s="4"/>
      <c r="E968" s="4"/>
      <c r="F968" s="4"/>
    </row>
    <row r="969" spans="3:6">
      <c r="C969" s="4"/>
      <c r="D969" s="4"/>
      <c r="E969" s="4"/>
      <c r="F969" s="4"/>
    </row>
    <row r="970" spans="3:6">
      <c r="C970" s="4"/>
      <c r="D970" s="4"/>
      <c r="E970" s="4"/>
      <c r="F970" s="4"/>
    </row>
    <row r="971" spans="3:6">
      <c r="C971" s="4"/>
      <c r="D971" s="4"/>
      <c r="E971" s="4"/>
      <c r="F971" s="4"/>
    </row>
    <row r="972" spans="3:6">
      <c r="C972" s="4"/>
      <c r="D972" s="4"/>
      <c r="E972" s="4"/>
      <c r="F972" s="4"/>
    </row>
    <row r="973" spans="3:6">
      <c r="C973" s="4"/>
      <c r="D973" s="4"/>
      <c r="E973" s="4"/>
      <c r="F973" s="4"/>
    </row>
    <row r="974" spans="3:6">
      <c r="C974" s="4"/>
      <c r="D974" s="4"/>
      <c r="E974" s="4"/>
      <c r="F974" s="4"/>
    </row>
    <row r="975" spans="3:6">
      <c r="C975" s="4"/>
      <c r="D975" s="4"/>
      <c r="E975" s="4"/>
      <c r="F975" s="4"/>
    </row>
    <row r="976" spans="3:6">
      <c r="C976" s="4"/>
      <c r="D976" s="4"/>
      <c r="E976" s="4"/>
      <c r="F976" s="4"/>
    </row>
    <row r="977" spans="3:6">
      <c r="C977" s="4"/>
      <c r="D977" s="4"/>
      <c r="E977" s="4"/>
      <c r="F977" s="4"/>
    </row>
    <row r="978" spans="3:6">
      <c r="C978" s="4"/>
      <c r="D978" s="4"/>
      <c r="E978" s="4"/>
      <c r="F978" s="4"/>
    </row>
    <row r="979" spans="3:6">
      <c r="C979" s="4"/>
      <c r="D979" s="4"/>
      <c r="E979" s="4"/>
      <c r="F979" s="4"/>
    </row>
    <row r="980" spans="3:6">
      <c r="C980" s="4"/>
      <c r="D980" s="4"/>
      <c r="E980" s="4"/>
      <c r="F980" s="4"/>
    </row>
    <row r="981" spans="3:6">
      <c r="C981" s="4"/>
      <c r="D981" s="4"/>
      <c r="E981" s="4"/>
      <c r="F981" s="4"/>
    </row>
    <row r="982" spans="3:6">
      <c r="C982" s="4"/>
      <c r="D982" s="4"/>
      <c r="E982" s="4"/>
      <c r="F982" s="4"/>
    </row>
    <row r="983" spans="3:6">
      <c r="C983" s="4"/>
      <c r="D983" s="4"/>
      <c r="E983" s="4"/>
      <c r="F983" s="4"/>
    </row>
    <row r="984" spans="3:6">
      <c r="C984" s="4"/>
      <c r="D984" s="4"/>
      <c r="E984" s="4"/>
      <c r="F984" s="4"/>
    </row>
    <row r="985" spans="3:6">
      <c r="C985" s="4"/>
      <c r="D985" s="4"/>
      <c r="E985" s="4"/>
      <c r="F985" s="4"/>
    </row>
    <row r="986" spans="3:6">
      <c r="C986" s="4"/>
      <c r="D986" s="4"/>
      <c r="E986" s="4"/>
      <c r="F986" s="4"/>
    </row>
    <row r="987" spans="3:6">
      <c r="C987" s="4"/>
      <c r="D987" s="4"/>
      <c r="E987" s="4"/>
      <c r="F987" s="4"/>
    </row>
    <row r="988" spans="3:6">
      <c r="C988" s="4"/>
      <c r="D988" s="4"/>
      <c r="E988" s="4"/>
      <c r="F988" s="4"/>
    </row>
    <row r="989" spans="3:6">
      <c r="C989" s="4"/>
      <c r="D989" s="4"/>
      <c r="E989" s="4"/>
      <c r="F989" s="4"/>
    </row>
    <row r="990" spans="3:6">
      <c r="C990" s="4"/>
      <c r="D990" s="4"/>
      <c r="E990" s="4"/>
      <c r="F990" s="4"/>
    </row>
    <row r="991" spans="3:6">
      <c r="C991" s="4"/>
      <c r="D991" s="4"/>
      <c r="E991" s="4"/>
      <c r="F991" s="4"/>
    </row>
    <row r="992" spans="3:6">
      <c r="C992" s="4"/>
      <c r="D992" s="4"/>
      <c r="E992" s="4"/>
      <c r="F992" s="4"/>
    </row>
    <row r="993" spans="3:6">
      <c r="C993" s="4"/>
      <c r="D993" s="4"/>
      <c r="E993" s="4"/>
      <c r="F993" s="4"/>
    </row>
    <row r="994" spans="3:6">
      <c r="C994" s="4"/>
      <c r="D994" s="4"/>
      <c r="E994" s="4"/>
      <c r="F994" s="4"/>
    </row>
    <row r="995" spans="3:6">
      <c r="C995" s="4"/>
      <c r="D995" s="4"/>
      <c r="E995" s="4"/>
      <c r="F995" s="4"/>
    </row>
    <row r="996" spans="3:6">
      <c r="C996" s="4"/>
      <c r="D996" s="4"/>
      <c r="E996" s="4"/>
      <c r="F996" s="4"/>
    </row>
    <row r="997" spans="3:6">
      <c r="C997" s="4"/>
      <c r="D997" s="4"/>
      <c r="E997" s="4"/>
      <c r="F997" s="4"/>
    </row>
    <row r="998" spans="3:6">
      <c r="C998" s="4"/>
      <c r="D998" s="4"/>
      <c r="E998" s="4"/>
      <c r="F998" s="4"/>
    </row>
    <row r="999" spans="3:6">
      <c r="C999" s="4"/>
      <c r="D999" s="4"/>
      <c r="E999" s="4"/>
      <c r="F999" s="4"/>
    </row>
    <row r="1000" spans="3:6">
      <c r="C1000" s="4"/>
      <c r="D1000" s="4"/>
      <c r="E1000" s="4"/>
      <c r="F1000" s="4"/>
    </row>
    <row r="1001" spans="3:6">
      <c r="C1001" s="4"/>
      <c r="D1001" s="4"/>
      <c r="E1001" s="4"/>
      <c r="F1001" s="4"/>
    </row>
    <row r="1002" spans="3:6">
      <c r="C1002" s="4"/>
      <c r="D1002" s="4"/>
      <c r="E1002" s="4"/>
      <c r="F1002" s="4"/>
    </row>
    <row r="1003" spans="3:6">
      <c r="C1003" s="4"/>
      <c r="D1003" s="4"/>
      <c r="E1003" s="4"/>
      <c r="F1003" s="4"/>
    </row>
    <row r="1004" spans="3:6">
      <c r="C1004" s="4"/>
      <c r="D1004" s="4"/>
      <c r="E1004" s="4"/>
      <c r="F1004" s="4"/>
    </row>
    <row r="1005" spans="3:6">
      <c r="C1005" s="4"/>
      <c r="D1005" s="4"/>
      <c r="E1005" s="4"/>
      <c r="F1005" s="4"/>
    </row>
    <row r="1006" spans="3:6">
      <c r="C1006" s="4"/>
      <c r="D1006" s="4"/>
      <c r="E1006" s="4"/>
      <c r="F1006" s="4"/>
    </row>
    <row r="1007" spans="3:6">
      <c r="C1007" s="4"/>
      <c r="D1007" s="4"/>
      <c r="E1007" s="4"/>
      <c r="F1007" s="4"/>
    </row>
    <row r="1008" spans="3:6">
      <c r="C1008" s="4"/>
      <c r="D1008" s="4"/>
      <c r="E1008" s="4"/>
      <c r="F1008" s="4"/>
    </row>
    <row r="1009" spans="3:6">
      <c r="C1009" s="4"/>
      <c r="D1009" s="4"/>
      <c r="E1009" s="4"/>
      <c r="F1009" s="4"/>
    </row>
    <row r="1010" spans="3:6">
      <c r="C1010" s="4"/>
      <c r="D1010" s="4"/>
      <c r="E1010" s="4"/>
      <c r="F1010" s="4"/>
    </row>
    <row r="1011" spans="3:6">
      <c r="C1011" s="4"/>
      <c r="D1011" s="4"/>
      <c r="E1011" s="4"/>
      <c r="F1011" s="4"/>
    </row>
    <row r="1012" spans="3:6">
      <c r="C1012" s="4"/>
      <c r="D1012" s="4"/>
      <c r="E1012" s="4"/>
      <c r="F1012" s="4"/>
    </row>
    <row r="1013" spans="3:6">
      <c r="C1013" s="4"/>
      <c r="D1013" s="4"/>
      <c r="E1013" s="4"/>
      <c r="F1013" s="4"/>
    </row>
    <row r="1014" spans="3:6">
      <c r="C1014" s="4"/>
      <c r="D1014" s="4"/>
      <c r="E1014" s="4"/>
      <c r="F1014" s="4"/>
    </row>
    <row r="1015" spans="3:6">
      <c r="C1015" s="4"/>
      <c r="D1015" s="4"/>
      <c r="E1015" s="4"/>
      <c r="F1015" s="4"/>
    </row>
    <row r="1016" spans="3:6">
      <c r="C1016" s="4"/>
      <c r="D1016" s="4"/>
      <c r="E1016" s="4"/>
      <c r="F1016" s="4"/>
    </row>
    <row r="1017" spans="3:6">
      <c r="C1017" s="4"/>
      <c r="D1017" s="4"/>
      <c r="E1017" s="4"/>
      <c r="F1017" s="4"/>
    </row>
    <row r="1018" spans="3:6">
      <c r="C1018" s="4"/>
      <c r="D1018" s="4"/>
      <c r="E1018" s="4"/>
      <c r="F1018" s="4"/>
    </row>
    <row r="1019" spans="3:6">
      <c r="C1019" s="4"/>
      <c r="D1019" s="4"/>
      <c r="E1019" s="4"/>
      <c r="F1019" s="4"/>
    </row>
    <row r="1020" spans="3:6">
      <c r="C1020" s="4"/>
      <c r="D1020" s="4"/>
      <c r="E1020" s="4"/>
      <c r="F1020" s="4"/>
    </row>
    <row r="1021" spans="3:6">
      <c r="C1021" s="4"/>
      <c r="D1021" s="4"/>
      <c r="E1021" s="4"/>
      <c r="F1021" s="4"/>
    </row>
    <row r="1022" spans="3:6">
      <c r="C1022" s="4"/>
      <c r="D1022" s="4"/>
      <c r="E1022" s="4"/>
      <c r="F1022" s="4"/>
    </row>
    <row r="1023" spans="3:6">
      <c r="C1023" s="4"/>
      <c r="D1023" s="4"/>
      <c r="E1023" s="4"/>
      <c r="F1023" s="4"/>
    </row>
    <row r="1024" spans="3:6">
      <c r="C1024" s="4"/>
      <c r="D1024" s="4"/>
      <c r="E1024" s="4"/>
      <c r="F1024" s="4"/>
    </row>
    <row r="1025" spans="3:6">
      <c r="C1025" s="4"/>
      <c r="D1025" s="4"/>
      <c r="E1025" s="4"/>
      <c r="F1025" s="4"/>
    </row>
    <row r="1026" spans="3:6">
      <c r="C1026" s="4"/>
      <c r="D1026" s="4"/>
      <c r="E1026" s="4"/>
      <c r="F1026" s="4"/>
    </row>
    <row r="1027" spans="3:6">
      <c r="C1027" s="4"/>
      <c r="D1027" s="4"/>
      <c r="E1027" s="4"/>
      <c r="F1027" s="4"/>
    </row>
    <row r="1028" spans="3:6">
      <c r="C1028" s="4"/>
      <c r="D1028" s="4"/>
      <c r="E1028" s="4"/>
      <c r="F1028" s="4"/>
    </row>
    <row r="1029" spans="3:6">
      <c r="C1029" s="4"/>
      <c r="D1029" s="4"/>
      <c r="E1029" s="4"/>
      <c r="F1029" s="4"/>
    </row>
    <row r="1030" spans="3:6">
      <c r="C1030" s="4"/>
      <c r="D1030" s="4"/>
      <c r="E1030" s="4"/>
      <c r="F1030" s="4"/>
    </row>
    <row r="1031" spans="3:6">
      <c r="C1031" s="4"/>
      <c r="D1031" s="4"/>
      <c r="E1031" s="4"/>
      <c r="F1031" s="4"/>
    </row>
    <row r="1032" spans="3:6">
      <c r="C1032" s="4"/>
      <c r="D1032" s="4"/>
      <c r="E1032" s="4"/>
      <c r="F1032" s="4"/>
    </row>
    <row r="1033" spans="3:6">
      <c r="C1033" s="4"/>
      <c r="D1033" s="4"/>
      <c r="E1033" s="4"/>
      <c r="F1033" s="4"/>
    </row>
    <row r="1034" spans="3:6">
      <c r="C1034" s="4"/>
      <c r="D1034" s="4"/>
      <c r="E1034" s="4"/>
      <c r="F1034" s="4"/>
    </row>
    <row r="1035" spans="3:6">
      <c r="C1035" s="4"/>
      <c r="D1035" s="4"/>
      <c r="E1035" s="4"/>
      <c r="F1035" s="4"/>
    </row>
    <row r="1036" spans="3:6">
      <c r="C1036" s="4"/>
      <c r="D1036" s="4"/>
      <c r="E1036" s="4"/>
      <c r="F1036" s="4"/>
    </row>
    <row r="1037" spans="3:6">
      <c r="C1037" s="4"/>
      <c r="D1037" s="4"/>
      <c r="E1037" s="4"/>
      <c r="F1037" s="4"/>
    </row>
    <row r="1038" spans="3:6">
      <c r="C1038" s="4"/>
      <c r="D1038" s="4"/>
      <c r="E1038" s="4"/>
      <c r="F1038" s="4"/>
    </row>
    <row r="1039" spans="3:6">
      <c r="C1039" s="4"/>
      <c r="D1039" s="4"/>
      <c r="E1039" s="4"/>
      <c r="F1039" s="4"/>
    </row>
    <row r="1040" spans="3:6">
      <c r="C1040" s="4"/>
      <c r="D1040" s="4"/>
      <c r="E1040" s="4"/>
      <c r="F1040" s="4"/>
    </row>
    <row r="1041" spans="3:6">
      <c r="C1041" s="4"/>
      <c r="D1041" s="4"/>
      <c r="E1041" s="4"/>
      <c r="F1041" s="4"/>
    </row>
    <row r="1042" spans="3:6">
      <c r="C1042" s="4"/>
      <c r="D1042" s="4"/>
      <c r="E1042" s="4"/>
      <c r="F1042" s="4"/>
    </row>
    <row r="1043" spans="3:6">
      <c r="C1043" s="4"/>
      <c r="D1043" s="4"/>
      <c r="E1043" s="4"/>
      <c r="F1043" s="4"/>
    </row>
    <row r="1044" spans="3:6">
      <c r="C1044" s="4"/>
      <c r="D1044" s="4"/>
      <c r="E1044" s="4"/>
      <c r="F1044" s="4"/>
    </row>
    <row r="1045" spans="3:6">
      <c r="C1045" s="4"/>
      <c r="D1045" s="4"/>
      <c r="E1045" s="4"/>
      <c r="F1045" s="4"/>
    </row>
    <row r="1046" spans="3:6">
      <c r="C1046" s="4"/>
      <c r="D1046" s="4"/>
      <c r="E1046" s="4"/>
      <c r="F1046" s="4"/>
    </row>
    <row r="1047" spans="3:6">
      <c r="C1047" s="4"/>
      <c r="D1047" s="4"/>
      <c r="E1047" s="4"/>
      <c r="F1047" s="4"/>
    </row>
    <row r="1048" spans="3:6">
      <c r="C1048" s="4"/>
      <c r="D1048" s="4"/>
      <c r="E1048" s="4"/>
      <c r="F1048" s="4"/>
    </row>
    <row r="1049" spans="3:6">
      <c r="C1049" s="4"/>
      <c r="D1049" s="4"/>
      <c r="E1049" s="4"/>
      <c r="F1049" s="4"/>
    </row>
    <row r="1050" spans="3:6">
      <c r="C1050" s="4"/>
      <c r="D1050" s="4"/>
      <c r="E1050" s="4"/>
      <c r="F1050" s="4"/>
    </row>
    <row r="1051" spans="3:6">
      <c r="C1051" s="4"/>
      <c r="D1051" s="4"/>
      <c r="E1051" s="4"/>
      <c r="F1051" s="4"/>
    </row>
    <row r="1052" spans="3:6">
      <c r="C1052" s="4"/>
      <c r="D1052" s="4"/>
      <c r="E1052" s="4"/>
      <c r="F1052" s="4"/>
    </row>
    <row r="1053" spans="3:6">
      <c r="C1053" s="4"/>
      <c r="D1053" s="4"/>
      <c r="E1053" s="4"/>
      <c r="F1053" s="4"/>
    </row>
    <row r="1054" spans="3:6">
      <c r="C1054" s="4"/>
      <c r="D1054" s="4"/>
      <c r="E1054" s="4"/>
      <c r="F1054" s="4"/>
    </row>
    <row r="1055" spans="3:6">
      <c r="C1055" s="4"/>
      <c r="D1055" s="4"/>
      <c r="E1055" s="4"/>
      <c r="F1055" s="4"/>
    </row>
    <row r="1056" spans="3:6">
      <c r="C1056" s="4"/>
      <c r="D1056" s="4"/>
      <c r="E1056" s="4"/>
      <c r="F1056" s="4"/>
    </row>
    <row r="1057" spans="3:6">
      <c r="C1057" s="4"/>
      <c r="D1057" s="4"/>
      <c r="E1057" s="4"/>
      <c r="F1057" s="4"/>
    </row>
    <row r="1058" spans="3:6">
      <c r="C1058" s="4"/>
      <c r="D1058" s="4"/>
      <c r="E1058" s="4"/>
      <c r="F1058" s="4"/>
    </row>
    <row r="1059" spans="3:6">
      <c r="C1059" s="4"/>
      <c r="D1059" s="4"/>
      <c r="E1059" s="4"/>
      <c r="F1059" s="4"/>
    </row>
    <row r="1060" spans="3:6">
      <c r="C1060" s="4"/>
      <c r="D1060" s="4"/>
      <c r="E1060" s="4"/>
      <c r="F1060" s="4"/>
    </row>
    <row r="1061" spans="3:6">
      <c r="C1061" s="4"/>
      <c r="D1061" s="4"/>
      <c r="E1061" s="4"/>
      <c r="F1061" s="4"/>
    </row>
    <row r="1062" spans="3:6">
      <c r="C1062" s="4"/>
      <c r="D1062" s="4"/>
      <c r="E1062" s="4"/>
      <c r="F1062" s="4"/>
    </row>
    <row r="1063" spans="3:6">
      <c r="C1063" s="4"/>
      <c r="D1063" s="4"/>
      <c r="E1063" s="4"/>
      <c r="F1063" s="4"/>
    </row>
    <row r="1064" spans="3:6">
      <c r="C1064" s="4"/>
      <c r="D1064" s="4"/>
      <c r="E1064" s="4"/>
      <c r="F1064" s="4"/>
    </row>
    <row r="1065" spans="3:6">
      <c r="C1065" s="4"/>
      <c r="D1065" s="4"/>
      <c r="E1065" s="4"/>
      <c r="F1065" s="4"/>
    </row>
    <row r="1066" spans="3:6">
      <c r="C1066" s="4"/>
      <c r="D1066" s="4"/>
      <c r="E1066" s="4"/>
      <c r="F1066" s="4"/>
    </row>
    <row r="1067" spans="3:6">
      <c r="C1067" s="4"/>
      <c r="D1067" s="4"/>
      <c r="E1067" s="4"/>
      <c r="F1067" s="4"/>
    </row>
    <row r="1068" spans="3:6">
      <c r="C1068" s="4"/>
      <c r="D1068" s="4"/>
      <c r="E1068" s="4"/>
      <c r="F1068" s="4"/>
    </row>
    <row r="1069" spans="3:6">
      <c r="C1069" s="4"/>
      <c r="D1069" s="4"/>
      <c r="E1069" s="4"/>
      <c r="F1069" s="4"/>
    </row>
    <row r="1070" spans="3:6">
      <c r="C1070" s="4"/>
      <c r="D1070" s="4"/>
      <c r="E1070" s="4"/>
      <c r="F1070" s="4"/>
    </row>
    <row r="1071" spans="3:6">
      <c r="C1071" s="4"/>
      <c r="D1071" s="4"/>
      <c r="E1071" s="4"/>
      <c r="F1071" s="4"/>
    </row>
    <row r="1072" spans="3:6">
      <c r="C1072" s="4"/>
      <c r="D1072" s="4"/>
      <c r="E1072" s="4"/>
      <c r="F1072" s="4"/>
    </row>
    <row r="1073" spans="3:6">
      <c r="C1073" s="4"/>
      <c r="D1073" s="4"/>
      <c r="E1073" s="4"/>
      <c r="F1073" s="4"/>
    </row>
    <row r="1074" spans="3:6">
      <c r="C1074" s="4"/>
      <c r="D1074" s="4"/>
      <c r="E1074" s="4"/>
      <c r="F1074" s="4"/>
    </row>
    <row r="1075" spans="3:6">
      <c r="C1075" s="4"/>
      <c r="D1075" s="4"/>
      <c r="E1075" s="4"/>
      <c r="F1075" s="4"/>
    </row>
    <row r="1076" spans="3:6">
      <c r="C1076" s="4"/>
      <c r="D1076" s="4"/>
      <c r="E1076" s="4"/>
      <c r="F1076" s="4"/>
    </row>
    <row r="1077" spans="3:6">
      <c r="C1077" s="4"/>
      <c r="D1077" s="4"/>
      <c r="E1077" s="4"/>
      <c r="F1077" s="4"/>
    </row>
    <row r="1078" spans="3:6">
      <c r="C1078" s="4"/>
      <c r="D1078" s="4"/>
      <c r="E1078" s="4"/>
      <c r="F1078" s="4"/>
    </row>
    <row r="1079" spans="3:6">
      <c r="C1079" s="4"/>
      <c r="D1079" s="4"/>
      <c r="E1079" s="4"/>
      <c r="F1079" s="4"/>
    </row>
    <row r="1080" spans="3:6">
      <c r="C1080" s="4"/>
      <c r="D1080" s="4"/>
      <c r="E1080" s="4"/>
      <c r="F1080" s="4"/>
    </row>
    <row r="1081" spans="3:6">
      <c r="C1081" s="4"/>
      <c r="D1081" s="4"/>
      <c r="E1081" s="4"/>
      <c r="F1081" s="4"/>
    </row>
    <row r="1082" spans="3:6">
      <c r="C1082" s="4"/>
      <c r="D1082" s="4"/>
      <c r="E1082" s="4"/>
      <c r="F1082" s="4"/>
    </row>
    <row r="1083" spans="3:6">
      <c r="C1083" s="4"/>
      <c r="D1083" s="4"/>
      <c r="E1083" s="4"/>
      <c r="F1083" s="4"/>
    </row>
    <row r="1084" spans="3:6">
      <c r="C1084" s="4"/>
      <c r="D1084" s="4"/>
      <c r="E1084" s="4"/>
      <c r="F1084" s="4"/>
    </row>
    <row r="1085" spans="3:6">
      <c r="C1085" s="4"/>
      <c r="D1085" s="4"/>
      <c r="E1085" s="4"/>
      <c r="F1085" s="4"/>
    </row>
    <row r="1086" spans="3:6">
      <c r="C1086" s="4"/>
      <c r="D1086" s="4"/>
      <c r="E1086" s="4"/>
      <c r="F1086" s="4"/>
    </row>
    <row r="1087" spans="3:6">
      <c r="C1087" s="4"/>
      <c r="D1087" s="4"/>
      <c r="E1087" s="4"/>
      <c r="F1087" s="4"/>
    </row>
    <row r="1088" spans="3:6">
      <c r="C1088" s="4"/>
      <c r="D1088" s="4"/>
      <c r="E1088" s="4"/>
      <c r="F1088" s="4"/>
    </row>
    <row r="1089" spans="3:6">
      <c r="C1089" s="4"/>
      <c r="D1089" s="4"/>
      <c r="E1089" s="4"/>
      <c r="F1089" s="4"/>
    </row>
    <row r="1090" spans="3:6">
      <c r="C1090" s="4"/>
      <c r="D1090" s="4"/>
      <c r="E1090" s="4"/>
      <c r="F1090" s="4"/>
    </row>
    <row r="1091" spans="3:6">
      <c r="C1091" s="4"/>
      <c r="D1091" s="4"/>
      <c r="E1091" s="4"/>
      <c r="F1091" s="4"/>
    </row>
    <row r="1092" spans="3:6">
      <c r="C1092" s="4"/>
      <c r="D1092" s="4"/>
      <c r="E1092" s="4"/>
      <c r="F1092" s="4"/>
    </row>
    <row r="1093" spans="3:6">
      <c r="C1093" s="4"/>
      <c r="D1093" s="4"/>
      <c r="E1093" s="4"/>
      <c r="F1093" s="4"/>
    </row>
    <row r="1094" spans="3:6">
      <c r="C1094" s="4"/>
      <c r="D1094" s="4"/>
      <c r="E1094" s="4"/>
      <c r="F1094" s="4"/>
    </row>
    <row r="1095" spans="3:6">
      <c r="C1095" s="4"/>
      <c r="D1095" s="4"/>
      <c r="E1095" s="4"/>
      <c r="F1095" s="4"/>
    </row>
    <row r="1096" spans="3:6">
      <c r="C1096" s="4"/>
      <c r="D1096" s="4"/>
      <c r="E1096" s="4"/>
      <c r="F1096" s="4"/>
    </row>
    <row r="1097" spans="3:6">
      <c r="C1097" s="4"/>
      <c r="D1097" s="4"/>
      <c r="E1097" s="4"/>
      <c r="F1097" s="4"/>
    </row>
    <row r="1098" spans="3:6">
      <c r="C1098" s="4"/>
      <c r="D1098" s="4"/>
      <c r="E1098" s="4"/>
      <c r="F1098" s="4"/>
    </row>
    <row r="1099" spans="3:6">
      <c r="C1099" s="4"/>
      <c r="D1099" s="4"/>
      <c r="E1099" s="4"/>
      <c r="F1099" s="4"/>
    </row>
    <row r="1100" spans="3:6">
      <c r="C1100" s="4"/>
      <c r="D1100" s="4"/>
      <c r="E1100" s="4"/>
      <c r="F1100" s="4"/>
    </row>
    <row r="1101" spans="3:6">
      <c r="C1101" s="4"/>
      <c r="D1101" s="4"/>
      <c r="E1101" s="4"/>
      <c r="F1101" s="4"/>
    </row>
    <row r="1102" spans="3:6">
      <c r="C1102" s="4"/>
      <c r="D1102" s="4"/>
      <c r="E1102" s="4"/>
      <c r="F1102" s="4"/>
    </row>
    <row r="1103" spans="3:6">
      <c r="C1103" s="4"/>
      <c r="D1103" s="4"/>
      <c r="E1103" s="4"/>
      <c r="F1103" s="4"/>
    </row>
    <row r="1104" spans="3:6">
      <c r="C1104" s="4"/>
      <c r="D1104" s="4"/>
      <c r="E1104" s="4"/>
      <c r="F1104" s="4"/>
    </row>
    <row r="1105" spans="3:6">
      <c r="C1105" s="4"/>
      <c r="D1105" s="4"/>
      <c r="E1105" s="4"/>
      <c r="F1105" s="4"/>
    </row>
    <row r="1106" spans="3:6">
      <c r="C1106" s="4"/>
      <c r="D1106" s="4"/>
      <c r="E1106" s="4"/>
      <c r="F1106" s="4"/>
    </row>
    <row r="1107" spans="3:6">
      <c r="C1107" s="4"/>
      <c r="D1107" s="4"/>
      <c r="E1107" s="4"/>
      <c r="F1107" s="4"/>
    </row>
    <row r="1108" spans="3:6">
      <c r="C1108" s="4"/>
      <c r="D1108" s="4"/>
      <c r="E1108" s="4"/>
      <c r="F1108" s="4"/>
    </row>
    <row r="1109" spans="3:6">
      <c r="C1109" s="4"/>
      <c r="D1109" s="4"/>
      <c r="E1109" s="4"/>
      <c r="F1109" s="4"/>
    </row>
    <row r="1110" spans="3:6">
      <c r="C1110" s="4"/>
      <c r="D1110" s="4"/>
      <c r="E1110" s="4"/>
      <c r="F1110" s="4"/>
    </row>
    <row r="1111" spans="3:6">
      <c r="C1111" s="4"/>
      <c r="D1111" s="4"/>
      <c r="E1111" s="4"/>
      <c r="F1111" s="4"/>
    </row>
    <row r="1112" spans="3:6">
      <c r="C1112" s="4"/>
      <c r="D1112" s="4"/>
      <c r="E1112" s="4"/>
      <c r="F1112" s="4"/>
    </row>
    <row r="1113" spans="3:6">
      <c r="C1113" s="4"/>
      <c r="D1113" s="4"/>
      <c r="E1113" s="4"/>
      <c r="F1113" s="4"/>
    </row>
    <row r="1114" spans="3:6">
      <c r="C1114" s="4"/>
      <c r="D1114" s="4"/>
      <c r="E1114" s="4"/>
      <c r="F1114" s="4"/>
    </row>
    <row r="1115" spans="3:6">
      <c r="C1115" s="4"/>
      <c r="D1115" s="4"/>
      <c r="E1115" s="4"/>
      <c r="F1115" s="4"/>
    </row>
    <row r="1116" spans="3:6">
      <c r="C1116" s="4"/>
      <c r="D1116" s="4"/>
      <c r="E1116" s="4"/>
      <c r="F1116" s="4"/>
    </row>
    <row r="1117" spans="3:6">
      <c r="C1117" s="4"/>
      <c r="D1117" s="4"/>
      <c r="E1117" s="4"/>
      <c r="F1117" s="4"/>
    </row>
    <row r="1118" spans="3:6">
      <c r="C1118" s="4"/>
      <c r="D1118" s="4"/>
      <c r="E1118" s="4"/>
      <c r="F1118" s="4"/>
    </row>
    <row r="1119" spans="3:6">
      <c r="C1119" s="4"/>
      <c r="D1119" s="4"/>
      <c r="E1119" s="4"/>
      <c r="F1119" s="4"/>
    </row>
    <row r="1120" spans="3:6">
      <c r="C1120" s="4"/>
      <c r="D1120" s="4"/>
      <c r="E1120" s="4"/>
      <c r="F1120" s="4"/>
    </row>
    <row r="1121" spans="3:6">
      <c r="C1121" s="4"/>
      <c r="D1121" s="4"/>
      <c r="E1121" s="4"/>
      <c r="F1121" s="4"/>
    </row>
    <row r="1122" spans="3:6">
      <c r="C1122" s="4"/>
      <c r="D1122" s="4"/>
      <c r="E1122" s="4"/>
      <c r="F1122" s="4"/>
    </row>
    <row r="1123" spans="3:6">
      <c r="C1123" s="4"/>
      <c r="D1123" s="4"/>
      <c r="E1123" s="4"/>
      <c r="F1123" s="4"/>
    </row>
    <row r="1124" spans="3:6">
      <c r="C1124" s="4"/>
      <c r="D1124" s="4"/>
      <c r="E1124" s="4"/>
      <c r="F1124" s="4"/>
    </row>
    <row r="1125" spans="3:6">
      <c r="C1125" s="4"/>
      <c r="D1125" s="4"/>
      <c r="E1125" s="4"/>
      <c r="F1125" s="4"/>
    </row>
    <row r="1126" spans="3:6">
      <c r="C1126" s="4"/>
      <c r="D1126" s="4"/>
      <c r="E1126" s="4"/>
      <c r="F1126" s="4"/>
    </row>
    <row r="1127" spans="3:6">
      <c r="C1127" s="4"/>
      <c r="D1127" s="4"/>
      <c r="E1127" s="4"/>
      <c r="F1127" s="4"/>
    </row>
    <row r="1128" spans="3:6">
      <c r="C1128" s="4"/>
      <c r="D1128" s="4"/>
      <c r="E1128" s="4"/>
      <c r="F1128" s="4"/>
    </row>
    <row r="1129" spans="3:6">
      <c r="C1129" s="4"/>
      <c r="D1129" s="4"/>
      <c r="E1129" s="4"/>
      <c r="F1129" s="4"/>
    </row>
    <row r="1130" spans="3:6">
      <c r="C1130" s="4"/>
      <c r="D1130" s="4"/>
      <c r="E1130" s="4"/>
      <c r="F1130" s="4"/>
    </row>
    <row r="1131" spans="3:6">
      <c r="C1131" s="4"/>
      <c r="D1131" s="4"/>
      <c r="E1131" s="4"/>
      <c r="F1131" s="4"/>
    </row>
    <row r="1132" spans="3:6">
      <c r="C1132" s="4"/>
      <c r="D1132" s="4"/>
      <c r="E1132" s="4"/>
      <c r="F1132" s="4"/>
    </row>
    <row r="1133" spans="3:6">
      <c r="C1133" s="4"/>
      <c r="D1133" s="4"/>
      <c r="E1133" s="4"/>
      <c r="F1133" s="4"/>
    </row>
    <row r="1134" spans="3:6">
      <c r="C1134" s="4"/>
      <c r="D1134" s="4"/>
      <c r="E1134" s="4"/>
      <c r="F1134" s="4"/>
    </row>
    <row r="1135" spans="3:6">
      <c r="C1135" s="4"/>
      <c r="D1135" s="4"/>
      <c r="E1135" s="4"/>
      <c r="F1135" s="4"/>
    </row>
    <row r="1136" spans="3:6">
      <c r="C1136" s="4"/>
      <c r="D1136" s="4"/>
      <c r="E1136" s="4"/>
      <c r="F1136" s="4"/>
    </row>
    <row r="1137" spans="3:6">
      <c r="C1137" s="4"/>
      <c r="D1137" s="4"/>
      <c r="E1137" s="4"/>
      <c r="F1137" s="4"/>
    </row>
    <row r="1138" spans="3:6">
      <c r="C1138" s="4"/>
      <c r="D1138" s="4"/>
      <c r="E1138" s="4"/>
      <c r="F1138" s="4"/>
    </row>
    <row r="1139" spans="3:6">
      <c r="C1139" s="4"/>
      <c r="D1139" s="4"/>
      <c r="E1139" s="4"/>
      <c r="F1139" s="4"/>
    </row>
    <row r="1140" spans="3:6">
      <c r="C1140" s="4"/>
      <c r="D1140" s="4"/>
      <c r="E1140" s="4"/>
      <c r="F1140" s="4"/>
    </row>
    <row r="1141" spans="3:6">
      <c r="C1141" s="4"/>
      <c r="D1141" s="4"/>
      <c r="E1141" s="4"/>
      <c r="F1141" s="4"/>
    </row>
    <row r="1142" spans="3:6">
      <c r="C1142" s="4"/>
      <c r="D1142" s="4"/>
      <c r="E1142" s="4"/>
      <c r="F1142" s="4"/>
    </row>
    <row r="1143" spans="3:6">
      <c r="C1143" s="4"/>
      <c r="D1143" s="4"/>
      <c r="E1143" s="4"/>
      <c r="F1143" s="4"/>
    </row>
    <row r="1144" spans="3:6">
      <c r="C1144" s="4"/>
      <c r="D1144" s="4"/>
      <c r="E1144" s="4"/>
      <c r="F1144" s="4"/>
    </row>
    <row r="1145" spans="3:6">
      <c r="C1145" s="4"/>
      <c r="D1145" s="4"/>
      <c r="E1145" s="4"/>
      <c r="F1145" s="4"/>
    </row>
    <row r="1146" spans="3:6">
      <c r="C1146" s="4"/>
      <c r="D1146" s="4"/>
      <c r="E1146" s="4"/>
      <c r="F1146" s="4"/>
    </row>
    <row r="1147" spans="3:6">
      <c r="C1147" s="4"/>
      <c r="D1147" s="4"/>
      <c r="E1147" s="4"/>
      <c r="F1147" s="4"/>
    </row>
    <row r="1148" spans="3:6">
      <c r="C1148" s="4"/>
      <c r="D1148" s="4"/>
      <c r="E1148" s="4"/>
      <c r="F1148" s="4"/>
    </row>
    <row r="1149" spans="3:6">
      <c r="C1149" s="4"/>
      <c r="D1149" s="4"/>
      <c r="E1149" s="4"/>
      <c r="F1149" s="4"/>
    </row>
    <row r="1150" spans="3:6">
      <c r="C1150" s="4"/>
      <c r="D1150" s="4"/>
      <c r="E1150" s="4"/>
      <c r="F1150" s="4"/>
    </row>
    <row r="1151" spans="3:6">
      <c r="C1151" s="4"/>
      <c r="D1151" s="4"/>
      <c r="E1151" s="4"/>
      <c r="F1151" s="4"/>
    </row>
    <row r="1152" spans="3:6">
      <c r="C1152" s="4"/>
      <c r="D1152" s="4"/>
      <c r="E1152" s="4"/>
      <c r="F1152" s="4"/>
    </row>
    <row r="1153" spans="3:6">
      <c r="C1153" s="4"/>
      <c r="D1153" s="4"/>
      <c r="E1153" s="4"/>
      <c r="F1153" s="4"/>
    </row>
    <row r="1154" spans="3:6">
      <c r="C1154" s="4"/>
      <c r="D1154" s="4"/>
      <c r="E1154" s="4"/>
      <c r="F1154" s="4"/>
    </row>
    <row r="1155" spans="3:6">
      <c r="C1155" s="4"/>
      <c r="D1155" s="4"/>
      <c r="E1155" s="4"/>
      <c r="F1155" s="4"/>
    </row>
    <row r="1156" spans="3:6">
      <c r="C1156" s="4"/>
      <c r="D1156" s="4"/>
      <c r="E1156" s="4"/>
      <c r="F1156" s="4"/>
    </row>
    <row r="1157" spans="3:6">
      <c r="C1157" s="4"/>
      <c r="D1157" s="4"/>
      <c r="E1157" s="4"/>
      <c r="F1157" s="4"/>
    </row>
    <row r="1158" spans="3:6">
      <c r="C1158" s="4"/>
      <c r="D1158" s="4"/>
      <c r="E1158" s="4"/>
      <c r="F1158" s="4"/>
    </row>
    <row r="1159" spans="3:6">
      <c r="C1159" s="4"/>
      <c r="D1159" s="4"/>
      <c r="E1159" s="4"/>
      <c r="F1159" s="4"/>
    </row>
    <row r="1160" spans="3:6">
      <c r="C1160" s="4"/>
      <c r="D1160" s="4"/>
      <c r="E1160" s="4"/>
      <c r="F1160" s="4"/>
    </row>
    <row r="1161" spans="3:6">
      <c r="C1161" s="4"/>
      <c r="D1161" s="4"/>
      <c r="E1161" s="4"/>
      <c r="F1161" s="4"/>
    </row>
    <row r="1162" spans="3:6">
      <c r="C1162" s="4"/>
      <c r="D1162" s="4"/>
      <c r="E1162" s="4"/>
      <c r="F1162" s="4"/>
    </row>
    <row r="1163" spans="3:6">
      <c r="C1163" s="4"/>
      <c r="D1163" s="4"/>
      <c r="E1163" s="4"/>
      <c r="F1163" s="4"/>
    </row>
    <row r="1164" spans="3:6">
      <c r="C1164" s="4"/>
      <c r="D1164" s="4"/>
      <c r="E1164" s="4"/>
      <c r="F1164" s="4"/>
    </row>
    <row r="1165" spans="3:6">
      <c r="C1165" s="4"/>
      <c r="D1165" s="4"/>
      <c r="E1165" s="4"/>
      <c r="F1165" s="4"/>
    </row>
    <row r="1166" spans="3:6">
      <c r="C1166" s="4"/>
      <c r="D1166" s="4"/>
      <c r="E1166" s="4"/>
      <c r="F1166" s="4"/>
    </row>
    <row r="1167" spans="3:6">
      <c r="C1167" s="4"/>
      <c r="D1167" s="4"/>
      <c r="E1167" s="4"/>
      <c r="F1167" s="4"/>
    </row>
    <row r="1168" spans="3:6">
      <c r="C1168" s="4"/>
      <c r="D1168" s="4"/>
      <c r="E1168" s="4"/>
      <c r="F1168" s="4"/>
    </row>
    <row r="1169" spans="3:6">
      <c r="C1169" s="4"/>
      <c r="D1169" s="4"/>
      <c r="E1169" s="4"/>
      <c r="F1169" s="4"/>
    </row>
    <row r="1170" spans="3:6">
      <c r="C1170" s="4"/>
      <c r="D1170" s="4"/>
      <c r="E1170" s="4"/>
      <c r="F1170" s="4"/>
    </row>
    <row r="1171" spans="3:6">
      <c r="C1171" s="4"/>
      <c r="D1171" s="4"/>
      <c r="E1171" s="4"/>
      <c r="F1171" s="4"/>
    </row>
    <row r="1172" spans="3:6">
      <c r="C1172" s="4"/>
      <c r="D1172" s="4"/>
      <c r="E1172" s="4"/>
      <c r="F1172" s="4"/>
    </row>
    <row r="1173" spans="3:6">
      <c r="C1173" s="4"/>
      <c r="D1173" s="4"/>
      <c r="E1173" s="4"/>
      <c r="F1173" s="4"/>
    </row>
    <row r="1174" spans="3:6">
      <c r="C1174" s="4"/>
      <c r="D1174" s="4"/>
      <c r="E1174" s="4"/>
      <c r="F1174" s="4"/>
    </row>
    <row r="1175" spans="3:6">
      <c r="C1175" s="4"/>
      <c r="D1175" s="4"/>
      <c r="E1175" s="4"/>
      <c r="F1175" s="4"/>
    </row>
    <row r="1176" spans="3:6">
      <c r="C1176" s="4"/>
      <c r="D1176" s="4"/>
      <c r="E1176" s="4"/>
      <c r="F1176" s="4"/>
    </row>
    <row r="1177" spans="3:6">
      <c r="C1177" s="4"/>
      <c r="D1177" s="4"/>
      <c r="E1177" s="4"/>
      <c r="F1177" s="4"/>
    </row>
    <row r="1178" spans="3:6">
      <c r="C1178" s="4"/>
      <c r="D1178" s="4"/>
      <c r="E1178" s="4"/>
      <c r="F1178" s="4"/>
    </row>
    <row r="1179" spans="3:6">
      <c r="C1179" s="4"/>
      <c r="D1179" s="4"/>
      <c r="E1179" s="4"/>
      <c r="F1179" s="4"/>
    </row>
    <row r="1180" spans="3:6">
      <c r="C1180" s="4"/>
      <c r="D1180" s="4"/>
      <c r="E1180" s="4"/>
      <c r="F1180" s="4"/>
    </row>
    <row r="1181" spans="3:6">
      <c r="C1181" s="4"/>
      <c r="D1181" s="4"/>
      <c r="E1181" s="4"/>
      <c r="F1181" s="4"/>
    </row>
    <row r="1182" spans="3:6">
      <c r="C1182" s="4"/>
      <c r="D1182" s="4"/>
      <c r="E1182" s="4"/>
      <c r="F1182" s="4"/>
    </row>
    <row r="1183" spans="3:6">
      <c r="C1183" s="4"/>
      <c r="D1183" s="4"/>
      <c r="E1183" s="4"/>
      <c r="F1183" s="4"/>
    </row>
    <row r="1184" spans="3:6">
      <c r="C1184" s="4"/>
      <c r="D1184" s="4"/>
      <c r="E1184" s="4"/>
      <c r="F1184" s="4"/>
    </row>
    <row r="1185" spans="3:6">
      <c r="C1185" s="4"/>
      <c r="D1185" s="4"/>
      <c r="E1185" s="4"/>
      <c r="F1185" s="4"/>
    </row>
    <row r="1186" spans="3:6">
      <c r="C1186" s="4"/>
      <c r="D1186" s="4"/>
      <c r="E1186" s="4"/>
      <c r="F1186" s="4"/>
    </row>
    <row r="1187" spans="3:6">
      <c r="C1187" s="4"/>
      <c r="D1187" s="4"/>
      <c r="E1187" s="4"/>
      <c r="F1187" s="4"/>
    </row>
    <row r="1188" spans="3:6">
      <c r="C1188" s="4"/>
      <c r="D1188" s="4"/>
      <c r="E1188" s="4"/>
      <c r="F1188" s="4"/>
    </row>
    <row r="1189" spans="3:6">
      <c r="C1189" s="4"/>
      <c r="D1189" s="4"/>
      <c r="E1189" s="4"/>
      <c r="F1189" s="4"/>
    </row>
    <row r="1190" spans="3:6">
      <c r="C1190" s="4"/>
      <c r="D1190" s="4"/>
      <c r="E1190" s="4"/>
      <c r="F1190" s="4"/>
    </row>
    <row r="1191" spans="3:6">
      <c r="C1191" s="4"/>
      <c r="D1191" s="4"/>
      <c r="E1191" s="4"/>
      <c r="F1191" s="4"/>
    </row>
    <row r="1192" spans="3:6">
      <c r="C1192" s="4"/>
      <c r="D1192" s="4"/>
      <c r="E1192" s="4"/>
      <c r="F1192" s="4"/>
    </row>
    <row r="1193" spans="3:6">
      <c r="C1193" s="4"/>
      <c r="D1193" s="4"/>
      <c r="E1193" s="4"/>
      <c r="F1193" s="4"/>
    </row>
    <row r="1194" spans="3:6">
      <c r="C1194" s="4"/>
      <c r="D1194" s="4"/>
      <c r="E1194" s="4"/>
      <c r="F1194" s="4"/>
    </row>
    <row r="1195" spans="3:6">
      <c r="C1195" s="4"/>
      <c r="D1195" s="4"/>
      <c r="E1195" s="4"/>
      <c r="F1195" s="4"/>
    </row>
    <row r="1196" spans="3:6">
      <c r="C1196" s="4"/>
      <c r="D1196" s="4"/>
      <c r="E1196" s="4"/>
      <c r="F1196" s="4"/>
    </row>
    <row r="1197" spans="3:6">
      <c r="C1197" s="4"/>
      <c r="D1197" s="4"/>
      <c r="E1197" s="4"/>
      <c r="F1197" s="4"/>
    </row>
    <row r="1198" spans="3:6">
      <c r="C1198" s="4"/>
      <c r="D1198" s="4"/>
      <c r="E1198" s="4"/>
      <c r="F1198" s="4"/>
    </row>
    <row r="1199" spans="3:6">
      <c r="C1199" s="4"/>
      <c r="D1199" s="4"/>
      <c r="E1199" s="4"/>
      <c r="F1199" s="4"/>
    </row>
    <row r="1200" spans="3:6">
      <c r="C1200" s="4"/>
      <c r="D1200" s="4"/>
      <c r="E1200" s="4"/>
      <c r="F1200" s="4"/>
    </row>
    <row r="1201" spans="3:6">
      <c r="C1201" s="4"/>
      <c r="D1201" s="4"/>
      <c r="E1201" s="4"/>
      <c r="F1201" s="4"/>
    </row>
    <row r="1202" spans="3:6">
      <c r="C1202" s="4"/>
      <c r="D1202" s="4"/>
      <c r="E1202" s="4"/>
      <c r="F1202" s="4"/>
    </row>
    <row r="1203" spans="3:6">
      <c r="C1203" s="4"/>
      <c r="D1203" s="4"/>
      <c r="E1203" s="4"/>
      <c r="F1203" s="4"/>
    </row>
    <row r="1204" spans="3:6">
      <c r="C1204" s="4"/>
      <c r="D1204" s="4"/>
      <c r="E1204" s="4"/>
      <c r="F1204" s="4"/>
    </row>
    <row r="1205" spans="3:6">
      <c r="C1205" s="4"/>
      <c r="D1205" s="4"/>
      <c r="E1205" s="4"/>
      <c r="F1205" s="4"/>
    </row>
    <row r="1206" spans="3:6">
      <c r="C1206" s="4"/>
      <c r="D1206" s="4"/>
      <c r="E1206" s="4"/>
      <c r="F1206" s="4"/>
    </row>
    <row r="1207" spans="3:6">
      <c r="C1207" s="4"/>
      <c r="D1207" s="4"/>
      <c r="E1207" s="4"/>
      <c r="F1207" s="4"/>
    </row>
    <row r="1208" spans="3:6">
      <c r="C1208" s="4"/>
      <c r="D1208" s="4"/>
      <c r="E1208" s="4"/>
      <c r="F1208" s="4"/>
    </row>
    <row r="1209" spans="3:6">
      <c r="C1209" s="4"/>
      <c r="D1209" s="4"/>
      <c r="E1209" s="4"/>
      <c r="F1209" s="4"/>
    </row>
    <row r="1210" spans="3:6">
      <c r="C1210" s="4"/>
      <c r="D1210" s="4"/>
      <c r="E1210" s="4"/>
      <c r="F1210" s="4"/>
    </row>
    <row r="1211" spans="3:6">
      <c r="C1211" s="4"/>
      <c r="D1211" s="4"/>
      <c r="E1211" s="4"/>
      <c r="F1211" s="4"/>
    </row>
    <row r="1212" spans="3:6">
      <c r="C1212" s="4"/>
      <c r="D1212" s="4"/>
      <c r="E1212" s="4"/>
      <c r="F1212" s="4"/>
    </row>
    <row r="1213" spans="3:6">
      <c r="C1213" s="4"/>
      <c r="D1213" s="4"/>
      <c r="E1213" s="4"/>
      <c r="F1213" s="4"/>
    </row>
    <row r="1214" spans="3:6">
      <c r="C1214" s="4"/>
      <c r="D1214" s="4"/>
      <c r="E1214" s="4"/>
      <c r="F1214" s="4"/>
    </row>
    <row r="1215" spans="3:6">
      <c r="C1215" s="4"/>
      <c r="D1215" s="4"/>
      <c r="E1215" s="4"/>
      <c r="F1215" s="4"/>
    </row>
    <row r="1216" spans="3:6">
      <c r="C1216" s="4"/>
      <c r="D1216" s="4"/>
      <c r="E1216" s="4"/>
      <c r="F1216" s="4"/>
    </row>
    <row r="1217" spans="3:6">
      <c r="C1217" s="4"/>
      <c r="D1217" s="4"/>
      <c r="E1217" s="4"/>
      <c r="F1217" s="4"/>
    </row>
    <row r="1218" spans="3:6">
      <c r="C1218" s="4"/>
      <c r="D1218" s="4"/>
      <c r="E1218" s="4"/>
      <c r="F1218" s="4"/>
    </row>
    <row r="1219" spans="3:6">
      <c r="C1219" s="4"/>
      <c r="D1219" s="4"/>
      <c r="E1219" s="4"/>
      <c r="F1219" s="4"/>
    </row>
    <row r="1220" spans="3:6">
      <c r="C1220" s="4"/>
      <c r="D1220" s="4"/>
      <c r="E1220" s="4"/>
      <c r="F1220" s="4"/>
    </row>
    <row r="1221" spans="3:6">
      <c r="C1221" s="4"/>
      <c r="D1221" s="4"/>
      <c r="E1221" s="4"/>
      <c r="F1221" s="4"/>
    </row>
    <row r="1222" spans="3:6">
      <c r="C1222" s="4"/>
      <c r="D1222" s="4"/>
      <c r="E1222" s="4"/>
      <c r="F1222" s="4"/>
    </row>
    <row r="1223" spans="3:6">
      <c r="C1223" s="4"/>
      <c r="D1223" s="4"/>
      <c r="E1223" s="4"/>
      <c r="F1223" s="4"/>
    </row>
    <row r="1224" spans="3:6">
      <c r="C1224" s="4"/>
      <c r="D1224" s="4"/>
      <c r="E1224" s="4"/>
      <c r="F1224" s="4"/>
    </row>
    <row r="1225" spans="3:6">
      <c r="C1225" s="4"/>
      <c r="D1225" s="4"/>
      <c r="E1225" s="4"/>
      <c r="F1225" s="4"/>
    </row>
    <row r="1226" spans="3:6">
      <c r="C1226" s="4"/>
      <c r="D1226" s="4"/>
      <c r="E1226" s="4"/>
      <c r="F1226" s="4"/>
    </row>
    <row r="1227" spans="3:6">
      <c r="C1227" s="4"/>
      <c r="D1227" s="4"/>
      <c r="E1227" s="4"/>
      <c r="F1227" s="4"/>
    </row>
    <row r="1228" spans="3:6">
      <c r="C1228" s="4"/>
      <c r="D1228" s="4"/>
      <c r="E1228" s="4"/>
      <c r="F1228" s="4"/>
    </row>
    <row r="1229" spans="3:6">
      <c r="C1229" s="4"/>
      <c r="D1229" s="4"/>
      <c r="E1229" s="4"/>
      <c r="F1229" s="4"/>
    </row>
    <row r="1230" spans="3:6">
      <c r="C1230" s="4"/>
      <c r="D1230" s="4"/>
      <c r="E1230" s="4"/>
      <c r="F1230" s="4"/>
    </row>
    <row r="1231" spans="3:6">
      <c r="C1231" s="4"/>
      <c r="D1231" s="4"/>
      <c r="E1231" s="4"/>
      <c r="F1231" s="4"/>
    </row>
    <row r="1232" spans="3:6">
      <c r="C1232" s="4"/>
      <c r="D1232" s="4"/>
      <c r="E1232" s="4"/>
      <c r="F1232" s="4"/>
    </row>
    <row r="1233" spans="3:6">
      <c r="C1233" s="4"/>
      <c r="D1233" s="4"/>
      <c r="E1233" s="4"/>
      <c r="F1233" s="4"/>
    </row>
    <row r="1234" spans="3:6">
      <c r="C1234" s="4"/>
      <c r="D1234" s="4"/>
      <c r="E1234" s="4"/>
      <c r="F1234" s="4"/>
    </row>
    <row r="1235" spans="3:6">
      <c r="C1235" s="4"/>
      <c r="D1235" s="4"/>
      <c r="E1235" s="4"/>
      <c r="F1235" s="4"/>
    </row>
    <row r="1236" spans="3:6">
      <c r="C1236" s="4"/>
      <c r="D1236" s="4"/>
      <c r="E1236" s="4"/>
      <c r="F1236" s="4"/>
    </row>
    <row r="1237" spans="3:6">
      <c r="C1237" s="4"/>
      <c r="D1237" s="4"/>
      <c r="E1237" s="4"/>
      <c r="F1237" s="4"/>
    </row>
  </sheetData>
  <phoneticPr fontId="0" type="noConversion"/>
  <dataValidations count="8">
    <dataValidation type="decimal" allowBlank="1" showInputMessage="1" showErrorMessage="1" error="Es sind nur die Werte 1 und 2 zulässig" sqref="B6" xr:uid="{00000000-0002-0000-0300-000000000000}">
      <formula1>0</formula1>
      <formula2>1</formula2>
    </dataValidation>
    <dataValidation type="whole" allowBlank="1" showInputMessage="1" showErrorMessage="1" error="Es sind nur ganze Zahlen von 0 bis 100 zulässig._x000a_" sqref="B5" xr:uid="{00000000-0002-0000-0300-000001000000}">
      <formula1>0</formula1>
      <formula2>100</formula2>
    </dataValidation>
    <dataValidation type="whole" allowBlank="1" showInputMessage="1" showErrorMessage="1" error="Für T_1 sind nur ganze Zahlen von 5 bis 1000 zulässig und T_1 muss kleiner als T_2 sein." sqref="B8" xr:uid="{00000000-0002-0000-0300-000002000000}">
      <formula1>5</formula1>
      <formula2>MIN(1000,B9-1)</formula2>
    </dataValidation>
    <dataValidation type="whole" allowBlank="1" showInputMessage="1" showErrorMessage="1" error="Für T_2 sind nur ganze Zahlen von 10 bis 1000 zulässig und T_2 muss größer als T_1 sein." sqref="B9" xr:uid="{00000000-0002-0000-0300-000003000000}">
      <formula1>MAX(B8+1,10)</formula1>
      <formula2>1000</formula2>
    </dataValidation>
    <dataValidation type="whole" allowBlank="1" showInputMessage="1" showErrorMessage="1" error="Es sind nur ganze Zahlen von 1900 bis 2100 zulässig." sqref="B3" xr:uid="{00000000-0002-0000-0300-000004000000}">
      <formula1>1900</formula1>
      <formula2>2100</formula2>
    </dataValidation>
    <dataValidation type="whole" allowBlank="1" showInputMessage="1" showErrorMessage="1" error="Es sind nur ganze Zahlen von 0 bis 120 zulässig." sqref="B4" xr:uid="{00000000-0002-0000-0300-000005000000}">
      <formula1>0</formula1>
      <formula2>120</formula2>
    </dataValidation>
    <dataValidation type="list" allowBlank="1" showInputMessage="1" showErrorMessage="1" sqref="E5" xr:uid="{00000000-0002-0000-0300-000006000000}">
      <formula1>"konstant,variabel"</formula1>
    </dataValidation>
    <dataValidation type="list" allowBlank="1" showInputMessage="1" showErrorMessage="1" error="Es sind nur die Werte 1 und 2 zulässig" sqref="D4" xr:uid="{00000000-0002-0000-0300-000007000000}">
      <formula1>"1.O. Selektion,1.O. Aggregat,2.O. Selektion,2.O. Aggregat"</formula1>
    </dataValidation>
  </dataValidations>
  <pageMargins left="0.78740157480314965" right="0.78740157480314965" top="0.98425196850393704" bottom="0.98425196850393704" header="0.51181102362204722" footer="0.51181102362204722"/>
  <pageSetup paperSize="9" fitToWidth="4" fitToHeight="5" pageOrder="overThenDown"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0C101-F173-4530-867F-C95FB48000F8}">
  <dimension ref="A1:X93"/>
  <sheetViews>
    <sheetView workbookViewId="0">
      <selection activeCell="D6" sqref="D6"/>
    </sheetView>
  </sheetViews>
  <sheetFormatPr baseColWidth="10" defaultRowHeight="13.2"/>
  <cols>
    <col min="4" max="5" width="12.109375" bestFit="1" customWidth="1"/>
    <col min="6" max="7" width="12.21875" bestFit="1" customWidth="1"/>
  </cols>
  <sheetData>
    <row r="1" spans="1:24">
      <c r="A1" s="131">
        <v>0</v>
      </c>
      <c r="B1" s="131">
        <v>30</v>
      </c>
      <c r="C1" s="131">
        <v>2.24921034551292E-4</v>
      </c>
      <c r="D1" s="131">
        <f>C1-'q(x,t) Rekursion'!J19</f>
        <v>-1.0298694713847112E-4</v>
      </c>
      <c r="E1" s="131">
        <v>7.4999999999999997E-3</v>
      </c>
      <c r="F1" s="131">
        <v>1.0075000000000001</v>
      </c>
      <c r="G1" s="131">
        <v>0.99255583126550795</v>
      </c>
      <c r="H1" s="131">
        <v>7.5888975212583601E-3</v>
      </c>
      <c r="I1" s="131">
        <v>0.85401614302472595</v>
      </c>
      <c r="J1" s="131">
        <v>9.6609462946441695</v>
      </c>
      <c r="K1" s="131">
        <v>18.591056219989099</v>
      </c>
      <c r="L1" s="132">
        <v>-1.45519152283668E-11</v>
      </c>
      <c r="M1" s="131">
        <v>-2481.0620280993799</v>
      </c>
      <c r="N1" s="131">
        <v>-5954.5488674384897</v>
      </c>
      <c r="O1" s="131">
        <v>0</v>
      </c>
      <c r="P1" s="131">
        <v>0</v>
      </c>
      <c r="Q1" s="131">
        <v>1917.5525605719099</v>
      </c>
      <c r="R1" s="131">
        <v>1845.0225459870301</v>
      </c>
      <c r="S1" s="131">
        <v>0</v>
      </c>
      <c r="T1" s="131">
        <v>3473.4868393391198</v>
      </c>
      <c r="U1" s="131">
        <v>7236.06194589807</v>
      </c>
      <c r="V1" s="131">
        <v>0</v>
      </c>
      <c r="W1" s="131">
        <v>3473.4868393391198</v>
      </c>
      <c r="X1" s="131">
        <v>7236.06194589807</v>
      </c>
    </row>
    <row r="2" spans="1:24">
      <c r="A2" s="131">
        <v>1</v>
      </c>
      <c r="B2" s="131">
        <v>31</v>
      </c>
      <c r="C2" s="131">
        <v>2.23988649937273E-4</v>
      </c>
      <c r="D2" s="131">
        <f>C2-'q(x,t) Rekursion'!J20</f>
        <v>-1.0559053319210025E-4</v>
      </c>
      <c r="E2" s="131">
        <v>7.4999999999999997E-3</v>
      </c>
      <c r="F2" s="131">
        <v>1.0075000000000001</v>
      </c>
      <c r="G2" s="131">
        <v>0.99255583126550795</v>
      </c>
      <c r="H2" s="131">
        <v>7.4225627085999502E-3</v>
      </c>
      <c r="I2" s="131">
        <v>0.86061483447633202</v>
      </c>
      <c r="J2" s="131">
        <v>8.7278664726104491</v>
      </c>
      <c r="K2" s="131">
        <v>17.7269763114905</v>
      </c>
      <c r="L2" s="131">
        <v>8964.84571509335</v>
      </c>
      <c r="M2" s="131">
        <v>6723.4112395161301</v>
      </c>
      <c r="N2" s="131">
        <v>186.22735243168401</v>
      </c>
      <c r="O2" s="131">
        <v>0</v>
      </c>
      <c r="P2" s="131">
        <v>0</v>
      </c>
      <c r="Q2" s="131">
        <v>1732.35024732123</v>
      </c>
      <c r="R2" s="131">
        <v>1759.2691119782501</v>
      </c>
      <c r="S2" s="131">
        <v>0</v>
      </c>
      <c r="T2" s="131">
        <v>3312.0452216713502</v>
      </c>
      <c r="U2" s="131">
        <v>6803.6645809708398</v>
      </c>
      <c r="V2" s="131">
        <v>0</v>
      </c>
      <c r="W2" s="131">
        <v>3312.0452216713502</v>
      </c>
      <c r="X2" s="131">
        <v>6803.6645809708398</v>
      </c>
    </row>
    <row r="3" spans="1:24">
      <c r="A3" s="131">
        <v>2</v>
      </c>
      <c r="B3" s="131">
        <v>32</v>
      </c>
      <c r="C3" s="131">
        <v>2.28119211527684E-4</v>
      </c>
      <c r="D3" s="131">
        <f>C3-'q(x,t) Rekursion'!J21</f>
        <v>-1.1090267598440717E-4</v>
      </c>
      <c r="E3" s="131">
        <v>7.4999999999999997E-3</v>
      </c>
      <c r="F3" s="131">
        <v>1.0075000000000001</v>
      </c>
      <c r="G3" s="131">
        <v>0.99255583126550795</v>
      </c>
      <c r="H3" s="131">
        <v>7.25586851116911E-3</v>
      </c>
      <c r="I3" s="131">
        <v>0.86726370296087096</v>
      </c>
      <c r="J3" s="131">
        <v>7.7875697984004599</v>
      </c>
      <c r="K3" s="131">
        <v>16.856204232255699</v>
      </c>
      <c r="L3" s="131">
        <v>17999.036208959002</v>
      </c>
      <c r="M3" s="131">
        <v>15999.082671416199</v>
      </c>
      <c r="N3" s="131">
        <v>10166.1822752645</v>
      </c>
      <c r="O3" s="131">
        <v>0</v>
      </c>
      <c r="P3" s="131">
        <v>0</v>
      </c>
      <c r="Q3" s="131">
        <v>1545.71549743879</v>
      </c>
      <c r="R3" s="131">
        <v>1672.8515303415099</v>
      </c>
      <c r="S3" s="131">
        <v>0</v>
      </c>
      <c r="T3" s="131">
        <v>3149.3532626188098</v>
      </c>
      <c r="U3" s="131">
        <v>6367.9202903991099</v>
      </c>
      <c r="V3" s="131">
        <v>0</v>
      </c>
      <c r="W3" s="131">
        <v>3149.3532626188098</v>
      </c>
      <c r="X3" s="131">
        <v>6367.9202903991099</v>
      </c>
    </row>
    <row r="4" spans="1:24">
      <c r="A4" s="131">
        <v>3</v>
      </c>
      <c r="B4" s="131">
        <v>33</v>
      </c>
      <c r="C4" s="131">
        <v>2.38729430176099E-4</v>
      </c>
      <c r="D4" s="131">
        <f>C4-'q(x,t) Rekursion'!J22</f>
        <v>-1.1938637356289069E-4</v>
      </c>
      <c r="E4" s="131">
        <v>7.4999999999999997E-3</v>
      </c>
      <c r="F4" s="131">
        <v>1.0075000000000001</v>
      </c>
      <c r="G4" s="131">
        <v>0.99255583126550795</v>
      </c>
      <c r="H4" s="131">
        <v>7.0837842607553896E-3</v>
      </c>
      <c r="I4" s="131">
        <v>0.87396754952137501</v>
      </c>
      <c r="J4" s="131">
        <v>6.8400369157165004</v>
      </c>
      <c r="K4" s="131">
        <v>15.978770828600201</v>
      </c>
      <c r="L4" s="131">
        <v>27102.721146927401</v>
      </c>
      <c r="M4" s="131">
        <v>25346.106903890999</v>
      </c>
      <c r="N4" s="131">
        <v>20222.909928684399</v>
      </c>
      <c r="O4" s="131">
        <v>0</v>
      </c>
      <c r="P4" s="131">
        <v>0</v>
      </c>
      <c r="Q4" s="131">
        <v>1357.64446899057</v>
      </c>
      <c r="R4" s="131">
        <v>1585.7728623416799</v>
      </c>
      <c r="S4" s="131">
        <v>0</v>
      </c>
      <c r="T4" s="131">
        <v>2985.4167253973901</v>
      </c>
      <c r="U4" s="131">
        <v>5928.83405672965</v>
      </c>
      <c r="V4" s="131">
        <v>0</v>
      </c>
      <c r="W4" s="131">
        <v>2985.4167253973901</v>
      </c>
      <c r="X4" s="131">
        <v>5928.83405672965</v>
      </c>
    </row>
    <row r="5" spans="1:24">
      <c r="A5" s="131">
        <v>4</v>
      </c>
      <c r="B5" s="131">
        <v>34</v>
      </c>
      <c r="C5" s="131">
        <v>2.5580620027509498E-4</v>
      </c>
      <c r="D5" s="131">
        <f>C5-'q(x,t) Rekursion'!J23</f>
        <v>-1.3057539132528334E-4</v>
      </c>
      <c r="E5" s="131">
        <v>7.4999999999999997E-3</v>
      </c>
      <c r="F5" s="131">
        <v>1.0075000000000001</v>
      </c>
      <c r="G5" s="131">
        <v>0.99255583126550795</v>
      </c>
      <c r="H5" s="131">
        <v>6.8998304051158896E-3</v>
      </c>
      <c r="I5" s="131">
        <v>0.88073256292567004</v>
      </c>
      <c r="J5" s="131">
        <v>5.8852421730947997</v>
      </c>
      <c r="K5" s="131">
        <v>15.094715162564199</v>
      </c>
      <c r="L5" s="131">
        <v>36276.100221422297</v>
      </c>
      <c r="M5" s="131">
        <v>34764.690217007999</v>
      </c>
      <c r="N5" s="131">
        <v>30356.6358057404</v>
      </c>
      <c r="O5" s="131">
        <v>0</v>
      </c>
      <c r="P5" s="131">
        <v>0</v>
      </c>
      <c r="Q5" s="131">
        <v>1168.1320705467599</v>
      </c>
      <c r="R5" s="131">
        <v>1498.03698459255</v>
      </c>
      <c r="S5" s="131">
        <v>0</v>
      </c>
      <c r="T5" s="131">
        <v>2820.24290821976</v>
      </c>
      <c r="U5" s="131">
        <v>5486.4119633590899</v>
      </c>
      <c r="V5" s="131">
        <v>0</v>
      </c>
      <c r="W5" s="131">
        <v>2820.24290821976</v>
      </c>
      <c r="X5" s="131">
        <v>5486.4119633590899</v>
      </c>
    </row>
    <row r="6" spans="1:24">
      <c r="A6" s="131">
        <v>5</v>
      </c>
      <c r="B6" s="131">
        <v>35</v>
      </c>
      <c r="C6" s="131">
        <v>2.7719889430555798E-4</v>
      </c>
      <c r="D6" s="131">
        <f>C6-'q(x,t) Rekursion'!J24</f>
        <v>-1.4431485590102907E-4</v>
      </c>
      <c r="E6" s="131">
        <v>7.4999999999999997E-3</v>
      </c>
      <c r="F6" s="131">
        <v>1.0075000000000001</v>
      </c>
      <c r="G6" s="131">
        <v>0.99255583126550795</v>
      </c>
      <c r="H6" s="131">
        <v>6.6974861913731698E-3</v>
      </c>
      <c r="I6" s="131">
        <v>0.88756510180380199</v>
      </c>
      <c r="J6" s="131">
        <v>4.9231408593496599</v>
      </c>
      <c r="K6" s="131">
        <v>14.2040590126479</v>
      </c>
      <c r="L6" s="131">
        <v>45519.555973882998</v>
      </c>
      <c r="M6" s="131">
        <v>44255.226634645398</v>
      </c>
      <c r="N6" s="131">
        <v>40567.7874190496</v>
      </c>
      <c r="O6" s="131">
        <v>0</v>
      </c>
      <c r="P6" s="131">
        <v>0</v>
      </c>
      <c r="Q6" s="131">
        <v>977.16942760935694</v>
      </c>
      <c r="R6" s="131">
        <v>1409.6460584465401</v>
      </c>
      <c r="S6" s="131">
        <v>0</v>
      </c>
      <c r="T6" s="131">
        <v>2653.8358801035101</v>
      </c>
      <c r="U6" s="131">
        <v>5040.6513661594099</v>
      </c>
      <c r="V6" s="131">
        <v>0</v>
      </c>
      <c r="W6" s="131">
        <v>2653.8358801035101</v>
      </c>
      <c r="X6" s="131">
        <v>5040.6513661594099</v>
      </c>
    </row>
    <row r="7" spans="1:24">
      <c r="A7" s="131">
        <v>6</v>
      </c>
      <c r="B7" s="131">
        <v>36</v>
      </c>
      <c r="C7" s="131">
        <v>3.0204256378329601E-4</v>
      </c>
      <c r="D7" s="131">
        <f>C7-'q(x,t) Rekursion'!J25</f>
        <v>-1.6138117800074852E-4</v>
      </c>
      <c r="E7" s="131">
        <v>7.4999999999999997E-3</v>
      </c>
      <c r="F7" s="131">
        <v>1.0075000000000001</v>
      </c>
      <c r="G7" s="131">
        <v>0.99255583126550795</v>
      </c>
      <c r="H7" s="131">
        <v>6.4723125613885303E-3</v>
      </c>
      <c r="I7" s="131">
        <v>0.89446978610302796</v>
      </c>
      <c r="J7" s="131">
        <v>3.9536603660767198</v>
      </c>
      <c r="K7" s="131">
        <v>13.306778079413199</v>
      </c>
      <c r="L7" s="131">
        <v>54833.754046424503</v>
      </c>
      <c r="M7" s="131">
        <v>53818.400445741201</v>
      </c>
      <c r="N7" s="131">
        <v>50857.103441343897</v>
      </c>
      <c r="O7" s="131">
        <v>0</v>
      </c>
      <c r="P7" s="131">
        <v>0</v>
      </c>
      <c r="Q7" s="131">
        <v>784.74212850195397</v>
      </c>
      <c r="R7" s="131">
        <v>1320.5976723670799</v>
      </c>
      <c r="S7" s="131">
        <v>0</v>
      </c>
      <c r="T7" s="131">
        <v>2486.19110102798</v>
      </c>
      <c r="U7" s="131">
        <v>4591.5309018970202</v>
      </c>
      <c r="V7" s="131">
        <v>0</v>
      </c>
      <c r="W7" s="131">
        <v>2486.19110102798</v>
      </c>
      <c r="X7" s="131">
        <v>4591.5309018970202</v>
      </c>
    </row>
    <row r="8" spans="1:24">
      <c r="A8" s="131">
        <v>7</v>
      </c>
      <c r="B8" s="131">
        <v>37</v>
      </c>
      <c r="C8" s="131">
        <v>3.3133289306687001E-4</v>
      </c>
      <c r="D8" s="131">
        <f>C8-'q(x,t) Rekursion'!J26</f>
        <v>-1.8082377951007253E-4</v>
      </c>
      <c r="E8" s="131">
        <v>7.4999999999999997E-3</v>
      </c>
      <c r="F8" s="131">
        <v>1.0075000000000001</v>
      </c>
      <c r="G8" s="131">
        <v>0.99255583126550795</v>
      </c>
      <c r="H8" s="131">
        <v>6.2206912553509196E-3</v>
      </c>
      <c r="I8" s="131">
        <v>0.90145058594490302</v>
      </c>
      <c r="J8" s="131">
        <v>2.9767119125199999</v>
      </c>
      <c r="K8" s="131">
        <v>12.402825096098899</v>
      </c>
      <c r="L8" s="131">
        <v>64219.521410461697</v>
      </c>
      <c r="M8" s="131">
        <v>63455.061421812497</v>
      </c>
      <c r="N8" s="131">
        <v>61225.500141047698</v>
      </c>
      <c r="O8" s="131">
        <v>0</v>
      </c>
      <c r="P8" s="131">
        <v>0</v>
      </c>
      <c r="Q8" s="131">
        <v>590.832551579555</v>
      </c>
      <c r="R8" s="131">
        <v>1230.8871354835601</v>
      </c>
      <c r="S8" s="131">
        <v>0</v>
      </c>
      <c r="T8" s="131">
        <v>2317.2997398396201</v>
      </c>
      <c r="U8" s="131">
        <v>4139.0194269027497</v>
      </c>
      <c r="V8" s="131">
        <v>0</v>
      </c>
      <c r="W8" s="131">
        <v>2317.2997398396201</v>
      </c>
      <c r="X8" s="131">
        <v>4139.0194269027497</v>
      </c>
    </row>
    <row r="9" spans="1:24">
      <c r="A9" s="131">
        <v>8</v>
      </c>
      <c r="B9" s="131">
        <v>38</v>
      </c>
      <c r="C9" s="131">
        <v>3.6118763762929697E-4</v>
      </c>
      <c r="D9" s="131">
        <f>C9-'q(x,t) Rekursion'!J27</f>
        <v>-2.0164464862247161E-4</v>
      </c>
      <c r="E9" s="131">
        <v>7.4999999999999997E-3</v>
      </c>
      <c r="F9" s="131">
        <v>1.0075000000000001</v>
      </c>
      <c r="G9" s="131">
        <v>0.99255583126550795</v>
      </c>
      <c r="H9" s="131">
        <v>5.9379809951212699E-3</v>
      </c>
      <c r="I9" s="131">
        <v>0.908512485409668</v>
      </c>
      <c r="J9" s="131">
        <v>1.9921973323695901</v>
      </c>
      <c r="K9" s="131">
        <v>11.4921540129564</v>
      </c>
      <c r="L9" s="131">
        <v>73677.767835880994</v>
      </c>
      <c r="M9" s="131">
        <v>73166.144543185204</v>
      </c>
      <c r="N9" s="131">
        <v>71673.986025186707</v>
      </c>
      <c r="O9" s="131">
        <v>0</v>
      </c>
      <c r="P9" s="131">
        <v>0</v>
      </c>
      <c r="Q9" s="131">
        <v>395.42121230584598</v>
      </c>
      <c r="R9" s="131">
        <v>1140.5098777046401</v>
      </c>
      <c r="S9" s="131">
        <v>0</v>
      </c>
      <c r="T9" s="131">
        <v>2147.1531927670899</v>
      </c>
      <c r="U9" s="131">
        <v>3683.08428277758</v>
      </c>
      <c r="V9" s="131">
        <v>0</v>
      </c>
      <c r="W9" s="131">
        <v>2147.1531927670899</v>
      </c>
      <c r="X9" s="131">
        <v>3683.08428277758</v>
      </c>
    </row>
    <row r="10" spans="1:24">
      <c r="A10" s="131">
        <v>9</v>
      </c>
      <c r="B10" s="131">
        <v>39</v>
      </c>
      <c r="C10" s="131">
        <v>3.9105037932266198E-4</v>
      </c>
      <c r="D10" s="131">
        <f>C10-'q(x,t) Rekursion'!J28</f>
        <v>-2.2288245582037172E-4</v>
      </c>
      <c r="E10" s="131">
        <v>7.4999999999999997E-3</v>
      </c>
      <c r="F10" s="131">
        <v>1.0075000000000001</v>
      </c>
      <c r="G10" s="131">
        <v>0.99255583126550795</v>
      </c>
      <c r="H10" s="131">
        <v>5.6233593028174999E-3</v>
      </c>
      <c r="I10" s="131">
        <v>0.91565705305811396</v>
      </c>
      <c r="J10" s="131">
        <v>1</v>
      </c>
      <c r="K10" s="131">
        <v>10.5746646061814</v>
      </c>
      <c r="L10" s="131">
        <v>83209.608048822003</v>
      </c>
      <c r="M10" s="131">
        <v>82952.794487041305</v>
      </c>
      <c r="N10" s="131">
        <v>82203.793123695606</v>
      </c>
      <c r="O10" s="131">
        <v>0</v>
      </c>
      <c r="P10" s="131">
        <v>0</v>
      </c>
      <c r="Q10" s="131">
        <v>198.484962247949</v>
      </c>
      <c r="R10" s="131">
        <v>1049.45595257132</v>
      </c>
      <c r="S10" s="131">
        <v>0</v>
      </c>
      <c r="T10" s="131">
        <v>1975.73273435121</v>
      </c>
      <c r="U10" s="131">
        <v>3223.6736491704901</v>
      </c>
      <c r="V10" s="131">
        <v>0</v>
      </c>
      <c r="W10" s="131">
        <v>1975.73273435121</v>
      </c>
      <c r="X10" s="131">
        <v>3223.6736491704901</v>
      </c>
    </row>
    <row r="11" spans="1:24">
      <c r="A11" s="131">
        <v>10</v>
      </c>
      <c r="B11" s="131">
        <v>40</v>
      </c>
      <c r="C11" s="131">
        <v>4.2156914562312603E-4</v>
      </c>
      <c r="D11" s="131">
        <f>C11-'q(x,t) Rekursion'!J29</f>
        <v>-2.4554598434833988E-4</v>
      </c>
      <c r="E11" s="131">
        <v>7.4999999999999997E-3</v>
      </c>
      <c r="F11" s="131">
        <v>1.0075000000000001</v>
      </c>
      <c r="G11" s="131">
        <v>0.99255583126550795</v>
      </c>
      <c r="H11" s="131">
        <v>5.2765475141728999E-3</v>
      </c>
      <c r="I11" s="131">
        <v>0.92288537563226203</v>
      </c>
      <c r="J11" s="131">
        <v>0</v>
      </c>
      <c r="K11" s="131">
        <v>9.6502483239954397</v>
      </c>
      <c r="L11" s="131">
        <v>92816.1923146435</v>
      </c>
      <c r="M11" s="131">
        <v>92816.1923146435</v>
      </c>
      <c r="N11" s="131">
        <v>92816.1923146435</v>
      </c>
      <c r="O11" s="131">
        <v>0</v>
      </c>
      <c r="P11" s="131">
        <v>0</v>
      </c>
      <c r="Q11" s="131">
        <v>0</v>
      </c>
      <c r="R11" s="131">
        <v>957.71458713578795</v>
      </c>
      <c r="S11" s="131">
        <v>0</v>
      </c>
      <c r="T11" s="131">
        <v>1803.0180831636501</v>
      </c>
      <c r="U11" s="131">
        <v>2760.7326702994301</v>
      </c>
      <c r="V11" s="131">
        <v>0</v>
      </c>
      <c r="W11" s="131">
        <v>1803.0180831636501</v>
      </c>
      <c r="X11" s="131">
        <v>2760.7326702994301</v>
      </c>
    </row>
    <row r="12" spans="1:24">
      <c r="A12" s="131">
        <v>11</v>
      </c>
      <c r="B12" s="131">
        <v>41</v>
      </c>
      <c r="C12" s="131">
        <v>4.5167454273178502E-4</v>
      </c>
      <c r="D12" s="131">
        <f>C12-'q(x,t) Rekursion'!J30</f>
        <v>-2.6832793442569362E-4</v>
      </c>
      <c r="E12" s="131">
        <v>7.4999999999999997E-3</v>
      </c>
      <c r="F12" s="131">
        <v>1.0075000000000001</v>
      </c>
      <c r="G12" s="131">
        <v>0.99255583126550795</v>
      </c>
      <c r="H12" s="131">
        <v>4.8966167374405196E-3</v>
      </c>
      <c r="I12" s="131">
        <v>0.93019915921431295</v>
      </c>
      <c r="J12" s="131">
        <v>0</v>
      </c>
      <c r="K12" s="131">
        <v>8.7188007638142597</v>
      </c>
      <c r="L12" s="131">
        <v>93509.577595175404</v>
      </c>
      <c r="M12" s="131">
        <v>93509.577595175404</v>
      </c>
      <c r="N12" s="131">
        <v>93509.577595175404</v>
      </c>
      <c r="O12" s="131">
        <v>0</v>
      </c>
      <c r="P12" s="131">
        <v>0</v>
      </c>
      <c r="Q12" s="131">
        <v>0</v>
      </c>
      <c r="R12" s="131">
        <v>865.27542022653495</v>
      </c>
      <c r="S12" s="131">
        <v>0</v>
      </c>
      <c r="T12" s="131">
        <v>1628.9897329968001</v>
      </c>
      <c r="U12" s="131">
        <v>2494.2651532233299</v>
      </c>
      <c r="V12" s="131">
        <v>0</v>
      </c>
      <c r="W12" s="131">
        <v>1628.9897329968001</v>
      </c>
      <c r="X12" s="131">
        <v>2494.2651532233299</v>
      </c>
    </row>
    <row r="13" spans="1:24">
      <c r="A13" s="131">
        <v>12</v>
      </c>
      <c r="B13" s="131">
        <v>42</v>
      </c>
      <c r="C13" s="131">
        <v>4.7986249008105197E-4</v>
      </c>
      <c r="D13" s="131">
        <f>C13-'q(x,t) Rekursion'!J31</f>
        <v>-2.9182098334801536E-4</v>
      </c>
      <c r="E13" s="131">
        <v>7.4999999999999997E-3</v>
      </c>
      <c r="F13" s="131">
        <v>1.0075000000000001</v>
      </c>
      <c r="G13" s="131">
        <v>0.99255583126550795</v>
      </c>
      <c r="H13" s="131">
        <v>4.4836919897687701E-3</v>
      </c>
      <c r="I13" s="131">
        <v>0.93759914257240795</v>
      </c>
      <c r="J13" s="131">
        <v>0</v>
      </c>
      <c r="K13" s="131">
        <v>7.7802058904808096</v>
      </c>
      <c r="L13" s="131">
        <v>94208.283456217599</v>
      </c>
      <c r="M13" s="131">
        <v>94208.283456217599</v>
      </c>
      <c r="N13" s="131">
        <v>94208.283456217599</v>
      </c>
      <c r="O13" s="131">
        <v>0</v>
      </c>
      <c r="P13" s="131">
        <v>0</v>
      </c>
      <c r="Q13" s="131">
        <v>0</v>
      </c>
      <c r="R13" s="131">
        <v>772.12693622667996</v>
      </c>
      <c r="S13" s="131">
        <v>0</v>
      </c>
      <c r="T13" s="131">
        <v>1453.6260042545</v>
      </c>
      <c r="U13" s="131">
        <v>2225.7529404811899</v>
      </c>
      <c r="V13" s="131">
        <v>0</v>
      </c>
      <c r="W13" s="131">
        <v>1453.6260042545</v>
      </c>
      <c r="X13" s="131">
        <v>2225.7529404811899</v>
      </c>
    </row>
    <row r="14" spans="1:24">
      <c r="A14" s="131">
        <v>13</v>
      </c>
      <c r="B14" s="131">
        <v>43</v>
      </c>
      <c r="C14" s="131">
        <v>5.0703281938769195E-4</v>
      </c>
      <c r="D14" s="131">
        <f>C14-'q(x,t) Rekursion'!J32</f>
        <v>-3.1622701329004168E-4</v>
      </c>
      <c r="E14" s="131">
        <v>7.4999999999999997E-3</v>
      </c>
      <c r="F14" s="131">
        <v>1.0075000000000001</v>
      </c>
      <c r="G14" s="131">
        <v>0.99255583126550795</v>
      </c>
      <c r="H14" s="131">
        <v>4.0393955440151596E-3</v>
      </c>
      <c r="I14" s="131">
        <v>0.945084646813658</v>
      </c>
      <c r="J14" s="131">
        <v>0</v>
      </c>
      <c r="K14" s="131">
        <v>6.8343369766190696</v>
      </c>
      <c r="L14" s="131">
        <v>94912.404235767302</v>
      </c>
      <c r="M14" s="131">
        <v>94912.404235767302</v>
      </c>
      <c r="N14" s="131">
        <v>94912.404235767302</v>
      </c>
      <c r="O14" s="131">
        <v>0</v>
      </c>
      <c r="P14" s="131">
        <v>0</v>
      </c>
      <c r="Q14" s="131">
        <v>0</v>
      </c>
      <c r="R14" s="131">
        <v>678.25655839700198</v>
      </c>
      <c r="S14" s="131">
        <v>0</v>
      </c>
      <c r="T14" s="131">
        <v>1276.90321964444</v>
      </c>
      <c r="U14" s="131">
        <v>1955.1597780414399</v>
      </c>
      <c r="V14" s="131">
        <v>0</v>
      </c>
      <c r="W14" s="131">
        <v>1276.90321964444</v>
      </c>
      <c r="X14" s="131">
        <v>1955.1597780414399</v>
      </c>
    </row>
    <row r="15" spans="1:24">
      <c r="A15" s="131">
        <v>14</v>
      </c>
      <c r="B15" s="131">
        <v>44</v>
      </c>
      <c r="C15" s="131">
        <v>5.3377255634240201E-4</v>
      </c>
      <c r="D15" s="131">
        <f>C15-'q(x,t) Rekursion'!J33</f>
        <v>-3.4125119114007598E-4</v>
      </c>
      <c r="E15" s="131">
        <v>7.4999999999999997E-3</v>
      </c>
      <c r="F15" s="131">
        <v>1.0075000000000001</v>
      </c>
      <c r="G15" s="131">
        <v>0.99255583126550795</v>
      </c>
      <c r="H15" s="131">
        <v>3.5644654921957002E-3</v>
      </c>
      <c r="I15" s="131">
        <v>0.95265580942572003</v>
      </c>
      <c r="J15" s="131">
        <v>0</v>
      </c>
      <c r="K15" s="131">
        <v>5.8810764026932096</v>
      </c>
      <c r="L15" s="131">
        <v>95622.027491791596</v>
      </c>
      <c r="M15" s="131">
        <v>95622.027491791596</v>
      </c>
      <c r="N15" s="131">
        <v>95622.027491791596</v>
      </c>
      <c r="O15" s="131">
        <v>0</v>
      </c>
      <c r="P15" s="131">
        <v>0</v>
      </c>
      <c r="Q15" s="131">
        <v>0</v>
      </c>
      <c r="R15" s="131">
        <v>583.65261388293504</v>
      </c>
      <c r="S15" s="131">
        <v>0</v>
      </c>
      <c r="T15" s="131">
        <v>1098.79940355075</v>
      </c>
      <c r="U15" s="131">
        <v>1682.4520174336899</v>
      </c>
      <c r="V15" s="131">
        <v>0</v>
      </c>
      <c r="W15" s="131">
        <v>1098.79940355075</v>
      </c>
      <c r="X15" s="131">
        <v>1682.4520174336899</v>
      </c>
    </row>
    <row r="16" spans="1:24">
      <c r="A16" s="131">
        <v>15</v>
      </c>
      <c r="B16" s="131">
        <v>45</v>
      </c>
      <c r="C16" s="131">
        <v>5.6170982478157298E-4</v>
      </c>
      <c r="D16" s="131">
        <f>C16-'q(x,t) Rekursion'!J34</f>
        <v>-3.6787606798416783E-4</v>
      </c>
      <c r="E16" s="131">
        <v>7.4999999999999997E-3</v>
      </c>
      <c r="F16" s="131">
        <v>1.0075000000000001</v>
      </c>
      <c r="G16" s="131">
        <v>0.99255583126550795</v>
      </c>
      <c r="H16" s="131">
        <v>3.0590592689307399E-3</v>
      </c>
      <c r="I16" s="131">
        <v>0.96031331689045896</v>
      </c>
      <c r="J16" s="131">
        <v>0</v>
      </c>
      <c r="K16" s="131">
        <v>4.9203108025885003</v>
      </c>
      <c r="L16" s="131">
        <v>96337.237615938997</v>
      </c>
      <c r="M16" s="131">
        <v>96337.237615938997</v>
      </c>
      <c r="N16" s="131">
        <v>96337.237615938997</v>
      </c>
      <c r="O16" s="131">
        <v>0</v>
      </c>
      <c r="P16" s="131">
        <v>0</v>
      </c>
      <c r="Q16" s="131">
        <v>0</v>
      </c>
      <c r="R16" s="131">
        <v>488.30385194997899</v>
      </c>
      <c r="S16" s="131">
        <v>0</v>
      </c>
      <c r="T16" s="131">
        <v>919.29337505167405</v>
      </c>
      <c r="U16" s="131">
        <v>1407.59722700165</v>
      </c>
      <c r="V16" s="131">
        <v>0</v>
      </c>
      <c r="W16" s="131">
        <v>919.29337505167405</v>
      </c>
      <c r="X16" s="131">
        <v>1407.59722700165</v>
      </c>
    </row>
    <row r="17" spans="1:24">
      <c r="A17" s="131">
        <v>16</v>
      </c>
      <c r="B17" s="131">
        <v>46</v>
      </c>
      <c r="C17" s="131">
        <v>5.9244672911683098E-4</v>
      </c>
      <c r="D17" s="131">
        <f>C17-'q(x,t) Rekursion'!J35</f>
        <v>-3.9806493432753651E-4</v>
      </c>
      <c r="E17" s="131">
        <v>7.4999999999999997E-3</v>
      </c>
      <c r="F17" s="131">
        <v>1.0075000000000001</v>
      </c>
      <c r="G17" s="131">
        <v>0.99255583126550795</v>
      </c>
      <c r="H17" s="131">
        <v>2.5217088573065401E-3</v>
      </c>
      <c r="I17" s="131">
        <v>0.96805943526289695</v>
      </c>
      <c r="J17" s="131">
        <v>0</v>
      </c>
      <c r="K17" s="131">
        <v>3.9519329731858299</v>
      </c>
      <c r="L17" s="131">
        <v>97058.114412020397</v>
      </c>
      <c r="M17" s="131">
        <v>97058.114412020397</v>
      </c>
      <c r="N17" s="131">
        <v>97058.114412020397</v>
      </c>
      <c r="O17" s="131">
        <v>0</v>
      </c>
      <c r="P17" s="131">
        <v>0</v>
      </c>
      <c r="Q17" s="131">
        <v>0</v>
      </c>
      <c r="R17" s="131">
        <v>392.19963349460897</v>
      </c>
      <c r="S17" s="131">
        <v>0</v>
      </c>
      <c r="T17" s="131">
        <v>738.36510469760299</v>
      </c>
      <c r="U17" s="131">
        <v>1130.5647381922099</v>
      </c>
      <c r="V17" s="131">
        <v>0</v>
      </c>
      <c r="W17" s="131">
        <v>738.36510469760299</v>
      </c>
      <c r="X17" s="131">
        <v>1130.5647381922099</v>
      </c>
    </row>
    <row r="18" spans="1:24">
      <c r="A18" s="131">
        <v>17</v>
      </c>
      <c r="B18" s="131">
        <v>47</v>
      </c>
      <c r="C18" s="131">
        <v>6.2568982156126999E-4</v>
      </c>
      <c r="D18" s="131">
        <f>C18-'q(x,t) Rekursion'!J36</f>
        <v>-4.3125198018691222E-4</v>
      </c>
      <c r="E18" s="131">
        <v>7.4999999999999997E-3</v>
      </c>
      <c r="F18" s="131">
        <v>1.0075000000000001</v>
      </c>
      <c r="G18" s="131">
        <v>0.99255583126550795</v>
      </c>
      <c r="H18" s="131">
        <v>1.9493298186945599E-3</v>
      </c>
      <c r="I18" s="131">
        <v>0.97589804863423402</v>
      </c>
      <c r="J18" s="131">
        <v>0</v>
      </c>
      <c r="K18" s="131">
        <v>2.97583549448983</v>
      </c>
      <c r="L18" s="131">
        <v>97784.737845292897</v>
      </c>
      <c r="M18" s="131">
        <v>97784.737845292897</v>
      </c>
      <c r="N18" s="131">
        <v>97784.737845292897</v>
      </c>
      <c r="O18" s="131">
        <v>0</v>
      </c>
      <c r="P18" s="131">
        <v>0</v>
      </c>
      <c r="Q18" s="131">
        <v>0</v>
      </c>
      <c r="R18" s="131">
        <v>295.32929788996103</v>
      </c>
      <c r="S18" s="131">
        <v>0</v>
      </c>
      <c r="T18" s="131">
        <v>555.99452251856303</v>
      </c>
      <c r="U18" s="131">
        <v>851.32382040852497</v>
      </c>
      <c r="V18" s="131">
        <v>0</v>
      </c>
      <c r="W18" s="131">
        <v>555.99452251856303</v>
      </c>
      <c r="X18" s="131">
        <v>851.32382040852497</v>
      </c>
    </row>
    <row r="19" spans="1:24">
      <c r="A19" s="131">
        <v>18</v>
      </c>
      <c r="B19" s="131">
        <v>48</v>
      </c>
      <c r="C19" s="131">
        <v>6.6017309305334098E-4</v>
      </c>
      <c r="D19" s="131">
        <f>C19-'q(x,t) Rekursion'!J37</f>
        <v>-4.6592572196119087E-4</v>
      </c>
      <c r="E19" s="131">
        <v>7.4999999999999997E-3</v>
      </c>
      <c r="F19" s="131">
        <v>1.0075000000000001</v>
      </c>
      <c r="G19" s="131">
        <v>0.99255583126550795</v>
      </c>
      <c r="H19" s="131">
        <v>1.3390978306562201E-3</v>
      </c>
      <c r="I19" s="131">
        <v>0.98383285820448696</v>
      </c>
      <c r="J19" s="131">
        <v>0</v>
      </c>
      <c r="K19" s="131">
        <v>1.99190057261235</v>
      </c>
      <c r="L19" s="131">
        <v>98517.195603514294</v>
      </c>
      <c r="M19" s="131">
        <v>98517.195603514294</v>
      </c>
      <c r="N19" s="131">
        <v>98517.195603514294</v>
      </c>
      <c r="O19" s="131">
        <v>0</v>
      </c>
      <c r="P19" s="131">
        <v>0</v>
      </c>
      <c r="Q19" s="131">
        <v>0</v>
      </c>
      <c r="R19" s="131">
        <v>197.68115497831599</v>
      </c>
      <c r="S19" s="131">
        <v>0</v>
      </c>
      <c r="T19" s="131">
        <v>372.15962032334102</v>
      </c>
      <c r="U19" s="131">
        <v>569.840775301657</v>
      </c>
      <c r="V19" s="131">
        <v>0</v>
      </c>
      <c r="W19" s="131">
        <v>372.15962032334102</v>
      </c>
      <c r="X19" s="131">
        <v>569.840775301657</v>
      </c>
    </row>
    <row r="20" spans="1:24">
      <c r="A20" s="131">
        <v>19</v>
      </c>
      <c r="B20" s="131">
        <v>49</v>
      </c>
      <c r="C20" s="131">
        <v>6.9459378324409802E-4</v>
      </c>
      <c r="D20" s="131">
        <f>C20-'q(x,t) Rekursion'!J38</f>
        <v>-5.0240453746011897E-4</v>
      </c>
      <c r="E20" s="131">
        <v>7.4999999999999997E-3</v>
      </c>
      <c r="F20" s="131">
        <v>1.0075000000000001</v>
      </c>
      <c r="G20" s="131">
        <v>0.99255583126550795</v>
      </c>
      <c r="H20" s="131">
        <v>6.8942310991970104E-4</v>
      </c>
      <c r="I20" s="131">
        <v>0.99186640815558802</v>
      </c>
      <c r="J20" s="131">
        <v>0</v>
      </c>
      <c r="K20" s="131">
        <v>1</v>
      </c>
      <c r="L20" s="131">
        <v>99255.583126550802</v>
      </c>
      <c r="M20" s="131">
        <v>99255.583126550802</v>
      </c>
      <c r="N20" s="131">
        <v>99255.583126550802</v>
      </c>
      <c r="O20" s="131">
        <v>0</v>
      </c>
      <c r="P20" s="131">
        <v>0</v>
      </c>
      <c r="Q20" s="131">
        <v>0</v>
      </c>
      <c r="R20" s="131">
        <v>99.242481123974898</v>
      </c>
      <c r="S20" s="131">
        <v>0</v>
      </c>
      <c r="T20" s="131">
        <v>186.83644426852999</v>
      </c>
      <c r="U20" s="131">
        <v>286.07892539250503</v>
      </c>
      <c r="V20" s="131">
        <v>0</v>
      </c>
      <c r="W20" s="131">
        <v>186.83644426852999</v>
      </c>
      <c r="X20" s="131">
        <v>286.07892539250503</v>
      </c>
    </row>
    <row r="21" spans="1:24">
      <c r="A21" s="131">
        <v>20</v>
      </c>
      <c r="B21" s="131">
        <v>50</v>
      </c>
      <c r="C21" s="131">
        <v>5.3050472870633497E-4</v>
      </c>
      <c r="D21" s="131">
        <f>C21-'q(x,t) Rekursion'!J39</f>
        <v>-7.3631295967534346E-4</v>
      </c>
      <c r="E21" s="131">
        <v>7.4999999999999997E-3</v>
      </c>
      <c r="F21" s="131">
        <v>1.0075000000000001</v>
      </c>
      <c r="G21" s="131">
        <v>0.99255583126550795</v>
      </c>
      <c r="H21" s="131">
        <v>0</v>
      </c>
      <c r="I21" s="131">
        <v>1</v>
      </c>
      <c r="J21" s="131">
        <v>0</v>
      </c>
      <c r="K21" s="131">
        <v>0</v>
      </c>
      <c r="L21" s="131">
        <v>0</v>
      </c>
      <c r="M21" s="131">
        <v>0</v>
      </c>
      <c r="N21" s="131">
        <v>0</v>
      </c>
      <c r="O21" s="131">
        <v>0</v>
      </c>
      <c r="P21" s="131">
        <v>0</v>
      </c>
      <c r="Q21" s="131">
        <v>0</v>
      </c>
      <c r="R21" s="131">
        <v>0</v>
      </c>
      <c r="S21" s="131">
        <v>0</v>
      </c>
      <c r="T21" s="131">
        <v>0</v>
      </c>
      <c r="U21" s="131">
        <v>0</v>
      </c>
      <c r="V21" s="131">
        <v>0</v>
      </c>
      <c r="W21" s="131">
        <v>0</v>
      </c>
      <c r="X21" s="131">
        <v>0</v>
      </c>
    </row>
    <row r="22" spans="1:24">
      <c r="A22" s="131">
        <v>21</v>
      </c>
      <c r="B22" s="131">
        <v>51</v>
      </c>
      <c r="C22" s="131">
        <v>6.8306145776558303E-4</v>
      </c>
      <c r="D22" s="131">
        <f>C22-'q(x,t) Rekursion'!J40</f>
        <v>-6.5621137394357432E-4</v>
      </c>
      <c r="E22" s="131">
        <v>7.4999999999999997E-3</v>
      </c>
      <c r="F22" s="131">
        <v>1.0075000000000001</v>
      </c>
      <c r="G22" s="131">
        <v>0.99255583126550795</v>
      </c>
      <c r="H22" s="131">
        <v>0</v>
      </c>
      <c r="I22" s="131">
        <v>0</v>
      </c>
      <c r="J22" s="131">
        <v>0</v>
      </c>
      <c r="K22" s="131">
        <v>0</v>
      </c>
      <c r="L22" s="131">
        <v>0</v>
      </c>
      <c r="M22" s="131">
        <v>0</v>
      </c>
      <c r="N22" s="131">
        <v>0</v>
      </c>
      <c r="O22" s="131">
        <v>0</v>
      </c>
      <c r="P22" s="131">
        <v>0</v>
      </c>
      <c r="Q22" s="131">
        <v>0</v>
      </c>
      <c r="R22" s="131">
        <v>0</v>
      </c>
      <c r="S22" s="131">
        <v>0</v>
      </c>
      <c r="T22" s="131">
        <v>0</v>
      </c>
      <c r="U22" s="131">
        <v>0</v>
      </c>
      <c r="V22" s="131">
        <v>0</v>
      </c>
      <c r="W22" s="131">
        <v>0</v>
      </c>
      <c r="X22" s="131">
        <v>0</v>
      </c>
    </row>
    <row r="23" spans="1:24">
      <c r="A23" s="131">
        <v>22</v>
      </c>
      <c r="B23" s="131">
        <v>52</v>
      </c>
      <c r="C23" s="131">
        <v>7.2679306171462797E-4</v>
      </c>
      <c r="D23" s="131">
        <f>C23-'q(x,t) Rekursion'!J41</f>
        <v>-6.8501221039114497E-4</v>
      </c>
      <c r="E23" s="131">
        <v>7.4999999999999997E-3</v>
      </c>
      <c r="F23" s="131">
        <v>1.0075000000000001</v>
      </c>
      <c r="G23" s="131">
        <v>0.99255583126550795</v>
      </c>
      <c r="H23" s="131">
        <v>0</v>
      </c>
      <c r="I23" s="131">
        <v>0</v>
      </c>
      <c r="J23" s="131">
        <v>0</v>
      </c>
      <c r="K23" s="131">
        <v>0</v>
      </c>
      <c r="L23" s="131">
        <v>0</v>
      </c>
      <c r="M23" s="131">
        <v>0</v>
      </c>
      <c r="N23" s="131">
        <v>0</v>
      </c>
      <c r="O23" s="131">
        <v>0</v>
      </c>
      <c r="P23" s="131">
        <v>0</v>
      </c>
      <c r="Q23" s="131">
        <v>0</v>
      </c>
      <c r="R23" s="131">
        <v>0</v>
      </c>
      <c r="S23" s="131">
        <v>0</v>
      </c>
      <c r="T23" s="131">
        <v>0</v>
      </c>
      <c r="U23" s="131">
        <v>0</v>
      </c>
      <c r="V23" s="131">
        <v>0</v>
      </c>
      <c r="W23" s="131">
        <v>0</v>
      </c>
      <c r="X23" s="131">
        <v>0</v>
      </c>
    </row>
    <row r="24" spans="1:24">
      <c r="A24" s="131">
        <v>23</v>
      </c>
      <c r="B24" s="131">
        <v>53</v>
      </c>
      <c r="C24" s="131">
        <v>7.7348742435039901E-4</v>
      </c>
      <c r="D24" s="131">
        <f>C24-'q(x,t) Rekursion'!J42</f>
        <v>-7.1258316951690998E-4</v>
      </c>
      <c r="E24" s="131">
        <v>7.4999999999999997E-3</v>
      </c>
      <c r="F24" s="131">
        <v>1.0075000000000001</v>
      </c>
      <c r="G24" s="131">
        <v>0.99255583126550795</v>
      </c>
      <c r="H24" s="131">
        <v>0</v>
      </c>
      <c r="I24" s="131">
        <v>0</v>
      </c>
      <c r="J24" s="131">
        <v>0</v>
      </c>
      <c r="K24" s="131">
        <v>0</v>
      </c>
      <c r="L24" s="131">
        <v>0</v>
      </c>
      <c r="M24" s="131">
        <v>0</v>
      </c>
      <c r="N24" s="131">
        <v>0</v>
      </c>
      <c r="O24" s="131">
        <v>0</v>
      </c>
      <c r="P24" s="131">
        <v>0</v>
      </c>
      <c r="Q24" s="131">
        <v>0</v>
      </c>
      <c r="R24" s="131">
        <v>0</v>
      </c>
      <c r="S24" s="131">
        <v>0</v>
      </c>
      <c r="T24" s="131">
        <v>0</v>
      </c>
      <c r="U24" s="131">
        <v>0</v>
      </c>
      <c r="V24" s="131">
        <v>0</v>
      </c>
      <c r="W24" s="131">
        <v>0</v>
      </c>
      <c r="X24" s="131">
        <v>0</v>
      </c>
    </row>
    <row r="25" spans="1:24">
      <c r="A25" s="131">
        <v>24</v>
      </c>
      <c r="B25" s="131">
        <v>54</v>
      </c>
      <c r="C25" s="131">
        <v>8.2805492892051998E-4</v>
      </c>
      <c r="D25" s="131">
        <f>C25-'q(x,t) Rekursion'!J43</f>
        <v>-7.3347507640996107E-4</v>
      </c>
      <c r="E25" s="131">
        <v>7.4999999999999997E-3</v>
      </c>
      <c r="F25" s="131">
        <v>1.0075000000000001</v>
      </c>
      <c r="G25" s="131">
        <v>0.99255583126550795</v>
      </c>
      <c r="H25" s="131">
        <v>0</v>
      </c>
      <c r="I25" s="131">
        <v>0</v>
      </c>
      <c r="J25" s="131">
        <v>0</v>
      </c>
      <c r="K25" s="131">
        <v>0</v>
      </c>
      <c r="L25" s="131">
        <v>0</v>
      </c>
      <c r="M25" s="131">
        <v>0</v>
      </c>
      <c r="N25" s="131">
        <v>0</v>
      </c>
      <c r="O25" s="131">
        <v>0</v>
      </c>
      <c r="P25" s="131">
        <v>0</v>
      </c>
      <c r="Q25" s="131">
        <v>0</v>
      </c>
      <c r="R25" s="131">
        <v>0</v>
      </c>
      <c r="S25" s="131">
        <v>0</v>
      </c>
      <c r="T25" s="131">
        <v>0</v>
      </c>
      <c r="U25" s="131">
        <v>0</v>
      </c>
      <c r="V25" s="131">
        <v>0</v>
      </c>
      <c r="W25" s="131">
        <v>0</v>
      </c>
      <c r="X25" s="131">
        <v>0</v>
      </c>
    </row>
    <row r="26" spans="1:24">
      <c r="A26" s="131">
        <v>25</v>
      </c>
      <c r="B26" s="131">
        <v>55</v>
      </c>
      <c r="C26" s="131">
        <v>1.02857651195368E-3</v>
      </c>
      <c r="D26" s="131">
        <f>C26-'q(x,t) Rekursion'!J44</f>
        <v>-6.0781890339760519E-4</v>
      </c>
      <c r="E26" s="131">
        <v>7.4999999999999997E-3</v>
      </c>
      <c r="F26" s="131">
        <v>1.0075000000000001</v>
      </c>
      <c r="G26" s="131">
        <v>0.99255583126550795</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row>
    <row r="27" spans="1:24">
      <c r="A27" s="131">
        <v>26</v>
      </c>
      <c r="B27" s="131">
        <v>56</v>
      </c>
      <c r="C27" s="131">
        <v>1.10777438274249E-3</v>
      </c>
      <c r="D27" s="131">
        <f>C27-'q(x,t) Rekursion'!J45</f>
        <v>-6.0740676512455291E-4</v>
      </c>
      <c r="E27" s="131">
        <v>7.4999999999999997E-3</v>
      </c>
      <c r="F27" s="131">
        <v>1.0075000000000001</v>
      </c>
      <c r="G27" s="131">
        <v>0.99255583126550795</v>
      </c>
      <c r="H27" s="131">
        <v>0</v>
      </c>
      <c r="I27" s="131">
        <v>0</v>
      </c>
      <c r="J27" s="131">
        <v>0</v>
      </c>
      <c r="K27" s="131">
        <v>0</v>
      </c>
      <c r="L27" s="131">
        <v>0</v>
      </c>
      <c r="M27" s="131">
        <v>0</v>
      </c>
      <c r="N27" s="131">
        <v>0</v>
      </c>
      <c r="O27" s="131">
        <v>0</v>
      </c>
      <c r="P27" s="131">
        <v>0</v>
      </c>
      <c r="Q27" s="131">
        <v>0</v>
      </c>
      <c r="R27" s="131">
        <v>0</v>
      </c>
      <c r="S27" s="131">
        <v>0</v>
      </c>
      <c r="T27" s="131">
        <v>0</v>
      </c>
      <c r="U27" s="131">
        <v>0</v>
      </c>
      <c r="V27" s="131">
        <v>0</v>
      </c>
      <c r="W27" s="131">
        <v>0</v>
      </c>
      <c r="X27" s="131">
        <v>0</v>
      </c>
    </row>
    <row r="28" spans="1:24">
      <c r="A28" s="131">
        <v>27</v>
      </c>
      <c r="B28" s="131">
        <v>57</v>
      </c>
      <c r="C28" s="131">
        <v>1.1915888852150401E-3</v>
      </c>
      <c r="D28" s="131">
        <f>C28-'q(x,t) Rekursion'!J46</f>
        <v>-6.1041174470559531E-4</v>
      </c>
      <c r="E28" s="131">
        <v>7.4999999999999997E-3</v>
      </c>
      <c r="F28" s="131">
        <v>1.0075000000000001</v>
      </c>
      <c r="G28" s="131">
        <v>0.99255583126550795</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row>
    <row r="29" spans="1:24">
      <c r="A29" s="131">
        <v>28</v>
      </c>
      <c r="B29" s="131">
        <v>58</v>
      </c>
      <c r="C29" s="131">
        <v>1.27790212617363E-3</v>
      </c>
      <c r="D29" s="131">
        <f>C29-'q(x,t) Rekursion'!J47</f>
        <v>-6.2030476598234538E-4</v>
      </c>
      <c r="E29" s="131">
        <v>7.4999999999999997E-3</v>
      </c>
      <c r="F29" s="131">
        <v>1.0075000000000001</v>
      </c>
      <c r="G29" s="131">
        <v>0.99255583126550795</v>
      </c>
      <c r="H29" s="131">
        <v>0</v>
      </c>
      <c r="I29" s="131">
        <v>0</v>
      </c>
      <c r="J29" s="131">
        <v>0</v>
      </c>
      <c r="K29" s="131">
        <v>0</v>
      </c>
      <c r="L29" s="131">
        <v>0</v>
      </c>
      <c r="M29" s="131">
        <v>0</v>
      </c>
      <c r="N29" s="131">
        <v>0</v>
      </c>
      <c r="O29" s="131">
        <v>0</v>
      </c>
      <c r="P29" s="131">
        <v>0</v>
      </c>
      <c r="Q29" s="131">
        <v>0</v>
      </c>
      <c r="R29" s="131">
        <v>0</v>
      </c>
      <c r="S29" s="131">
        <v>0</v>
      </c>
      <c r="T29" s="131">
        <v>0</v>
      </c>
      <c r="U29" s="131">
        <v>0</v>
      </c>
      <c r="V29" s="131">
        <v>0</v>
      </c>
      <c r="W29" s="131">
        <v>0</v>
      </c>
      <c r="X29" s="131">
        <v>0</v>
      </c>
    </row>
    <row r="30" spans="1:24">
      <c r="A30" s="131">
        <v>29</v>
      </c>
      <c r="B30" s="131">
        <v>59</v>
      </c>
      <c r="C30" s="131">
        <v>1.3897168741784901E-3</v>
      </c>
      <c r="D30" s="131">
        <f>C30-'q(x,t) Rekursion'!J48</f>
        <v>-6.2011452589607295E-4</v>
      </c>
      <c r="E30" s="131">
        <v>7.4999999999999997E-3</v>
      </c>
      <c r="F30" s="131">
        <v>1.0075000000000001</v>
      </c>
      <c r="G30" s="131">
        <v>0.99255583126550795</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row>
    <row r="31" spans="1:24">
      <c r="A31" s="131">
        <v>30</v>
      </c>
      <c r="B31" s="131">
        <v>60</v>
      </c>
      <c r="C31" s="131">
        <v>1.50489031362591E-3</v>
      </c>
      <c r="D31" s="131">
        <f>C31-'q(x,t) Rekursion'!J49</f>
        <v>-6.3313789849885364E-4</v>
      </c>
      <c r="E31" s="131">
        <v>7.4999999999999997E-3</v>
      </c>
      <c r="F31" s="131">
        <v>1.0075000000000001</v>
      </c>
      <c r="G31" s="131">
        <v>0.99255583126550795</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row>
    <row r="32" spans="1:24">
      <c r="A32" s="131">
        <v>31</v>
      </c>
      <c r="B32" s="131">
        <v>61</v>
      </c>
      <c r="C32" s="131">
        <v>1.6081960756747901E-3</v>
      </c>
      <c r="D32" s="131">
        <f>C32-'q(x,t) Rekursion'!J50</f>
        <v>-6.8426058411030452E-4</v>
      </c>
      <c r="E32" s="131">
        <v>7.4999999999999997E-3</v>
      </c>
      <c r="F32" s="131">
        <v>1.0075000000000001</v>
      </c>
      <c r="G32" s="131">
        <v>0.99255583126550795</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row>
    <row r="33" spans="1:24">
      <c r="A33" s="131">
        <v>32</v>
      </c>
      <c r="B33" s="131">
        <v>62</v>
      </c>
      <c r="C33" s="131">
        <v>1.6922223426154E-3</v>
      </c>
      <c r="D33" s="131">
        <f>C33-'q(x,t) Rekursion'!J51</f>
        <v>-7.7981045318546564E-4</v>
      </c>
      <c r="E33" s="131">
        <v>7.4999999999999997E-3</v>
      </c>
      <c r="F33" s="131">
        <v>1.0075000000000001</v>
      </c>
      <c r="G33" s="131">
        <v>0.99255583126550795</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row>
    <row r="34" spans="1:24">
      <c r="A34" s="131">
        <v>33</v>
      </c>
      <c r="B34" s="131">
        <v>63</v>
      </c>
      <c r="C34" s="131">
        <v>1.7501525729846301E-3</v>
      </c>
      <c r="D34" s="131">
        <f>C34-'q(x,t) Rekursion'!J52</f>
        <v>-9.2182837471192834E-4</v>
      </c>
      <c r="E34" s="131">
        <v>7.4999999999999997E-3</v>
      </c>
      <c r="F34" s="131">
        <v>1.0075000000000001</v>
      </c>
      <c r="G34" s="131">
        <v>0.99255583126550795</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row>
    <row r="35" spans="1:24">
      <c r="A35" s="131">
        <v>34</v>
      </c>
      <c r="B35" s="131">
        <v>64</v>
      </c>
      <c r="C35" s="131">
        <v>1.7946933418173099E-3</v>
      </c>
      <c r="D35" s="131">
        <f>C35-'q(x,t) Rekursion'!J53</f>
        <v>-1.0852706979718456E-3</v>
      </c>
      <c r="E35" s="131">
        <v>7.4999999999999997E-3</v>
      </c>
      <c r="F35" s="131">
        <v>1.0075000000000001</v>
      </c>
      <c r="G35" s="131">
        <v>0.99255583126550795</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row>
    <row r="36" spans="1:24">
      <c r="A36" s="131">
        <v>35</v>
      </c>
      <c r="B36" s="131">
        <v>65</v>
      </c>
      <c r="C36" s="131">
        <v>1.83166034419284E-3</v>
      </c>
      <c r="D36" s="131">
        <f>C36-'q(x,t) Rekursion'!J54</f>
        <v>-1.2623815004136243E-3</v>
      </c>
      <c r="E36" s="131">
        <v>7.4999999999999997E-3</v>
      </c>
      <c r="F36" s="131">
        <v>1.0075000000000001</v>
      </c>
      <c r="G36" s="131">
        <v>0.99255583126550795</v>
      </c>
      <c r="H36" s="131">
        <v>0</v>
      </c>
      <c r="I36" s="131">
        <v>0</v>
      </c>
      <c r="J36" s="131">
        <v>0</v>
      </c>
      <c r="K36" s="131">
        <v>0</v>
      </c>
      <c r="L36" s="131">
        <v>0</v>
      </c>
      <c r="M36" s="131">
        <v>0</v>
      </c>
      <c r="N36" s="131">
        <v>0</v>
      </c>
      <c r="O36" s="131">
        <v>0</v>
      </c>
      <c r="P36" s="131">
        <v>0</v>
      </c>
      <c r="Q36" s="131">
        <v>0</v>
      </c>
      <c r="R36" s="131">
        <v>0</v>
      </c>
      <c r="S36" s="131">
        <v>0</v>
      </c>
      <c r="T36" s="131">
        <v>0</v>
      </c>
      <c r="U36" s="131">
        <v>0</v>
      </c>
      <c r="V36" s="131">
        <v>0</v>
      </c>
      <c r="W36" s="131">
        <v>0</v>
      </c>
      <c r="X36" s="131">
        <v>0</v>
      </c>
    </row>
    <row r="37" spans="1:24">
      <c r="A37" s="131">
        <v>36</v>
      </c>
      <c r="B37" s="131">
        <v>66</v>
      </c>
      <c r="C37" s="131">
        <v>1.8823194750033701E-3</v>
      </c>
      <c r="D37" s="131">
        <f>C37-'q(x,t) Rekursion'!J55</f>
        <v>-1.4283212644810529E-3</v>
      </c>
      <c r="E37" s="131">
        <v>7.4999999999999997E-3</v>
      </c>
      <c r="F37" s="131">
        <v>1.0075000000000001</v>
      </c>
      <c r="G37" s="131">
        <v>0.99255583126550795</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row>
    <row r="38" spans="1:24">
      <c r="A38" s="131">
        <v>37</v>
      </c>
      <c r="B38" s="131">
        <v>67</v>
      </c>
      <c r="C38" s="131">
        <v>1.9586607846028199E-3</v>
      </c>
      <c r="D38" s="131">
        <f>C38-'q(x,t) Rekursion'!J56</f>
        <v>-1.6322261209994844E-3</v>
      </c>
      <c r="E38" s="131">
        <v>7.4999999999999997E-3</v>
      </c>
      <c r="F38" s="131">
        <v>1.0075000000000001</v>
      </c>
      <c r="G38" s="131">
        <v>0.99255583126550795</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row>
    <row r="39" spans="1:24">
      <c r="A39" s="131">
        <v>38</v>
      </c>
      <c r="B39" s="131">
        <v>68</v>
      </c>
      <c r="C39" s="131">
        <v>2.0407779216892801E-3</v>
      </c>
      <c r="D39" s="131">
        <f>C39-'q(x,t) Rekursion'!J57</f>
        <v>-1.8490845529702512E-3</v>
      </c>
      <c r="E39" s="131">
        <v>7.4999999999999997E-3</v>
      </c>
      <c r="F39" s="131">
        <v>1.0075000000000001</v>
      </c>
      <c r="G39" s="131">
        <v>0.99255583126550795</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row>
    <row r="40" spans="1:24">
      <c r="A40" s="131">
        <v>39</v>
      </c>
      <c r="B40" s="131">
        <v>69</v>
      </c>
      <c r="C40" s="131">
        <v>2.1264747896391299E-3</v>
      </c>
      <c r="D40" s="131">
        <f>C40-'q(x,t) Rekursion'!J58</f>
        <v>-2.0756017698314814E-3</v>
      </c>
      <c r="E40" s="131">
        <v>7.4999999999999997E-3</v>
      </c>
      <c r="F40" s="131">
        <v>1.0075000000000001</v>
      </c>
      <c r="G40" s="131">
        <v>0.99255583126550795</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row>
    <row r="41" spans="1:24">
      <c r="A41" s="131">
        <v>40</v>
      </c>
      <c r="B41" s="131">
        <v>70</v>
      </c>
      <c r="C41" s="131">
        <v>2.22127277946062E-3</v>
      </c>
      <c r="D41" s="131">
        <f>C41-'q(x,t) Rekursion'!J59</f>
        <v>-2.3125471031652791E-3</v>
      </c>
      <c r="E41" s="131">
        <v>7.4999999999999997E-3</v>
      </c>
      <c r="F41" s="131">
        <v>1.0075000000000001</v>
      </c>
      <c r="G41" s="131">
        <v>0.99255583126550795</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row>
    <row r="42" spans="1:24">
      <c r="A42" s="131">
        <v>41</v>
      </c>
      <c r="B42" s="131">
        <v>71</v>
      </c>
      <c r="C42" s="131">
        <v>2.3417407338865502E-3</v>
      </c>
      <c r="D42" s="131">
        <f>C42-'q(x,t) Rekursion'!J60</f>
        <v>-2.5656509847197828E-3</v>
      </c>
      <c r="E42" s="131">
        <v>7.4999999999999997E-3</v>
      </c>
      <c r="F42" s="131">
        <v>1.0075000000000001</v>
      </c>
      <c r="G42" s="131">
        <v>0.99255583126550795</v>
      </c>
      <c r="H42" s="131">
        <v>0</v>
      </c>
      <c r="I42" s="131">
        <v>0</v>
      </c>
      <c r="J42" s="131">
        <v>0</v>
      </c>
      <c r="K42" s="131">
        <v>0</v>
      </c>
      <c r="L42" s="131">
        <v>0</v>
      </c>
      <c r="M42" s="131">
        <v>0</v>
      </c>
      <c r="N42" s="131">
        <v>0</v>
      </c>
      <c r="O42" s="131">
        <v>0</v>
      </c>
      <c r="P42" s="131">
        <v>0</v>
      </c>
      <c r="Q42" s="131">
        <v>0</v>
      </c>
      <c r="R42" s="131">
        <v>0</v>
      </c>
      <c r="S42" s="131">
        <v>0</v>
      </c>
      <c r="T42" s="131">
        <v>0</v>
      </c>
      <c r="U42" s="131">
        <v>0</v>
      </c>
      <c r="V42" s="131">
        <v>0</v>
      </c>
      <c r="W42" s="131">
        <v>0</v>
      </c>
      <c r="X42" s="131">
        <v>0</v>
      </c>
    </row>
    <row r="43" spans="1:24">
      <c r="A43" s="131">
        <v>42</v>
      </c>
      <c r="B43" s="131">
        <v>72</v>
      </c>
      <c r="C43" s="131">
        <v>2.4938131893403699E-3</v>
      </c>
      <c r="D43" s="131">
        <f>C43-'q(x,t) Rekursion'!J61</f>
        <v>-2.8381446050878816E-3</v>
      </c>
      <c r="E43" s="131">
        <v>7.4999999999999997E-3</v>
      </c>
      <c r="F43" s="131">
        <v>1.0075000000000001</v>
      </c>
      <c r="G43" s="131">
        <v>0.99255583126550795</v>
      </c>
      <c r="H43" s="131">
        <v>0</v>
      </c>
      <c r="I43" s="131">
        <v>0</v>
      </c>
      <c r="J43" s="131">
        <v>0</v>
      </c>
      <c r="K43" s="131">
        <v>0</v>
      </c>
      <c r="L43" s="131">
        <v>0</v>
      </c>
      <c r="M43" s="131">
        <v>0</v>
      </c>
      <c r="N43" s="131">
        <v>0</v>
      </c>
      <c r="O43" s="131">
        <v>0</v>
      </c>
      <c r="P43" s="131">
        <v>0</v>
      </c>
      <c r="Q43" s="131">
        <v>0</v>
      </c>
      <c r="R43" s="131">
        <v>0</v>
      </c>
      <c r="S43" s="131">
        <v>0</v>
      </c>
      <c r="T43" s="131">
        <v>0</v>
      </c>
      <c r="U43" s="131">
        <v>0</v>
      </c>
      <c r="V43" s="131">
        <v>0</v>
      </c>
      <c r="W43" s="131">
        <v>0</v>
      </c>
      <c r="X43" s="131">
        <v>0</v>
      </c>
    </row>
    <row r="44" spans="1:24">
      <c r="A44" s="131">
        <v>43</v>
      </c>
      <c r="B44" s="131">
        <v>73</v>
      </c>
      <c r="C44" s="131">
        <v>2.6792839463139501E-3</v>
      </c>
      <c r="D44" s="131">
        <f>C44-'q(x,t) Rekursion'!J62</f>
        <v>-3.1342153299942655E-3</v>
      </c>
      <c r="E44" s="131">
        <v>7.4999999999999997E-3</v>
      </c>
      <c r="F44" s="131">
        <v>1.0075000000000001</v>
      </c>
      <c r="G44" s="131">
        <v>0.99255583126550795</v>
      </c>
      <c r="H44" s="131">
        <v>0</v>
      </c>
      <c r="I44" s="131">
        <v>0</v>
      </c>
      <c r="J44" s="131">
        <v>0</v>
      </c>
      <c r="K44" s="131">
        <v>0</v>
      </c>
      <c r="L44" s="131">
        <v>0</v>
      </c>
      <c r="M44" s="131">
        <v>0</v>
      </c>
      <c r="N44" s="131">
        <v>0</v>
      </c>
      <c r="O44" s="131">
        <v>0</v>
      </c>
      <c r="P44" s="131">
        <v>0</v>
      </c>
      <c r="Q44" s="131">
        <v>0</v>
      </c>
      <c r="R44" s="131">
        <v>0</v>
      </c>
      <c r="S44" s="131">
        <v>0</v>
      </c>
      <c r="T44" s="131">
        <v>0</v>
      </c>
      <c r="U44" s="131">
        <v>0</v>
      </c>
      <c r="V44" s="131">
        <v>0</v>
      </c>
      <c r="W44" s="131">
        <v>0</v>
      </c>
      <c r="X44" s="131">
        <v>0</v>
      </c>
    </row>
    <row r="45" spans="1:24">
      <c r="A45" s="131">
        <v>44</v>
      </c>
      <c r="B45" s="131">
        <v>74</v>
      </c>
      <c r="C45" s="131">
        <v>2.9127626545054201E-3</v>
      </c>
      <c r="D45" s="131">
        <f>C45-'q(x,t) Rekursion'!J63</f>
        <v>-3.4721207608060128E-3</v>
      </c>
      <c r="E45" s="131">
        <v>7.4999999999999997E-3</v>
      </c>
      <c r="F45" s="131">
        <v>1.0075000000000001</v>
      </c>
      <c r="G45" s="131">
        <v>0.99255583126550795</v>
      </c>
      <c r="H45" s="131">
        <v>0</v>
      </c>
      <c r="I45" s="131">
        <v>0</v>
      </c>
      <c r="J45" s="131">
        <v>0</v>
      </c>
      <c r="K45" s="131">
        <v>0</v>
      </c>
      <c r="L45" s="131">
        <v>0</v>
      </c>
      <c r="M45" s="131">
        <v>0</v>
      </c>
      <c r="N45" s="131">
        <v>0</v>
      </c>
      <c r="O45" s="131">
        <v>0</v>
      </c>
      <c r="P45" s="131">
        <v>0</v>
      </c>
      <c r="Q45" s="131">
        <v>0</v>
      </c>
      <c r="R45" s="131">
        <v>0</v>
      </c>
      <c r="S45" s="131">
        <v>0</v>
      </c>
      <c r="T45" s="131">
        <v>0</v>
      </c>
      <c r="U45" s="131">
        <v>0</v>
      </c>
      <c r="V45" s="131">
        <v>0</v>
      </c>
      <c r="W45" s="131">
        <v>0</v>
      </c>
      <c r="X45" s="131">
        <v>0</v>
      </c>
    </row>
    <row r="46" spans="1:24">
      <c r="A46" s="131">
        <v>45</v>
      </c>
      <c r="B46" s="131">
        <v>75</v>
      </c>
      <c r="C46" s="131">
        <v>3.2119751493252802E-3</v>
      </c>
      <c r="D46" s="131">
        <f>C46-'q(x,t) Rekursion'!J64</f>
        <v>-3.8778982918308436E-3</v>
      </c>
      <c r="E46" s="131">
        <v>7.4999999999999997E-3</v>
      </c>
      <c r="F46" s="131">
        <v>1.0075000000000001</v>
      </c>
      <c r="G46" s="131">
        <v>0.99255583126550795</v>
      </c>
      <c r="H46" s="131">
        <v>0</v>
      </c>
      <c r="I46" s="131">
        <v>0</v>
      </c>
      <c r="J46" s="131">
        <v>0</v>
      </c>
      <c r="K46" s="131">
        <v>0</v>
      </c>
      <c r="L46" s="131">
        <v>0</v>
      </c>
      <c r="M46" s="131">
        <v>0</v>
      </c>
      <c r="N46" s="131">
        <v>0</v>
      </c>
      <c r="O46" s="131">
        <v>0</v>
      </c>
      <c r="P46" s="131">
        <v>0</v>
      </c>
      <c r="Q46" s="131">
        <v>0</v>
      </c>
      <c r="R46" s="131">
        <v>0</v>
      </c>
      <c r="S46" s="131">
        <v>0</v>
      </c>
      <c r="T46" s="131">
        <v>0</v>
      </c>
      <c r="U46" s="131">
        <v>0</v>
      </c>
      <c r="V46" s="131">
        <v>0</v>
      </c>
      <c r="W46" s="131">
        <v>0</v>
      </c>
      <c r="X46" s="131">
        <v>0</v>
      </c>
    </row>
    <row r="47" spans="1:24">
      <c r="A47" s="131">
        <v>46</v>
      </c>
      <c r="B47" s="131">
        <v>76</v>
      </c>
      <c r="C47" s="131">
        <v>3.57664447615514E-3</v>
      </c>
      <c r="D47" s="131">
        <f>C47-'q(x,t) Rekursion'!J65</f>
        <v>-4.3545071924403194E-3</v>
      </c>
      <c r="E47" s="131">
        <v>7.4999999999999997E-3</v>
      </c>
      <c r="F47" s="131">
        <v>1.0075000000000001</v>
      </c>
      <c r="G47" s="131">
        <v>0.99255583126550795</v>
      </c>
      <c r="H47" s="131">
        <v>0</v>
      </c>
      <c r="I47" s="131">
        <v>0</v>
      </c>
      <c r="J47" s="131">
        <v>0</v>
      </c>
      <c r="K47" s="131">
        <v>0</v>
      </c>
      <c r="L47" s="131">
        <v>0</v>
      </c>
      <c r="M47" s="131">
        <v>0</v>
      </c>
      <c r="N47" s="131">
        <v>0</v>
      </c>
      <c r="O47" s="131">
        <v>0</v>
      </c>
      <c r="P47" s="131">
        <v>0</v>
      </c>
      <c r="Q47" s="131">
        <v>0</v>
      </c>
      <c r="R47" s="131">
        <v>0</v>
      </c>
      <c r="S47" s="131">
        <v>0</v>
      </c>
      <c r="T47" s="131">
        <v>0</v>
      </c>
      <c r="U47" s="131">
        <v>0</v>
      </c>
      <c r="V47" s="131">
        <v>0</v>
      </c>
      <c r="W47" s="131">
        <v>0</v>
      </c>
      <c r="X47" s="131">
        <v>0</v>
      </c>
    </row>
    <row r="48" spans="1:24">
      <c r="A48" s="131">
        <v>47</v>
      </c>
      <c r="B48" s="131">
        <v>77</v>
      </c>
      <c r="C48" s="131">
        <v>4.0187721364955504E-3</v>
      </c>
      <c r="D48" s="131">
        <f>C48-'q(x,t) Rekursion'!J66</f>
        <v>-4.9204809997090036E-3</v>
      </c>
      <c r="E48" s="131">
        <v>7.4999999999999997E-3</v>
      </c>
      <c r="F48" s="131">
        <v>1.0075000000000001</v>
      </c>
      <c r="G48" s="131">
        <v>0.99255583126550795</v>
      </c>
      <c r="H48" s="131">
        <v>0</v>
      </c>
      <c r="I48" s="131">
        <v>0</v>
      </c>
      <c r="J48" s="131">
        <v>0</v>
      </c>
      <c r="K48" s="131">
        <v>0</v>
      </c>
      <c r="L48" s="131">
        <v>0</v>
      </c>
      <c r="M48" s="131">
        <v>0</v>
      </c>
      <c r="N48" s="131">
        <v>0</v>
      </c>
      <c r="O48" s="131">
        <v>0</v>
      </c>
      <c r="P48" s="131">
        <v>0</v>
      </c>
      <c r="Q48" s="131">
        <v>0</v>
      </c>
      <c r="R48" s="131">
        <v>0</v>
      </c>
      <c r="S48" s="131">
        <v>0</v>
      </c>
      <c r="T48" s="131">
        <v>0</v>
      </c>
      <c r="U48" s="131">
        <v>0</v>
      </c>
      <c r="V48" s="131">
        <v>0</v>
      </c>
      <c r="W48" s="131">
        <v>0</v>
      </c>
      <c r="X48" s="131">
        <v>0</v>
      </c>
    </row>
    <row r="49" spans="1:24">
      <c r="A49" s="131">
        <v>48</v>
      </c>
      <c r="B49" s="131">
        <v>78</v>
      </c>
      <c r="C49" s="131">
        <v>4.5703651321607197E-3</v>
      </c>
      <c r="D49" s="131">
        <f>C49-'q(x,t) Rekursion'!J67</f>
        <v>-5.6114179975293565E-3</v>
      </c>
      <c r="E49" s="131">
        <v>7.4999999999999997E-3</v>
      </c>
      <c r="F49" s="131">
        <v>1.0075000000000001</v>
      </c>
      <c r="G49" s="131">
        <v>0.99255583126550795</v>
      </c>
      <c r="H49" s="131">
        <v>0</v>
      </c>
      <c r="I49" s="131">
        <v>0</v>
      </c>
      <c r="J49" s="131">
        <v>0</v>
      </c>
      <c r="K49" s="131">
        <v>0</v>
      </c>
      <c r="L49" s="131">
        <v>0</v>
      </c>
      <c r="M49" s="131">
        <v>0</v>
      </c>
      <c r="N49" s="131">
        <v>0</v>
      </c>
      <c r="O49" s="131">
        <v>0</v>
      </c>
      <c r="P49" s="131">
        <v>0</v>
      </c>
      <c r="Q49" s="131">
        <v>0</v>
      </c>
      <c r="R49" s="131">
        <v>0</v>
      </c>
      <c r="S49" s="131">
        <v>0</v>
      </c>
      <c r="T49" s="131">
        <v>0</v>
      </c>
      <c r="U49" s="131">
        <v>0</v>
      </c>
      <c r="V49" s="131">
        <v>0</v>
      </c>
      <c r="W49" s="131">
        <v>0</v>
      </c>
      <c r="X49" s="131">
        <v>0</v>
      </c>
    </row>
    <row r="50" spans="1:24">
      <c r="A50" s="131">
        <v>49</v>
      </c>
      <c r="B50" s="131">
        <v>79</v>
      </c>
      <c r="C50" s="131">
        <v>5.2632456523229697E-3</v>
      </c>
      <c r="D50" s="131">
        <f>C50-'q(x,t) Rekursion'!J68</f>
        <v>-6.4660764494036734E-3</v>
      </c>
      <c r="E50" s="131">
        <v>7.4999999999999997E-3</v>
      </c>
      <c r="F50" s="131">
        <v>1.0075000000000001</v>
      </c>
      <c r="G50" s="131">
        <v>0.99255583126550795</v>
      </c>
      <c r="H50" s="131">
        <v>0</v>
      </c>
      <c r="I50" s="131">
        <v>0</v>
      </c>
      <c r="J50" s="131">
        <v>0</v>
      </c>
      <c r="K50" s="131">
        <v>0</v>
      </c>
      <c r="L50" s="131">
        <v>0</v>
      </c>
      <c r="M50" s="131">
        <v>0</v>
      </c>
      <c r="N50" s="131">
        <v>0</v>
      </c>
      <c r="O50" s="131">
        <v>0</v>
      </c>
      <c r="P50" s="131">
        <v>0</v>
      </c>
      <c r="Q50" s="131">
        <v>0</v>
      </c>
      <c r="R50" s="131">
        <v>0</v>
      </c>
      <c r="S50" s="131">
        <v>0</v>
      </c>
      <c r="T50" s="131">
        <v>0</v>
      </c>
      <c r="U50" s="131">
        <v>0</v>
      </c>
      <c r="V50" s="131">
        <v>0</v>
      </c>
      <c r="W50" s="131">
        <v>0</v>
      </c>
      <c r="X50" s="131">
        <v>0</v>
      </c>
    </row>
    <row r="51" spans="1:24">
      <c r="A51" s="131">
        <v>50</v>
      </c>
      <c r="B51" s="131">
        <v>80</v>
      </c>
      <c r="C51" s="131">
        <v>6.1398936661784401E-3</v>
      </c>
      <c r="D51" s="131">
        <f>C51-'q(x,t) Rekursion'!J69</f>
        <v>-7.5324507666925692E-3</v>
      </c>
      <c r="E51" s="131">
        <v>7.4999999999999997E-3</v>
      </c>
      <c r="F51" s="131">
        <v>1.0075000000000001</v>
      </c>
      <c r="G51" s="131">
        <v>0.99255583126550795</v>
      </c>
      <c r="H51" s="131">
        <v>0</v>
      </c>
      <c r="I51" s="131">
        <v>0</v>
      </c>
      <c r="J51" s="131">
        <v>0</v>
      </c>
      <c r="K51" s="131">
        <v>0</v>
      </c>
      <c r="L51" s="131">
        <v>0</v>
      </c>
      <c r="M51" s="131">
        <v>0</v>
      </c>
      <c r="N51" s="131">
        <v>0</v>
      </c>
      <c r="O51" s="131">
        <v>0</v>
      </c>
      <c r="P51" s="131">
        <v>0</v>
      </c>
      <c r="Q51" s="131">
        <v>0</v>
      </c>
      <c r="R51" s="131">
        <v>0</v>
      </c>
      <c r="S51" s="131">
        <v>0</v>
      </c>
      <c r="T51" s="131">
        <v>0</v>
      </c>
      <c r="U51" s="131">
        <v>0</v>
      </c>
      <c r="V51" s="131">
        <v>0</v>
      </c>
      <c r="W51" s="131">
        <v>0</v>
      </c>
      <c r="X51" s="131">
        <v>0</v>
      </c>
    </row>
    <row r="52" spans="1:24">
      <c r="A52" s="131">
        <v>51</v>
      </c>
      <c r="B52" s="131">
        <v>81</v>
      </c>
      <c r="C52" s="131">
        <v>7.2387691855091904E-3</v>
      </c>
      <c r="D52" s="131">
        <f>C52-'q(x,t) Rekursion'!J70</f>
        <v>-8.8491685533456793E-3</v>
      </c>
      <c r="E52" s="131">
        <v>7.4999999999999997E-3</v>
      </c>
      <c r="F52" s="131">
        <v>1.0075000000000001</v>
      </c>
      <c r="G52" s="131">
        <v>0.99255583126550795</v>
      </c>
      <c r="H52" s="131">
        <v>0</v>
      </c>
      <c r="I52" s="131">
        <v>0</v>
      </c>
      <c r="J52" s="131">
        <v>0</v>
      </c>
      <c r="K52" s="131">
        <v>0</v>
      </c>
      <c r="L52" s="131">
        <v>0</v>
      </c>
      <c r="M52" s="131">
        <v>0</v>
      </c>
      <c r="N52" s="131">
        <v>0</v>
      </c>
      <c r="O52" s="131">
        <v>0</v>
      </c>
      <c r="P52" s="131">
        <v>0</v>
      </c>
      <c r="Q52" s="131">
        <v>0</v>
      </c>
      <c r="R52" s="131">
        <v>0</v>
      </c>
      <c r="S52" s="131">
        <v>0</v>
      </c>
      <c r="T52" s="131">
        <v>0</v>
      </c>
      <c r="U52" s="131">
        <v>0</v>
      </c>
      <c r="V52" s="131">
        <v>0</v>
      </c>
      <c r="W52" s="131">
        <v>0</v>
      </c>
      <c r="X52" s="131">
        <v>0</v>
      </c>
    </row>
    <row r="53" spans="1:24">
      <c r="A53" s="131">
        <v>52</v>
      </c>
      <c r="B53" s="131">
        <v>82</v>
      </c>
      <c r="C53" s="131">
        <v>8.6087983447871406E-3</v>
      </c>
      <c r="D53" s="131">
        <f>C53-'q(x,t) Rekursion'!J71</f>
        <v>-1.0462357474037939E-2</v>
      </c>
      <c r="E53" s="131">
        <v>7.4999999999999997E-3</v>
      </c>
      <c r="F53" s="131">
        <v>1.0075000000000001</v>
      </c>
      <c r="G53" s="131">
        <v>0.99255583126550795</v>
      </c>
      <c r="H53" s="131">
        <v>0</v>
      </c>
      <c r="I53" s="131">
        <v>0</v>
      </c>
      <c r="J53" s="131">
        <v>0</v>
      </c>
      <c r="K53" s="131">
        <v>0</v>
      </c>
      <c r="L53" s="131">
        <v>0</v>
      </c>
      <c r="M53" s="131">
        <v>0</v>
      </c>
      <c r="N53" s="131">
        <v>0</v>
      </c>
      <c r="O53" s="131">
        <v>0</v>
      </c>
      <c r="P53" s="131">
        <v>0</v>
      </c>
      <c r="Q53" s="131">
        <v>0</v>
      </c>
      <c r="R53" s="131">
        <v>0</v>
      </c>
      <c r="S53" s="131">
        <v>0</v>
      </c>
      <c r="T53" s="131">
        <v>0</v>
      </c>
      <c r="U53" s="131">
        <v>0</v>
      </c>
      <c r="V53" s="131">
        <v>0</v>
      </c>
      <c r="W53" s="131">
        <v>0</v>
      </c>
      <c r="X53" s="131">
        <v>0</v>
      </c>
    </row>
    <row r="54" spans="1:24">
      <c r="A54" s="131">
        <v>53</v>
      </c>
      <c r="B54" s="131">
        <v>83</v>
      </c>
      <c r="C54" s="131">
        <v>1.0276106128319499E-2</v>
      </c>
      <c r="D54" s="131">
        <f>C54-'q(x,t) Rekursion'!J72</f>
        <v>-1.2395305139873773E-2</v>
      </c>
      <c r="E54" s="131">
        <v>7.4999999999999997E-3</v>
      </c>
      <c r="F54" s="131">
        <v>1.0075000000000001</v>
      </c>
      <c r="G54" s="131">
        <v>0.99255583126550795</v>
      </c>
      <c r="H54" s="131">
        <v>0</v>
      </c>
      <c r="I54" s="131">
        <v>0</v>
      </c>
      <c r="J54" s="131">
        <v>0</v>
      </c>
      <c r="K54" s="131">
        <v>0</v>
      </c>
      <c r="L54" s="131">
        <v>0</v>
      </c>
      <c r="M54" s="131">
        <v>0</v>
      </c>
      <c r="N54" s="131">
        <v>0</v>
      </c>
      <c r="O54" s="131">
        <v>0</v>
      </c>
      <c r="P54" s="131">
        <v>0</v>
      </c>
      <c r="Q54" s="131">
        <v>0</v>
      </c>
      <c r="R54" s="131">
        <v>0</v>
      </c>
      <c r="S54" s="131">
        <v>0</v>
      </c>
      <c r="T54" s="131">
        <v>0</v>
      </c>
      <c r="U54" s="131">
        <v>0</v>
      </c>
      <c r="V54" s="131">
        <v>0</v>
      </c>
      <c r="W54" s="131">
        <v>0</v>
      </c>
      <c r="X54" s="131">
        <v>0</v>
      </c>
    </row>
    <row r="55" spans="1:24">
      <c r="A55" s="131">
        <v>54</v>
      </c>
      <c r="B55" s="131">
        <v>84</v>
      </c>
      <c r="C55" s="131">
        <v>1.22627119594391E-2</v>
      </c>
      <c r="D55" s="131">
        <f>C55-'q(x,t) Rekursion'!J73</f>
        <v>-1.4669109801952712E-2</v>
      </c>
      <c r="E55" s="131">
        <v>7.4999999999999997E-3</v>
      </c>
      <c r="F55" s="131">
        <v>1.0075000000000001</v>
      </c>
      <c r="G55" s="131">
        <v>0.99255583126550795</v>
      </c>
      <c r="H55" s="131">
        <v>0</v>
      </c>
      <c r="I55" s="131">
        <v>0</v>
      </c>
      <c r="J55" s="131">
        <v>0</v>
      </c>
      <c r="K55" s="131">
        <v>0</v>
      </c>
      <c r="L55" s="131">
        <v>0</v>
      </c>
      <c r="M55" s="131">
        <v>0</v>
      </c>
      <c r="N55" s="131">
        <v>0</v>
      </c>
      <c r="O55" s="131">
        <v>0</v>
      </c>
      <c r="P55" s="131">
        <v>0</v>
      </c>
      <c r="Q55" s="131">
        <v>0</v>
      </c>
      <c r="R55" s="131">
        <v>0</v>
      </c>
      <c r="S55" s="131">
        <v>0</v>
      </c>
      <c r="T55" s="131">
        <v>0</v>
      </c>
      <c r="U55" s="131">
        <v>0</v>
      </c>
      <c r="V55" s="131">
        <v>0</v>
      </c>
      <c r="W55" s="131">
        <v>0</v>
      </c>
      <c r="X55" s="131">
        <v>0</v>
      </c>
    </row>
    <row r="56" spans="1:24">
      <c r="A56" s="131">
        <v>55</v>
      </c>
      <c r="B56" s="131">
        <v>85</v>
      </c>
      <c r="C56" s="131">
        <v>1.46149965152527E-2</v>
      </c>
      <c r="D56" s="131">
        <f>C56-'q(x,t) Rekursion'!J74</f>
        <v>-1.7322434924131297E-2</v>
      </c>
      <c r="E56" s="131">
        <v>7.4999999999999997E-3</v>
      </c>
      <c r="F56" s="131">
        <v>1.0075000000000001</v>
      </c>
      <c r="G56" s="131">
        <v>0.99255583126550795</v>
      </c>
      <c r="H56" s="131">
        <v>0</v>
      </c>
      <c r="I56" s="131">
        <v>0</v>
      </c>
      <c r="J56" s="131">
        <v>0</v>
      </c>
      <c r="K56" s="131">
        <v>0</v>
      </c>
      <c r="L56" s="131">
        <v>0</v>
      </c>
      <c r="M56" s="131">
        <v>0</v>
      </c>
      <c r="N56" s="131">
        <v>0</v>
      </c>
      <c r="O56" s="131">
        <v>0</v>
      </c>
      <c r="P56" s="131">
        <v>0</v>
      </c>
      <c r="Q56" s="131">
        <v>0</v>
      </c>
      <c r="R56" s="131">
        <v>0</v>
      </c>
      <c r="S56" s="131">
        <v>0</v>
      </c>
      <c r="T56" s="131">
        <v>0</v>
      </c>
      <c r="U56" s="131">
        <v>0</v>
      </c>
      <c r="V56" s="131">
        <v>0</v>
      </c>
      <c r="W56" s="131">
        <v>0</v>
      </c>
      <c r="X56" s="131">
        <v>0</v>
      </c>
    </row>
    <row r="57" spans="1:24">
      <c r="A57" s="131">
        <v>56</v>
      </c>
      <c r="B57" s="131">
        <v>86</v>
      </c>
      <c r="C57" s="131">
        <v>1.7378907854421501E-2</v>
      </c>
      <c r="D57" s="131">
        <f>C57-'q(x,t) Rekursion'!J75</f>
        <v>-2.0390300110224916E-2</v>
      </c>
      <c r="E57" s="131">
        <v>7.4999999999999997E-3</v>
      </c>
      <c r="F57" s="131">
        <v>1.0075000000000001</v>
      </c>
      <c r="G57" s="131">
        <v>0.99255583126550795</v>
      </c>
      <c r="H57" s="131">
        <v>0</v>
      </c>
      <c r="I57" s="131">
        <v>0</v>
      </c>
      <c r="J57" s="131">
        <v>0</v>
      </c>
      <c r="K57" s="131">
        <v>0</v>
      </c>
      <c r="L57" s="131">
        <v>0</v>
      </c>
      <c r="M57" s="131">
        <v>0</v>
      </c>
      <c r="N57" s="131">
        <v>0</v>
      </c>
      <c r="O57" s="131">
        <v>0</v>
      </c>
      <c r="P57" s="131">
        <v>0</v>
      </c>
      <c r="Q57" s="131">
        <v>0</v>
      </c>
      <c r="R57" s="131">
        <v>0</v>
      </c>
      <c r="S57" s="131">
        <v>0</v>
      </c>
      <c r="T57" s="131">
        <v>0</v>
      </c>
      <c r="U57" s="131">
        <v>0</v>
      </c>
      <c r="V57" s="131">
        <v>0</v>
      </c>
      <c r="W57" s="131">
        <v>0</v>
      </c>
      <c r="X57" s="131">
        <v>0</v>
      </c>
    </row>
    <row r="58" spans="1:24">
      <c r="A58" s="131">
        <v>57</v>
      </c>
      <c r="B58" s="131">
        <v>87</v>
      </c>
      <c r="C58" s="131">
        <v>2.0620172051302999E-2</v>
      </c>
      <c r="D58" s="131">
        <f>C58-'q(x,t) Rekursion'!J76</f>
        <v>-2.3915720917518059E-2</v>
      </c>
      <c r="E58" s="131">
        <v>7.4999999999999997E-3</v>
      </c>
      <c r="F58" s="131">
        <v>1.0075000000000001</v>
      </c>
      <c r="G58" s="131">
        <v>0.99255583126550795</v>
      </c>
      <c r="H58" s="131">
        <v>0</v>
      </c>
      <c r="I58" s="131">
        <v>0</v>
      </c>
      <c r="J58" s="131">
        <v>0</v>
      </c>
      <c r="K58" s="131">
        <v>0</v>
      </c>
      <c r="L58" s="131">
        <v>0</v>
      </c>
      <c r="M58" s="131">
        <v>0</v>
      </c>
      <c r="N58" s="131">
        <v>0</v>
      </c>
      <c r="O58" s="131">
        <v>0</v>
      </c>
      <c r="P58" s="131">
        <v>0</v>
      </c>
      <c r="Q58" s="131">
        <v>0</v>
      </c>
      <c r="R58" s="131">
        <v>0</v>
      </c>
      <c r="S58" s="131">
        <v>0</v>
      </c>
      <c r="T58" s="131">
        <v>0</v>
      </c>
      <c r="U58" s="131">
        <v>0</v>
      </c>
      <c r="V58" s="131">
        <v>0</v>
      </c>
      <c r="W58" s="131">
        <v>0</v>
      </c>
      <c r="X58" s="131">
        <v>0</v>
      </c>
    </row>
    <row r="59" spans="1:24">
      <c r="A59" s="131">
        <v>58</v>
      </c>
      <c r="B59" s="131">
        <v>88</v>
      </c>
      <c r="C59" s="131">
        <v>2.4394946056865801E-2</v>
      </c>
      <c r="D59" s="131">
        <f>C59-'q(x,t) Rekursion'!J77</f>
        <v>-2.7919291394806412E-2</v>
      </c>
      <c r="E59" s="131">
        <v>7.4999999999999997E-3</v>
      </c>
      <c r="F59" s="131">
        <v>1.0075000000000001</v>
      </c>
      <c r="G59" s="131">
        <v>0.99255583126550795</v>
      </c>
      <c r="H59" s="131">
        <v>0</v>
      </c>
      <c r="I59" s="131">
        <v>0</v>
      </c>
      <c r="J59" s="131">
        <v>0</v>
      </c>
      <c r="K59" s="131">
        <v>0</v>
      </c>
      <c r="L59" s="131">
        <v>0</v>
      </c>
      <c r="M59" s="131">
        <v>0</v>
      </c>
      <c r="N59" s="131">
        <v>0</v>
      </c>
      <c r="O59" s="131">
        <v>0</v>
      </c>
      <c r="P59" s="131">
        <v>0</v>
      </c>
      <c r="Q59" s="131">
        <v>0</v>
      </c>
      <c r="R59" s="131">
        <v>0</v>
      </c>
      <c r="S59" s="131">
        <v>0</v>
      </c>
      <c r="T59" s="131">
        <v>0</v>
      </c>
      <c r="U59" s="131">
        <v>0</v>
      </c>
      <c r="V59" s="131">
        <v>0</v>
      </c>
      <c r="W59" s="131">
        <v>0</v>
      </c>
      <c r="X59" s="131">
        <v>0</v>
      </c>
    </row>
    <row r="60" spans="1:24">
      <c r="A60" s="131">
        <v>59</v>
      </c>
      <c r="B60" s="131">
        <v>89</v>
      </c>
      <c r="C60" s="131">
        <v>2.8752526560141701E-2</v>
      </c>
      <c r="D60" s="131">
        <f>C60-'q(x,t) Rekursion'!J78</f>
        <v>-3.2406447239693381E-2</v>
      </c>
      <c r="E60" s="131">
        <v>7.4999999999999997E-3</v>
      </c>
      <c r="F60" s="131">
        <v>1.0075000000000001</v>
      </c>
      <c r="G60" s="131">
        <v>0.99255583126550795</v>
      </c>
      <c r="H60" s="131">
        <v>0</v>
      </c>
      <c r="I60" s="131">
        <v>0</v>
      </c>
      <c r="J60" s="131">
        <v>0</v>
      </c>
      <c r="K60" s="131">
        <v>0</v>
      </c>
      <c r="L60" s="131">
        <v>0</v>
      </c>
      <c r="M60" s="131">
        <v>0</v>
      </c>
      <c r="N60" s="131">
        <v>0</v>
      </c>
      <c r="O60" s="131">
        <v>0</v>
      </c>
      <c r="P60" s="131">
        <v>0</v>
      </c>
      <c r="Q60" s="131">
        <v>0</v>
      </c>
      <c r="R60" s="131">
        <v>0</v>
      </c>
      <c r="S60" s="131">
        <v>0</v>
      </c>
      <c r="T60" s="131">
        <v>0</v>
      </c>
      <c r="U60" s="131">
        <v>0</v>
      </c>
      <c r="V60" s="131">
        <v>0</v>
      </c>
      <c r="W60" s="131">
        <v>0</v>
      </c>
      <c r="X60" s="131">
        <v>0</v>
      </c>
    </row>
    <row r="61" spans="1:24">
      <c r="A61" s="131">
        <v>60</v>
      </c>
      <c r="B61" s="131">
        <v>90</v>
      </c>
      <c r="C61" s="131">
        <v>3.3551014702924001E-2</v>
      </c>
      <c r="D61" s="131">
        <f>C61-'q(x,t) Rekursion'!J79</f>
        <v>-3.6011011742871524E-2</v>
      </c>
      <c r="E61" s="131">
        <v>7.4999999999999997E-3</v>
      </c>
      <c r="F61" s="131">
        <v>1.0075000000000001</v>
      </c>
      <c r="G61" s="131">
        <v>0.99255583126550795</v>
      </c>
      <c r="H61" s="131">
        <v>0</v>
      </c>
      <c r="I61" s="131">
        <v>0</v>
      </c>
      <c r="J61" s="131">
        <v>0</v>
      </c>
      <c r="K61" s="131">
        <v>0</v>
      </c>
      <c r="L61" s="131">
        <v>0</v>
      </c>
      <c r="M61" s="131">
        <v>0</v>
      </c>
      <c r="N61" s="131">
        <v>0</v>
      </c>
      <c r="O61" s="131">
        <v>0</v>
      </c>
      <c r="P61" s="131">
        <v>0</v>
      </c>
      <c r="Q61" s="131">
        <v>0</v>
      </c>
      <c r="R61" s="131">
        <v>0</v>
      </c>
      <c r="S61" s="131">
        <v>0</v>
      </c>
      <c r="T61" s="131">
        <v>0</v>
      </c>
      <c r="U61" s="131">
        <v>0</v>
      </c>
      <c r="V61" s="131">
        <v>0</v>
      </c>
      <c r="W61" s="131">
        <v>0</v>
      </c>
      <c r="X61" s="131">
        <v>0</v>
      </c>
    </row>
    <row r="62" spans="1:24">
      <c r="A62" s="131">
        <v>61</v>
      </c>
      <c r="B62" s="131">
        <v>91</v>
      </c>
      <c r="C62" s="131">
        <v>3.8581000051051098E-2</v>
      </c>
      <c r="D62" s="131">
        <f>C62-'q(x,t) Rekursion'!J80</f>
        <v>-3.8777242284029262E-2</v>
      </c>
      <c r="E62" s="131">
        <v>7.4999999999999997E-3</v>
      </c>
      <c r="F62" s="131">
        <v>1.0075000000000001</v>
      </c>
      <c r="G62" s="131">
        <v>0.99255583126550795</v>
      </c>
      <c r="H62" s="131">
        <v>0</v>
      </c>
      <c r="I62" s="131">
        <v>0</v>
      </c>
      <c r="J62" s="131">
        <v>0</v>
      </c>
      <c r="K62" s="131">
        <v>0</v>
      </c>
      <c r="L62" s="131">
        <v>0</v>
      </c>
      <c r="M62" s="131">
        <v>0</v>
      </c>
      <c r="N62" s="131">
        <v>0</v>
      </c>
      <c r="O62" s="131">
        <v>0</v>
      </c>
      <c r="P62" s="131">
        <v>0</v>
      </c>
      <c r="Q62" s="131">
        <v>0</v>
      </c>
      <c r="R62" s="131">
        <v>0</v>
      </c>
      <c r="S62" s="131">
        <v>0</v>
      </c>
      <c r="T62" s="131">
        <v>0</v>
      </c>
      <c r="U62" s="131">
        <v>0</v>
      </c>
      <c r="V62" s="131">
        <v>0</v>
      </c>
      <c r="W62" s="131">
        <v>0</v>
      </c>
      <c r="X62" s="131">
        <v>0</v>
      </c>
    </row>
    <row r="63" spans="1:24">
      <c r="A63" s="131">
        <v>62</v>
      </c>
      <c r="B63" s="131">
        <v>92</v>
      </c>
      <c r="C63" s="131">
        <v>4.3741449880361202E-2</v>
      </c>
      <c r="D63" s="131">
        <f>C63-'q(x,t) Rekursion'!J81</f>
        <v>-4.1570698581853804E-2</v>
      </c>
      <c r="E63" s="131">
        <v>7.4999999999999997E-3</v>
      </c>
      <c r="F63" s="131">
        <v>1.0075000000000001</v>
      </c>
      <c r="G63" s="131">
        <v>0.99255583126550795</v>
      </c>
      <c r="H63" s="131">
        <v>0</v>
      </c>
      <c r="I63" s="131">
        <v>0</v>
      </c>
      <c r="J63" s="131">
        <v>0</v>
      </c>
      <c r="K63" s="131">
        <v>0</v>
      </c>
      <c r="L63" s="131">
        <v>0</v>
      </c>
      <c r="M63" s="131">
        <v>0</v>
      </c>
      <c r="N63" s="131">
        <v>0</v>
      </c>
      <c r="O63" s="131">
        <v>0</v>
      </c>
      <c r="P63" s="131">
        <v>0</v>
      </c>
      <c r="Q63" s="131">
        <v>0</v>
      </c>
      <c r="R63" s="131">
        <v>0</v>
      </c>
      <c r="S63" s="131">
        <v>0</v>
      </c>
      <c r="T63" s="131">
        <v>0</v>
      </c>
      <c r="U63" s="131">
        <v>0</v>
      </c>
      <c r="V63" s="131">
        <v>0</v>
      </c>
      <c r="W63" s="131">
        <v>0</v>
      </c>
      <c r="X63" s="131">
        <v>0</v>
      </c>
    </row>
    <row r="64" spans="1:24">
      <c r="A64" s="131">
        <v>63</v>
      </c>
      <c r="B64" s="131">
        <v>93</v>
      </c>
      <c r="C64" s="131">
        <v>4.8923893952246798E-2</v>
      </c>
      <c r="D64" s="131">
        <f>C64-'q(x,t) Rekursion'!J82</f>
        <v>-4.4434158470341607E-2</v>
      </c>
      <c r="E64" s="131">
        <v>7.4999999999999997E-3</v>
      </c>
      <c r="F64" s="131">
        <v>1.0075000000000001</v>
      </c>
      <c r="G64" s="131">
        <v>0.99255583126550795</v>
      </c>
      <c r="H64" s="131">
        <v>0</v>
      </c>
      <c r="I64" s="131">
        <v>0</v>
      </c>
      <c r="J64" s="131">
        <v>0</v>
      </c>
      <c r="K64" s="131">
        <v>0</v>
      </c>
      <c r="L64" s="131">
        <v>0</v>
      </c>
      <c r="M64" s="131">
        <v>0</v>
      </c>
      <c r="N64" s="131">
        <v>0</v>
      </c>
      <c r="O64" s="131">
        <v>0</v>
      </c>
      <c r="P64" s="131">
        <v>0</v>
      </c>
      <c r="Q64" s="131">
        <v>0</v>
      </c>
      <c r="R64" s="131">
        <v>0</v>
      </c>
      <c r="S64" s="131">
        <v>0</v>
      </c>
      <c r="T64" s="131">
        <v>0</v>
      </c>
      <c r="U64" s="131">
        <v>0</v>
      </c>
      <c r="V64" s="131">
        <v>0</v>
      </c>
      <c r="W64" s="131">
        <v>0</v>
      </c>
      <c r="X64" s="131">
        <v>0</v>
      </c>
    </row>
    <row r="65" spans="1:24">
      <c r="A65" s="131">
        <v>64</v>
      </c>
      <c r="B65" s="131">
        <v>94</v>
      </c>
      <c r="C65" s="131">
        <v>5.3998977407918203E-2</v>
      </c>
      <c r="D65" s="131">
        <f>C65-'q(x,t) Rekursion'!J83</f>
        <v>-4.741341753044194E-2</v>
      </c>
      <c r="E65" s="131">
        <v>7.4999999999999997E-3</v>
      </c>
      <c r="F65" s="131">
        <v>1.0075000000000001</v>
      </c>
      <c r="G65" s="131">
        <v>0.99255583126550795</v>
      </c>
      <c r="H65" s="131">
        <v>0</v>
      </c>
      <c r="I65" s="131">
        <v>0</v>
      </c>
      <c r="J65" s="131">
        <v>0</v>
      </c>
      <c r="K65" s="131">
        <v>0</v>
      </c>
      <c r="L65" s="131">
        <v>0</v>
      </c>
      <c r="M65" s="131">
        <v>0</v>
      </c>
      <c r="N65" s="131">
        <v>0</v>
      </c>
      <c r="O65" s="131">
        <v>0</v>
      </c>
      <c r="P65" s="131">
        <v>0</v>
      </c>
      <c r="Q65" s="131">
        <v>0</v>
      </c>
      <c r="R65" s="131">
        <v>0</v>
      </c>
      <c r="S65" s="131">
        <v>0</v>
      </c>
      <c r="T65" s="131">
        <v>0</v>
      </c>
      <c r="U65" s="131">
        <v>0</v>
      </c>
      <c r="V65" s="131">
        <v>0</v>
      </c>
      <c r="W65" s="131">
        <v>0</v>
      </c>
      <c r="X65" s="131">
        <v>0</v>
      </c>
    </row>
    <row r="66" spans="1:24">
      <c r="A66" s="131">
        <v>65</v>
      </c>
      <c r="B66" s="131">
        <v>95</v>
      </c>
      <c r="C66" s="131">
        <v>5.8820407455149E-2</v>
      </c>
      <c r="D66" s="131">
        <f>C66-'q(x,t) Rekursion'!J84</f>
        <v>-5.0552350620942023E-2</v>
      </c>
      <c r="E66" s="131">
        <v>7.4999999999999997E-3</v>
      </c>
      <c r="F66" s="131">
        <v>1.0075000000000001</v>
      </c>
      <c r="G66" s="131">
        <v>0.99255583126550795</v>
      </c>
      <c r="H66" s="131">
        <v>0</v>
      </c>
      <c r="I66" s="131">
        <v>0</v>
      </c>
      <c r="J66" s="131">
        <v>0</v>
      </c>
      <c r="K66" s="131">
        <v>0</v>
      </c>
      <c r="L66" s="131">
        <v>0</v>
      </c>
      <c r="M66" s="131">
        <v>0</v>
      </c>
      <c r="N66" s="131">
        <v>0</v>
      </c>
      <c r="O66" s="131">
        <v>0</v>
      </c>
      <c r="P66" s="131">
        <v>0</v>
      </c>
      <c r="Q66" s="131">
        <v>0</v>
      </c>
      <c r="R66" s="131">
        <v>0</v>
      </c>
      <c r="S66" s="131">
        <v>0</v>
      </c>
      <c r="T66" s="131">
        <v>0</v>
      </c>
      <c r="U66" s="131">
        <v>0</v>
      </c>
      <c r="V66" s="131">
        <v>0</v>
      </c>
      <c r="W66" s="131">
        <v>0</v>
      </c>
      <c r="X66" s="131">
        <v>0</v>
      </c>
    </row>
    <row r="67" spans="1:24">
      <c r="A67" s="131">
        <v>66</v>
      </c>
      <c r="B67" s="131">
        <v>96</v>
      </c>
      <c r="C67" s="131">
        <v>6.3236086666693905E-2</v>
      </c>
      <c r="D67" s="131">
        <f>C67-'q(x,t) Rekursion'!J85</f>
        <v>-5.3894220767990386E-2</v>
      </c>
      <c r="E67" s="131">
        <v>7.4999999999999997E-3</v>
      </c>
      <c r="F67" s="131">
        <v>1.0075000000000001</v>
      </c>
      <c r="G67" s="131">
        <v>0.99255583126550795</v>
      </c>
      <c r="H67" s="131">
        <v>0</v>
      </c>
      <c r="I67" s="131">
        <v>0</v>
      </c>
      <c r="J67" s="131">
        <v>0</v>
      </c>
      <c r="K67" s="131">
        <v>0</v>
      </c>
      <c r="L67" s="131">
        <v>0</v>
      </c>
      <c r="M67" s="131">
        <v>0</v>
      </c>
      <c r="N67" s="131">
        <v>0</v>
      </c>
      <c r="O67" s="131">
        <v>0</v>
      </c>
      <c r="P67" s="131">
        <v>0</v>
      </c>
      <c r="Q67" s="131">
        <v>0</v>
      </c>
      <c r="R67" s="131">
        <v>0</v>
      </c>
      <c r="S67" s="131">
        <v>0</v>
      </c>
      <c r="T67" s="131">
        <v>0</v>
      </c>
      <c r="U67" s="131">
        <v>0</v>
      </c>
      <c r="V67" s="131">
        <v>0</v>
      </c>
      <c r="W67" s="131">
        <v>0</v>
      </c>
      <c r="X67" s="131">
        <v>0</v>
      </c>
    </row>
    <row r="68" spans="1:24">
      <c r="A68" s="131">
        <v>67</v>
      </c>
      <c r="B68" s="131">
        <v>97</v>
      </c>
      <c r="C68" s="131">
        <v>6.7101008974494197E-2</v>
      </c>
      <c r="D68" s="131">
        <f>C68-'q(x,t) Rekursion'!J86</f>
        <v>-5.7475410672933464E-2</v>
      </c>
      <c r="E68" s="131">
        <v>7.4999999999999997E-3</v>
      </c>
      <c r="F68" s="131">
        <v>1.0075000000000001</v>
      </c>
      <c r="G68" s="131">
        <v>0.99255583126550795</v>
      </c>
      <c r="H68" s="131">
        <v>0</v>
      </c>
      <c r="I68" s="131">
        <v>0</v>
      </c>
      <c r="J68" s="131">
        <v>0</v>
      </c>
      <c r="K68" s="131">
        <v>0</v>
      </c>
      <c r="L68" s="131">
        <v>0</v>
      </c>
      <c r="M68" s="131">
        <v>0</v>
      </c>
      <c r="N68" s="131">
        <v>0</v>
      </c>
      <c r="O68" s="131">
        <v>0</v>
      </c>
      <c r="P68" s="131">
        <v>0</v>
      </c>
      <c r="Q68" s="131">
        <v>0</v>
      </c>
      <c r="R68" s="131">
        <v>0</v>
      </c>
      <c r="S68" s="131">
        <v>0</v>
      </c>
      <c r="T68" s="131">
        <v>0</v>
      </c>
      <c r="U68" s="131">
        <v>0</v>
      </c>
      <c r="V68" s="131">
        <v>0</v>
      </c>
      <c r="W68" s="131">
        <v>0</v>
      </c>
      <c r="X68" s="131">
        <v>0</v>
      </c>
    </row>
    <row r="69" spans="1:24">
      <c r="A69" s="131">
        <v>68</v>
      </c>
      <c r="B69" s="131">
        <v>98</v>
      </c>
      <c r="C69" s="131">
        <v>7.05567816239418E-2</v>
      </c>
      <c r="D69" s="131">
        <f>C69-'q(x,t) Rekursion'!J87</f>
        <v>-6.109435127127924E-2</v>
      </c>
      <c r="E69" s="131">
        <v>7.4999999999999997E-3</v>
      </c>
      <c r="F69" s="131">
        <v>1.0075000000000001</v>
      </c>
      <c r="G69" s="131">
        <v>0.99255583126550795</v>
      </c>
      <c r="H69" s="131">
        <v>0</v>
      </c>
      <c r="I69" s="131">
        <v>0</v>
      </c>
      <c r="J69" s="131">
        <v>0</v>
      </c>
      <c r="K69" s="131">
        <v>0</v>
      </c>
      <c r="L69" s="131">
        <v>0</v>
      </c>
      <c r="M69" s="131">
        <v>0</v>
      </c>
      <c r="N69" s="131">
        <v>0</v>
      </c>
      <c r="O69" s="131">
        <v>0</v>
      </c>
      <c r="P69" s="131">
        <v>0</v>
      </c>
      <c r="Q69" s="131">
        <v>0</v>
      </c>
      <c r="R69" s="131">
        <v>0</v>
      </c>
      <c r="S69" s="131">
        <v>0</v>
      </c>
      <c r="T69" s="131">
        <v>0</v>
      </c>
      <c r="U69" s="131">
        <v>0</v>
      </c>
      <c r="V69" s="131">
        <v>0</v>
      </c>
      <c r="W69" s="131">
        <v>0</v>
      </c>
      <c r="X69" s="131">
        <v>0</v>
      </c>
    </row>
    <row r="70" spans="1:24">
      <c r="A70" s="131">
        <v>69</v>
      </c>
      <c r="B70" s="131">
        <v>99</v>
      </c>
      <c r="C70" s="131">
        <v>7.3680463304073407E-2</v>
      </c>
      <c r="D70" s="131">
        <f>C70-'q(x,t) Rekursion'!J88</f>
        <v>-6.4596718573770945E-2</v>
      </c>
      <c r="E70" s="131">
        <v>7.4999999999999997E-3</v>
      </c>
      <c r="F70" s="131">
        <v>1.0075000000000001</v>
      </c>
      <c r="G70" s="131">
        <v>0.99255583126550795</v>
      </c>
      <c r="H70" s="131">
        <v>0</v>
      </c>
      <c r="I70" s="131">
        <v>0</v>
      </c>
      <c r="J70" s="131">
        <v>0</v>
      </c>
      <c r="K70" s="131">
        <v>0</v>
      </c>
      <c r="L70" s="131">
        <v>0</v>
      </c>
      <c r="M70" s="131">
        <v>0</v>
      </c>
      <c r="N70" s="131">
        <v>0</v>
      </c>
      <c r="O70" s="131">
        <v>0</v>
      </c>
      <c r="P70" s="131">
        <v>0</v>
      </c>
      <c r="Q70" s="131">
        <v>0</v>
      </c>
      <c r="R70" s="131">
        <v>0</v>
      </c>
      <c r="S70" s="131">
        <v>0</v>
      </c>
      <c r="T70" s="131">
        <v>0</v>
      </c>
      <c r="U70" s="131">
        <v>0</v>
      </c>
      <c r="V70" s="131">
        <v>0</v>
      </c>
      <c r="W70" s="131">
        <v>0</v>
      </c>
      <c r="X70" s="131">
        <v>0</v>
      </c>
    </row>
    <row r="71" spans="1:24">
      <c r="A71" s="131">
        <v>70</v>
      </c>
      <c r="B71" s="131">
        <v>100</v>
      </c>
      <c r="C71" s="131">
        <v>7.7714830463500501E-2</v>
      </c>
      <c r="D71" s="131">
        <f>C71-'q(x,t) Rekursion'!J89</f>
        <v>-6.8754830003186634E-2</v>
      </c>
      <c r="E71" s="131">
        <v>7.4999999999999997E-3</v>
      </c>
      <c r="F71" s="131">
        <v>1.0075000000000001</v>
      </c>
      <c r="G71" s="131">
        <v>0.99255583126550795</v>
      </c>
      <c r="H71" s="131">
        <v>0</v>
      </c>
      <c r="I71" s="131">
        <v>0</v>
      </c>
      <c r="J71" s="131">
        <v>0</v>
      </c>
      <c r="K71" s="131">
        <v>0</v>
      </c>
      <c r="L71" s="131">
        <v>0</v>
      </c>
      <c r="M71" s="131">
        <v>0</v>
      </c>
      <c r="N71" s="131">
        <v>0</v>
      </c>
      <c r="O71" s="131">
        <v>0</v>
      </c>
      <c r="P71" s="131">
        <v>0</v>
      </c>
      <c r="Q71" s="131">
        <v>0</v>
      </c>
      <c r="R71" s="131">
        <v>0</v>
      </c>
      <c r="S71" s="131">
        <v>0</v>
      </c>
      <c r="T71" s="131">
        <v>0</v>
      </c>
      <c r="U71" s="131">
        <v>0</v>
      </c>
      <c r="V71" s="131">
        <v>0</v>
      </c>
      <c r="W71" s="131">
        <v>0</v>
      </c>
      <c r="X71" s="131">
        <v>0</v>
      </c>
    </row>
    <row r="72" spans="1:24">
      <c r="A72" s="131">
        <v>71</v>
      </c>
      <c r="B72" s="131">
        <v>101</v>
      </c>
      <c r="C72" s="131">
        <v>8.1021518861939604E-2</v>
      </c>
      <c r="D72" s="131">
        <f>C72-'q(x,t) Rekursion'!J90</f>
        <v>-7.2455579346895213E-2</v>
      </c>
      <c r="E72" s="131">
        <v>7.4999999999999997E-3</v>
      </c>
      <c r="F72" s="131">
        <v>1.0075000000000001</v>
      </c>
      <c r="G72" s="131">
        <v>0.99255583126550795</v>
      </c>
      <c r="H72" s="131">
        <v>0</v>
      </c>
      <c r="I72" s="131">
        <v>0</v>
      </c>
      <c r="J72" s="131">
        <v>0</v>
      </c>
      <c r="K72" s="131">
        <v>0</v>
      </c>
      <c r="L72" s="131">
        <v>0</v>
      </c>
      <c r="M72" s="131">
        <v>0</v>
      </c>
      <c r="N72" s="131">
        <v>0</v>
      </c>
      <c r="O72" s="131">
        <v>0</v>
      </c>
      <c r="P72" s="131">
        <v>0</v>
      </c>
      <c r="Q72" s="131">
        <v>0</v>
      </c>
      <c r="R72" s="131">
        <v>0</v>
      </c>
      <c r="S72" s="131">
        <v>0</v>
      </c>
      <c r="T72" s="131">
        <v>0</v>
      </c>
      <c r="U72" s="131">
        <v>0</v>
      </c>
      <c r="V72" s="131">
        <v>0</v>
      </c>
      <c r="W72" s="131">
        <v>0</v>
      </c>
      <c r="X72" s="131">
        <v>0</v>
      </c>
    </row>
    <row r="73" spans="1:24">
      <c r="A73" s="131">
        <v>72</v>
      </c>
      <c r="B73" s="131">
        <v>102</v>
      </c>
      <c r="C73" s="131">
        <v>8.4323813317668195E-2</v>
      </c>
      <c r="D73" s="131">
        <f>C73-'q(x,t) Rekursion'!J91</f>
        <v>-7.621928874786818E-2</v>
      </c>
      <c r="E73" s="131">
        <v>7.4999999999999997E-3</v>
      </c>
      <c r="F73" s="131">
        <v>1.0075000000000001</v>
      </c>
      <c r="G73" s="131">
        <v>0.99255583126550795</v>
      </c>
      <c r="H73" s="131">
        <v>0</v>
      </c>
      <c r="I73" s="131">
        <v>0</v>
      </c>
      <c r="J73" s="131">
        <v>0</v>
      </c>
      <c r="K73" s="131">
        <v>0</v>
      </c>
      <c r="L73" s="131">
        <v>0</v>
      </c>
      <c r="M73" s="131">
        <v>0</v>
      </c>
      <c r="N73" s="131">
        <v>0</v>
      </c>
      <c r="O73" s="131">
        <v>0</v>
      </c>
      <c r="P73" s="131">
        <v>0</v>
      </c>
      <c r="Q73" s="131">
        <v>0</v>
      </c>
      <c r="R73" s="131">
        <v>0</v>
      </c>
      <c r="S73" s="131">
        <v>0</v>
      </c>
      <c r="T73" s="131">
        <v>0</v>
      </c>
      <c r="U73" s="131">
        <v>0</v>
      </c>
      <c r="V73" s="131">
        <v>0</v>
      </c>
      <c r="W73" s="131">
        <v>0</v>
      </c>
      <c r="X73" s="131">
        <v>0</v>
      </c>
    </row>
    <row r="74" spans="1:24">
      <c r="A74" s="131">
        <v>73</v>
      </c>
      <c r="B74" s="131">
        <v>103</v>
      </c>
      <c r="C74" s="131">
        <v>8.7621036727720897E-2</v>
      </c>
      <c r="D74" s="131">
        <f>C74-'q(x,t) Rekursion'!J92</f>
        <v>-8.00466975867834E-2</v>
      </c>
      <c r="E74" s="131">
        <v>7.4999999999999997E-3</v>
      </c>
      <c r="F74" s="131">
        <v>1.0075000000000001</v>
      </c>
      <c r="G74" s="131">
        <v>0.99255583126550795</v>
      </c>
      <c r="H74" s="131">
        <v>0</v>
      </c>
      <c r="I74" s="131">
        <v>0</v>
      </c>
      <c r="J74" s="131">
        <v>0</v>
      </c>
      <c r="K74" s="131">
        <v>0</v>
      </c>
      <c r="L74" s="131">
        <v>0</v>
      </c>
      <c r="M74" s="131">
        <v>0</v>
      </c>
      <c r="N74" s="131">
        <v>0</v>
      </c>
      <c r="O74" s="131">
        <v>0</v>
      </c>
      <c r="P74" s="131">
        <v>0</v>
      </c>
      <c r="Q74" s="131">
        <v>0</v>
      </c>
      <c r="R74" s="131">
        <v>0</v>
      </c>
      <c r="S74" s="131">
        <v>0</v>
      </c>
      <c r="T74" s="131">
        <v>0</v>
      </c>
      <c r="U74" s="131">
        <v>0</v>
      </c>
      <c r="V74" s="131">
        <v>0</v>
      </c>
      <c r="W74" s="131">
        <v>0</v>
      </c>
      <c r="X74" s="131">
        <v>0</v>
      </c>
    </row>
    <row r="75" spans="1:24">
      <c r="A75" s="131">
        <v>74</v>
      </c>
      <c r="B75" s="131">
        <v>104</v>
      </c>
      <c r="C75" s="131">
        <v>9.0913285047894601E-2</v>
      </c>
      <c r="D75" s="131">
        <f>C75-'q(x,t) Rekursion'!J93</f>
        <v>-8.3937598728789267E-2</v>
      </c>
      <c r="E75" s="131">
        <v>7.4999999999999997E-3</v>
      </c>
      <c r="F75" s="131">
        <v>1.0075000000000001</v>
      </c>
      <c r="G75" s="131">
        <v>0.99255583126550795</v>
      </c>
      <c r="H75" s="131">
        <v>0</v>
      </c>
      <c r="I75" s="131">
        <v>0</v>
      </c>
      <c r="J75" s="131">
        <v>0</v>
      </c>
      <c r="K75" s="131">
        <v>0</v>
      </c>
      <c r="L75" s="131">
        <v>0</v>
      </c>
      <c r="M75" s="131">
        <v>0</v>
      </c>
      <c r="N75" s="131">
        <v>0</v>
      </c>
      <c r="O75" s="131">
        <v>0</v>
      </c>
      <c r="P75" s="131">
        <v>0</v>
      </c>
      <c r="Q75" s="131">
        <v>0</v>
      </c>
      <c r="R75" s="131">
        <v>0</v>
      </c>
      <c r="S75" s="131">
        <v>0</v>
      </c>
      <c r="T75" s="131">
        <v>0</v>
      </c>
      <c r="U75" s="131">
        <v>0</v>
      </c>
      <c r="V75" s="131">
        <v>0</v>
      </c>
      <c r="W75" s="131">
        <v>0</v>
      </c>
      <c r="X75" s="131">
        <v>0</v>
      </c>
    </row>
    <row r="76" spans="1:24">
      <c r="A76" s="131">
        <v>75</v>
      </c>
      <c r="B76" s="131">
        <v>105</v>
      </c>
      <c r="C76" s="131">
        <v>9.4199873133140197E-2</v>
      </c>
      <c r="D76" s="131">
        <f>C76-'q(x,t) Rekursion'!J94</f>
        <v>-8.7891867923164405E-2</v>
      </c>
      <c r="E76" s="131">
        <v>7.4999999999999997E-3</v>
      </c>
      <c r="F76" s="131">
        <v>1.0075000000000001</v>
      </c>
      <c r="G76" s="131">
        <v>0.99255583126550795</v>
      </c>
      <c r="H76" s="131">
        <v>0</v>
      </c>
      <c r="I76" s="131">
        <v>0</v>
      </c>
      <c r="J76" s="131">
        <v>0</v>
      </c>
      <c r="K76" s="131">
        <v>0</v>
      </c>
      <c r="L76" s="131">
        <v>0</v>
      </c>
      <c r="M76" s="131">
        <v>0</v>
      </c>
      <c r="N76" s="131">
        <v>0</v>
      </c>
      <c r="O76" s="131">
        <v>0</v>
      </c>
      <c r="P76" s="131">
        <v>0</v>
      </c>
      <c r="Q76" s="131">
        <v>0</v>
      </c>
      <c r="R76" s="131">
        <v>0</v>
      </c>
      <c r="S76" s="131">
        <v>0</v>
      </c>
      <c r="T76" s="131">
        <v>0</v>
      </c>
      <c r="U76" s="131">
        <v>0</v>
      </c>
      <c r="V76" s="131">
        <v>0</v>
      </c>
      <c r="W76" s="131">
        <v>0</v>
      </c>
      <c r="X76" s="131">
        <v>0</v>
      </c>
    </row>
    <row r="77" spans="1:24">
      <c r="A77" s="131">
        <v>76</v>
      </c>
      <c r="B77" s="131">
        <v>106</v>
      </c>
      <c r="C77" s="131">
        <v>9.7480098871233101E-2</v>
      </c>
      <c r="D77" s="131">
        <f>C77-'q(x,t) Rekursion'!J95</f>
        <v>-9.1909435704094156E-2</v>
      </c>
      <c r="E77" s="131">
        <v>7.4999999999999997E-3</v>
      </c>
      <c r="F77" s="131">
        <v>1.0075000000000001</v>
      </c>
      <c r="G77" s="131">
        <v>0.99255583126550795</v>
      </c>
      <c r="H77" s="131">
        <v>0</v>
      </c>
      <c r="I77" s="131">
        <v>0</v>
      </c>
      <c r="J77" s="131">
        <v>0</v>
      </c>
      <c r="K77" s="131">
        <v>0</v>
      </c>
      <c r="L77" s="131">
        <v>0</v>
      </c>
      <c r="M77" s="131">
        <v>0</v>
      </c>
      <c r="N77" s="131">
        <v>0</v>
      </c>
      <c r="O77" s="131">
        <v>0</v>
      </c>
      <c r="P77" s="131">
        <v>0</v>
      </c>
      <c r="Q77" s="131">
        <v>0</v>
      </c>
      <c r="R77" s="131">
        <v>0</v>
      </c>
      <c r="S77" s="131">
        <v>0</v>
      </c>
      <c r="T77" s="131">
        <v>0</v>
      </c>
      <c r="U77" s="131">
        <v>0</v>
      </c>
      <c r="V77" s="131">
        <v>0</v>
      </c>
      <c r="W77" s="131">
        <v>0</v>
      </c>
      <c r="X77" s="131">
        <v>0</v>
      </c>
    </row>
    <row r="78" spans="1:24">
      <c r="A78" s="131">
        <v>77</v>
      </c>
      <c r="B78" s="131">
        <v>107</v>
      </c>
      <c r="C78" s="131">
        <v>0.100753203403516</v>
      </c>
      <c r="D78" s="131">
        <f>C78-'q(x,t) Rekursion'!J96</f>
        <v>-9.5989234501102069E-2</v>
      </c>
      <c r="E78" s="131">
        <v>7.4999999999999997E-3</v>
      </c>
      <c r="F78" s="131">
        <v>1.0075000000000001</v>
      </c>
      <c r="G78" s="131">
        <v>0.99255583126550795</v>
      </c>
      <c r="H78" s="131">
        <v>0</v>
      </c>
      <c r="I78" s="131">
        <v>0</v>
      </c>
      <c r="J78" s="131">
        <v>0</v>
      </c>
      <c r="K78" s="131">
        <v>0</v>
      </c>
      <c r="L78" s="131">
        <v>0</v>
      </c>
      <c r="M78" s="131">
        <v>0</v>
      </c>
      <c r="N78" s="131">
        <v>0</v>
      </c>
      <c r="O78" s="131">
        <v>0</v>
      </c>
      <c r="P78" s="131">
        <v>0</v>
      </c>
      <c r="Q78" s="131">
        <v>0</v>
      </c>
      <c r="R78" s="131">
        <v>0</v>
      </c>
      <c r="S78" s="131">
        <v>0</v>
      </c>
      <c r="T78" s="131">
        <v>0</v>
      </c>
      <c r="U78" s="131">
        <v>0</v>
      </c>
      <c r="V78" s="131">
        <v>0</v>
      </c>
      <c r="W78" s="131">
        <v>0</v>
      </c>
      <c r="X78" s="131">
        <v>0</v>
      </c>
    </row>
    <row r="79" spans="1:24">
      <c r="A79" s="131">
        <v>78</v>
      </c>
      <c r="B79" s="131">
        <v>108</v>
      </c>
      <c r="C79" s="131">
        <v>0.10401781430474701</v>
      </c>
      <c r="D79" s="131">
        <f>C79-'q(x,t) Rekursion'!J97</f>
        <v>-0.10013076541765074</v>
      </c>
      <c r="E79" s="131">
        <v>7.4999999999999997E-3</v>
      </c>
      <c r="F79" s="131">
        <v>1.0075000000000001</v>
      </c>
      <c r="G79" s="131">
        <v>0.99255583126550795</v>
      </c>
      <c r="H79" s="131">
        <v>0</v>
      </c>
      <c r="I79" s="131">
        <v>0</v>
      </c>
      <c r="J79" s="131">
        <v>0</v>
      </c>
      <c r="K79" s="131">
        <v>0</v>
      </c>
      <c r="L79" s="131">
        <v>0</v>
      </c>
      <c r="M79" s="131">
        <v>0</v>
      </c>
      <c r="N79" s="131">
        <v>0</v>
      </c>
      <c r="O79" s="131">
        <v>0</v>
      </c>
      <c r="P79" s="131">
        <v>0</v>
      </c>
      <c r="Q79" s="131">
        <v>0</v>
      </c>
      <c r="R79" s="131">
        <v>0</v>
      </c>
      <c r="S79" s="131">
        <v>0</v>
      </c>
      <c r="T79" s="131">
        <v>0</v>
      </c>
      <c r="U79" s="131">
        <v>0</v>
      </c>
      <c r="V79" s="131">
        <v>0</v>
      </c>
      <c r="W79" s="131">
        <v>0</v>
      </c>
      <c r="X79" s="131">
        <v>0</v>
      </c>
    </row>
    <row r="80" spans="1:24">
      <c r="A80" s="131">
        <v>79</v>
      </c>
      <c r="B80" s="131">
        <v>109</v>
      </c>
      <c r="C80" s="131">
        <v>0.107272336212479</v>
      </c>
      <c r="D80" s="131">
        <f>C80-'q(x,t) Rekursion'!J98</f>
        <v>-0.10433265731644564</v>
      </c>
      <c r="E80" s="131">
        <v>7.4999999999999997E-3</v>
      </c>
      <c r="F80" s="131">
        <v>1.0075000000000001</v>
      </c>
      <c r="G80" s="131">
        <v>0.99255583126550795</v>
      </c>
      <c r="H80" s="131">
        <v>0</v>
      </c>
      <c r="I80" s="131">
        <v>0</v>
      </c>
      <c r="J80" s="131">
        <v>0</v>
      </c>
      <c r="K80" s="131">
        <v>0</v>
      </c>
      <c r="L80" s="131">
        <v>0</v>
      </c>
      <c r="M80" s="131">
        <v>0</v>
      </c>
      <c r="N80" s="131">
        <v>0</v>
      </c>
      <c r="O80" s="131">
        <v>0</v>
      </c>
      <c r="P80" s="131">
        <v>0</v>
      </c>
      <c r="Q80" s="131">
        <v>0</v>
      </c>
      <c r="R80" s="131">
        <v>0</v>
      </c>
      <c r="S80" s="131">
        <v>0</v>
      </c>
      <c r="T80" s="131">
        <v>0</v>
      </c>
      <c r="U80" s="131">
        <v>0</v>
      </c>
      <c r="V80" s="131">
        <v>0</v>
      </c>
      <c r="W80" s="131">
        <v>0</v>
      </c>
      <c r="X80" s="131">
        <v>0</v>
      </c>
    </row>
    <row r="81" spans="1:24">
      <c r="A81" s="131">
        <v>80</v>
      </c>
      <c r="B81" s="131">
        <v>110</v>
      </c>
      <c r="C81" s="131">
        <v>0.110514846496844</v>
      </c>
      <c r="D81" s="131">
        <f>C81-'q(x,t) Rekursion'!J99</f>
        <v>-0.10859361314747175</v>
      </c>
      <c r="E81" s="131">
        <v>7.4999999999999997E-3</v>
      </c>
      <c r="F81" s="131">
        <v>1.0075000000000001</v>
      </c>
      <c r="G81" s="131">
        <v>0.99255583126550795</v>
      </c>
      <c r="H81" s="131">
        <v>0</v>
      </c>
      <c r="I81" s="131">
        <v>0</v>
      </c>
      <c r="J81" s="131">
        <v>0</v>
      </c>
      <c r="K81" s="131">
        <v>0</v>
      </c>
      <c r="L81" s="131">
        <v>0</v>
      </c>
      <c r="M81" s="131">
        <v>0</v>
      </c>
      <c r="N81" s="131">
        <v>0</v>
      </c>
      <c r="O81" s="131">
        <v>0</v>
      </c>
      <c r="P81" s="131">
        <v>0</v>
      </c>
      <c r="Q81" s="131">
        <v>0</v>
      </c>
      <c r="R81" s="131">
        <v>0</v>
      </c>
      <c r="S81" s="131">
        <v>0</v>
      </c>
      <c r="T81" s="131">
        <v>0</v>
      </c>
      <c r="U81" s="131">
        <v>0</v>
      </c>
      <c r="V81" s="131">
        <v>0</v>
      </c>
      <c r="W81" s="131">
        <v>0</v>
      </c>
      <c r="X81" s="131">
        <v>0</v>
      </c>
    </row>
    <row r="82" spans="1:24">
      <c r="A82" s="131">
        <v>81</v>
      </c>
      <c r="B82" s="131">
        <v>111</v>
      </c>
      <c r="C82" s="131">
        <v>0.113742827992281</v>
      </c>
      <c r="D82" s="131">
        <f>C82-'q(x,t) Rekursion'!J100</f>
        <v>-0.1129107465910541</v>
      </c>
      <c r="E82" s="131">
        <v>7.4999999999999997E-3</v>
      </c>
      <c r="F82" s="131">
        <v>1.0075000000000001</v>
      </c>
      <c r="G82" s="131">
        <v>0.99255583126550795</v>
      </c>
      <c r="H82" s="131">
        <v>0</v>
      </c>
      <c r="I82" s="131">
        <v>0</v>
      </c>
      <c r="J82" s="131">
        <v>0</v>
      </c>
      <c r="K82" s="131">
        <v>0</v>
      </c>
      <c r="L82" s="131">
        <v>0</v>
      </c>
      <c r="M82" s="131">
        <v>0</v>
      </c>
      <c r="N82" s="131">
        <v>0</v>
      </c>
      <c r="O82" s="131">
        <v>0</v>
      </c>
      <c r="P82" s="131">
        <v>0</v>
      </c>
      <c r="Q82" s="131">
        <v>0</v>
      </c>
      <c r="R82" s="131">
        <v>0</v>
      </c>
      <c r="S82" s="131">
        <v>0</v>
      </c>
      <c r="T82" s="131">
        <v>0</v>
      </c>
      <c r="U82" s="131">
        <v>0</v>
      </c>
      <c r="V82" s="131">
        <v>0</v>
      </c>
      <c r="W82" s="131">
        <v>0</v>
      </c>
      <c r="X82" s="131">
        <v>0</v>
      </c>
    </row>
    <row r="83" spans="1:24">
      <c r="A83" s="131">
        <v>82</v>
      </c>
      <c r="B83" s="131">
        <v>112</v>
      </c>
      <c r="C83" s="131">
        <v>0.116953755552997</v>
      </c>
      <c r="D83" s="131">
        <f>C83-'q(x,t) Rekursion'!J101</f>
        <v>-0.11728146557825317</v>
      </c>
      <c r="E83" s="131">
        <v>7.4999999999999997E-3</v>
      </c>
      <c r="F83" s="131">
        <v>1.0075000000000001</v>
      </c>
      <c r="G83" s="131">
        <v>0.99255583126550795</v>
      </c>
      <c r="H83" s="131">
        <v>0</v>
      </c>
      <c r="I83" s="131">
        <v>0</v>
      </c>
      <c r="J83" s="131">
        <v>0</v>
      </c>
      <c r="K83" s="131">
        <v>0</v>
      </c>
      <c r="L83" s="131">
        <v>0</v>
      </c>
      <c r="M83" s="131">
        <v>0</v>
      </c>
      <c r="N83" s="131">
        <v>0</v>
      </c>
      <c r="O83" s="131">
        <v>0</v>
      </c>
      <c r="P83" s="131">
        <v>0</v>
      </c>
      <c r="Q83" s="131">
        <v>0</v>
      </c>
      <c r="R83" s="131">
        <v>0</v>
      </c>
      <c r="S83" s="131">
        <v>0</v>
      </c>
      <c r="T83" s="131">
        <v>0</v>
      </c>
      <c r="U83" s="131">
        <v>0</v>
      </c>
      <c r="V83" s="131">
        <v>0</v>
      </c>
      <c r="W83" s="131">
        <v>0</v>
      </c>
      <c r="X83" s="131">
        <v>0</v>
      </c>
    </row>
    <row r="84" spans="1:24">
      <c r="A84" s="131">
        <v>83</v>
      </c>
      <c r="B84" s="131">
        <v>113</v>
      </c>
      <c r="C84" s="131">
        <v>0.120143647992124</v>
      </c>
      <c r="D84" s="131">
        <f>C84-'q(x,t) Rekursion'!J102</f>
        <v>-0.12170243486823877</v>
      </c>
      <c r="E84" s="131">
        <v>7.4999999999999997E-3</v>
      </c>
      <c r="F84" s="131">
        <v>1.0075000000000001</v>
      </c>
      <c r="G84" s="131">
        <v>0.99255583126550795</v>
      </c>
      <c r="H84" s="131">
        <v>0</v>
      </c>
      <c r="I84" s="131">
        <v>0</v>
      </c>
      <c r="J84" s="131">
        <v>0</v>
      </c>
      <c r="K84" s="131">
        <v>0</v>
      </c>
      <c r="L84" s="131">
        <v>0</v>
      </c>
      <c r="M84" s="131">
        <v>0</v>
      </c>
      <c r="N84" s="131">
        <v>0</v>
      </c>
      <c r="O84" s="131">
        <v>0</v>
      </c>
      <c r="P84" s="131">
        <v>0</v>
      </c>
      <c r="Q84" s="131">
        <v>0</v>
      </c>
      <c r="R84" s="131">
        <v>0</v>
      </c>
      <c r="S84" s="131">
        <v>0</v>
      </c>
      <c r="T84" s="131">
        <v>0</v>
      </c>
      <c r="U84" s="131">
        <v>0</v>
      </c>
      <c r="V84" s="131">
        <v>0</v>
      </c>
      <c r="W84" s="131">
        <v>0</v>
      </c>
      <c r="X84" s="131">
        <v>0</v>
      </c>
    </row>
    <row r="85" spans="1:24">
      <c r="A85" s="131">
        <v>84</v>
      </c>
      <c r="B85" s="131">
        <v>114</v>
      </c>
      <c r="C85" s="131">
        <v>0.123308571646465</v>
      </c>
      <c r="D85" s="131">
        <f>C85-'q(x,t) Rekursion'!J103</f>
        <v>-0.1261694085449741</v>
      </c>
      <c r="E85" s="131">
        <v>7.4999999999999997E-3</v>
      </c>
      <c r="F85" s="131">
        <v>1.0075000000000001</v>
      </c>
      <c r="G85" s="131">
        <v>0.99255583126550795</v>
      </c>
      <c r="H85" s="131">
        <v>0</v>
      </c>
      <c r="I85" s="131">
        <v>0</v>
      </c>
      <c r="J85" s="131">
        <v>0</v>
      </c>
      <c r="K85" s="131">
        <v>0</v>
      </c>
      <c r="L85" s="131">
        <v>0</v>
      </c>
      <c r="M85" s="131">
        <v>0</v>
      </c>
      <c r="N85" s="131">
        <v>0</v>
      </c>
      <c r="O85" s="131">
        <v>0</v>
      </c>
      <c r="P85" s="131">
        <v>0</v>
      </c>
      <c r="Q85" s="131">
        <v>0</v>
      </c>
      <c r="R85" s="131">
        <v>0</v>
      </c>
      <c r="S85" s="131">
        <v>0</v>
      </c>
      <c r="T85" s="131">
        <v>0</v>
      </c>
      <c r="U85" s="131">
        <v>0</v>
      </c>
      <c r="V85" s="131">
        <v>0</v>
      </c>
      <c r="W85" s="131">
        <v>0</v>
      </c>
      <c r="X85" s="131">
        <v>0</v>
      </c>
    </row>
    <row r="86" spans="1:24">
      <c r="A86" s="131">
        <v>85</v>
      </c>
      <c r="B86" s="131">
        <v>115</v>
      </c>
      <c r="C86" s="131">
        <v>0.126443691031767</v>
      </c>
      <c r="D86" s="131">
        <f>C86-'q(x,t) Rekursion'!J104</f>
        <v>-0.13067637453038761</v>
      </c>
      <c r="E86" s="131">
        <v>7.4999999999999997E-3</v>
      </c>
      <c r="F86" s="131">
        <v>1.0075000000000001</v>
      </c>
      <c r="G86" s="131">
        <v>0.99255583126550795</v>
      </c>
      <c r="H86" s="131">
        <v>0</v>
      </c>
      <c r="I86" s="131">
        <v>0</v>
      </c>
      <c r="J86" s="131">
        <v>0</v>
      </c>
      <c r="K86" s="131">
        <v>0</v>
      </c>
      <c r="L86" s="131">
        <v>0</v>
      </c>
      <c r="M86" s="131">
        <v>0</v>
      </c>
      <c r="N86" s="131">
        <v>0</v>
      </c>
      <c r="O86" s="131">
        <v>0</v>
      </c>
      <c r="P86" s="131">
        <v>0</v>
      </c>
      <c r="Q86" s="131">
        <v>0</v>
      </c>
      <c r="R86" s="131">
        <v>0</v>
      </c>
      <c r="S86" s="131">
        <v>0</v>
      </c>
      <c r="T86" s="131">
        <v>0</v>
      </c>
      <c r="U86" s="131">
        <v>0</v>
      </c>
      <c r="V86" s="131">
        <v>0</v>
      </c>
      <c r="W86" s="131">
        <v>0</v>
      </c>
      <c r="X86" s="131">
        <v>0</v>
      </c>
    </row>
    <row r="87" spans="1:24">
      <c r="A87" s="131">
        <v>86</v>
      </c>
      <c r="B87" s="131">
        <v>116</v>
      </c>
      <c r="C87" s="131">
        <v>0.12954292292115799</v>
      </c>
      <c r="D87" s="131">
        <f>C87-'q(x,t) Rekursion'!J105</f>
        <v>-0.13521749218703472</v>
      </c>
      <c r="E87" s="131">
        <v>7.4999999999999997E-3</v>
      </c>
      <c r="F87" s="131">
        <v>1.0075000000000001</v>
      </c>
      <c r="G87" s="131">
        <v>0.99255583126550795</v>
      </c>
      <c r="H87" s="131">
        <v>0</v>
      </c>
      <c r="I87" s="131">
        <v>0</v>
      </c>
      <c r="J87" s="131">
        <v>0</v>
      </c>
      <c r="K87" s="131">
        <v>0</v>
      </c>
      <c r="L87" s="131">
        <v>0</v>
      </c>
      <c r="M87" s="131">
        <v>0</v>
      </c>
      <c r="N87" s="131">
        <v>0</v>
      </c>
      <c r="O87" s="131">
        <v>0</v>
      </c>
      <c r="P87" s="131">
        <v>0</v>
      </c>
      <c r="Q87" s="131">
        <v>0</v>
      </c>
      <c r="R87" s="131">
        <v>0</v>
      </c>
      <c r="S87" s="131">
        <v>0</v>
      </c>
      <c r="T87" s="131">
        <v>0</v>
      </c>
      <c r="U87" s="131">
        <v>0</v>
      </c>
      <c r="V87" s="131">
        <v>0</v>
      </c>
      <c r="W87" s="131">
        <v>0</v>
      </c>
      <c r="X87" s="131">
        <v>0</v>
      </c>
    </row>
    <row r="88" spans="1:24">
      <c r="A88" s="131">
        <v>87</v>
      </c>
      <c r="B88" s="131">
        <v>117</v>
      </c>
      <c r="C88" s="131">
        <v>0.13259953525158899</v>
      </c>
      <c r="D88" s="131">
        <f>C88-'q(x,t) Rekursion'!J106</f>
        <v>-0.1397848104854689</v>
      </c>
      <c r="E88" s="131">
        <v>7.4999999999999997E-3</v>
      </c>
      <c r="F88" s="131">
        <v>1.0075000000000001</v>
      </c>
      <c r="G88" s="131">
        <v>0.99255583126550795</v>
      </c>
      <c r="H88" s="131">
        <v>0</v>
      </c>
      <c r="I88" s="131">
        <v>0</v>
      </c>
      <c r="J88" s="131">
        <v>0</v>
      </c>
      <c r="K88" s="131">
        <v>0</v>
      </c>
      <c r="L88" s="131">
        <v>0</v>
      </c>
      <c r="M88" s="131">
        <v>0</v>
      </c>
      <c r="N88" s="131">
        <v>0</v>
      </c>
      <c r="O88" s="131">
        <v>0</v>
      </c>
      <c r="P88" s="131">
        <v>0</v>
      </c>
      <c r="Q88" s="131">
        <v>0</v>
      </c>
      <c r="R88" s="131">
        <v>0</v>
      </c>
      <c r="S88" s="131">
        <v>0</v>
      </c>
      <c r="T88" s="131">
        <v>0</v>
      </c>
      <c r="U88" s="131">
        <v>0</v>
      </c>
      <c r="V88" s="131">
        <v>0</v>
      </c>
      <c r="W88" s="131">
        <v>0</v>
      </c>
      <c r="X88" s="131">
        <v>0</v>
      </c>
    </row>
    <row r="89" spans="1:24">
      <c r="A89" s="131">
        <v>88</v>
      </c>
      <c r="B89" s="131">
        <v>118</v>
      </c>
      <c r="C89" s="131">
        <v>0.135605424939159</v>
      </c>
      <c r="D89" s="131">
        <f>C89-'q(x,t) Rekursion'!J107</f>
        <v>-0.14436882811634139</v>
      </c>
      <c r="E89" s="131">
        <v>7.4999999999999997E-3</v>
      </c>
      <c r="F89" s="131">
        <v>1.0075000000000001</v>
      </c>
      <c r="G89" s="131">
        <v>0.99255583126550795</v>
      </c>
      <c r="H89" s="131">
        <v>0</v>
      </c>
      <c r="I89" s="131">
        <v>0</v>
      </c>
      <c r="J89" s="131">
        <v>0</v>
      </c>
      <c r="K89" s="131">
        <v>0</v>
      </c>
      <c r="L89" s="131">
        <v>0</v>
      </c>
      <c r="M89" s="131">
        <v>0</v>
      </c>
      <c r="N89" s="131">
        <v>0</v>
      </c>
      <c r="O89" s="131">
        <v>0</v>
      </c>
      <c r="P89" s="131">
        <v>0</v>
      </c>
      <c r="Q89" s="131">
        <v>0</v>
      </c>
      <c r="R89" s="131">
        <v>0</v>
      </c>
      <c r="S89" s="131">
        <v>0</v>
      </c>
      <c r="T89" s="131">
        <v>0</v>
      </c>
      <c r="U89" s="131">
        <v>0</v>
      </c>
      <c r="V89" s="131">
        <v>0</v>
      </c>
      <c r="W89" s="131">
        <v>0</v>
      </c>
      <c r="X89" s="131">
        <v>0</v>
      </c>
    </row>
    <row r="90" spans="1:24">
      <c r="A90" s="131">
        <v>89</v>
      </c>
      <c r="B90" s="131">
        <v>119</v>
      </c>
      <c r="C90" s="131">
        <v>0.13855111902407799</v>
      </c>
      <c r="D90" s="131">
        <f>C90-'q(x,t) Rekursion'!J108</f>
        <v>-0.14895804918006947</v>
      </c>
      <c r="E90" s="131">
        <v>7.4999999999999997E-3</v>
      </c>
      <c r="F90" s="131">
        <v>1.0075000000000001</v>
      </c>
      <c r="G90" s="131">
        <v>0.99255583126550795</v>
      </c>
      <c r="H90" s="131">
        <v>0</v>
      </c>
      <c r="I90" s="131">
        <v>0</v>
      </c>
      <c r="J90" s="131">
        <v>0</v>
      </c>
      <c r="K90" s="131">
        <v>0</v>
      </c>
      <c r="L90" s="131">
        <v>0</v>
      </c>
      <c r="M90" s="131">
        <v>0</v>
      </c>
      <c r="N90" s="131">
        <v>0</v>
      </c>
      <c r="O90" s="131">
        <v>0</v>
      </c>
      <c r="P90" s="131">
        <v>0</v>
      </c>
      <c r="Q90" s="131">
        <v>0</v>
      </c>
      <c r="R90" s="131">
        <v>0</v>
      </c>
      <c r="S90" s="131">
        <v>0</v>
      </c>
      <c r="T90" s="131">
        <v>0</v>
      </c>
      <c r="U90" s="131">
        <v>0</v>
      </c>
      <c r="V90" s="131">
        <v>0</v>
      </c>
      <c r="W90" s="131">
        <v>0</v>
      </c>
      <c r="X90" s="131">
        <v>0</v>
      </c>
    </row>
    <row r="91" spans="1:24">
      <c r="A91" s="131">
        <v>90</v>
      </c>
      <c r="B91" s="131">
        <v>120</v>
      </c>
      <c r="C91" s="131">
        <v>1</v>
      </c>
      <c r="D91" s="131">
        <f>C91-'q(x,t) Rekursion'!J109</f>
        <v>0.70503438455003664</v>
      </c>
      <c r="E91" s="131">
        <v>7.4999999999999997E-3</v>
      </c>
      <c r="F91" s="131">
        <v>1.0075000000000001</v>
      </c>
      <c r="G91" s="131">
        <v>0.99255583126550795</v>
      </c>
      <c r="H91" s="131">
        <v>0</v>
      </c>
      <c r="I91" s="131">
        <v>0</v>
      </c>
      <c r="J91" s="131">
        <v>0</v>
      </c>
      <c r="K91" s="131">
        <v>0</v>
      </c>
      <c r="L91" s="131">
        <v>0</v>
      </c>
      <c r="M91" s="131">
        <v>0</v>
      </c>
      <c r="N91" s="131">
        <v>0</v>
      </c>
      <c r="O91" s="131">
        <v>0</v>
      </c>
      <c r="P91" s="131">
        <v>0</v>
      </c>
      <c r="Q91" s="131">
        <v>0</v>
      </c>
      <c r="R91" s="131">
        <v>0</v>
      </c>
      <c r="S91" s="131">
        <v>0</v>
      </c>
      <c r="T91" s="131">
        <v>0</v>
      </c>
      <c r="U91" s="131">
        <v>0</v>
      </c>
      <c r="V91" s="131">
        <v>0</v>
      </c>
      <c r="W91" s="131">
        <v>0</v>
      </c>
      <c r="X91" s="131">
        <v>0</v>
      </c>
    </row>
    <row r="92" spans="1:24">
      <c r="A92" s="131">
        <v>91</v>
      </c>
      <c r="B92" s="131">
        <v>121</v>
      </c>
      <c r="C92" s="131">
        <v>1</v>
      </c>
      <c r="D92" s="131">
        <f>C92-'q(x,t) Rekursion'!J110</f>
        <v>0</v>
      </c>
      <c r="E92" s="131">
        <v>7.4999999999999997E-3</v>
      </c>
      <c r="F92" s="131">
        <v>1.0075000000000001</v>
      </c>
      <c r="G92" s="131">
        <v>0.99255583126550795</v>
      </c>
      <c r="H92" s="131">
        <v>0</v>
      </c>
      <c r="I92" s="131">
        <v>0</v>
      </c>
      <c r="J92" s="131">
        <v>0</v>
      </c>
      <c r="K92" s="131">
        <v>0</v>
      </c>
      <c r="L92" s="131">
        <v>0</v>
      </c>
      <c r="M92" s="131">
        <v>0</v>
      </c>
      <c r="N92" s="131">
        <v>0</v>
      </c>
      <c r="O92" s="131">
        <v>0</v>
      </c>
      <c r="P92" s="131">
        <v>0</v>
      </c>
      <c r="Q92" s="131">
        <v>0</v>
      </c>
      <c r="R92" s="131">
        <v>0</v>
      </c>
      <c r="S92" s="131">
        <v>0</v>
      </c>
      <c r="T92" s="131">
        <v>0</v>
      </c>
      <c r="U92" s="131">
        <v>0</v>
      </c>
      <c r="V92" s="131">
        <v>0</v>
      </c>
      <c r="W92" s="131">
        <v>0</v>
      </c>
      <c r="X92" s="131">
        <v>0</v>
      </c>
    </row>
    <row r="93" spans="1:24">
      <c r="A93" s="131"/>
      <c r="B93" s="131"/>
      <c r="C93" s="131"/>
      <c r="D93" s="131"/>
      <c r="E93" s="131"/>
      <c r="F93" s="131"/>
      <c r="G93" s="131"/>
      <c r="H93" s="131"/>
      <c r="I93" s="131"/>
      <c r="J93" s="131"/>
      <c r="K93" s="131"/>
      <c r="L93" s="131"/>
      <c r="M93" s="131"/>
      <c r="N93" s="131"/>
      <c r="O93" s="131"/>
      <c r="P93" s="131"/>
      <c r="Q93" s="131"/>
      <c r="R93" s="131"/>
      <c r="S93" s="131"/>
      <c r="T93" s="131"/>
      <c r="U93" s="131"/>
      <c r="V93" s="131"/>
      <c r="W93" s="131"/>
      <c r="X93" s="131"/>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N1237"/>
  <sheetViews>
    <sheetView showGridLines="0" topLeftCell="N1" zoomScaleNormal="100" workbookViewId="0">
      <selection activeCell="G15" sqref="G15:Y16"/>
    </sheetView>
  </sheetViews>
  <sheetFormatPr baseColWidth="10" defaultRowHeight="13.2"/>
  <cols>
    <col min="1" max="1" width="17.88671875" style="14" bestFit="1" customWidth="1"/>
    <col min="2" max="2" width="5" style="14" bestFit="1" customWidth="1"/>
    <col min="3" max="3" width="27.88671875" customWidth="1"/>
    <col min="4" max="4" width="20.33203125" bestFit="1" customWidth="1"/>
    <col min="5" max="5" width="14.44140625" bestFit="1" customWidth="1"/>
    <col min="6" max="6" width="20.33203125" bestFit="1" customWidth="1"/>
    <col min="11" max="11" width="11.44140625" customWidth="1"/>
    <col min="12" max="12" width="14.109375" customWidth="1"/>
    <col min="13" max="13" width="21.5546875" customWidth="1"/>
    <col min="14" max="14" width="12" bestFit="1" customWidth="1"/>
    <col min="15" max="15" width="11.77734375" bestFit="1" customWidth="1"/>
    <col min="16" max="16" width="6.21875" bestFit="1" customWidth="1"/>
    <col min="17" max="17" width="3.21875" bestFit="1" customWidth="1"/>
    <col min="18" max="18" width="3.21875" customWidth="1"/>
    <col min="19" max="19" width="12.5546875" bestFit="1" customWidth="1"/>
    <col min="20" max="20" width="11.6640625" customWidth="1"/>
    <col min="21" max="21" width="9.33203125" bestFit="1" customWidth="1"/>
    <col min="22" max="22" width="18.44140625" customWidth="1"/>
    <col min="23" max="23" width="16" customWidth="1"/>
    <col min="24" max="24" width="8.109375" bestFit="1" customWidth="1"/>
    <col min="25" max="40" width="18.33203125" customWidth="1"/>
  </cols>
  <sheetData>
    <row r="1" spans="1:40" ht="21.6" thickBot="1">
      <c r="A1" s="5" t="s">
        <v>5</v>
      </c>
      <c r="B1" s="5"/>
      <c r="V1" t="s">
        <v>131</v>
      </c>
    </row>
    <row r="2" spans="1:40">
      <c r="A2" s="30"/>
      <c r="B2" s="30"/>
      <c r="M2" s="85" t="s">
        <v>86</v>
      </c>
      <c r="O2" s="86" t="s">
        <v>87</v>
      </c>
      <c r="P2" s="87">
        <v>0.05</v>
      </c>
    </row>
    <row r="3" spans="1:40" ht="13.8" thickBot="1">
      <c r="A3" s="64" t="s">
        <v>34</v>
      </c>
      <c r="B3" s="65">
        <v>2017</v>
      </c>
      <c r="C3" s="67" t="s">
        <v>79</v>
      </c>
      <c r="D3" s="68"/>
      <c r="E3" s="78" t="s">
        <v>70</v>
      </c>
      <c r="M3" s="88">
        <f>(S19+T19+U19*M5)/W19</f>
        <v>4547.7158756883819</v>
      </c>
      <c r="O3" s="89" t="s">
        <v>88</v>
      </c>
      <c r="P3" s="90">
        <v>0.03</v>
      </c>
    </row>
    <row r="4" spans="1:40">
      <c r="A4" s="64" t="s">
        <v>35</v>
      </c>
      <c r="B4" s="65">
        <v>30</v>
      </c>
      <c r="C4" s="69" t="s">
        <v>85</v>
      </c>
      <c r="D4" s="70" t="s">
        <v>78</v>
      </c>
      <c r="E4" s="74"/>
      <c r="M4" s="85" t="s">
        <v>89</v>
      </c>
      <c r="O4" s="89" t="s">
        <v>90</v>
      </c>
      <c r="P4" s="90">
        <v>1E-3</v>
      </c>
    </row>
    <row r="5" spans="1:40" ht="13.8" thickBot="1">
      <c r="A5" s="66" t="s">
        <v>36</v>
      </c>
      <c r="B5" s="65">
        <v>40</v>
      </c>
      <c r="C5" s="71" t="s">
        <v>67</v>
      </c>
      <c r="D5" s="72">
        <v>1.2500000000000001E-2</v>
      </c>
      <c r="E5" s="76" t="s">
        <v>81</v>
      </c>
      <c r="M5" s="91">
        <f>((1+P5)*S19+T19)/(W19-P8*P2-P3*W19-P4*P8*X19-U19)</f>
        <v>5240.9265024245005</v>
      </c>
      <c r="O5" s="92" t="s">
        <v>91</v>
      </c>
      <c r="P5" s="93">
        <v>0.02</v>
      </c>
    </row>
    <row r="6" spans="1:40" ht="27" thickBot="1">
      <c r="A6" s="64" t="s">
        <v>41</v>
      </c>
      <c r="B6" s="65">
        <v>1</v>
      </c>
      <c r="M6" s="94" t="s">
        <v>92</v>
      </c>
      <c r="O6" s="89" t="s">
        <v>93</v>
      </c>
      <c r="P6" s="95">
        <v>2.5000000000000001E-2</v>
      </c>
      <c r="T6" s="96" t="s">
        <v>94</v>
      </c>
      <c r="W6" s="96" t="s">
        <v>95</v>
      </c>
      <c r="AD6" s="96" t="s">
        <v>96</v>
      </c>
    </row>
    <row r="7" spans="1:40" ht="13.8" thickBot="1">
      <c r="A7" s="35"/>
      <c r="B7" s="32"/>
      <c r="M7" s="91">
        <f>M3+P6*P8*M5/W19</f>
        <v>4683.51963901198</v>
      </c>
      <c r="O7" s="97" t="s">
        <v>97</v>
      </c>
      <c r="P7" s="98">
        <f>(P2-P6)/X19</f>
        <v>7.6913384398867427E-4</v>
      </c>
      <c r="T7" s="99" t="s">
        <v>98</v>
      </c>
      <c r="U7" s="100">
        <f>(AC29-M5*U10-(AN29+AK29))/(U8+U9)</f>
        <v>2577.2841729444158</v>
      </c>
    </row>
    <row r="8" spans="1:40" ht="14.4" thickBot="1">
      <c r="A8" s="73" t="s">
        <v>37</v>
      </c>
      <c r="B8" s="65">
        <v>5</v>
      </c>
      <c r="O8" s="101" t="s">
        <v>3</v>
      </c>
      <c r="P8" s="102">
        <f>SUM(P19:P140)</f>
        <v>20</v>
      </c>
      <c r="T8" s="96" t="s">
        <v>99</v>
      </c>
      <c r="U8">
        <v>16.211663969089479</v>
      </c>
      <c r="W8" s="103" t="s">
        <v>100</v>
      </c>
      <c r="X8" s="104">
        <f>AC29</f>
        <v>47483.329701302733</v>
      </c>
      <c r="Y8" s="96"/>
      <c r="AA8" s="96"/>
      <c r="AD8" s="86" t="s">
        <v>101</v>
      </c>
      <c r="AE8" s="105">
        <v>292458.94086485356</v>
      </c>
      <c r="AF8" s="99" t="s">
        <v>102</v>
      </c>
      <c r="AG8" s="100">
        <f>AE9-AE8</f>
        <v>53010.052726436057</v>
      </c>
      <c r="AM8" s="106">
        <f>AI21+AN19</f>
        <v>5240.9265024245005</v>
      </c>
    </row>
    <row r="9" spans="1:40" ht="14.4" thickBot="1">
      <c r="A9" s="64" t="s">
        <v>38</v>
      </c>
      <c r="B9" s="70">
        <v>10</v>
      </c>
      <c r="M9" s="103" t="s">
        <v>103</v>
      </c>
      <c r="N9" s="104">
        <v>12000</v>
      </c>
      <c r="O9" s="107" t="s">
        <v>104</v>
      </c>
      <c r="P9" s="108">
        <f>SUM(Q19:Q140)</f>
        <v>40</v>
      </c>
      <c r="T9" s="96" t="s">
        <v>105</v>
      </c>
      <c r="U9">
        <v>1.4144561952984688E-2</v>
      </c>
      <c r="W9" s="103" t="s">
        <v>106</v>
      </c>
      <c r="X9" s="109">
        <f>AC59</f>
        <v>200023.89221560705</v>
      </c>
      <c r="Y9" s="103" t="s">
        <v>107</v>
      </c>
      <c r="Z9" s="109">
        <v>24.350332912461049</v>
      </c>
      <c r="AA9" s="103" t="s">
        <v>108</v>
      </c>
      <c r="AB9" s="104">
        <f>(X9-60000)/((1+P5)*Z9)</f>
        <v>5637.6365035783419</v>
      </c>
      <c r="AD9" s="97" t="s">
        <v>109</v>
      </c>
      <c r="AE9" s="110">
        <v>345468.99359128962</v>
      </c>
    </row>
    <row r="10" spans="1:40" ht="13.8">
      <c r="T10" s="96" t="s">
        <v>110</v>
      </c>
      <c r="U10">
        <v>0.26639029435929007</v>
      </c>
    </row>
    <row r="11" spans="1:40" ht="21">
      <c r="A11" s="5" t="s">
        <v>6</v>
      </c>
      <c r="B11" s="5"/>
    </row>
    <row r="12" spans="1:40">
      <c r="A12" s="31"/>
      <c r="B12" s="31"/>
      <c r="C12" s="6"/>
      <c r="D12" s="6"/>
      <c r="E12" s="6"/>
      <c r="F12" s="6"/>
      <c r="AD12" s="111" t="s">
        <v>111</v>
      </c>
      <c r="AE12" s="111" t="s">
        <v>111</v>
      </c>
      <c r="AF12" s="111" t="s">
        <v>112</v>
      </c>
      <c r="AG12" s="111" t="s">
        <v>112</v>
      </c>
      <c r="AH12" s="111" t="s">
        <v>112</v>
      </c>
      <c r="AI12" s="14" t="s">
        <v>113</v>
      </c>
    </row>
    <row r="13" spans="1:40" ht="15.6">
      <c r="A13" s="10"/>
      <c r="B13" s="10"/>
      <c r="C13" s="10" t="s">
        <v>11</v>
      </c>
      <c r="D13" s="10" t="s">
        <v>11</v>
      </c>
      <c r="E13" s="11" t="s">
        <v>10</v>
      </c>
      <c r="F13" s="10" t="s">
        <v>10</v>
      </c>
      <c r="H13" s="61" t="s">
        <v>68</v>
      </c>
      <c r="I13" s="59" t="s">
        <v>4</v>
      </c>
      <c r="J13" s="59" t="s">
        <v>33</v>
      </c>
      <c r="K13" s="59" t="s">
        <v>69</v>
      </c>
      <c r="L13" s="59" t="s">
        <v>71</v>
      </c>
      <c r="M13" s="59" t="s">
        <v>72</v>
      </c>
      <c r="N13" s="59" t="s">
        <v>74</v>
      </c>
      <c r="O13" s="59" t="s">
        <v>75</v>
      </c>
      <c r="P13" s="59" t="s">
        <v>76</v>
      </c>
      <c r="Q13" s="59" t="s">
        <v>114</v>
      </c>
      <c r="R13" s="59" t="s">
        <v>115</v>
      </c>
      <c r="S13" s="59" t="s">
        <v>116</v>
      </c>
      <c r="T13" s="59" t="s">
        <v>117</v>
      </c>
      <c r="U13" s="59" t="s">
        <v>118</v>
      </c>
      <c r="V13" s="59" t="s">
        <v>119</v>
      </c>
      <c r="W13" s="59" t="s">
        <v>77</v>
      </c>
      <c r="X13" s="59" t="s">
        <v>120</v>
      </c>
      <c r="Y13" s="59" t="s">
        <v>121</v>
      </c>
      <c r="Z13" s="59" t="s">
        <v>122</v>
      </c>
      <c r="AA13" s="59" t="s">
        <v>123</v>
      </c>
      <c r="AB13" s="59" t="s">
        <v>124</v>
      </c>
      <c r="AC13" s="59" t="s">
        <v>125</v>
      </c>
      <c r="AD13" s="112" t="s">
        <v>126</v>
      </c>
      <c r="AE13" s="112" t="s">
        <v>127</v>
      </c>
      <c r="AF13" s="112" t="s">
        <v>126</v>
      </c>
      <c r="AG13" s="112" t="s">
        <v>127</v>
      </c>
      <c r="AH13" s="112" t="s">
        <v>128</v>
      </c>
      <c r="AI13" s="59" t="s">
        <v>87</v>
      </c>
      <c r="AJ13" s="59" t="s">
        <v>88</v>
      </c>
      <c r="AK13" s="59" t="s">
        <v>90</v>
      </c>
      <c r="AL13" s="59" t="s">
        <v>91</v>
      </c>
      <c r="AM13" s="59" t="s">
        <v>129</v>
      </c>
      <c r="AN13" s="59" t="s">
        <v>97</v>
      </c>
    </row>
    <row r="14" spans="1:40" ht="12.75" customHeight="1">
      <c r="A14" s="10"/>
      <c r="B14" s="10"/>
      <c r="C14" s="10" t="s">
        <v>29</v>
      </c>
      <c r="D14" s="10" t="s">
        <v>30</v>
      </c>
      <c r="E14" s="11" t="s">
        <v>29</v>
      </c>
      <c r="F14" s="10" t="s">
        <v>30</v>
      </c>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row>
    <row r="15" spans="1:40">
      <c r="A15" s="10"/>
      <c r="B15" s="10"/>
      <c r="C15" s="10" t="s">
        <v>9</v>
      </c>
      <c r="D15" s="10" t="s">
        <v>8</v>
      </c>
      <c r="E15" s="11" t="s">
        <v>9</v>
      </c>
      <c r="F15" s="10" t="s">
        <v>8</v>
      </c>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row>
    <row r="16" spans="1:40">
      <c r="A16" s="10"/>
      <c r="B16" s="10"/>
      <c r="C16" s="10"/>
      <c r="D16" s="10"/>
      <c r="E16" s="11"/>
      <c r="F16" s="1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row>
    <row r="17" spans="1:40">
      <c r="A17" s="10" t="s">
        <v>4</v>
      </c>
      <c r="B17" s="10" t="s">
        <v>3</v>
      </c>
      <c r="C17" s="10" t="s">
        <v>33</v>
      </c>
      <c r="D17" s="10" t="s">
        <v>33</v>
      </c>
      <c r="E17" s="11" t="s">
        <v>33</v>
      </c>
      <c r="F17" s="10" t="s">
        <v>33</v>
      </c>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row>
    <row r="18" spans="1:40">
      <c r="A18" s="46"/>
      <c r="B18" s="46"/>
      <c r="C18" s="19"/>
      <c r="D18" s="19"/>
      <c r="E18" s="19"/>
      <c r="F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row>
    <row r="19" spans="1:40">
      <c r="A19" s="47">
        <f>x+B19-Jahr</f>
        <v>30</v>
      </c>
      <c r="B19" s="47">
        <f>MAX(Jahr,1999)</f>
        <v>2017</v>
      </c>
      <c r="C19" s="48">
        <f>IF($A19=121,1,IF($A19&gt;121,"",IF($A19&lt;(x+n),INDEX(Aggregattafel_2.O,$A19+1,Geschlecht),IF($A19=(x+n),INDEX(f,1,Geschlecht),IF(AND($A19&gt;(x+n),$A19&lt;(x+n+5)),INDEX(f,2,Geschlecht),1))*INDEX(Selektionstafel_2.O,$A19+1,Geschlecht))*EXP(-(INDEX(F_2_2.O,$A19+1,Geschlecht)*($B19-1999)+INDEX(G,$B19-1998,1)*(INDEX(F_1_2.O,$A19+1,Geschlecht)-INDEX(F_2_2.O,$A19+1,Geschlecht))))))</f>
        <v>4.9317148165386516E-4</v>
      </c>
      <c r="D19" s="48">
        <f>IF($A19=121,1,IF($A19&gt;121,"",INDEX(Aggregattafel_2.O,$A19+1,Geschlecht)*EXP(-(INDEX(F_2_2.O,$A19+1,Geschlecht)*($B19-1999)+INDEX(G,$B19-1998,1)*(INDEX(F_1_2.O,$A19+1,Geschlecht)-INDEX(F_2_2.O,$A19+1,Geschlecht))))))</f>
        <v>4.9317148165386516E-4</v>
      </c>
      <c r="E19" s="48">
        <f t="shared" ref="E19:E50" si="0">IF($A19=121,1,IF($A19&gt;121,"",IF($A19&lt;(x+n),INDEX(Aggregattafel_1.O,$A19+1,Geschlecht),IF($A19=(x+n),INDEX(f,1,Geschlecht),IF(AND($A19&gt;(x+n),$A19&lt;(x+n+5)),INDEX(f,2,Geschlecht),1))*INDEX(Selektionstafel_1.O,$A19+1,Geschlecht))*EXP(-INDEX(F_1.O,$A19+1,Geschlecht)*($B19-1999))))</f>
        <v>3.6451900643746671E-4</v>
      </c>
      <c r="F19" s="48">
        <f>IF($A19=121,1,IF($A19&gt;121,"",INDEX(Aggregattafel_1.O,$A19+1,Geschlecht)*EXP(-INDEX(F_1.O,$A19+1,Geschlecht)*($B19-1999))))</f>
        <v>3.6451900643746671E-4</v>
      </c>
      <c r="H19" s="19">
        <v>0</v>
      </c>
      <c r="I19" s="47">
        <f>x+B19-Jahr</f>
        <v>30</v>
      </c>
      <c r="J19" s="19">
        <f t="shared" ref="J19:J50" si="1">IF($D$4="1.O. Selektion",E19,IF($D$4="1.O. Aggregat",F19,IF($D$4="2.O. Selektion",C19,D19)))</f>
        <v>3.6451900643746671E-4</v>
      </c>
      <c r="K19" s="19">
        <f>IF(J19&lt;&gt;"",1-J19,"")</f>
        <v>0.99963548099356259</v>
      </c>
      <c r="L19" s="25"/>
      <c r="M19" s="113">
        <f>IF(E$5="konstant",D$5,L20)</f>
        <v>-3.0200000000000001E-3</v>
      </c>
      <c r="N19" s="114"/>
      <c r="O19" s="114"/>
      <c r="P19" s="114">
        <v>1</v>
      </c>
      <c r="Q19" s="114">
        <v>1</v>
      </c>
      <c r="R19" s="114">
        <v>0</v>
      </c>
      <c r="S19" s="114">
        <f t="shared" ref="S19:S50" si="2">N19+S20*K19/(1+M19)</f>
        <v>84717.118002929303</v>
      </c>
      <c r="T19" s="114">
        <f>(O20*J19+T20*K19)/(1+M19)</f>
        <v>127.09552939441267</v>
      </c>
      <c r="U19" s="114">
        <f>(R20*J19+U20*K19)/(1+M19)</f>
        <v>0.55492202080781605</v>
      </c>
      <c r="V19" s="114">
        <f>S19+T19+U19*$M$5</f>
        <v>87752.519057954356</v>
      </c>
      <c r="W19" s="114">
        <f>P19+W20*K19/(1+M19)</f>
        <v>19.295954597135285</v>
      </c>
      <c r="X19" s="114">
        <f t="shared" ref="X19:X50" si="3">Q19+X20*K19/(1+M19)</f>
        <v>32.504095607536591</v>
      </c>
      <c r="Y19" s="114">
        <f>V19-W19*$M$3</f>
        <v>0</v>
      </c>
      <c r="Z19" s="114">
        <f>-AI21</f>
        <v>-2620.4632512122503</v>
      </c>
      <c r="AA19" s="114">
        <f>-AI19</f>
        <v>-5240.9265024245005</v>
      </c>
      <c r="AB19" s="114">
        <f>-AI21</f>
        <v>-2620.4632512122503</v>
      </c>
      <c r="AC19" s="114">
        <f>IF(-AI21&lt;=0,0,-AI21)</f>
        <v>0</v>
      </c>
      <c r="AD19" s="114">
        <f t="shared" ref="AD19:AD50" si="4">N19+Y20/(1+M19)-Y19</f>
        <v>4547.4573060490657</v>
      </c>
      <c r="AE19" s="114">
        <f>$M$3-AD19</f>
        <v>0.25856963931619248</v>
      </c>
      <c r="AF19" s="114">
        <f t="shared" ref="AF19:AF50" si="5">N19+AA20/(1+M19)-AA19</f>
        <v>4976.8677185994056</v>
      </c>
      <c r="AG19" s="114">
        <f t="shared" ref="AG19:AG50" si="6">1/(1+M19)*J19*(O20+R20*$M$5-AA20)</f>
        <v>2.0124587038567499</v>
      </c>
      <c r="AH19" s="114">
        <f>$M$5-AG19-AF19</f>
        <v>262.04632512123771</v>
      </c>
      <c r="AI19" s="114">
        <f>M5*P2*P8</f>
        <v>5240.9265024245005</v>
      </c>
      <c r="AJ19" s="114">
        <f>$P$3*$M$5*W19</f>
        <v>3033.8603951311857</v>
      </c>
      <c r="AK19" s="114">
        <f>$M$5*$P$4*X19*$P$8</f>
        <v>3407.0315221375668</v>
      </c>
      <c r="AL19" s="114">
        <f t="shared" ref="AL19:AL50" si="7">S19*$P$5</f>
        <v>1694.3423600585861</v>
      </c>
      <c r="AM19" s="114">
        <f>SUM(AJ19:AL19)</f>
        <v>8135.2342773273394</v>
      </c>
      <c r="AN19" s="115">
        <f>$M$5*$P$7*X19*$P$8</f>
        <v>2620.4632512122503</v>
      </c>
    </row>
    <row r="20" spans="1:40" ht="14.4">
      <c r="A20" s="47">
        <f>IF(AND(A19&lt;121,A19&lt;&gt;""),A19+1,"")</f>
        <v>31</v>
      </c>
      <c r="B20" s="47">
        <f>IF(AND($A19&lt;121,$A19&lt;&gt;""),B19+1,"")</f>
        <v>2018</v>
      </c>
      <c r="C20" s="48">
        <f t="shared" ref="C20:C83" si="8">IF($A20=121,1,IF($A20&gt;121,"",IF($A20&lt;(x+n),INDEX(Aggregattafel_2.O,$A20+1,Geschlecht),IF($A20=(x+n),INDEX(f,1,Geschlecht),IF(AND($A20&gt;(x+n),$A20&lt;(x+n+5)),INDEX(f,2,Geschlecht),1))*INDEX(Selektionstafel_2.O,$A20+1,Geschlecht))*EXP(-(INDEX(F_2_2.O,$A20+1,Geschlecht)*($B20-1999)+INDEX(G,$B20-1998,1)*(INDEX(F_1_2.O,$A20+1,Geschlecht)-INDEX(F_2_2.O,$A20+1,Geschlecht))))))</f>
        <v>4.9144225755471131E-4</v>
      </c>
      <c r="D20" s="48">
        <f t="shared" ref="D20:D83" si="9">IF($A20=121,1,IF($A20&gt;121,"",INDEX(Aggregattafel_2.O,$A20+1,Geschlecht)*EXP(-(INDEX(F_2_2.O,$A20+1,Geschlecht)*($B20-1999)+INDEX(G,$B20-1998,1)*(INDEX(F_1_2.O,$A20+1,Geschlecht)-INDEX(F_2_2.O,$A20+1,Geschlecht))))))</f>
        <v>4.9144225755471131E-4</v>
      </c>
      <c r="E20" s="48">
        <f t="shared" si="0"/>
        <v>3.594670680261293E-4</v>
      </c>
      <c r="F20" s="48">
        <f t="shared" ref="F20:F83" si="10">IF($A20=121,1,IF($A20&gt;121,"",INDEX(Aggregattafel_1.O,$A20+1,Geschlecht)*EXP(-INDEX(F_1.O,$A20+1,Geschlecht)*($B20-1999))))</f>
        <v>3.594670680261293E-4</v>
      </c>
      <c r="H20" s="19">
        <v>1</v>
      </c>
      <c r="I20" s="47">
        <f>IF(AND(A19&lt;121,A19&lt;&gt;""),A19+1,"")</f>
        <v>31</v>
      </c>
      <c r="J20" s="19">
        <f t="shared" si="1"/>
        <v>3.594670680261293E-4</v>
      </c>
      <c r="K20" s="19">
        <f t="shared" ref="K20:K83" si="11">IF(J20&lt;&gt;"",1-J20,"")</f>
        <v>0.99964053293197386</v>
      </c>
      <c r="L20" s="62">
        <v>-3.0200000000000001E-3</v>
      </c>
      <c r="M20" s="113">
        <f t="shared" ref="M20:M83" si="12">IF(E$5="konstant",D$5,(1+L21)^H21/(1+L20)^H20 -1)</f>
        <v>-3.1399963890950122E-3</v>
      </c>
      <c r="N20" s="114"/>
      <c r="O20" s="114"/>
      <c r="P20" s="114">
        <v>1</v>
      </c>
      <c r="Q20" s="114">
        <v>1</v>
      </c>
      <c r="R20" s="114">
        <v>1</v>
      </c>
      <c r="S20" s="114">
        <f t="shared" si="2"/>
        <v>84492.071272432513</v>
      </c>
      <c r="T20" s="114">
        <f t="shared" ref="T20:T83" si="13">(O21*J20+T21*K20)/(1+M20)</f>
        <v>126.75790656179953</v>
      </c>
      <c r="U20" s="114">
        <f t="shared" ref="U20:U83" si="14">(R21*J20+U21*K20)/(1+M20)</f>
        <v>0.55308324665408648</v>
      </c>
      <c r="V20" s="114">
        <f t="shared" ref="V20:V83" si="15">S20+T20+U20*$M$5</f>
        <v>87517.497824430713</v>
      </c>
      <c r="W20" s="114">
        <f t="shared" ref="W20:W83" si="16">P20+W21*K20/(1+M20)</f>
        <v>18.2473523209901</v>
      </c>
      <c r="X20" s="114">
        <f t="shared" si="3"/>
        <v>31.42040657418811</v>
      </c>
      <c r="Y20" s="114">
        <f t="shared" ref="Y20:Y83" si="17">V20-W20*$M$3</f>
        <v>4533.7239849847974</v>
      </c>
      <c r="Z20" s="114">
        <f>V20-$M$7*W20</f>
        <v>2055.6648691027513</v>
      </c>
      <c r="AA20" s="114">
        <f t="shared" ref="AA20:AA51" si="18">V20+AM20-W20*$M$5</f>
        <v>-263.26132629794301</v>
      </c>
      <c r="AB20" s="114">
        <f t="shared" ref="AB20:AB51" si="19">V20+AN20+AM20-W20*$M$5</f>
        <v>2269.8354797155334</v>
      </c>
      <c r="AC20" s="114">
        <f>IF((V20+AM20+AN20-W20*$M$5)&lt;=0,0,V20+AM20+AN20-W20*$M$5)</f>
        <v>2269.8354797155334</v>
      </c>
      <c r="AD20" s="114">
        <f t="shared" si="4"/>
        <v>4547.2004195925656</v>
      </c>
      <c r="AE20" s="114">
        <f t="shared" ref="AE20:AE83" si="20">$M$3-AD20</f>
        <v>0.51545609581626195</v>
      </c>
      <c r="AF20" s="114">
        <f t="shared" si="5"/>
        <v>4976.7947879903022</v>
      </c>
      <c r="AG20" s="114">
        <f t="shared" si="6"/>
        <v>2.0853893129788226</v>
      </c>
      <c r="AH20" s="114">
        <f t="shared" ref="AH20:AH83" si="21">$M$5-AG20-AF20</f>
        <v>262.04632512121952</v>
      </c>
      <c r="AI20" s="116" t="s">
        <v>130</v>
      </c>
      <c r="AJ20" s="114">
        <f t="shared" ref="AJ20:AJ83" si="22">$P$3*$M$5*W20</f>
        <v>2868.9909713446268</v>
      </c>
      <c r="AK20" s="114">
        <f t="shared" ref="AK20:AK83" si="23">$M$5*$P$4*X20*$P$8</f>
        <v>3293.4408306323098</v>
      </c>
      <c r="AL20" s="114">
        <f t="shared" si="7"/>
        <v>1689.8414254486504</v>
      </c>
      <c r="AM20" s="114">
        <f t="shared" ref="AM20:AM83" si="24">SUM(AJ20:AL20)</f>
        <v>7852.2732274255868</v>
      </c>
      <c r="AN20" s="115">
        <f t="shared" ref="AN20:AN83" si="25">$M$5*$P$7*X20*$P$8</f>
        <v>2533.0968060134801</v>
      </c>
    </row>
    <row r="21" spans="1:40" ht="14.4">
      <c r="A21" s="47">
        <f t="shared" ref="A21:A84" si="26">IF(AND(A20&lt;121,A20&lt;&gt;""),A20+1,"")</f>
        <v>32</v>
      </c>
      <c r="B21" s="47">
        <f t="shared" ref="B21:B84" si="27">IF(AND($A20&lt;121,$A20&lt;&gt;""),B20+1,"")</f>
        <v>2019</v>
      </c>
      <c r="C21" s="48">
        <f t="shared" si="8"/>
        <v>5.0114592351038333E-4</v>
      </c>
      <c r="D21" s="48">
        <f t="shared" si="9"/>
        <v>5.0114592351038333E-4</v>
      </c>
      <c r="E21" s="48">
        <f t="shared" si="0"/>
        <v>3.6255985253254134E-4</v>
      </c>
      <c r="F21" s="48">
        <f t="shared" si="10"/>
        <v>3.6255985253254134E-4</v>
      </c>
      <c r="H21" s="19">
        <v>2</v>
      </c>
      <c r="I21" s="47">
        <f t="shared" ref="I21:I84" si="28">IF(AND(A20&lt;121,A20&lt;&gt;""),A20+1,"")</f>
        <v>32</v>
      </c>
      <c r="J21" s="19">
        <f t="shared" si="1"/>
        <v>3.6255985253254134E-4</v>
      </c>
      <c r="K21" s="19">
        <f t="shared" si="11"/>
        <v>0.99963744014746747</v>
      </c>
      <c r="L21" s="62">
        <v>-3.0799999999999998E-3</v>
      </c>
      <c r="M21" s="113">
        <f t="shared" si="12"/>
        <v>-2.6899491411510601E-3</v>
      </c>
      <c r="N21" s="114"/>
      <c r="O21" s="114"/>
      <c r="P21" s="114">
        <v>1</v>
      </c>
      <c r="Q21" s="114">
        <v>1</v>
      </c>
      <c r="R21" s="114">
        <f>SUM($P$19:P20)*Q20</f>
        <v>2</v>
      </c>
      <c r="S21" s="114">
        <f t="shared" si="2"/>
        <v>84257.054109931341</v>
      </c>
      <c r="T21" s="114">
        <f t="shared" si="13"/>
        <v>126.4053257447346</v>
      </c>
      <c r="U21" s="114">
        <f t="shared" si="14"/>
        <v>0.55082563679732455</v>
      </c>
      <c r="V21" s="114">
        <f t="shared" si="15"/>
        <v>87270.296113782024</v>
      </c>
      <c r="W21" s="114">
        <f t="shared" si="16"/>
        <v>17.199378307072656</v>
      </c>
      <c r="X21" s="114">
        <f t="shared" si="3"/>
        <v>30.335791325354336</v>
      </c>
      <c r="Y21" s="114">
        <f t="shared" si="17"/>
        <v>9052.4103347373457</v>
      </c>
      <c r="Z21" s="114">
        <f t="shared" ref="Z21:Z84" si="29">V21-$M$7*W21</f>
        <v>6716.6700338106166</v>
      </c>
      <c r="AA21" s="114">
        <f t="shared" si="18"/>
        <v>4698.7329836427671</v>
      </c>
      <c r="AB21" s="114">
        <f t="shared" si="19"/>
        <v>7144.3886734476691</v>
      </c>
      <c r="AC21" s="114">
        <f t="shared" ref="AC21:AC84" si="30">IF((V21+AM21+AN21-W21*$M$5)&lt;=0,0,V21+AM21+AN21-W21*$M$5)</f>
        <v>7144.3886734476691</v>
      </c>
      <c r="AD21" s="114">
        <f t="shared" si="4"/>
        <v>4546.9306268468317</v>
      </c>
      <c r="AE21" s="114">
        <f t="shared" si="20"/>
        <v>0.78524884155012842</v>
      </c>
      <c r="AF21" s="114">
        <f t="shared" si="5"/>
        <v>4976.672266908985</v>
      </c>
      <c r="AG21" s="114">
        <f t="shared" si="6"/>
        <v>2.2079103943038172</v>
      </c>
      <c r="AH21" s="114">
        <f t="shared" si="21"/>
        <v>262.04632512121134</v>
      </c>
      <c r="AI21" s="114">
        <f>M5*P6*P8</f>
        <v>2620.4632512122503</v>
      </c>
      <c r="AJ21" s="114">
        <f t="shared" si="22"/>
        <v>2704.2203278428638</v>
      </c>
      <c r="AK21" s="114">
        <f t="shared" si="23"/>
        <v>3179.7530545813765</v>
      </c>
      <c r="AL21" s="114">
        <f t="shared" si="7"/>
        <v>1685.1410821986269</v>
      </c>
      <c r="AM21" s="114">
        <f t="shared" si="24"/>
        <v>7569.1144646228677</v>
      </c>
      <c r="AN21" s="115">
        <f t="shared" si="25"/>
        <v>2445.6556898049025</v>
      </c>
    </row>
    <row r="22" spans="1:40" ht="14.4">
      <c r="A22" s="47">
        <f t="shared" si="26"/>
        <v>33</v>
      </c>
      <c r="B22" s="47">
        <f t="shared" si="27"/>
        <v>2020</v>
      </c>
      <c r="C22" s="48">
        <f t="shared" si="8"/>
        <v>5.233793796673757E-4</v>
      </c>
      <c r="D22" s="48">
        <f t="shared" si="9"/>
        <v>5.233793796673757E-4</v>
      </c>
      <c r="E22" s="48">
        <f t="shared" si="0"/>
        <v>3.7454160073251055E-4</v>
      </c>
      <c r="F22" s="48">
        <f t="shared" si="10"/>
        <v>3.7454160073251055E-4</v>
      </c>
      <c r="H22" s="19">
        <v>3</v>
      </c>
      <c r="I22" s="47">
        <f t="shared" si="28"/>
        <v>33</v>
      </c>
      <c r="J22" s="19">
        <f t="shared" si="1"/>
        <v>3.7454160073251055E-4</v>
      </c>
      <c r="K22" s="19">
        <f t="shared" si="11"/>
        <v>0.99962545839926753</v>
      </c>
      <c r="L22" s="62">
        <v>-2.9499999999999999E-3</v>
      </c>
      <c r="M22" s="113">
        <f t="shared" si="12"/>
        <v>-1.9095931292144597E-3</v>
      </c>
      <c r="N22" s="114"/>
      <c r="O22" s="114"/>
      <c r="P22" s="114">
        <v>1</v>
      </c>
      <c r="Q22" s="114">
        <v>1</v>
      </c>
      <c r="R22" s="114">
        <f>SUM($P$19:P21)*Q21</f>
        <v>3</v>
      </c>
      <c r="S22" s="114">
        <f t="shared" si="2"/>
        <v>84060.884021306934</v>
      </c>
      <c r="T22" s="114">
        <f t="shared" si="13"/>
        <v>126.11102464180748</v>
      </c>
      <c r="U22" s="114">
        <f t="shared" si="14"/>
        <v>0.54845511209566211</v>
      </c>
      <c r="V22" s="114">
        <f t="shared" si="15"/>
        <v>87061.407978321105</v>
      </c>
      <c r="W22" s="114">
        <f t="shared" si="16"/>
        <v>16.161662373235085</v>
      </c>
      <c r="X22" s="114">
        <f t="shared" si="3"/>
        <v>29.267490755806133</v>
      </c>
      <c r="Y22" s="114">
        <f t="shared" si="17"/>
        <v>13562.759426044344</v>
      </c>
      <c r="Z22" s="114">
        <f t="shared" si="29"/>
        <v>11367.944854193614</v>
      </c>
      <c r="AA22" s="114">
        <f t="shared" si="18"/>
        <v>9649.3789025077422</v>
      </c>
      <c r="AB22" s="114">
        <f t="shared" si="19"/>
        <v>12008.908757047102</v>
      </c>
      <c r="AC22" s="114">
        <f t="shared" si="30"/>
        <v>12008.908757047102</v>
      </c>
      <c r="AD22" s="114">
        <f t="shared" si="4"/>
        <v>4546.6317936661399</v>
      </c>
      <c r="AE22" s="114">
        <f t="shared" si="20"/>
        <v>1.0840820222420007</v>
      </c>
      <c r="AF22" s="114">
        <f t="shared" si="5"/>
        <v>4976.4913717699546</v>
      </c>
      <c r="AG22" s="114">
        <f t="shared" si="6"/>
        <v>2.3888055333320737</v>
      </c>
      <c r="AH22" s="114">
        <f t="shared" si="21"/>
        <v>262.04632512121407</v>
      </c>
      <c r="AI22" s="114"/>
      <c r="AJ22" s="114">
        <f t="shared" si="22"/>
        <v>2541.062539653738</v>
      </c>
      <c r="AK22" s="114">
        <f t="shared" si="23"/>
        <v>3067.7753592313688</v>
      </c>
      <c r="AL22" s="114">
        <f t="shared" si="7"/>
        <v>1681.2176804261387</v>
      </c>
      <c r="AM22" s="114">
        <f t="shared" si="24"/>
        <v>7290.0555793112462</v>
      </c>
      <c r="AN22" s="115">
        <f t="shared" si="25"/>
        <v>2359.5298545393584</v>
      </c>
    </row>
    <row r="23" spans="1:40" ht="14.4">
      <c r="A23" s="47">
        <f t="shared" si="26"/>
        <v>34</v>
      </c>
      <c r="B23" s="47">
        <f t="shared" si="27"/>
        <v>2021</v>
      </c>
      <c r="C23" s="48">
        <f t="shared" si="8"/>
        <v>5.5502556034252889E-4</v>
      </c>
      <c r="D23" s="48">
        <f t="shared" si="9"/>
        <v>5.5502556034252889E-4</v>
      </c>
      <c r="E23" s="48">
        <f t="shared" si="0"/>
        <v>3.9313525792856845E-4</v>
      </c>
      <c r="F23" s="48">
        <f t="shared" si="10"/>
        <v>3.9313525792856845E-4</v>
      </c>
      <c r="H23" s="19">
        <v>4</v>
      </c>
      <c r="I23" s="47">
        <f t="shared" si="28"/>
        <v>34</v>
      </c>
      <c r="J23" s="19">
        <f t="shared" si="1"/>
        <v>3.9313525792856845E-4</v>
      </c>
      <c r="K23" s="19">
        <f t="shared" si="11"/>
        <v>0.99960686474207139</v>
      </c>
      <c r="L23" s="62">
        <v>-2.6900000000000001E-3</v>
      </c>
      <c r="M23" s="113">
        <f t="shared" si="12"/>
        <v>-3.8787731376332957E-4</v>
      </c>
      <c r="N23" s="114"/>
      <c r="O23" s="114"/>
      <c r="P23" s="114">
        <v>1</v>
      </c>
      <c r="Q23" s="114">
        <v>1</v>
      </c>
      <c r="R23" s="114">
        <f>SUM($P$19:P22)*Q22</f>
        <v>4</v>
      </c>
      <c r="S23" s="114">
        <f t="shared" si="2"/>
        <v>83931.797884676242</v>
      </c>
      <c r="T23" s="114">
        <f t="shared" si="13"/>
        <v>125.91736518715049</v>
      </c>
      <c r="U23" s="114">
        <f t="shared" si="14"/>
        <v>0.54611416205142904</v>
      </c>
      <c r="V23" s="114">
        <f t="shared" si="15"/>
        <v>86919.859435108083</v>
      </c>
      <c r="W23" s="114">
        <f t="shared" si="16"/>
        <v>15.138379719912477</v>
      </c>
      <c r="X23" s="114">
        <f t="shared" si="3"/>
        <v>28.224082442696005</v>
      </c>
      <c r="Y23" s="114">
        <f>V23-W23*$M$3</f>
        <v>18074.809650663068</v>
      </c>
      <c r="Z23" s="114">
        <f t="shared" si="29"/>
        <v>16018.960714077315</v>
      </c>
      <c r="AA23" s="114">
        <f t="shared" si="18"/>
        <v>14597.940812893154</v>
      </c>
      <c r="AB23" s="114">
        <f t="shared" si="19"/>
        <v>16873.351632910577</v>
      </c>
      <c r="AC23" s="114">
        <f t="shared" si="30"/>
        <v>16873.351632910577</v>
      </c>
      <c r="AD23" s="114">
        <f t="shared" si="4"/>
        <v>4546.3030702619544</v>
      </c>
      <c r="AE23" s="114">
        <f t="shared" si="20"/>
        <v>1.4128054264274397</v>
      </c>
      <c r="AF23" s="114">
        <f t="shared" si="5"/>
        <v>4976.2695271234443</v>
      </c>
      <c r="AG23" s="114">
        <f t="shared" si="6"/>
        <v>2.6106501798217203</v>
      </c>
      <c r="AH23" s="114">
        <f t="shared" si="21"/>
        <v>262.04632512123499</v>
      </c>
      <c r="AI23" s="114"/>
      <c r="AJ23" s="114">
        <f t="shared" si="22"/>
        <v>2380.1740643356466</v>
      </c>
      <c r="AK23" s="114">
        <f t="shared" si="23"/>
        <v>2958.4068336107907</v>
      </c>
      <c r="AL23" s="114">
        <f t="shared" si="7"/>
        <v>1678.6359576935249</v>
      </c>
      <c r="AM23" s="114">
        <f t="shared" si="24"/>
        <v>7017.216855639962</v>
      </c>
      <c r="AN23" s="115">
        <f t="shared" si="25"/>
        <v>2275.4108200174296</v>
      </c>
    </row>
    <row r="24" spans="1:40" ht="14.4">
      <c r="A24" s="47">
        <f t="shared" si="26"/>
        <v>35</v>
      </c>
      <c r="B24" s="47">
        <f t="shared" si="27"/>
        <v>2022</v>
      </c>
      <c r="C24" s="48">
        <f t="shared" si="8"/>
        <v>5.9457656730933436E-4</v>
      </c>
      <c r="D24" s="48">
        <f t="shared" si="9"/>
        <v>5.9457656730933436E-4</v>
      </c>
      <c r="E24" s="48">
        <f t="shared" si="0"/>
        <v>4.1691529820380173E-4</v>
      </c>
      <c r="F24" s="48">
        <f t="shared" si="10"/>
        <v>4.1691529820380173E-4</v>
      </c>
      <c r="H24" s="19">
        <v>5</v>
      </c>
      <c r="I24" s="47">
        <f t="shared" si="28"/>
        <v>35</v>
      </c>
      <c r="J24" s="19">
        <f t="shared" si="1"/>
        <v>4.1691529820380173E-4</v>
      </c>
      <c r="K24" s="19">
        <f t="shared" si="11"/>
        <v>0.99958308470179624</v>
      </c>
      <c r="L24" s="63">
        <v>-2.2300000000000002E-3</v>
      </c>
      <c r="M24" s="113">
        <f t="shared" si="12"/>
        <v>1.6161630006175098E-3</v>
      </c>
      <c r="N24" s="114"/>
      <c r="O24" s="114"/>
      <c r="P24" s="114">
        <v>1</v>
      </c>
      <c r="Q24" s="114">
        <v>1</v>
      </c>
      <c r="R24" s="114">
        <f>SUM($P$19:P23)*Q23</f>
        <v>5</v>
      </c>
      <c r="S24" s="114">
        <f t="shared" si="2"/>
        <v>83932.239366945447</v>
      </c>
      <c r="T24" s="114">
        <f t="shared" si="13"/>
        <v>125.91802751401013</v>
      </c>
      <c r="U24" s="114">
        <f t="shared" si="14"/>
        <v>0.54415058524828519</v>
      </c>
      <c r="V24" s="114">
        <f t="shared" si="15"/>
        <v>86910.010617997003</v>
      </c>
      <c r="W24" s="114">
        <f t="shared" si="16"/>
        <v>14.138454087960334</v>
      </c>
      <c r="X24" s="114">
        <f t="shared" si="3"/>
        <v>27.224225641698016</v>
      </c>
      <c r="Y24" s="114">
        <f t="shared" si="17"/>
        <v>22612.338504488493</v>
      </c>
      <c r="Z24" s="114">
        <f t="shared" si="29"/>
        <v>20692.28323176557</v>
      </c>
      <c r="AA24" s="114">
        <f t="shared" si="18"/>
        <v>19566.617947890874</v>
      </c>
      <c r="AB24" s="114">
        <f t="shared" si="19"/>
        <v>21761.420833599797</v>
      </c>
      <c r="AC24" s="114">
        <f t="shared" si="30"/>
        <v>21761.420833599797</v>
      </c>
      <c r="AD24" s="114">
        <f t="shared" si="4"/>
        <v>4545.9496007850576</v>
      </c>
      <c r="AE24" s="114">
        <f t="shared" si="20"/>
        <v>1.7662749033243017</v>
      </c>
      <c r="AF24" s="114">
        <f t="shared" si="5"/>
        <v>4976.0233992517933</v>
      </c>
      <c r="AG24" s="114">
        <f t="shared" si="6"/>
        <v>2.8567780514793455</v>
      </c>
      <c r="AH24" s="114">
        <f t="shared" si="21"/>
        <v>262.04632512122771</v>
      </c>
      <c r="AI24" s="114"/>
      <c r="AJ24" s="114">
        <f t="shared" si="22"/>
        <v>2222.9579619870997</v>
      </c>
      <c r="AK24" s="114">
        <f t="shared" si="23"/>
        <v>2853.6033134711961</v>
      </c>
      <c r="AL24" s="114">
        <f t="shared" si="7"/>
        <v>1678.6447873389091</v>
      </c>
      <c r="AM24" s="114">
        <f t="shared" si="24"/>
        <v>6755.206062797205</v>
      </c>
      <c r="AN24" s="115">
        <f t="shared" si="25"/>
        <v>2194.8028857089184</v>
      </c>
    </row>
    <row r="25" spans="1:40" ht="14.4">
      <c r="A25" s="47">
        <f t="shared" si="26"/>
        <v>36</v>
      </c>
      <c r="B25" s="47">
        <f t="shared" si="27"/>
        <v>2023</v>
      </c>
      <c r="C25" s="48">
        <f t="shared" si="8"/>
        <v>6.4309203557125617E-4</v>
      </c>
      <c r="D25" s="48">
        <f t="shared" si="9"/>
        <v>6.4309203557125617E-4</v>
      </c>
      <c r="E25" s="48">
        <f t="shared" si="0"/>
        <v>4.4556422014481066E-4</v>
      </c>
      <c r="F25" s="48">
        <f t="shared" si="10"/>
        <v>4.4556422014481066E-4</v>
      </c>
      <c r="H25" s="19">
        <v>6</v>
      </c>
      <c r="I25" s="47">
        <f t="shared" si="28"/>
        <v>36</v>
      </c>
      <c r="J25" s="19">
        <f t="shared" si="1"/>
        <v>4.4556422014481066E-4</v>
      </c>
      <c r="K25" s="19">
        <f t="shared" si="11"/>
        <v>0.99955443577985514</v>
      </c>
      <c r="L25" s="62">
        <v>-1.5900000000000001E-3</v>
      </c>
      <c r="M25" s="113">
        <f t="shared" si="12"/>
        <v>4.0234793951654524E-3</v>
      </c>
      <c r="N25" s="114"/>
      <c r="O25" s="114"/>
      <c r="P25" s="114">
        <v>1</v>
      </c>
      <c r="Q25" s="114">
        <v>1</v>
      </c>
      <c r="R25" s="114">
        <f>SUM($P$19:P24)*Q24</f>
        <v>6</v>
      </c>
      <c r="S25" s="114">
        <f t="shared" si="2"/>
        <v>84102.951353812765</v>
      </c>
      <c r="T25" s="114">
        <f t="shared" si="13"/>
        <v>126.17413549851598</v>
      </c>
      <c r="U25" s="114">
        <f t="shared" si="14"/>
        <v>0.54275481228612088</v>
      </c>
      <c r="V25" s="114">
        <f t="shared" si="15"/>
        <v>87073.663569340046</v>
      </c>
      <c r="W25" s="114">
        <f t="shared" si="16"/>
        <v>13.165176734926954</v>
      </c>
      <c r="X25" s="114">
        <f t="shared" si="3"/>
        <v>26.27756378324073</v>
      </c>
      <c r="Y25" s="114">
        <f t="shared" si="17"/>
        <v>27202.180325669404</v>
      </c>
      <c r="Z25" s="114">
        <f t="shared" si="29"/>
        <v>25414.299780246045</v>
      </c>
      <c r="AA25" s="114">
        <f t="shared" si="18"/>
        <v>24582.306256025346</v>
      </c>
      <c r="AB25" s="114">
        <f t="shared" si="19"/>
        <v>26700.789755975493</v>
      </c>
      <c r="AC25" s="114">
        <f t="shared" si="30"/>
        <v>26700.789755975493</v>
      </c>
      <c r="AD25" s="114">
        <f t="shared" si="4"/>
        <v>4545.5808618158335</v>
      </c>
      <c r="AE25" s="114">
        <f t="shared" si="20"/>
        <v>2.1350138725483703</v>
      </c>
      <c r="AF25" s="114">
        <f t="shared" si="5"/>
        <v>4975.7695179570983</v>
      </c>
      <c r="AG25" s="114">
        <f t="shared" si="6"/>
        <v>3.1106593461710728</v>
      </c>
      <c r="AH25" s="114">
        <f t="shared" si="21"/>
        <v>262.04632512123135</v>
      </c>
      <c r="AI25" s="114"/>
      <c r="AJ25" s="114">
        <f t="shared" si="22"/>
        <v>2069.9317097754338</v>
      </c>
      <c r="AK25" s="114">
        <f t="shared" si="23"/>
        <v>2754.3756090147317</v>
      </c>
      <c r="AL25" s="114">
        <f t="shared" si="7"/>
        <v>1682.0590270762552</v>
      </c>
      <c r="AM25" s="114">
        <f t="shared" si="24"/>
        <v>6506.3663458664205</v>
      </c>
      <c r="AN25" s="115">
        <f t="shared" si="25"/>
        <v>2118.4834999501459</v>
      </c>
    </row>
    <row r="26" spans="1:40" ht="14.4">
      <c r="A26" s="47">
        <f t="shared" si="26"/>
        <v>37</v>
      </c>
      <c r="B26" s="47">
        <f t="shared" si="27"/>
        <v>2024</v>
      </c>
      <c r="C26" s="48">
        <f t="shared" si="8"/>
        <v>7.0267485089699276E-4</v>
      </c>
      <c r="D26" s="48">
        <f t="shared" si="9"/>
        <v>7.0267485089699276E-4</v>
      </c>
      <c r="E26" s="48">
        <f t="shared" si="0"/>
        <v>4.8173102368773304E-4</v>
      </c>
      <c r="F26" s="48">
        <f t="shared" si="10"/>
        <v>4.8173102368773304E-4</v>
      </c>
      <c r="H26" s="19">
        <v>7</v>
      </c>
      <c r="I26" s="47">
        <f t="shared" si="28"/>
        <v>37</v>
      </c>
      <c r="J26" s="19">
        <f t="shared" si="1"/>
        <v>4.8173102368773304E-4</v>
      </c>
      <c r="K26" s="19">
        <f t="shared" si="11"/>
        <v>0.99951826897631224</v>
      </c>
      <c r="L26" s="62">
        <v>-7.9000000000000001E-4</v>
      </c>
      <c r="M26" s="113">
        <f t="shared" si="12"/>
        <v>6.5937616629816453E-3</v>
      </c>
      <c r="N26" s="114"/>
      <c r="O26" s="114"/>
      <c r="P26" s="114">
        <v>1</v>
      </c>
      <c r="Q26" s="114">
        <v>1</v>
      </c>
      <c r="R26" s="114">
        <f>SUM($P$19:P25)*Q25</f>
        <v>7</v>
      </c>
      <c r="S26" s="114">
        <f t="shared" si="2"/>
        <v>84478.978655900879</v>
      </c>
      <c r="T26" s="114">
        <f t="shared" si="13"/>
        <v>126.73826456891223</v>
      </c>
      <c r="U26" s="114">
        <f t="shared" si="14"/>
        <v>0.54206114860191501</v>
      </c>
      <c r="V26" s="114">
        <f t="shared" si="15"/>
        <v>87446.619560112231</v>
      </c>
      <c r="W26" s="114">
        <f t="shared" si="16"/>
        <v>12.219567675000098</v>
      </c>
      <c r="X26" s="114">
        <f t="shared" si="3"/>
        <v>25.390580674559864</v>
      </c>
      <c r="Y26" s="114">
        <f t="shared" si="17"/>
        <v>31875.497650465717</v>
      </c>
      <c r="Z26" s="114">
        <f t="shared" si="29"/>
        <v>30216.03437401331</v>
      </c>
      <c r="AA26" s="114">
        <f t="shared" si="18"/>
        <v>29677.002082819803</v>
      </c>
      <c r="AB26" s="114">
        <f t="shared" si="19"/>
        <v>31723.977466721786</v>
      </c>
      <c r="AC26" s="114">
        <f t="shared" si="30"/>
        <v>31723.977466721786</v>
      </c>
      <c r="AD26" s="114">
        <f t="shared" si="4"/>
        <v>4545.1954249872724</v>
      </c>
      <c r="AE26" s="114">
        <f t="shared" si="20"/>
        <v>2.5204507011094393</v>
      </c>
      <c r="AF26" s="114">
        <f t="shared" si="5"/>
        <v>4975.507937969167</v>
      </c>
      <c r="AG26" s="114">
        <f t="shared" si="6"/>
        <v>3.3722393340876899</v>
      </c>
      <c r="AH26" s="114">
        <f t="shared" si="21"/>
        <v>262.0463251212459</v>
      </c>
      <c r="AI26" s="114"/>
      <c r="AJ26" s="114">
        <f t="shared" si="22"/>
        <v>1921.2556822823324</v>
      </c>
      <c r="AK26" s="114">
        <f t="shared" si="23"/>
        <v>2661.4033433849631</v>
      </c>
      <c r="AL26" s="114">
        <f t="shared" si="7"/>
        <v>1689.5795731180176</v>
      </c>
      <c r="AM26" s="114">
        <f t="shared" si="24"/>
        <v>6272.2385987853131</v>
      </c>
      <c r="AN26" s="115">
        <f t="shared" si="25"/>
        <v>2046.9753839019859</v>
      </c>
    </row>
    <row r="27" spans="1:40" ht="14.4">
      <c r="A27" s="47">
        <f t="shared" si="26"/>
        <v>38</v>
      </c>
      <c r="B27" s="47">
        <f t="shared" si="27"/>
        <v>2025</v>
      </c>
      <c r="C27" s="48">
        <f>IF($A27=121,1,IF($A27&gt;121,"",IF($A27&lt;(x+n),INDEX(Aggregattafel_2.O,$A27+1,Geschlecht),IF($A27=(x+n),INDEX(f,1,Geschlecht),IF(AND($A27&gt;(x+n),$A27&lt;(x+n+5)),INDEX(f,2,Geschlecht),1))*INDEX(Selektionstafel_2.O,$A27+1,Geschlecht))*EXP(-(INDEX(F_2_2.O,$A27+1,Geschlecht)*($B27-1999)+INDEX(G,$B27-1998,1)*(INDEX(F_1_2.O,$A27+1,Geschlecht)-INDEX(F_2_2.O,$A27+1,Geschlecht))))))</f>
        <v>7.676045890027607E-4</v>
      </c>
      <c r="D27" s="48">
        <f t="shared" si="9"/>
        <v>7.676045890027607E-4</v>
      </c>
      <c r="E27" s="48">
        <f t="shared" si="0"/>
        <v>5.2011135395452278E-4</v>
      </c>
      <c r="F27" s="48">
        <f t="shared" si="10"/>
        <v>5.2011135395452278E-4</v>
      </c>
      <c r="H27" s="19">
        <v>8</v>
      </c>
      <c r="I27" s="47">
        <f t="shared" si="28"/>
        <v>38</v>
      </c>
      <c r="J27" s="19">
        <f t="shared" si="1"/>
        <v>5.2011135395452278E-4</v>
      </c>
      <c r="K27" s="19">
        <f t="shared" si="11"/>
        <v>0.99947988864604542</v>
      </c>
      <c r="L27" s="62">
        <v>1.2999999999999999E-4</v>
      </c>
      <c r="M27" s="113">
        <f t="shared" si="12"/>
        <v>8.5311999955242079E-3</v>
      </c>
      <c r="N27" s="114"/>
      <c r="O27" s="114"/>
      <c r="P27" s="114">
        <v>1</v>
      </c>
      <c r="Q27" s="114">
        <v>1</v>
      </c>
      <c r="R27" s="114">
        <f>SUM($P$19:P26)*Q26</f>
        <v>8</v>
      </c>
      <c r="S27" s="114">
        <f t="shared" si="2"/>
        <v>85076.997135612415</v>
      </c>
      <c r="T27" s="114">
        <f t="shared" si="13"/>
        <v>127.63543242658123</v>
      </c>
      <c r="U27" s="114">
        <f t="shared" si="14"/>
        <v>0.54204264118947887</v>
      </c>
      <c r="V27" s="114">
        <f t="shared" si="15"/>
        <v>88045.438211693108</v>
      </c>
      <c r="W27" s="114">
        <f t="shared" si="16"/>
        <v>11.298989904183923</v>
      </c>
      <c r="X27" s="114">
        <f t="shared" si="3"/>
        <v>24.563239224726452</v>
      </c>
      <c r="Y27" s="114">
        <f t="shared" si="17"/>
        <v>36660.842445193135</v>
      </c>
      <c r="Z27" s="114">
        <f t="shared" si="29"/>
        <v>35126.397094449618</v>
      </c>
      <c r="AA27" s="114">
        <f t="shared" si="18"/>
        <v>34881.000412890135</v>
      </c>
      <c r="AB27" s="114">
        <f t="shared" si="19"/>
        <v>36861.275960203202</v>
      </c>
      <c r="AC27" s="114">
        <f t="shared" si="30"/>
        <v>36861.275960203202</v>
      </c>
      <c r="AD27" s="114">
        <f t="shared" si="4"/>
        <v>4544.8221449748089</v>
      </c>
      <c r="AE27" s="114">
        <f t="shared" si="20"/>
        <v>2.8937307135729498</v>
      </c>
      <c r="AF27" s="114">
        <f t="shared" si="5"/>
        <v>4975.284618960628</v>
      </c>
      <c r="AG27" s="114">
        <f t="shared" si="6"/>
        <v>3.5955583426355866</v>
      </c>
      <c r="AH27" s="114">
        <f t="shared" si="21"/>
        <v>262.0463251212368</v>
      </c>
      <c r="AI27" s="114"/>
      <c r="AJ27" s="114">
        <f t="shared" si="22"/>
        <v>1776.5152691839317</v>
      </c>
      <c r="AK27" s="114">
        <f t="shared" si="23"/>
        <v>2574.6826287652384</v>
      </c>
      <c r="AL27" s="114">
        <f t="shared" si="7"/>
        <v>1701.5399427122484</v>
      </c>
      <c r="AM27" s="114">
        <f t="shared" si="24"/>
        <v>6052.7378406614189</v>
      </c>
      <c r="AN27" s="115">
        <f t="shared" si="25"/>
        <v>1980.2755473130721</v>
      </c>
    </row>
    <row r="28" spans="1:40" ht="14.4">
      <c r="A28" s="47">
        <f t="shared" si="26"/>
        <v>39</v>
      </c>
      <c r="B28" s="47">
        <f t="shared" si="27"/>
        <v>2026</v>
      </c>
      <c r="C28" s="48">
        <f>IF($A28=121,1,IF($A28&gt;121,"",IF($A28&lt;(x+n),INDEX(Aggregattafel_2.O,$A28+1,Geschlecht),IF($A28=(x+n),INDEX(f,1,Geschlecht),IF(AND($A28&gt;(x+n),$A28&lt;(x+n+5)),INDEX(f,2,Geschlecht),1))*INDEX(Selektionstafel_2.O,$A28+1,Geschlecht))*EXP(-(INDEX(F_2_2.O,$A28+1,Geschlecht)*($B28-1999)+INDEX(G,$B28-1998,1)*(INDEX(F_1_2.O,$A28+1,Geschlecht)-INDEX(F_2_2.O,$A28+1,Geschlecht))))))</f>
        <v>8.3193477034824981E-4</v>
      </c>
      <c r="D28" s="48">
        <f t="shared" si="9"/>
        <v>8.3193477034824981E-4</v>
      </c>
      <c r="E28" s="48">
        <f t="shared" si="0"/>
        <v>5.5790029870954577E-4</v>
      </c>
      <c r="F28" s="48">
        <f t="shared" si="10"/>
        <v>5.5790029870954577E-4</v>
      </c>
      <c r="H28" s="19">
        <v>9</v>
      </c>
      <c r="I28" s="47">
        <f t="shared" si="28"/>
        <v>39</v>
      </c>
      <c r="J28" s="19">
        <f t="shared" si="1"/>
        <v>5.5790029870954577E-4</v>
      </c>
      <c r="K28" s="19">
        <f t="shared" si="11"/>
        <v>0.9994420997012905</v>
      </c>
      <c r="L28" s="62">
        <v>1.06E-3</v>
      </c>
      <c r="M28" s="113">
        <f t="shared" si="12"/>
        <v>1.0096498836240642E-2</v>
      </c>
      <c r="N28" s="114"/>
      <c r="O28" s="114"/>
      <c r="P28" s="114">
        <v>1</v>
      </c>
      <c r="Q28" s="114">
        <v>1</v>
      </c>
      <c r="R28" s="114">
        <f>SUM($P$19:P27)*Q27</f>
        <v>9</v>
      </c>
      <c r="S28" s="114">
        <f t="shared" si="2"/>
        <v>85847.456249898649</v>
      </c>
      <c r="T28" s="114">
        <f t="shared" si="13"/>
        <v>128.79130164540396</v>
      </c>
      <c r="U28" s="114">
        <f t="shared" si="14"/>
        <v>0.54226795290116736</v>
      </c>
      <c r="V28" s="114">
        <f t="shared" si="15"/>
        <v>88818.234037319256</v>
      </c>
      <c r="W28" s="114">
        <f t="shared" si="16"/>
        <v>10.392257778071999</v>
      </c>
      <c r="X28" s="114">
        <f t="shared" si="3"/>
        <v>23.776628425497837</v>
      </c>
      <c r="Y28" s="114">
        <f t="shared" si="17"/>
        <v>41557.198355735156</v>
      </c>
      <c r="Z28" s="114">
        <f t="shared" si="29"/>
        <v>40145.890640044046</v>
      </c>
      <c r="AA28" s="114">
        <f t="shared" si="18"/>
        <v>40196.306970536098</v>
      </c>
      <c r="AB28" s="114">
        <f t="shared" si="19"/>
        <v>42113.166365088793</v>
      </c>
      <c r="AC28" s="114">
        <f t="shared" si="30"/>
        <v>42113.166365088793</v>
      </c>
      <c r="AD28" s="114">
        <f t="shared" si="4"/>
        <v>4544.4891384651783</v>
      </c>
      <c r="AE28" s="114">
        <f t="shared" si="20"/>
        <v>3.2267372232035996</v>
      </c>
      <c r="AF28" s="114">
        <f t="shared" si="5"/>
        <v>4975.1344555207834</v>
      </c>
      <c r="AG28" s="114">
        <f t="shared" si="6"/>
        <v>3.745721782494873</v>
      </c>
      <c r="AH28" s="114">
        <f t="shared" si="21"/>
        <v>262.04632512122225</v>
      </c>
      <c r="AI28" s="114"/>
      <c r="AJ28" s="114">
        <f t="shared" si="22"/>
        <v>1633.9517762737407</v>
      </c>
      <c r="AK28" s="114">
        <f t="shared" si="23"/>
        <v>2492.2312410698269</v>
      </c>
      <c r="AL28" s="114">
        <f t="shared" si="7"/>
        <v>1716.9491249979731</v>
      </c>
      <c r="AM28" s="114">
        <f t="shared" si="24"/>
        <v>5843.1321423415402</v>
      </c>
      <c r="AN28" s="115">
        <f t="shared" si="25"/>
        <v>1916.8593945527</v>
      </c>
    </row>
    <row r="29" spans="1:40" ht="14.4">
      <c r="A29" s="47">
        <f t="shared" si="26"/>
        <v>40</v>
      </c>
      <c r="B29" s="47">
        <f t="shared" si="27"/>
        <v>2027</v>
      </c>
      <c r="C29" s="48">
        <f>IF($A29=121,1,IF($A29&gt;121,"",IF($A29&lt;(x+n),INDEX(Aggregattafel_2.O,$A29+1,Geschlecht),IF($A29=(x+n),INDEX(f,1,Geschlecht),IF(AND($A29&gt;(x+n),$A29&lt;(x+n+5)),INDEX(f,2,Geschlecht),1))*INDEX(Selektionstafel_2.O,$A29+1,Geschlecht))*EXP(-(INDEX(F_2_2.O,$A29+1,Geschlecht)*($B29-1999)+INDEX(G,$B29-1998,1)*(INDEX(F_1_2.O,$A29+1,Geschlecht)-INDEX(F_2_2.O,$A29+1,Geschlecht))))))</f>
        <v>8.962405839671578E-4</v>
      </c>
      <c r="D29" s="48">
        <f t="shared" si="9"/>
        <v>8.962405839671578E-4</v>
      </c>
      <c r="E29" s="48">
        <f t="shared" si="0"/>
        <v>5.945873383662011E-4</v>
      </c>
      <c r="F29" s="48">
        <f t="shared" si="10"/>
        <v>5.945873383662011E-4</v>
      </c>
      <c r="H29" s="19">
        <v>10</v>
      </c>
      <c r="I29" s="47">
        <f t="shared" si="28"/>
        <v>40</v>
      </c>
      <c r="J29" s="19">
        <f t="shared" si="1"/>
        <v>5.945873383662011E-4</v>
      </c>
      <c r="K29" s="19">
        <f t="shared" si="11"/>
        <v>0.99940541266163385</v>
      </c>
      <c r="L29" s="63">
        <v>1.9599999999999999E-3</v>
      </c>
      <c r="M29" s="117">
        <f t="shared" si="12"/>
        <v>1.0906102397193251E-2</v>
      </c>
      <c r="N29" s="118"/>
      <c r="O29" s="118"/>
      <c r="P29" s="118">
        <v>1</v>
      </c>
      <c r="Q29" s="118">
        <v>1</v>
      </c>
      <c r="R29" s="118">
        <f>SUM($P$19:P28)*Q28</f>
        <v>10</v>
      </c>
      <c r="S29" s="118">
        <f t="shared" si="2"/>
        <v>86762.619883569831</v>
      </c>
      <c r="T29" s="118">
        <f t="shared" si="13"/>
        <v>130.16426155298643</v>
      </c>
      <c r="U29" s="118">
        <f t="shared" si="14"/>
        <v>0.54246659994761981</v>
      </c>
      <c r="V29" s="118">
        <f t="shared" si="15"/>
        <v>89735.811725468404</v>
      </c>
      <c r="W29" s="118">
        <f t="shared" si="16"/>
        <v>9.4923825008306544</v>
      </c>
      <c r="X29" s="118">
        <f t="shared" si="3"/>
        <v>23.019435177651097</v>
      </c>
      <c r="Y29" s="118">
        <f t="shared" si="17"/>
        <v>46567.153128334256</v>
      </c>
      <c r="Z29" s="118">
        <f t="shared" si="29"/>
        <v>45278.051861814383</v>
      </c>
      <c r="AA29" s="118">
        <f t="shared" si="18"/>
        <v>45627.514831846376</v>
      </c>
      <c r="AB29" s="118">
        <f t="shared" si="19"/>
        <v>47483.329701302733</v>
      </c>
      <c r="AC29" s="118">
        <f t="shared" si="30"/>
        <v>47483.329701302733</v>
      </c>
      <c r="AD29" s="118">
        <f t="shared" si="4"/>
        <v>4544.1977708746635</v>
      </c>
      <c r="AE29" s="118">
        <f t="shared" si="20"/>
        <v>3.5181048137183097</v>
      </c>
      <c r="AF29" s="118">
        <f t="shared" si="5"/>
        <v>4975.0595604204645</v>
      </c>
      <c r="AG29" s="118">
        <f t="shared" si="6"/>
        <v>3.820616882789424</v>
      </c>
      <c r="AH29" s="118">
        <f t="shared" si="21"/>
        <v>262.04632512124681</v>
      </c>
      <c r="AI29" s="118"/>
      <c r="AJ29" s="118">
        <f t="shared" si="22"/>
        <v>1492.466370592618</v>
      </c>
      <c r="AK29" s="118">
        <f t="shared" si="23"/>
        <v>2412.86335786789</v>
      </c>
      <c r="AL29" s="118">
        <f t="shared" si="7"/>
        <v>1735.2523976713967</v>
      </c>
      <c r="AM29" s="118">
        <f t="shared" si="24"/>
        <v>5640.5821261319043</v>
      </c>
      <c r="AN29" s="119">
        <f t="shared" si="25"/>
        <v>1855.8148694563499</v>
      </c>
    </row>
    <row r="30" spans="1:40" ht="14.4">
      <c r="A30" s="47">
        <f t="shared" si="26"/>
        <v>41</v>
      </c>
      <c r="B30" s="47">
        <f t="shared" si="27"/>
        <v>2028</v>
      </c>
      <c r="C30" s="48">
        <f t="shared" si="8"/>
        <v>9.5989155074614654E-4</v>
      </c>
      <c r="D30" s="48">
        <f t="shared" si="9"/>
        <v>9.5989155074614654E-4</v>
      </c>
      <c r="E30" s="48">
        <f t="shared" si="0"/>
        <v>6.3016286275454497E-4</v>
      </c>
      <c r="F30" s="48">
        <f t="shared" si="10"/>
        <v>6.3016286275454497E-4</v>
      </c>
      <c r="H30" s="19">
        <v>11</v>
      </c>
      <c r="I30" s="47">
        <f t="shared" si="28"/>
        <v>41</v>
      </c>
      <c r="J30" s="19">
        <f t="shared" si="1"/>
        <v>6.3016286275454497E-4</v>
      </c>
      <c r="K30" s="19">
        <f t="shared" si="11"/>
        <v>0.99936983713724548</v>
      </c>
      <c r="L30" s="62">
        <v>2.7699999999999999E-3</v>
      </c>
      <c r="M30" s="113">
        <f t="shared" si="12"/>
        <v>1.1686130569130482E-2</v>
      </c>
      <c r="N30" s="114"/>
      <c r="O30" s="114"/>
      <c r="P30" s="114">
        <v>1</v>
      </c>
      <c r="Q30" s="114">
        <v>1</v>
      </c>
      <c r="R30" s="114">
        <f>SUM($P$19:P29)*Q29</f>
        <v>11</v>
      </c>
      <c r="S30" s="114">
        <f t="shared" si="2"/>
        <v>87761.043505538983</v>
      </c>
      <c r="T30" s="114">
        <f t="shared" si="13"/>
        <v>131.66213095394585</v>
      </c>
      <c r="U30" s="114">
        <f t="shared" si="14"/>
        <v>0.54216469977747439</v>
      </c>
      <c r="V30" s="114">
        <f t="shared" si="15"/>
        <v>90734.150980235718</v>
      </c>
      <c r="W30" s="114">
        <f t="shared" si="16"/>
        <v>8.5901088639465346</v>
      </c>
      <c r="X30" s="114">
        <f t="shared" si="3"/>
        <v>22.272824531883227</v>
      </c>
      <c r="Y30" s="114">
        <f t="shared" si="17"/>
        <v>51668.77652577457</v>
      </c>
      <c r="Z30" s="114">
        <f t="shared" si="29"/>
        <v>50502.207414691235</v>
      </c>
      <c r="AA30" s="114">
        <f t="shared" si="18"/>
        <v>51154.451250150494</v>
      </c>
      <c r="AB30" s="114">
        <f t="shared" si="19"/>
        <v>52950.074758375893</v>
      </c>
      <c r="AC30" s="114">
        <f t="shared" si="30"/>
        <v>52950.074758375893</v>
      </c>
      <c r="AD30" s="114">
        <f t="shared" si="4"/>
        <v>4543.9652017578555</v>
      </c>
      <c r="AE30" s="114">
        <f t="shared" si="20"/>
        <v>3.7506739305263181</v>
      </c>
      <c r="AF30" s="114">
        <f t="shared" si="5"/>
        <v>4975.0770653708169</v>
      </c>
      <c r="AG30" s="114">
        <f t="shared" si="6"/>
        <v>3.8031119324512273</v>
      </c>
      <c r="AH30" s="114">
        <f t="shared" si="21"/>
        <v>262.04632512123226</v>
      </c>
      <c r="AI30" s="114"/>
      <c r="AJ30" s="114">
        <f t="shared" si="22"/>
        <v>1350.6038761130703</v>
      </c>
      <c r="AK30" s="114">
        <f t="shared" si="23"/>
        <v>2334.6047274599478</v>
      </c>
      <c r="AL30" s="114">
        <f t="shared" si="7"/>
        <v>1755.2208701107797</v>
      </c>
      <c r="AM30" s="114">
        <f t="shared" si="24"/>
        <v>5440.4294736837983</v>
      </c>
      <c r="AN30" s="115">
        <f t="shared" si="25"/>
        <v>1795.6235082254007</v>
      </c>
    </row>
    <row r="31" spans="1:40" ht="14.4">
      <c r="A31" s="47">
        <f t="shared" si="26"/>
        <v>42</v>
      </c>
      <c r="B31" s="47">
        <f t="shared" si="27"/>
        <v>2029</v>
      </c>
      <c r="C31" s="48">
        <f t="shared" si="8"/>
        <v>1.0218994886689171E-3</v>
      </c>
      <c r="D31" s="48">
        <f t="shared" si="9"/>
        <v>1.0218994886689171E-3</v>
      </c>
      <c r="E31" s="48">
        <f t="shared" si="0"/>
        <v>6.6344034631244232E-4</v>
      </c>
      <c r="F31" s="48">
        <f t="shared" si="10"/>
        <v>6.6344034631244232E-4</v>
      </c>
      <c r="H31" s="19">
        <v>12</v>
      </c>
      <c r="I31" s="47">
        <f t="shared" si="28"/>
        <v>42</v>
      </c>
      <c r="J31" s="19">
        <f t="shared" si="1"/>
        <v>6.6344034631244232E-4</v>
      </c>
      <c r="K31" s="19">
        <f t="shared" si="11"/>
        <v>0.99933655965368751</v>
      </c>
      <c r="L31" s="62">
        <v>3.5100000000000001E-3</v>
      </c>
      <c r="M31" s="113">
        <f t="shared" si="12"/>
        <v>1.2386030497957501E-2</v>
      </c>
      <c r="N31" s="114"/>
      <c r="O31" s="114"/>
      <c r="P31" s="114">
        <v>1</v>
      </c>
      <c r="Q31" s="114">
        <v>1</v>
      </c>
      <c r="R31" s="114">
        <f>SUM($P$19:P30)*Q30</f>
        <v>12</v>
      </c>
      <c r="S31" s="114">
        <f t="shared" si="2"/>
        <v>88842.615835957637</v>
      </c>
      <c r="T31" s="114">
        <f t="shared" si="13"/>
        <v>133.2847429024325</v>
      </c>
      <c r="U31" s="114">
        <f t="shared" si="14"/>
        <v>0.54127964722804089</v>
      </c>
      <c r="V31" s="114">
        <f t="shared" si="15"/>
        <v>91812.707427240486</v>
      </c>
      <c r="W31" s="114">
        <f t="shared" si="16"/>
        <v>7.6836498179301991</v>
      </c>
      <c r="X31" s="114">
        <f t="shared" si="3"/>
        <v>21.534992089201342</v>
      </c>
      <c r="Y31" s="114">
        <f t="shared" si="17"/>
        <v>56869.651167009179</v>
      </c>
      <c r="Z31" s="114">
        <f t="shared" si="29"/>
        <v>55826.182605673574</v>
      </c>
      <c r="AA31" s="114">
        <f t="shared" si="18"/>
        <v>56785.465312200198</v>
      </c>
      <c r="AB31" s="114">
        <f t="shared" si="19"/>
        <v>58521.605153353456</v>
      </c>
      <c r="AC31" s="114">
        <f t="shared" si="30"/>
        <v>58521.605153353456</v>
      </c>
      <c r="AD31" s="114">
        <f t="shared" si="4"/>
        <v>4543.8115154637708</v>
      </c>
      <c r="AE31" s="114">
        <f t="shared" si="20"/>
        <v>3.9043602246110822</v>
      </c>
      <c r="AF31" s="114">
        <f t="shared" si="5"/>
        <v>4975.2061694046133</v>
      </c>
      <c r="AG31" s="114">
        <f t="shared" si="6"/>
        <v>3.6740078986710496</v>
      </c>
      <c r="AH31" s="114">
        <f t="shared" si="21"/>
        <v>262.04632512121589</v>
      </c>
      <c r="AI31" s="114"/>
      <c r="AJ31" s="114">
        <f t="shared" si="22"/>
        <v>1208.0833189841869</v>
      </c>
      <c r="AK31" s="114">
        <f t="shared" si="23"/>
        <v>2257.2662153959459</v>
      </c>
      <c r="AL31" s="114">
        <f t="shared" si="7"/>
        <v>1776.8523167191527</v>
      </c>
      <c r="AM31" s="114">
        <f t="shared" si="24"/>
        <v>5242.2018510992857</v>
      </c>
      <c r="AN31" s="115">
        <f t="shared" si="25"/>
        <v>1736.1398411532502</v>
      </c>
    </row>
    <row r="32" spans="1:40" ht="14.4">
      <c r="A32" s="47">
        <f t="shared" si="26"/>
        <v>43</v>
      </c>
      <c r="B32" s="47">
        <f t="shared" si="27"/>
        <v>2030</v>
      </c>
      <c r="C32" s="48">
        <f t="shared" si="8"/>
        <v>1.0875392618421807E-3</v>
      </c>
      <c r="D32" s="48">
        <f t="shared" si="9"/>
        <v>1.0875392618421807E-3</v>
      </c>
      <c r="E32" s="48">
        <f t="shared" si="0"/>
        <v>6.9851421735259568E-4</v>
      </c>
      <c r="F32" s="48">
        <f t="shared" si="10"/>
        <v>6.9851421735259568E-4</v>
      </c>
      <c r="H32" s="19">
        <v>13</v>
      </c>
      <c r="I32" s="47">
        <f t="shared" si="28"/>
        <v>43</v>
      </c>
      <c r="J32" s="19">
        <f t="shared" si="1"/>
        <v>6.9851421735259568E-4</v>
      </c>
      <c r="K32" s="19">
        <f t="shared" si="11"/>
        <v>0.99930148578264744</v>
      </c>
      <c r="L32" s="62">
        <v>4.1900000000000001E-3</v>
      </c>
      <c r="M32" s="113">
        <f t="shared" si="12"/>
        <v>1.2199509489128957E-2</v>
      </c>
      <c r="N32" s="114"/>
      <c r="O32" s="114"/>
      <c r="P32" s="114">
        <v>1</v>
      </c>
      <c r="Q32" s="114">
        <v>1</v>
      </c>
      <c r="R32" s="114">
        <f>SUM($P$19:P31)*Q31</f>
        <v>13</v>
      </c>
      <c r="S32" s="114">
        <f t="shared" si="2"/>
        <v>90002.734630652558</v>
      </c>
      <c r="T32" s="114">
        <f t="shared" si="13"/>
        <v>135.02519295370857</v>
      </c>
      <c r="U32" s="114">
        <f t="shared" si="14"/>
        <v>0.5397172991763457</v>
      </c>
      <c r="V32" s="114">
        <f t="shared" si="15"/>
        <v>92966.378520676546</v>
      </c>
      <c r="W32" s="114">
        <f t="shared" si="16"/>
        <v>6.7709258137795008</v>
      </c>
      <c r="X32" s="114">
        <f t="shared" si="3"/>
        <v>20.803140770410614</v>
      </c>
      <c r="Y32" s="114">
        <f t="shared" si="17"/>
        <v>62174.131704243235</v>
      </c>
      <c r="Z32" s="114">
        <f t="shared" si="29"/>
        <v>61254.614497547082</v>
      </c>
      <c r="AA32" s="114">
        <f t="shared" si="18"/>
        <v>62525.641042150302</v>
      </c>
      <c r="AB32" s="114">
        <f t="shared" si="19"/>
        <v>64202.779411322968</v>
      </c>
      <c r="AC32" s="114">
        <f t="shared" si="30"/>
        <v>64202.779411322968</v>
      </c>
      <c r="AD32" s="114">
        <f t="shared" si="4"/>
        <v>4543.6848699032271</v>
      </c>
      <c r="AE32" s="114">
        <f t="shared" si="20"/>
        <v>4.0310057851547754</v>
      </c>
      <c r="AF32" s="114">
        <f t="shared" si="5"/>
        <v>4975.3962623335756</v>
      </c>
      <c r="AG32" s="114">
        <f t="shared" si="6"/>
        <v>3.4839149696806757</v>
      </c>
      <c r="AH32" s="114">
        <f t="shared" si="21"/>
        <v>262.04632512124408</v>
      </c>
      <c r="AI32" s="114"/>
      <c r="AJ32" s="114">
        <f t="shared" si="22"/>
        <v>1064.5777363016148</v>
      </c>
      <c r="AK32" s="114">
        <f t="shared" si="23"/>
        <v>2180.5546359462528</v>
      </c>
      <c r="AL32" s="114">
        <f t="shared" si="7"/>
        <v>1800.0546926130512</v>
      </c>
      <c r="AM32" s="114">
        <f t="shared" si="24"/>
        <v>5045.1870648609183</v>
      </c>
      <c r="AN32" s="115">
        <f t="shared" si="25"/>
        <v>1677.1383691726651</v>
      </c>
    </row>
    <row r="33" spans="1:40" ht="14.4">
      <c r="A33" s="47">
        <f t="shared" si="26"/>
        <v>44</v>
      </c>
      <c r="B33" s="47">
        <f t="shared" si="27"/>
        <v>2031</v>
      </c>
      <c r="C33" s="48">
        <f t="shared" si="8"/>
        <v>1.1579811929427041E-3</v>
      </c>
      <c r="D33" s="48">
        <f t="shared" si="9"/>
        <v>1.1579811929427041E-3</v>
      </c>
      <c r="E33" s="48">
        <f t="shared" si="0"/>
        <v>7.3581352887553927E-4</v>
      </c>
      <c r="F33" s="48">
        <f t="shared" si="10"/>
        <v>7.3581352887553927E-4</v>
      </c>
      <c r="H33" s="19">
        <v>14</v>
      </c>
      <c r="I33" s="47">
        <f t="shared" si="28"/>
        <v>44</v>
      </c>
      <c r="J33" s="19">
        <f t="shared" si="1"/>
        <v>7.3581352887553927E-4</v>
      </c>
      <c r="K33" s="19">
        <f t="shared" si="11"/>
        <v>0.99926418647112447</v>
      </c>
      <c r="L33" s="62">
        <v>4.7600000000000003E-3</v>
      </c>
      <c r="M33" s="113">
        <f t="shared" si="12"/>
        <v>1.0927597982335335E-2</v>
      </c>
      <c r="N33" s="114"/>
      <c r="O33" s="114"/>
      <c r="P33" s="114">
        <v>1</v>
      </c>
      <c r="Q33" s="114">
        <v>1</v>
      </c>
      <c r="R33" s="114">
        <f>SUM($P$19:P32)*Q32</f>
        <v>14</v>
      </c>
      <c r="S33" s="114">
        <f t="shared" si="2"/>
        <v>91164.403477772445</v>
      </c>
      <c r="T33" s="114">
        <f t="shared" si="13"/>
        <v>136.76796844685734</v>
      </c>
      <c r="U33" s="114">
        <f t="shared" si="14"/>
        <v>0.53689741692514037</v>
      </c>
      <c r="V33" s="114">
        <f t="shared" si="15"/>
        <v>94115.011347665524</v>
      </c>
      <c r="W33" s="114">
        <f t="shared" si="16"/>
        <v>5.8454113809616395</v>
      </c>
      <c r="X33" s="114">
        <f t="shared" si="3"/>
        <v>20.058740689707747</v>
      </c>
      <c r="Y33" s="114">
        <f t="shared" si="17"/>
        <v>67531.741210536726</v>
      </c>
      <c r="Z33" s="114">
        <f t="shared" si="29"/>
        <v>66737.91234682755</v>
      </c>
      <c r="AA33" s="114">
        <f t="shared" si="18"/>
        <v>68324.516849605978</v>
      </c>
      <c r="AB33" s="114">
        <f t="shared" si="19"/>
        <v>69941.642072151386</v>
      </c>
      <c r="AC33" s="114">
        <f t="shared" si="30"/>
        <v>69941.642072151386</v>
      </c>
      <c r="AD33" s="114">
        <f t="shared" si="4"/>
        <v>4543.5299419262155</v>
      </c>
      <c r="AE33" s="114">
        <f t="shared" si="20"/>
        <v>4.1859337621663144</v>
      </c>
      <c r="AF33" s="114">
        <f t="shared" si="5"/>
        <v>4975.595498263443</v>
      </c>
      <c r="AG33" s="114">
        <f t="shared" si="6"/>
        <v>3.2846790398574721</v>
      </c>
      <c r="AH33" s="114">
        <f t="shared" si="21"/>
        <v>262.04632512120043</v>
      </c>
      <c r="AI33" s="114"/>
      <c r="AJ33" s="114">
        <f t="shared" si="22"/>
        <v>919.06114272166963</v>
      </c>
      <c r="AK33" s="114">
        <f t="shared" si="23"/>
        <v>2102.527713719001</v>
      </c>
      <c r="AL33" s="114">
        <f t="shared" si="7"/>
        <v>1823.2880695554488</v>
      </c>
      <c r="AM33" s="114">
        <f t="shared" si="24"/>
        <v>4844.8769259961191</v>
      </c>
      <c r="AN33" s="115">
        <f t="shared" si="25"/>
        <v>1617.1252225454136</v>
      </c>
    </row>
    <row r="34" spans="1:40" ht="14.4">
      <c r="A34" s="47">
        <f t="shared" si="26"/>
        <v>45</v>
      </c>
      <c r="B34" s="47">
        <f t="shared" si="27"/>
        <v>2032</v>
      </c>
      <c r="C34" s="48">
        <f t="shared" si="8"/>
        <v>1.2336311818635065E-3</v>
      </c>
      <c r="D34" s="48">
        <f t="shared" si="9"/>
        <v>1.2336311818635065E-3</v>
      </c>
      <c r="E34" s="48">
        <f t="shared" si="0"/>
        <v>7.7603134023936635E-4</v>
      </c>
      <c r="F34" s="48">
        <f t="shared" si="10"/>
        <v>7.7603134023936635E-4</v>
      </c>
      <c r="H34" s="19">
        <v>15</v>
      </c>
      <c r="I34" s="47">
        <f t="shared" si="28"/>
        <v>45</v>
      </c>
      <c r="J34" s="19">
        <f t="shared" si="1"/>
        <v>7.7603134023936635E-4</v>
      </c>
      <c r="K34" s="19">
        <f t="shared" si="11"/>
        <v>0.9992239686597606</v>
      </c>
      <c r="L34" s="63">
        <v>5.1700000000000001E-3</v>
      </c>
      <c r="M34" s="113">
        <f t="shared" si="12"/>
        <v>9.1774700916626983E-3</v>
      </c>
      <c r="N34" s="114"/>
      <c r="O34" s="114"/>
      <c r="P34" s="114">
        <v>1</v>
      </c>
      <c r="Q34" s="114">
        <v>1</v>
      </c>
      <c r="R34" s="114">
        <f>SUM($P$19:P33)*Q33</f>
        <v>15</v>
      </c>
      <c r="S34" s="114">
        <f t="shared" si="2"/>
        <v>92228.474388479546</v>
      </c>
      <c r="T34" s="114">
        <f t="shared" si="13"/>
        <v>138.36432416453931</v>
      </c>
      <c r="U34" s="114">
        <f t="shared" si="14"/>
        <v>0.53211875329956571</v>
      </c>
      <c r="V34" s="114">
        <f t="shared" si="15"/>
        <v>95155.633989248861</v>
      </c>
      <c r="W34" s="114">
        <f t="shared" si="16"/>
        <v>4.9019670222448894</v>
      </c>
      <c r="X34" s="114">
        <f t="shared" si="3"/>
        <v>19.281194309640362</v>
      </c>
      <c r="Y34" s="114">
        <f t="shared" si="17"/>
        <v>72862.880740084875</v>
      </c>
      <c r="Z34" s="114">
        <f t="shared" si="29"/>
        <v>72197.175170775852</v>
      </c>
      <c r="AA34" s="114">
        <f t="shared" si="18"/>
        <v>74101.106507666947</v>
      </c>
      <c r="AB34" s="114">
        <f t="shared" si="19"/>
        <v>75655.546346201634</v>
      </c>
      <c r="AC34" s="114">
        <f t="shared" si="30"/>
        <v>75655.546346201634</v>
      </c>
      <c r="AD34" s="114">
        <f t="shared" si="4"/>
        <v>4543.3033123100322</v>
      </c>
      <c r="AE34" s="114">
        <f t="shared" si="20"/>
        <v>4.4125633783496596</v>
      </c>
      <c r="AF34" s="114">
        <f t="shared" si="5"/>
        <v>4975.7641190663126</v>
      </c>
      <c r="AG34" s="114">
        <f t="shared" si="6"/>
        <v>3.1160582369408671</v>
      </c>
      <c r="AH34" s="114">
        <f t="shared" si="21"/>
        <v>262.04632512124681</v>
      </c>
      <c r="AI34" s="114"/>
      <c r="AJ34" s="114">
        <f t="shared" si="22"/>
        <v>770.72546642682448</v>
      </c>
      <c r="AK34" s="114">
        <f t="shared" si="23"/>
        <v>2021.026445115813</v>
      </c>
      <c r="AL34" s="114">
        <f t="shared" si="7"/>
        <v>1844.569487769591</v>
      </c>
      <c r="AM34" s="114">
        <f t="shared" si="24"/>
        <v>4636.3213993122281</v>
      </c>
      <c r="AN34" s="115">
        <f t="shared" si="25"/>
        <v>1554.4398385346904</v>
      </c>
    </row>
    <row r="35" spans="1:40" ht="14.4">
      <c r="A35" s="47">
        <f t="shared" si="26"/>
        <v>46</v>
      </c>
      <c r="B35" s="47">
        <f t="shared" si="27"/>
        <v>2033</v>
      </c>
      <c r="C35" s="48">
        <f t="shared" si="8"/>
        <v>1.3189642075987348E-3</v>
      </c>
      <c r="D35" s="48">
        <f t="shared" si="9"/>
        <v>1.3189642075987348E-3</v>
      </c>
      <c r="E35" s="48">
        <f t="shared" si="0"/>
        <v>8.2118107516794894E-4</v>
      </c>
      <c r="F35" s="48">
        <f t="shared" si="10"/>
        <v>8.2118107516794894E-4</v>
      </c>
      <c r="H35" s="19">
        <v>16</v>
      </c>
      <c r="I35" s="47">
        <f t="shared" si="28"/>
        <v>46</v>
      </c>
      <c r="J35" s="19">
        <f t="shared" si="1"/>
        <v>8.2118107516794894E-4</v>
      </c>
      <c r="K35" s="19">
        <f t="shared" si="11"/>
        <v>0.99917881892483207</v>
      </c>
      <c r="L35" s="62">
        <v>5.4200000000000003E-3</v>
      </c>
      <c r="M35" s="113">
        <f t="shared" si="12"/>
        <v>8.4843865716373035E-3</v>
      </c>
      <c r="N35" s="114"/>
      <c r="O35" s="114"/>
      <c r="P35" s="114">
        <v>1</v>
      </c>
      <c r="Q35" s="114">
        <v>1</v>
      </c>
      <c r="R35" s="114">
        <f>SUM($P$19:P34)*Q34</f>
        <v>16</v>
      </c>
      <c r="S35" s="114">
        <f t="shared" si="2"/>
        <v>93147.183587498424</v>
      </c>
      <c r="T35" s="114">
        <f t="shared" si="13"/>
        <v>139.74260325100192</v>
      </c>
      <c r="U35" s="114">
        <f t="shared" si="14"/>
        <v>0.52499316695032039</v>
      </c>
      <c r="V35" s="114">
        <f t="shared" si="15"/>
        <v>96038.376793011121</v>
      </c>
      <c r="W35" s="114">
        <f t="shared" si="16"/>
        <v>3.9408354196825952</v>
      </c>
      <c r="X35" s="114">
        <f t="shared" si="3"/>
        <v>18.463297521177559</v>
      </c>
      <c r="Y35" s="114">
        <f t="shared" si="17"/>
        <v>78116.576991445501</v>
      </c>
      <c r="Z35" s="114">
        <f t="shared" si="29"/>
        <v>77581.396710813671</v>
      </c>
      <c r="AA35" s="114">
        <f t="shared" si="18"/>
        <v>79802.596241852385</v>
      </c>
      <c r="AB35" s="114">
        <f t="shared" si="19"/>
        <v>81291.097667476599</v>
      </c>
      <c r="AC35" s="114">
        <f t="shared" si="30"/>
        <v>81291.097667476599</v>
      </c>
      <c r="AD35" s="114">
        <f t="shared" si="4"/>
        <v>4543.0461768113455</v>
      </c>
      <c r="AE35" s="114">
        <f t="shared" si="20"/>
        <v>4.6696988770363532</v>
      </c>
      <c r="AF35" s="114">
        <f t="shared" si="5"/>
        <v>4975.9504983632796</v>
      </c>
      <c r="AG35" s="114">
        <f t="shared" si="6"/>
        <v>2.9296789400371943</v>
      </c>
      <c r="AH35" s="114">
        <f t="shared" si="21"/>
        <v>262.04632512118405</v>
      </c>
      <c r="AI35" s="114"/>
      <c r="AJ35" s="114">
        <f t="shared" si="22"/>
        <v>619.60886378123075</v>
      </c>
      <c r="AK35" s="114">
        <f t="shared" si="23"/>
        <v>1935.2957060177614</v>
      </c>
      <c r="AL35" s="114">
        <f t="shared" si="7"/>
        <v>1862.9436717499684</v>
      </c>
      <c r="AM35" s="114">
        <f t="shared" si="24"/>
        <v>4417.8482415489607</v>
      </c>
      <c r="AN35" s="115">
        <f t="shared" si="25"/>
        <v>1488.5014256242157</v>
      </c>
    </row>
    <row r="36" spans="1:40" ht="14.4">
      <c r="A36" s="47">
        <f t="shared" si="26"/>
        <v>47</v>
      </c>
      <c r="B36" s="47">
        <f t="shared" si="27"/>
        <v>2034</v>
      </c>
      <c r="C36" s="48">
        <f t="shared" si="8"/>
        <v>1.413470724336437E-3</v>
      </c>
      <c r="D36" s="48">
        <f t="shared" si="9"/>
        <v>1.413470724336437E-3</v>
      </c>
      <c r="E36" s="48">
        <f t="shared" si="0"/>
        <v>8.7120332730770327E-4</v>
      </c>
      <c r="F36" s="48">
        <f t="shared" si="10"/>
        <v>8.7120332730770327E-4</v>
      </c>
      <c r="H36" s="19">
        <v>17</v>
      </c>
      <c r="I36" s="47">
        <f t="shared" si="28"/>
        <v>47</v>
      </c>
      <c r="J36" s="19">
        <f t="shared" si="1"/>
        <v>8.7120332730770327E-4</v>
      </c>
      <c r="K36" s="19">
        <f t="shared" si="11"/>
        <v>0.99912879667269228</v>
      </c>
      <c r="L36" s="62">
        <v>5.5999999999999999E-3</v>
      </c>
      <c r="M36" s="113">
        <f t="shared" si="12"/>
        <v>9.2060923791690286E-3</v>
      </c>
      <c r="N36" s="114"/>
      <c r="O36" s="114"/>
      <c r="P36" s="114">
        <v>1</v>
      </c>
      <c r="Q36" s="114">
        <v>1</v>
      </c>
      <c r="R36" s="114">
        <f>SUM($P$19:P35)*Q35</f>
        <v>17</v>
      </c>
      <c r="S36" s="114">
        <f t="shared" si="2"/>
        <v>94014.683379893511</v>
      </c>
      <c r="T36" s="114">
        <f t="shared" si="13"/>
        <v>141.04405622724911</v>
      </c>
      <c r="U36" s="114">
        <f t="shared" si="14"/>
        <v>0.51591098998979068</v>
      </c>
      <c r="V36" s="114">
        <f t="shared" si="15"/>
        <v>96859.579016450327</v>
      </c>
      <c r="W36" s="114">
        <f t="shared" si="16"/>
        <v>2.9682240536464581</v>
      </c>
      <c r="X36" s="114">
        <f t="shared" si="3"/>
        <v>17.625936974037927</v>
      </c>
      <c r="Y36" s="114">
        <f t="shared" si="17"/>
        <v>83360.939365082202</v>
      </c>
      <c r="Z36" s="114">
        <f t="shared" si="29"/>
        <v>82957.843368209389</v>
      </c>
      <c r="AA36" s="114">
        <f t="shared" si="18"/>
        <v>85497.840703741269</v>
      </c>
      <c r="AB36" s="114">
        <f t="shared" si="19"/>
        <v>86918.834558372313</v>
      </c>
      <c r="AC36" s="114">
        <f t="shared" si="30"/>
        <v>86918.834558372313</v>
      </c>
      <c r="AD36" s="114">
        <f t="shared" si="4"/>
        <v>4542.8612462395395</v>
      </c>
      <c r="AE36" s="114">
        <f t="shared" si="20"/>
        <v>4.8546294488423882</v>
      </c>
      <c r="AF36" s="114">
        <f t="shared" si="5"/>
        <v>4976.2648060341453</v>
      </c>
      <c r="AG36" s="114">
        <f t="shared" si="6"/>
        <v>2.6153712691091004</v>
      </c>
      <c r="AH36" s="114">
        <f t="shared" si="21"/>
        <v>262.0463251212459</v>
      </c>
      <c r="AI36" s="114"/>
      <c r="AJ36" s="114">
        <f t="shared" si="22"/>
        <v>466.68732323668814</v>
      </c>
      <c r="AK36" s="114">
        <f t="shared" si="23"/>
        <v>1847.5248043459856</v>
      </c>
      <c r="AL36" s="114">
        <f t="shared" si="7"/>
        <v>1880.2936675978704</v>
      </c>
      <c r="AM36" s="114">
        <f t="shared" si="24"/>
        <v>4194.5057951805447</v>
      </c>
      <c r="AN36" s="115">
        <f t="shared" si="25"/>
        <v>1420.9938546310511</v>
      </c>
    </row>
    <row r="37" spans="1:40" ht="14.4">
      <c r="A37" s="47">
        <f t="shared" si="26"/>
        <v>48</v>
      </c>
      <c r="B37" s="47">
        <f t="shared" si="27"/>
        <v>2035</v>
      </c>
      <c r="C37" s="48">
        <f t="shared" si="8"/>
        <v>1.5129033748888993E-3</v>
      </c>
      <c r="D37" s="48">
        <f t="shared" si="9"/>
        <v>1.5129033748888993E-3</v>
      </c>
      <c r="E37" s="48">
        <f t="shared" si="0"/>
        <v>9.2368270188169382E-4</v>
      </c>
      <c r="F37" s="48">
        <f t="shared" si="10"/>
        <v>9.2368270188169382E-4</v>
      </c>
      <c r="H37" s="19">
        <v>18</v>
      </c>
      <c r="I37" s="47">
        <f t="shared" si="28"/>
        <v>48</v>
      </c>
      <c r="J37" s="19">
        <f t="shared" si="1"/>
        <v>9.2368270188169382E-4</v>
      </c>
      <c r="K37" s="19">
        <f t="shared" si="11"/>
        <v>0.9990763172981183</v>
      </c>
      <c r="L37" s="62">
        <v>5.7999999999999996E-3</v>
      </c>
      <c r="M37" s="113">
        <f t="shared" si="12"/>
        <v>1.1133350141573128E-2</v>
      </c>
      <c r="N37" s="114"/>
      <c r="O37" s="114"/>
      <c r="P37" s="114">
        <v>1</v>
      </c>
      <c r="Q37" s="114">
        <v>1</v>
      </c>
      <c r="R37" s="114">
        <f>SUM($P$19:P36)*Q36</f>
        <v>18</v>
      </c>
      <c r="S37" s="114">
        <f t="shared" si="2"/>
        <v>94962.923254797584</v>
      </c>
      <c r="T37" s="114">
        <f t="shared" si="13"/>
        <v>142.4666382476816</v>
      </c>
      <c r="U37" s="114">
        <f t="shared" si="14"/>
        <v>0.50541917720038865</v>
      </c>
      <c r="V37" s="114">
        <f t="shared" si="15"/>
        <v>97754.254653668366</v>
      </c>
      <c r="W37" s="114">
        <f t="shared" si="16"/>
        <v>1.9880757242931739</v>
      </c>
      <c r="X37" s="114">
        <f t="shared" si="3"/>
        <v>16.793627549910212</v>
      </c>
      <c r="Y37" s="114">
        <f t="shared" si="17"/>
        <v>88713.051120229618</v>
      </c>
      <c r="Z37" s="114">
        <f t="shared" si="29"/>
        <v>88443.062955098314</v>
      </c>
      <c r="AA37" s="114">
        <f t="shared" si="18"/>
        <v>91307.018483021093</v>
      </c>
      <c r="AB37" s="114">
        <f t="shared" si="19"/>
        <v>92660.911985564249</v>
      </c>
      <c r="AC37" s="114">
        <f t="shared" si="30"/>
        <v>92660.911985564249</v>
      </c>
      <c r="AD37" s="114">
        <f t="shared" si="4"/>
        <v>4542.8894141285273</v>
      </c>
      <c r="AE37" s="114">
        <f t="shared" si="20"/>
        <v>4.8264615598545788</v>
      </c>
      <c r="AF37" s="114">
        <f t="shared" si="5"/>
        <v>4976.8505609302811</v>
      </c>
      <c r="AG37" s="114">
        <f t="shared" si="6"/>
        <v>2.0296163729983987</v>
      </c>
      <c r="AH37" s="114">
        <f t="shared" si="21"/>
        <v>262.04632512122134</v>
      </c>
      <c r="AI37" s="114"/>
      <c r="AJ37" s="114">
        <f t="shared" si="22"/>
        <v>312.58076256824637</v>
      </c>
      <c r="AK37" s="114">
        <f t="shared" si="23"/>
        <v>1760.2833539634134</v>
      </c>
      <c r="AL37" s="114">
        <f t="shared" si="7"/>
        <v>1899.2584650959518</v>
      </c>
      <c r="AM37" s="114">
        <f t="shared" si="24"/>
        <v>3972.1225816276119</v>
      </c>
      <c r="AN37" s="115">
        <f t="shared" si="25"/>
        <v>1353.893502543156</v>
      </c>
    </row>
    <row r="38" spans="1:40" ht="14.4">
      <c r="A38" s="47">
        <f t="shared" si="26"/>
        <v>49</v>
      </c>
      <c r="B38" s="47">
        <f t="shared" si="27"/>
        <v>2036</v>
      </c>
      <c r="C38" s="48">
        <f t="shared" si="8"/>
        <v>1.6175279454341243E-3</v>
      </c>
      <c r="D38" s="48">
        <f t="shared" si="9"/>
        <v>1.6175279454341243E-3</v>
      </c>
      <c r="E38" s="48">
        <f t="shared" si="0"/>
        <v>9.7833325777663734E-4</v>
      </c>
      <c r="F38" s="48">
        <f t="shared" si="10"/>
        <v>9.7833325777663734E-4</v>
      </c>
      <c r="H38" s="19">
        <v>19</v>
      </c>
      <c r="I38" s="47">
        <f t="shared" si="28"/>
        <v>49</v>
      </c>
      <c r="J38" s="19">
        <f t="shared" si="1"/>
        <v>9.7833325777663734E-4</v>
      </c>
      <c r="K38" s="19">
        <f t="shared" si="11"/>
        <v>0.99902166674222337</v>
      </c>
      <c r="L38" s="62">
        <v>6.0800000000000003E-3</v>
      </c>
      <c r="M38" s="113">
        <f t="shared" si="12"/>
        <v>1.4311823742206187E-2</v>
      </c>
      <c r="N38" s="114"/>
      <c r="O38" s="114"/>
      <c r="P38" s="114">
        <v>1</v>
      </c>
      <c r="Q38" s="114">
        <v>1</v>
      </c>
      <c r="R38" s="114">
        <f>SUM($P$19:P37)*Q37</f>
        <v>19</v>
      </c>
      <c r="S38" s="114">
        <f t="shared" si="2"/>
        <v>96108.952907156883</v>
      </c>
      <c r="T38" s="114">
        <f t="shared" si="13"/>
        <v>144.18595128384112</v>
      </c>
      <c r="U38" s="114">
        <f t="shared" si="14"/>
        <v>0.4939524698846583</v>
      </c>
      <c r="V38" s="114">
        <f t="shared" si="15"/>
        <v>98841.907448797268</v>
      </c>
      <c r="W38" s="114">
        <f t="shared" si="16"/>
        <v>1</v>
      </c>
      <c r="X38" s="114">
        <f t="shared" si="3"/>
        <v>15.984227890234106</v>
      </c>
      <c r="Y38" s="114">
        <f t="shared" si="17"/>
        <v>94294.191573108881</v>
      </c>
      <c r="Z38" s="114">
        <f t="shared" si="29"/>
        <v>94158.387809785287</v>
      </c>
      <c r="AA38" s="114">
        <f t="shared" si="18"/>
        <v>97355.831071003064</v>
      </c>
      <c r="AB38" s="114">
        <f t="shared" si="19"/>
        <v>98644.471194730999</v>
      </c>
      <c r="AC38" s="114">
        <f t="shared" si="30"/>
        <v>98644.471194730999</v>
      </c>
      <c r="AD38" s="114">
        <f t="shared" si="4"/>
        <v>4543.3113707950979</v>
      </c>
      <c r="AE38" s="114">
        <f t="shared" si="20"/>
        <v>4.4045048932839563</v>
      </c>
      <c r="AF38" s="114">
        <f t="shared" si="5"/>
        <v>4977.8961448918999</v>
      </c>
      <c r="AG38" s="114">
        <f t="shared" si="6"/>
        <v>0.98403241136001529</v>
      </c>
      <c r="AH38" s="114">
        <f t="shared" si="21"/>
        <v>262.04632512124044</v>
      </c>
      <c r="AI38" s="114"/>
      <c r="AJ38" s="114">
        <f t="shared" si="22"/>
        <v>157.22779507273501</v>
      </c>
      <c r="AK38" s="114">
        <f t="shared" si="23"/>
        <v>1675.4432714144159</v>
      </c>
      <c r="AL38" s="114">
        <f t="shared" si="7"/>
        <v>1922.1790581431378</v>
      </c>
      <c r="AM38" s="114">
        <f t="shared" si="24"/>
        <v>3754.8501246302885</v>
      </c>
      <c r="AN38" s="115">
        <f t="shared" si="25"/>
        <v>1288.640123727929</v>
      </c>
    </row>
    <row r="39" spans="1:40" ht="14.4">
      <c r="A39" s="47">
        <f t="shared" si="26"/>
        <v>50</v>
      </c>
      <c r="B39" s="47">
        <f t="shared" si="27"/>
        <v>2037</v>
      </c>
      <c r="C39" s="48">
        <f t="shared" si="8"/>
        <v>1.7246492887597305E-3</v>
      </c>
      <c r="D39" s="48">
        <f t="shared" si="9"/>
        <v>1.7246492887597305E-3</v>
      </c>
      <c r="E39" s="48">
        <f t="shared" si="0"/>
        <v>1.0331252121976453E-3</v>
      </c>
      <c r="F39" s="48">
        <f t="shared" si="10"/>
        <v>1.0331252121976453E-3</v>
      </c>
      <c r="H39" s="19">
        <v>20</v>
      </c>
      <c r="I39" s="47">
        <f t="shared" si="28"/>
        <v>50</v>
      </c>
      <c r="J39" s="19">
        <f t="shared" si="1"/>
        <v>1.0331252121976453E-3</v>
      </c>
      <c r="K39" s="19">
        <f t="shared" si="11"/>
        <v>0.99896687478780233</v>
      </c>
      <c r="L39" s="63">
        <v>6.4900000000000001E-3</v>
      </c>
      <c r="M39" s="113">
        <f t="shared" si="12"/>
        <v>1.8103334353582579E-2</v>
      </c>
      <c r="N39" s="114"/>
      <c r="O39" s="114"/>
      <c r="P39" s="114"/>
      <c r="Q39" s="114">
        <v>1</v>
      </c>
      <c r="R39" s="114">
        <f>SUM($P$19:P38)*Q38</f>
        <v>20</v>
      </c>
      <c r="S39" s="114">
        <f t="shared" si="2"/>
        <v>97579.912975366853</v>
      </c>
      <c r="T39" s="114">
        <f t="shared" si="13"/>
        <v>146.39273608712875</v>
      </c>
      <c r="U39" s="114">
        <f t="shared" si="14"/>
        <v>0.48192665028492487</v>
      </c>
      <c r="V39" s="114">
        <f t="shared" si="15"/>
        <v>100252.04786515691</v>
      </c>
      <c r="W39" s="114">
        <f t="shared" si="16"/>
        <v>0</v>
      </c>
      <c r="X39" s="114">
        <f t="shared" si="3"/>
        <v>15.213563453808343</v>
      </c>
      <c r="Y39" s="114">
        <f t="shared" si="17"/>
        <v>100252.04786515691</v>
      </c>
      <c r="Z39" s="114">
        <f t="shared" si="29"/>
        <v>100252.04786515691</v>
      </c>
      <c r="AA39" s="114">
        <f t="shared" si="18"/>
        <v>103798.30948269187</v>
      </c>
      <c r="AB39" s="114">
        <f t="shared" si="19"/>
        <v>105024.81904111954</v>
      </c>
      <c r="AC39" s="114">
        <f t="shared" si="30"/>
        <v>105024.81904111954</v>
      </c>
      <c r="AD39" s="114">
        <f t="shared" si="4"/>
        <v>-2.7950725100381533</v>
      </c>
      <c r="AE39" s="114">
        <f t="shared" si="20"/>
        <v>4550.51094819842</v>
      </c>
      <c r="AF39" s="114">
        <f t="shared" si="5"/>
        <v>-104.05448392330436</v>
      </c>
      <c r="AG39" s="114">
        <f t="shared" si="6"/>
        <v>-0.76404612519150383</v>
      </c>
      <c r="AH39" s="114">
        <f t="shared" si="21"/>
        <v>5345.7450324729962</v>
      </c>
      <c r="AI39" s="114"/>
      <c r="AJ39" s="114">
        <f t="shared" si="22"/>
        <v>0</v>
      </c>
      <c r="AK39" s="114">
        <f t="shared" si="23"/>
        <v>1594.6633580276193</v>
      </c>
      <c r="AL39" s="114">
        <f t="shared" si="7"/>
        <v>1951.5982595073372</v>
      </c>
      <c r="AM39" s="114">
        <f t="shared" si="24"/>
        <v>3546.2616175349567</v>
      </c>
      <c r="AN39" s="115">
        <f t="shared" si="25"/>
        <v>1226.5095584276701</v>
      </c>
    </row>
    <row r="40" spans="1:40" ht="14.4">
      <c r="A40" s="47">
        <f t="shared" si="26"/>
        <v>51</v>
      </c>
      <c r="B40" s="47">
        <f t="shared" si="27"/>
        <v>2038</v>
      </c>
      <c r="C40" s="48">
        <f t="shared" si="8"/>
        <v>1.8397150470559644E-3</v>
      </c>
      <c r="D40" s="48">
        <f t="shared" si="9"/>
        <v>1.8397150470559644E-3</v>
      </c>
      <c r="E40" s="48">
        <f t="shared" si="0"/>
        <v>1.0911046186546443E-3</v>
      </c>
      <c r="F40" s="48">
        <f t="shared" si="10"/>
        <v>1.0911046186546443E-3</v>
      </c>
      <c r="H40" s="19">
        <v>21</v>
      </c>
      <c r="I40" s="47">
        <f t="shared" si="28"/>
        <v>51</v>
      </c>
      <c r="J40" s="19">
        <f t="shared" si="1"/>
        <v>1.0911046186546443E-3</v>
      </c>
      <c r="K40" s="19">
        <f t="shared" si="11"/>
        <v>0.99890889538134531</v>
      </c>
      <c r="L40" s="62">
        <v>7.0400000000000003E-3</v>
      </c>
      <c r="M40" s="113">
        <f t="shared" si="12"/>
        <v>2.1437333528477875E-2</v>
      </c>
      <c r="N40" s="114"/>
      <c r="O40" s="114"/>
      <c r="P40" s="114"/>
      <c r="Q40" s="114">
        <v>1</v>
      </c>
      <c r="R40" s="114">
        <f>SUM($P$19:P39)*Q39</f>
        <v>20</v>
      </c>
      <c r="S40" s="114">
        <f t="shared" si="2"/>
        <v>99449.17821950432</v>
      </c>
      <c r="T40" s="114">
        <f t="shared" si="13"/>
        <v>149.19707199211095</v>
      </c>
      <c r="U40" s="114">
        <f t="shared" si="14"/>
        <v>0.47047468458332581</v>
      </c>
      <c r="V40" s="114">
        <f t="shared" si="15"/>
        <v>102064.09853464899</v>
      </c>
      <c r="W40" s="114">
        <f t="shared" si="16"/>
        <v>0</v>
      </c>
      <c r="X40" s="114">
        <f t="shared" si="3"/>
        <v>14.485842033993729</v>
      </c>
      <c r="Y40" s="114">
        <f t="shared" si="17"/>
        <v>102064.09853464899</v>
      </c>
      <c r="Z40" s="114">
        <f t="shared" si="29"/>
        <v>102064.09853464899</v>
      </c>
      <c r="AA40" s="114">
        <f t="shared" si="18"/>
        <v>105571.46676755692</v>
      </c>
      <c r="AB40" s="114">
        <f t="shared" si="19"/>
        <v>106739.30780430752</v>
      </c>
      <c r="AC40" s="114">
        <f t="shared" si="30"/>
        <v>106739.30780430752</v>
      </c>
      <c r="AD40" s="114">
        <f t="shared" si="4"/>
        <v>-0.6057450884982245</v>
      </c>
      <c r="AE40" s="114">
        <f t="shared" si="20"/>
        <v>4548.3216207768801</v>
      </c>
      <c r="AF40" s="114">
        <f t="shared" si="5"/>
        <v>-101.70768224932544</v>
      </c>
      <c r="AG40" s="114">
        <f t="shared" si="6"/>
        <v>-3.1108477991450001</v>
      </c>
      <c r="AH40" s="114">
        <f t="shared" si="21"/>
        <v>5345.7450324729707</v>
      </c>
      <c r="AI40" s="114"/>
      <c r="AJ40" s="114">
        <f t="shared" si="22"/>
        <v>0</v>
      </c>
      <c r="AK40" s="114">
        <f t="shared" si="23"/>
        <v>1518.3846685178514</v>
      </c>
      <c r="AL40" s="114">
        <f t="shared" si="7"/>
        <v>1988.9835643900865</v>
      </c>
      <c r="AM40" s="114">
        <f t="shared" si="24"/>
        <v>3507.3682329079379</v>
      </c>
      <c r="AN40" s="115">
        <f t="shared" si="25"/>
        <v>1167.8410367506037</v>
      </c>
    </row>
    <row r="41" spans="1:40" ht="14.4">
      <c r="A41" s="47">
        <f t="shared" si="26"/>
        <v>52</v>
      </c>
      <c r="B41" s="47">
        <f t="shared" si="27"/>
        <v>2039</v>
      </c>
      <c r="C41" s="48">
        <f t="shared" si="8"/>
        <v>1.9581137499698406E-3</v>
      </c>
      <c r="D41" s="48">
        <f t="shared" si="9"/>
        <v>1.9581137499698406E-3</v>
      </c>
      <c r="E41" s="48">
        <f t="shared" si="0"/>
        <v>1.1501290990115459E-3</v>
      </c>
      <c r="F41" s="48">
        <f t="shared" si="10"/>
        <v>1.1501290990115459E-3</v>
      </c>
      <c r="H41" s="19">
        <v>22</v>
      </c>
      <c r="I41" s="47">
        <f t="shared" si="28"/>
        <v>52</v>
      </c>
      <c r="J41" s="19">
        <f t="shared" si="1"/>
        <v>1.1501290990115459E-3</v>
      </c>
      <c r="K41" s="19">
        <f t="shared" si="11"/>
        <v>0.99884987090098842</v>
      </c>
      <c r="L41" s="62">
        <v>7.6899999999999998E-3</v>
      </c>
      <c r="M41" s="113">
        <f t="shared" si="12"/>
        <v>2.4380807617040645E-2</v>
      </c>
      <c r="N41" s="114"/>
      <c r="O41" s="114"/>
      <c r="P41" s="114"/>
      <c r="Q41" s="114">
        <v>1</v>
      </c>
      <c r="R41" s="114">
        <f>SUM($P$19:P40)*Q40</f>
        <v>20</v>
      </c>
      <c r="S41" s="114">
        <f t="shared" si="2"/>
        <v>101692.06009858295</v>
      </c>
      <c r="T41" s="114">
        <f t="shared" si="13"/>
        <v>152.56192040185945</v>
      </c>
      <c r="U41" s="114">
        <f t="shared" si="14"/>
        <v>0.45923939316329976</v>
      </c>
      <c r="V41" s="114">
        <f t="shared" si="15"/>
        <v>104251.4619255717</v>
      </c>
      <c r="W41" s="114">
        <f t="shared" si="16"/>
        <v>0</v>
      </c>
      <c r="X41" s="114">
        <f t="shared" si="3"/>
        <v>13.78998884811219</v>
      </c>
      <c r="Y41" s="114">
        <f t="shared" si="17"/>
        <v>104251.4619255717</v>
      </c>
      <c r="Z41" s="114">
        <f t="shared" si="29"/>
        <v>104251.4619255717</v>
      </c>
      <c r="AA41" s="114">
        <f t="shared" si="18"/>
        <v>107730.74948798754</v>
      </c>
      <c r="AB41" s="114">
        <f t="shared" si="19"/>
        <v>108842.49120347542</v>
      </c>
      <c r="AC41" s="114">
        <f t="shared" si="30"/>
        <v>108842.49120347542</v>
      </c>
      <c r="AD41" s="114">
        <f t="shared" si="4"/>
        <v>2.2196205967629794</v>
      </c>
      <c r="AE41" s="114">
        <f t="shared" si="20"/>
        <v>4545.4962550916189</v>
      </c>
      <c r="AF41" s="114">
        <f t="shared" si="5"/>
        <v>-98.713365546776913</v>
      </c>
      <c r="AG41" s="114">
        <f t="shared" si="6"/>
        <v>-6.1051645017028067</v>
      </c>
      <c r="AH41" s="114">
        <f t="shared" si="21"/>
        <v>5345.7450324729807</v>
      </c>
      <c r="AI41" s="114"/>
      <c r="AJ41" s="114">
        <f t="shared" si="22"/>
        <v>0</v>
      </c>
      <c r="AK41" s="114">
        <f t="shared" si="23"/>
        <v>1445.4463604441898</v>
      </c>
      <c r="AL41" s="114">
        <f t="shared" si="7"/>
        <v>2033.8412019716591</v>
      </c>
      <c r="AM41" s="114">
        <f t="shared" si="24"/>
        <v>3479.2875624158487</v>
      </c>
      <c r="AN41" s="115">
        <f t="shared" si="25"/>
        <v>1111.7417154878783</v>
      </c>
    </row>
    <row r="42" spans="1:40" ht="14.4">
      <c r="A42" s="47">
        <f t="shared" si="26"/>
        <v>53</v>
      </c>
      <c r="B42" s="47">
        <f t="shared" si="27"/>
        <v>2040</v>
      </c>
      <c r="C42" s="48">
        <f t="shared" si="8"/>
        <v>2.0773011826963456E-3</v>
      </c>
      <c r="D42" s="48">
        <f t="shared" si="9"/>
        <v>2.0773011826963456E-3</v>
      </c>
      <c r="E42" s="48">
        <f t="shared" si="0"/>
        <v>1.2080599115716617E-3</v>
      </c>
      <c r="F42" s="48">
        <f t="shared" si="10"/>
        <v>1.2080599115716617E-3</v>
      </c>
      <c r="H42" s="19">
        <v>23</v>
      </c>
      <c r="I42" s="47">
        <f t="shared" si="28"/>
        <v>53</v>
      </c>
      <c r="J42" s="19">
        <f t="shared" si="1"/>
        <v>1.2080599115716617E-3</v>
      </c>
      <c r="K42" s="19">
        <f t="shared" si="11"/>
        <v>0.99879194008842831</v>
      </c>
      <c r="L42" s="62">
        <v>8.4100000000000008E-3</v>
      </c>
      <c r="M42" s="113">
        <f t="shared" si="12"/>
        <v>2.6808965276299501E-2</v>
      </c>
      <c r="N42" s="114"/>
      <c r="O42" s="114"/>
      <c r="P42" s="114"/>
      <c r="Q42" s="114">
        <v>1</v>
      </c>
      <c r="R42" s="114">
        <f>SUM($P$19:P41)*Q41</f>
        <v>20</v>
      </c>
      <c r="S42" s="114">
        <f t="shared" si="2"/>
        <v>104291.34316057102</v>
      </c>
      <c r="T42" s="114">
        <f t="shared" si="13"/>
        <v>156.46145410410224</v>
      </c>
      <c r="U42" s="114">
        <f t="shared" si="14"/>
        <v>0.44794863724050266</v>
      </c>
      <c r="V42" s="114">
        <f t="shared" si="15"/>
        <v>106795.47049931381</v>
      </c>
      <c r="W42" s="114">
        <f t="shared" si="16"/>
        <v>0</v>
      </c>
      <c r="X42" s="114">
        <f t="shared" si="3"/>
        <v>13.116905240047664</v>
      </c>
      <c r="Y42" s="114">
        <f t="shared" si="17"/>
        <v>106795.47049931381</v>
      </c>
      <c r="Z42" s="114">
        <f t="shared" si="29"/>
        <v>106795.47049931381</v>
      </c>
      <c r="AA42" s="114">
        <f t="shared" si="18"/>
        <v>110256.19208857237</v>
      </c>
      <c r="AB42" s="114">
        <f t="shared" si="19"/>
        <v>111313.67015429675</v>
      </c>
      <c r="AC42" s="114">
        <f t="shared" si="30"/>
        <v>111313.67015429675</v>
      </c>
      <c r="AD42" s="114">
        <f t="shared" si="4"/>
        <v>5.7012572176026879</v>
      </c>
      <c r="AE42" s="114">
        <f t="shared" si="20"/>
        <v>4542.0146184707792</v>
      </c>
      <c r="AF42" s="114">
        <f t="shared" si="5"/>
        <v>-95.058237319855834</v>
      </c>
      <c r="AG42" s="114">
        <f t="shared" si="6"/>
        <v>-9.7602927286407724</v>
      </c>
      <c r="AH42" s="114">
        <f t="shared" si="21"/>
        <v>5345.7450324729971</v>
      </c>
      <c r="AI42" s="114"/>
      <c r="AJ42" s="114">
        <f t="shared" si="22"/>
        <v>0</v>
      </c>
      <c r="AK42" s="114">
        <f t="shared" si="23"/>
        <v>1374.8947260471323</v>
      </c>
      <c r="AL42" s="114">
        <f t="shared" si="7"/>
        <v>2085.8268632114205</v>
      </c>
      <c r="AM42" s="114">
        <f t="shared" si="24"/>
        <v>3460.7215892585527</v>
      </c>
      <c r="AN42" s="115">
        <f t="shared" si="25"/>
        <v>1057.4780657243859</v>
      </c>
    </row>
    <row r="43" spans="1:40" ht="14.4">
      <c r="A43" s="47">
        <f t="shared" si="26"/>
        <v>54</v>
      </c>
      <c r="B43" s="47">
        <f t="shared" si="27"/>
        <v>2041</v>
      </c>
      <c r="C43" s="48">
        <f t="shared" si="8"/>
        <v>2.1925018181077499E-3</v>
      </c>
      <c r="D43" s="48">
        <f t="shared" si="9"/>
        <v>2.1925018181077499E-3</v>
      </c>
      <c r="E43" s="48">
        <f t="shared" si="0"/>
        <v>1.2623734738254956E-3</v>
      </c>
      <c r="F43" s="48">
        <f t="shared" si="10"/>
        <v>1.2623734738254956E-3</v>
      </c>
      <c r="H43" s="19">
        <v>24</v>
      </c>
      <c r="I43" s="47">
        <f t="shared" si="28"/>
        <v>54</v>
      </c>
      <c r="J43" s="19">
        <f t="shared" si="1"/>
        <v>1.2623734738254956E-3</v>
      </c>
      <c r="K43" s="19">
        <f t="shared" si="11"/>
        <v>0.99873762652617448</v>
      </c>
      <c r="L43" s="62">
        <v>9.1699999999999993E-3</v>
      </c>
      <c r="M43" s="113">
        <f t="shared" si="12"/>
        <v>2.8851937794852622E-2</v>
      </c>
      <c r="N43" s="114"/>
      <c r="O43" s="114"/>
      <c r="P43" s="114"/>
      <c r="Q43" s="114">
        <v>1</v>
      </c>
      <c r="R43" s="114">
        <f>SUM($P$19:P42)*Q42</f>
        <v>20</v>
      </c>
      <c r="S43" s="114">
        <f t="shared" si="2"/>
        <v>107216.81048857924</v>
      </c>
      <c r="T43" s="114">
        <f t="shared" si="13"/>
        <v>160.85034064255137</v>
      </c>
      <c r="U43" s="114">
        <f t="shared" si="14"/>
        <v>0.43632358350011546</v>
      </c>
      <c r="V43" s="114">
        <f t="shared" si="15"/>
        <v>109664.40066162037</v>
      </c>
      <c r="W43" s="114">
        <f t="shared" si="16"/>
        <v>0</v>
      </c>
      <c r="X43" s="114">
        <f t="shared" si="3"/>
        <v>12.456795487138974</v>
      </c>
      <c r="Y43" s="114">
        <f t="shared" si="17"/>
        <v>109664.40066162037</v>
      </c>
      <c r="Z43" s="114">
        <f t="shared" si="29"/>
        <v>109664.40066162037</v>
      </c>
      <c r="AA43" s="114">
        <f t="shared" si="18"/>
        <v>113114.43986346852</v>
      </c>
      <c r="AB43" s="114">
        <f t="shared" si="19"/>
        <v>114118.70022487189</v>
      </c>
      <c r="AC43" s="114">
        <f t="shared" si="30"/>
        <v>114118.70022487189</v>
      </c>
      <c r="AD43" s="114">
        <f t="shared" si="4"/>
        <v>9.8403539761493448</v>
      </c>
      <c r="AE43" s="114">
        <f t="shared" si="20"/>
        <v>4537.8755217122325</v>
      </c>
      <c r="AF43" s="114">
        <f t="shared" si="5"/>
        <v>-90.749920594622381</v>
      </c>
      <c r="AG43" s="114">
        <f t="shared" si="6"/>
        <v>-14.06860945386784</v>
      </c>
      <c r="AH43" s="114">
        <f t="shared" si="21"/>
        <v>5345.7450324729907</v>
      </c>
      <c r="AI43" s="114"/>
      <c r="AJ43" s="114">
        <f t="shared" si="22"/>
        <v>0</v>
      </c>
      <c r="AK43" s="114">
        <f t="shared" si="23"/>
        <v>1305.7029920765715</v>
      </c>
      <c r="AL43" s="114">
        <f t="shared" si="7"/>
        <v>2144.3362097715849</v>
      </c>
      <c r="AM43" s="114">
        <f t="shared" si="24"/>
        <v>3450.0392018481562</v>
      </c>
      <c r="AN43" s="115">
        <f t="shared" si="25"/>
        <v>1004.2603614033668</v>
      </c>
    </row>
    <row r="44" spans="1:40" ht="14.4">
      <c r="A44" s="47">
        <f t="shared" si="26"/>
        <v>55</v>
      </c>
      <c r="B44" s="47">
        <f t="shared" si="27"/>
        <v>2042</v>
      </c>
      <c r="C44" s="48">
        <f t="shared" si="8"/>
        <v>2.3007827830236684E-3</v>
      </c>
      <c r="D44" s="48">
        <f t="shared" si="9"/>
        <v>2.3007827830236684E-3</v>
      </c>
      <c r="E44" s="48">
        <f t="shared" si="0"/>
        <v>1.3118848970592792E-3</v>
      </c>
      <c r="F44" s="48">
        <f t="shared" si="10"/>
        <v>1.3118848970592792E-3</v>
      </c>
      <c r="H44" s="19">
        <v>25</v>
      </c>
      <c r="I44" s="47">
        <f t="shared" si="28"/>
        <v>55</v>
      </c>
      <c r="J44" s="19">
        <f t="shared" si="1"/>
        <v>1.3118848970592792E-3</v>
      </c>
      <c r="K44" s="19">
        <f t="shared" si="11"/>
        <v>0.99868811510294075</v>
      </c>
      <c r="L44" s="63">
        <v>9.9500000000000005E-3</v>
      </c>
      <c r="M44" s="113">
        <f t="shared" si="12"/>
        <v>3.0426997003045075E-2</v>
      </c>
      <c r="N44" s="114"/>
      <c r="O44" s="114"/>
      <c r="P44" s="114"/>
      <c r="Q44" s="114">
        <v>1</v>
      </c>
      <c r="R44" s="114">
        <f>SUM($P$19:P43)*Q43</f>
        <v>20</v>
      </c>
      <c r="S44" s="114">
        <f t="shared" si="2"/>
        <v>110449.65194616833</v>
      </c>
      <c r="T44" s="114">
        <f t="shared" si="13"/>
        <v>165.70036040462927</v>
      </c>
      <c r="U44" s="114">
        <f t="shared" si="14"/>
        <v>0.42420039423845102</v>
      </c>
      <c r="V44" s="114">
        <f t="shared" si="15"/>
        <v>112838.55539507618</v>
      </c>
      <c r="W44" s="114">
        <f t="shared" si="16"/>
        <v>0</v>
      </c>
      <c r="X44" s="114">
        <f t="shared" si="3"/>
        <v>11.802245078981549</v>
      </c>
      <c r="Y44" s="114">
        <f t="shared" si="17"/>
        <v>112838.55539507618</v>
      </c>
      <c r="Z44" s="114">
        <f t="shared" si="29"/>
        <v>112838.55539507618</v>
      </c>
      <c r="AA44" s="114">
        <f t="shared" si="18"/>
        <v>116284.64241445041</v>
      </c>
      <c r="AB44" s="114">
        <f t="shared" si="19"/>
        <v>117236.13326300986</v>
      </c>
      <c r="AC44" s="114">
        <f t="shared" si="30"/>
        <v>117236.13326300985</v>
      </c>
      <c r="AD44" s="114">
        <f t="shared" si="4"/>
        <v>14.600968879385618</v>
      </c>
      <c r="AE44" s="114">
        <f t="shared" si="20"/>
        <v>4533.1149068089962</v>
      </c>
      <c r="AF44" s="114">
        <f t="shared" si="5"/>
        <v>-85.828443483726005</v>
      </c>
      <c r="AG44" s="114">
        <f t="shared" si="6"/>
        <v>-18.990086564745461</v>
      </c>
      <c r="AH44" s="114">
        <f t="shared" si="21"/>
        <v>5345.7450324729716</v>
      </c>
      <c r="AI44" s="114"/>
      <c r="AJ44" s="114">
        <f t="shared" si="22"/>
        <v>0</v>
      </c>
      <c r="AK44" s="114">
        <f t="shared" si="23"/>
        <v>1237.093980450871</v>
      </c>
      <c r="AL44" s="114">
        <f t="shared" si="7"/>
        <v>2208.9930389233668</v>
      </c>
      <c r="AM44" s="114">
        <f t="shared" si="24"/>
        <v>3446.0870193742376</v>
      </c>
      <c r="AN44" s="115">
        <f t="shared" si="25"/>
        <v>951.49084855942817</v>
      </c>
    </row>
    <row r="45" spans="1:40" ht="14.4">
      <c r="A45" s="47">
        <f t="shared" si="26"/>
        <v>56</v>
      </c>
      <c r="B45" s="47">
        <f t="shared" si="27"/>
        <v>2043</v>
      </c>
      <c r="C45" s="48">
        <f t="shared" si="8"/>
        <v>2.4065575068114953E-3</v>
      </c>
      <c r="D45" s="48">
        <f t="shared" si="9"/>
        <v>2.4065575068114953E-3</v>
      </c>
      <c r="E45" s="48">
        <f t="shared" si="0"/>
        <v>1.3590500747596081E-3</v>
      </c>
      <c r="F45" s="48">
        <f t="shared" si="10"/>
        <v>1.3590500747596081E-3</v>
      </c>
      <c r="H45" s="19">
        <v>26</v>
      </c>
      <c r="I45" s="47">
        <f t="shared" si="28"/>
        <v>56</v>
      </c>
      <c r="J45" s="19">
        <f t="shared" si="1"/>
        <v>1.3590500747596081E-3</v>
      </c>
      <c r="K45" s="19">
        <f t="shared" si="11"/>
        <v>0.99864094992524044</v>
      </c>
      <c r="L45" s="62">
        <v>1.073E-2</v>
      </c>
      <c r="M45" s="113">
        <f t="shared" si="12"/>
        <v>3.2278151875079431E-2</v>
      </c>
      <c r="N45" s="114"/>
      <c r="O45" s="114"/>
      <c r="P45" s="114"/>
      <c r="Q45" s="114">
        <v>1</v>
      </c>
      <c r="R45" s="114">
        <f>SUM($P$19:P44)*Q44</f>
        <v>20</v>
      </c>
      <c r="S45" s="114">
        <f t="shared" si="2"/>
        <v>113959.80532239605</v>
      </c>
      <c r="T45" s="114">
        <f t="shared" si="13"/>
        <v>170.96641302922185</v>
      </c>
      <c r="U45" s="114">
        <f t="shared" si="14"/>
        <v>0.41140956241288451</v>
      </c>
      <c r="V45" s="114">
        <f t="shared" si="15"/>
        <v>116286.93901442582</v>
      </c>
      <c r="W45" s="114">
        <f t="shared" si="16"/>
        <v>0</v>
      </c>
      <c r="X45" s="114">
        <f t="shared" si="3"/>
        <v>11.145546631921768</v>
      </c>
      <c r="Y45" s="114">
        <f t="shared" si="17"/>
        <v>116286.93901442582</v>
      </c>
      <c r="Z45" s="114">
        <f t="shared" si="29"/>
        <v>116286.93901442582</v>
      </c>
      <c r="AA45" s="114">
        <f t="shared" si="18"/>
        <v>119734.39493541868</v>
      </c>
      <c r="AB45" s="114">
        <f t="shared" si="19"/>
        <v>120632.94309735711</v>
      </c>
      <c r="AC45" s="114">
        <f t="shared" si="30"/>
        <v>120632.94309735711</v>
      </c>
      <c r="AD45" s="114">
        <f t="shared" si="4"/>
        <v>20.067776562165818</v>
      </c>
      <c r="AE45" s="114">
        <f t="shared" si="20"/>
        <v>4527.648099126216</v>
      </c>
      <c r="AF45" s="114">
        <f t="shared" si="5"/>
        <v>-80.201759579751524</v>
      </c>
      <c r="AG45" s="114">
        <f t="shared" si="6"/>
        <v>-24.616770468751476</v>
      </c>
      <c r="AH45" s="114">
        <f t="shared" si="21"/>
        <v>5345.7450324730034</v>
      </c>
      <c r="AI45" s="114"/>
      <c r="AJ45" s="114">
        <f t="shared" si="22"/>
        <v>0</v>
      </c>
      <c r="AK45" s="114">
        <f t="shared" si="23"/>
        <v>1168.2598145449385</v>
      </c>
      <c r="AL45" s="114">
        <f t="shared" si="7"/>
        <v>2279.196106447921</v>
      </c>
      <c r="AM45" s="114">
        <f t="shared" si="24"/>
        <v>3447.4559209928593</v>
      </c>
      <c r="AN45" s="115">
        <f t="shared" si="25"/>
        <v>898.54816193844408</v>
      </c>
    </row>
    <row r="46" spans="1:40" ht="14.4">
      <c r="A46" s="47">
        <f t="shared" si="26"/>
        <v>57</v>
      </c>
      <c r="B46" s="47">
        <f t="shared" si="27"/>
        <v>2044</v>
      </c>
      <c r="C46" s="48">
        <f t="shared" si="8"/>
        <v>2.5184542423890527E-3</v>
      </c>
      <c r="D46" s="48">
        <f t="shared" si="9"/>
        <v>2.5184542423890527E-3</v>
      </c>
      <c r="E46" s="48">
        <f t="shared" si="0"/>
        <v>1.4096589689001349E-3</v>
      </c>
      <c r="F46" s="48">
        <f t="shared" si="10"/>
        <v>1.4096589689001349E-3</v>
      </c>
      <c r="H46" s="19">
        <v>27</v>
      </c>
      <c r="I46" s="47">
        <f t="shared" si="28"/>
        <v>57</v>
      </c>
      <c r="J46" s="19">
        <f t="shared" si="1"/>
        <v>1.4096589689001349E-3</v>
      </c>
      <c r="K46" s="19">
        <f t="shared" si="11"/>
        <v>0.99859034103109989</v>
      </c>
      <c r="L46" s="62">
        <v>1.1520000000000001E-2</v>
      </c>
      <c r="M46" s="113">
        <f t="shared" si="12"/>
        <v>3.3303032495003659E-2</v>
      </c>
      <c r="N46" s="114"/>
      <c r="O46" s="114"/>
      <c r="P46" s="114"/>
      <c r="Q46" s="114">
        <v>1</v>
      </c>
      <c r="R46" s="114">
        <f>SUM($P$19:P45)*Q45</f>
        <v>20</v>
      </c>
      <c r="S46" s="114">
        <f t="shared" si="2"/>
        <v>117798.31102965823</v>
      </c>
      <c r="T46" s="114">
        <f t="shared" si="13"/>
        <v>176.72507109560101</v>
      </c>
      <c r="U46" s="114">
        <f t="shared" si="14"/>
        <v>0.39804906987428601</v>
      </c>
      <c r="V46" s="114">
        <f t="shared" si="15"/>
        <v>120061.18202032339</v>
      </c>
      <c r="W46" s="114">
        <f t="shared" si="16"/>
        <v>0</v>
      </c>
      <c r="X46" s="114">
        <f t="shared" si="3"/>
        <v>10.4872788640869</v>
      </c>
      <c r="Y46" s="114">
        <f t="shared" si="17"/>
        <v>120061.18202032339</v>
      </c>
      <c r="Z46" s="114">
        <f t="shared" si="29"/>
        <v>120061.18202032339</v>
      </c>
      <c r="AA46" s="114">
        <f t="shared" si="18"/>
        <v>123516.40939565875</v>
      </c>
      <c r="AB46" s="114">
        <f t="shared" si="19"/>
        <v>124361.88835315303</v>
      </c>
      <c r="AC46" s="114">
        <f t="shared" si="30"/>
        <v>124361.88835315303</v>
      </c>
      <c r="AD46" s="114">
        <f t="shared" si="4"/>
        <v>26.28620189607318</v>
      </c>
      <c r="AE46" s="114">
        <f t="shared" si="20"/>
        <v>4521.4296737923087</v>
      </c>
      <c r="AF46" s="114">
        <f t="shared" si="5"/>
        <v>-73.802727149697603</v>
      </c>
      <c r="AG46" s="114">
        <f t="shared" si="6"/>
        <v>-31.015802898783758</v>
      </c>
      <c r="AH46" s="114">
        <f t="shared" si="21"/>
        <v>5345.7450324729816</v>
      </c>
      <c r="AI46" s="114"/>
      <c r="AJ46" s="114">
        <f t="shared" si="22"/>
        <v>0</v>
      </c>
      <c r="AK46" s="114">
        <f t="shared" si="23"/>
        <v>1099.261154742187</v>
      </c>
      <c r="AL46" s="114">
        <f t="shared" si="7"/>
        <v>2355.9662205931645</v>
      </c>
      <c r="AM46" s="114">
        <f t="shared" si="24"/>
        <v>3455.2273753353516</v>
      </c>
      <c r="AN46" s="115">
        <f t="shared" si="25"/>
        <v>845.47895749428699</v>
      </c>
    </row>
    <row r="47" spans="1:40" ht="14.4">
      <c r="A47" s="47">
        <f t="shared" si="26"/>
        <v>58</v>
      </c>
      <c r="B47" s="47">
        <f t="shared" si="27"/>
        <v>2045</v>
      </c>
      <c r="C47" s="48">
        <f t="shared" si="8"/>
        <v>2.6425318554368564E-3</v>
      </c>
      <c r="D47" s="48">
        <f t="shared" si="9"/>
        <v>2.6425318554368564E-3</v>
      </c>
      <c r="E47" s="48">
        <f t="shared" si="0"/>
        <v>1.4653236651715024E-3</v>
      </c>
      <c r="F47" s="48">
        <f t="shared" si="10"/>
        <v>1.4653236651715024E-3</v>
      </c>
      <c r="H47" s="19">
        <v>28</v>
      </c>
      <c r="I47" s="47">
        <f t="shared" si="28"/>
        <v>58</v>
      </c>
      <c r="J47" s="19">
        <f t="shared" si="1"/>
        <v>1.4653236651715024E-3</v>
      </c>
      <c r="K47" s="19">
        <f t="shared" si="11"/>
        <v>0.99853467633482851</v>
      </c>
      <c r="L47" s="62">
        <v>1.2290000000000001E-2</v>
      </c>
      <c r="M47" s="113">
        <f t="shared" si="12"/>
        <v>3.4563231490962076E-2</v>
      </c>
      <c r="N47" s="114"/>
      <c r="O47" s="114"/>
      <c r="P47" s="114"/>
      <c r="Q47" s="114">
        <v>1</v>
      </c>
      <c r="R47" s="114">
        <f>SUM($P$19:P46)*Q46</f>
        <v>20</v>
      </c>
      <c r="S47" s="114">
        <f t="shared" si="2"/>
        <v>121893.17982392204</v>
      </c>
      <c r="T47" s="114">
        <f t="shared" si="13"/>
        <v>182.86833386794441</v>
      </c>
      <c r="U47" s="114">
        <f t="shared" si="14"/>
        <v>0.38365295142883932</v>
      </c>
      <c r="V47" s="114">
        <f t="shared" si="15"/>
        <v>124086.74507866676</v>
      </c>
      <c r="W47" s="114">
        <f t="shared" si="16"/>
        <v>0</v>
      </c>
      <c r="X47" s="114">
        <f t="shared" si="3"/>
        <v>9.8170727450301225</v>
      </c>
      <c r="Y47" s="114">
        <f t="shared" si="17"/>
        <v>124086.74507866676</v>
      </c>
      <c r="Z47" s="114">
        <f t="shared" si="29"/>
        <v>124086.74507866676</v>
      </c>
      <c r="AA47" s="114">
        <f t="shared" si="18"/>
        <v>127553.61980965835</v>
      </c>
      <c r="AB47" s="114">
        <f t="shared" si="19"/>
        <v>128345.0670990536</v>
      </c>
      <c r="AC47" s="114">
        <f t="shared" si="30"/>
        <v>128345.0670990536</v>
      </c>
      <c r="AD47" s="114">
        <f t="shared" si="4"/>
        <v>33.414452450291719</v>
      </c>
      <c r="AE47" s="114">
        <f t="shared" si="20"/>
        <v>4514.3014232380901</v>
      </c>
      <c r="AF47" s="114">
        <f t="shared" si="5"/>
        <v>-66.470347571957973</v>
      </c>
      <c r="AG47" s="114">
        <f t="shared" si="6"/>
        <v>-38.348182476530852</v>
      </c>
      <c r="AH47" s="114">
        <f t="shared" si="21"/>
        <v>5345.7450324729898</v>
      </c>
      <c r="AI47" s="114"/>
      <c r="AJ47" s="114">
        <f t="shared" si="22"/>
        <v>0</v>
      </c>
      <c r="AK47" s="114">
        <f t="shared" si="23"/>
        <v>1029.0111345131522</v>
      </c>
      <c r="AL47" s="114">
        <f t="shared" si="7"/>
        <v>2437.8635964784407</v>
      </c>
      <c r="AM47" s="114">
        <f t="shared" si="24"/>
        <v>3466.874730991593</v>
      </c>
      <c r="AN47" s="115">
        <f t="shared" si="25"/>
        <v>791.44728939524737</v>
      </c>
    </row>
    <row r="48" spans="1:40" ht="14.4">
      <c r="A48" s="47">
        <f t="shared" si="26"/>
        <v>59</v>
      </c>
      <c r="B48" s="47">
        <f t="shared" si="27"/>
        <v>2046</v>
      </c>
      <c r="C48" s="48">
        <f t="shared" si="8"/>
        <v>2.7890611858750322E-3</v>
      </c>
      <c r="D48" s="48">
        <f t="shared" si="9"/>
        <v>2.7890611858750322E-3</v>
      </c>
      <c r="E48" s="48">
        <f t="shared" si="0"/>
        <v>1.5325385681065127E-3</v>
      </c>
      <c r="F48" s="48">
        <f t="shared" si="10"/>
        <v>1.5325385681065127E-3</v>
      </c>
      <c r="H48" s="19">
        <v>29</v>
      </c>
      <c r="I48" s="47">
        <f t="shared" si="28"/>
        <v>59</v>
      </c>
      <c r="J48" s="19">
        <f t="shared" si="1"/>
        <v>1.5325385681065127E-3</v>
      </c>
      <c r="K48" s="19">
        <f t="shared" si="11"/>
        <v>0.99846746143189347</v>
      </c>
      <c r="L48" s="62">
        <v>1.3050000000000001E-2</v>
      </c>
      <c r="M48" s="113">
        <f t="shared" si="12"/>
        <v>3.5793212802936791E-2</v>
      </c>
      <c r="N48" s="114"/>
      <c r="O48" s="114"/>
      <c r="P48" s="114"/>
      <c r="Q48" s="114">
        <v>1</v>
      </c>
      <c r="R48" s="114">
        <f>SUM($P$19:P47)*Q47</f>
        <v>20</v>
      </c>
      <c r="S48" s="114">
        <f t="shared" si="2"/>
        <v>126291.25958672247</v>
      </c>
      <c r="T48" s="114">
        <f t="shared" si="13"/>
        <v>189.46648414676579</v>
      </c>
      <c r="U48" s="114">
        <f t="shared" si="14"/>
        <v>0.36814621726223279</v>
      </c>
      <c r="V48" s="114">
        <f t="shared" si="15"/>
        <v>128410.15333768619</v>
      </c>
      <c r="W48" s="114">
        <f t="shared" si="16"/>
        <v>0</v>
      </c>
      <c r="X48" s="114">
        <f t="shared" si="3"/>
        <v>9.1352053039072665</v>
      </c>
      <c r="Y48" s="114">
        <f t="shared" si="17"/>
        <v>128410.15333768619</v>
      </c>
      <c r="Z48" s="114">
        <f t="shared" si="29"/>
        <v>128410.15333768619</v>
      </c>
      <c r="AA48" s="114">
        <f t="shared" si="18"/>
        <v>131893.51732106737</v>
      </c>
      <c r="AB48" s="114">
        <f t="shared" si="19"/>
        <v>132629.99281265491</v>
      </c>
      <c r="AC48" s="114">
        <f t="shared" si="30"/>
        <v>132629.99281265488</v>
      </c>
      <c r="AD48" s="114">
        <f t="shared" si="4"/>
        <v>41.770162014028756</v>
      </c>
      <c r="AE48" s="114">
        <f t="shared" si="20"/>
        <v>4505.9457136743531</v>
      </c>
      <c r="AF48" s="114">
        <f t="shared" si="5"/>
        <v>-57.862669540190836</v>
      </c>
      <c r="AG48" s="114">
        <f t="shared" si="6"/>
        <v>-46.955860508289788</v>
      </c>
      <c r="AH48" s="114">
        <f t="shared" si="21"/>
        <v>5345.7450324729816</v>
      </c>
      <c r="AI48" s="114"/>
      <c r="AJ48" s="114">
        <f t="shared" si="22"/>
        <v>0</v>
      </c>
      <c r="AK48" s="114">
        <f t="shared" si="23"/>
        <v>957.53879164672924</v>
      </c>
      <c r="AL48" s="114">
        <f t="shared" si="7"/>
        <v>2525.8251917344496</v>
      </c>
      <c r="AM48" s="114">
        <f t="shared" si="24"/>
        <v>3483.363983381179</v>
      </c>
      <c r="AN48" s="115">
        <f t="shared" si="25"/>
        <v>736.47549158751895</v>
      </c>
    </row>
    <row r="49" spans="1:40" ht="14.4">
      <c r="A49" s="47">
        <f t="shared" si="26"/>
        <v>60</v>
      </c>
      <c r="B49" s="47">
        <f t="shared" si="27"/>
        <v>2047</v>
      </c>
      <c r="C49" s="48">
        <f t="shared" si="8"/>
        <v>2.9618635367737144E-3</v>
      </c>
      <c r="D49" s="48">
        <f t="shared" si="9"/>
        <v>2.9618635367737144E-3</v>
      </c>
      <c r="E49" s="48">
        <f t="shared" si="0"/>
        <v>1.6117556383981634E-3</v>
      </c>
      <c r="F49" s="48">
        <f t="shared" si="10"/>
        <v>1.6117556383981634E-3</v>
      </c>
      <c r="H49" s="19">
        <v>30</v>
      </c>
      <c r="I49" s="47">
        <f t="shared" si="28"/>
        <v>60</v>
      </c>
      <c r="J49" s="19">
        <f t="shared" si="1"/>
        <v>1.6117556383981634E-3</v>
      </c>
      <c r="K49" s="19">
        <f t="shared" si="11"/>
        <v>0.99838824436160178</v>
      </c>
      <c r="L49" s="63">
        <v>1.38E-2</v>
      </c>
      <c r="M49" s="113">
        <f t="shared" si="12"/>
        <v>3.6359415240527326E-2</v>
      </c>
      <c r="N49" s="114"/>
      <c r="O49" s="114"/>
      <c r="P49" s="114"/>
      <c r="Q49" s="114">
        <v>1</v>
      </c>
      <c r="R49" s="114">
        <f>SUM($P$19:P48)*Q48</f>
        <v>20</v>
      </c>
      <c r="S49" s="114">
        <f t="shared" si="2"/>
        <v>131012.41108915572</v>
      </c>
      <c r="T49" s="114">
        <f t="shared" si="13"/>
        <v>196.54931774283114</v>
      </c>
      <c r="U49" s="114">
        <f t="shared" si="14"/>
        <v>0.35121082593344544</v>
      </c>
      <c r="V49" s="114">
        <f t="shared" si="15"/>
        <v>133049.63053247155</v>
      </c>
      <c r="W49" s="114">
        <f t="shared" si="16"/>
        <v>0</v>
      </c>
      <c r="X49" s="114">
        <f t="shared" si="3"/>
        <v>8.4393240281074231</v>
      </c>
      <c r="Y49" s="114">
        <f t="shared" si="17"/>
        <v>133049.63053247155</v>
      </c>
      <c r="Z49" s="114">
        <f t="shared" si="29"/>
        <v>133049.63053247155</v>
      </c>
      <c r="AA49" s="114">
        <f t="shared" si="18"/>
        <v>136554.47629348378</v>
      </c>
      <c r="AB49" s="114">
        <f t="shared" si="19"/>
        <v>137234.85019921401</v>
      </c>
      <c r="AC49" s="114">
        <f t="shared" si="30"/>
        <v>137234.85019921401</v>
      </c>
      <c r="AD49" s="114">
        <f t="shared" si="4"/>
        <v>51.511780273925979</v>
      </c>
      <c r="AE49" s="114">
        <f t="shared" si="20"/>
        <v>4496.2040954144559</v>
      </c>
      <c r="AF49" s="114">
        <f t="shared" si="5"/>
        <v>-47.817890013655415</v>
      </c>
      <c r="AG49" s="114">
        <f t="shared" si="6"/>
        <v>-57.000640034821082</v>
      </c>
      <c r="AH49" s="114">
        <f t="shared" si="21"/>
        <v>5345.7450324729771</v>
      </c>
      <c r="AI49" s="114"/>
      <c r="AJ49" s="114">
        <f t="shared" si="22"/>
        <v>0</v>
      </c>
      <c r="AK49" s="114">
        <f t="shared" si="23"/>
        <v>884.59753922912171</v>
      </c>
      <c r="AL49" s="114">
        <f t="shared" si="7"/>
        <v>2620.2482217831143</v>
      </c>
      <c r="AM49" s="114">
        <f t="shared" si="24"/>
        <v>3504.8457610122359</v>
      </c>
      <c r="AN49" s="115">
        <f t="shared" si="25"/>
        <v>680.37390573021639</v>
      </c>
    </row>
    <row r="50" spans="1:40" ht="14.4">
      <c r="A50" s="47">
        <f t="shared" si="26"/>
        <v>61</v>
      </c>
      <c r="B50" s="47">
        <f t="shared" si="27"/>
        <v>2048</v>
      </c>
      <c r="C50" s="48">
        <f t="shared" si="8"/>
        <v>3.181843350571719E-3</v>
      </c>
      <c r="D50" s="48">
        <f t="shared" si="9"/>
        <v>3.181843350571719E-3</v>
      </c>
      <c r="E50" s="48">
        <f t="shared" si="0"/>
        <v>1.7131506606191025E-3</v>
      </c>
      <c r="F50" s="48">
        <f t="shared" si="10"/>
        <v>1.7131506606191025E-3</v>
      </c>
      <c r="H50" s="19">
        <v>31</v>
      </c>
      <c r="I50" s="47">
        <f t="shared" si="28"/>
        <v>61</v>
      </c>
      <c r="J50" s="19">
        <f t="shared" si="1"/>
        <v>1.7131506606191025E-3</v>
      </c>
      <c r="K50" s="19">
        <f t="shared" si="11"/>
        <v>0.99828684933938094</v>
      </c>
      <c r="L50" s="62">
        <v>1.452E-2</v>
      </c>
      <c r="M50" s="113">
        <f t="shared" si="12"/>
        <v>3.7161222797082782E-2</v>
      </c>
      <c r="N50" s="114"/>
      <c r="O50" s="114"/>
      <c r="P50" s="114"/>
      <c r="Q50" s="114">
        <v>1</v>
      </c>
      <c r="R50" s="114">
        <f>SUM($P$19:P49)*Q49</f>
        <v>20</v>
      </c>
      <c r="S50" s="114">
        <f t="shared" si="2"/>
        <v>135995.13667393796</v>
      </c>
      <c r="T50" s="114">
        <f t="shared" si="13"/>
        <v>204.02457375901295</v>
      </c>
      <c r="U50" s="114">
        <f t="shared" si="14"/>
        <v>0.33228108934184475</v>
      </c>
      <c r="V50" s="114">
        <f t="shared" si="15"/>
        <v>137940.62201508312</v>
      </c>
      <c r="W50" s="114">
        <f t="shared" si="16"/>
        <v>0</v>
      </c>
      <c r="X50" s="114">
        <f t="shared" si="3"/>
        <v>7.7222598954819333</v>
      </c>
      <c r="Y50" s="114">
        <f t="shared" si="17"/>
        <v>137940.62201508312</v>
      </c>
      <c r="Z50" s="114">
        <f t="shared" si="29"/>
        <v>137940.62201508312</v>
      </c>
      <c r="AA50" s="114">
        <f t="shared" si="18"/>
        <v>141469.96067945872</v>
      </c>
      <c r="AB50" s="114">
        <f t="shared" si="19"/>
        <v>142092.52524845194</v>
      </c>
      <c r="AC50" s="114">
        <f t="shared" si="30"/>
        <v>142092.52524845194</v>
      </c>
      <c r="AD50" s="114">
        <f t="shared" si="4"/>
        <v>63.285496382712154</v>
      </c>
      <c r="AE50" s="114">
        <f t="shared" si="20"/>
        <v>4484.4303793056697</v>
      </c>
      <c r="AF50" s="114">
        <f t="shared" si="5"/>
        <v>-35.656246914266376</v>
      </c>
      <c r="AG50" s="114">
        <f t="shared" si="6"/>
        <v>-69.162283134261784</v>
      </c>
      <c r="AH50" s="114">
        <f t="shared" si="21"/>
        <v>5345.7450324730289</v>
      </c>
      <c r="AI50" s="114"/>
      <c r="AJ50" s="114">
        <f t="shared" si="22"/>
        <v>0</v>
      </c>
      <c r="AK50" s="114">
        <f t="shared" si="23"/>
        <v>809.43593089682236</v>
      </c>
      <c r="AL50" s="114">
        <f t="shared" si="7"/>
        <v>2719.9027334787593</v>
      </c>
      <c r="AM50" s="114">
        <f t="shared" si="24"/>
        <v>3529.3386643755816</v>
      </c>
      <c r="AN50" s="115">
        <f t="shared" si="25"/>
        <v>622.56456899322382</v>
      </c>
    </row>
    <row r="51" spans="1:40" ht="14.4">
      <c r="A51" s="47">
        <f t="shared" si="26"/>
        <v>62</v>
      </c>
      <c r="B51" s="47">
        <f t="shared" si="27"/>
        <v>2049</v>
      </c>
      <c r="C51" s="48">
        <f t="shared" si="8"/>
        <v>3.449207402387129E-3</v>
      </c>
      <c r="D51" s="48">
        <f t="shared" si="9"/>
        <v>3.449207402387129E-3</v>
      </c>
      <c r="E51" s="48">
        <f t="shared" ref="E51:E82" si="31">IF($A51=121,1,IF($A51&gt;121,"",IF($A51&lt;(x+n),INDEX(Aggregattafel_1.O,$A51+1,Geschlecht),IF($A51=(x+n),INDEX(f,1,Geschlecht),IF(AND($A51&gt;(x+n),$A51&lt;(x+n+5)),INDEX(f,2,Geschlecht),1))*INDEX(Selektionstafel_1.O,$A51+1,Geschlecht))*EXP(-INDEX(F_1.O,$A51+1,Geschlecht)*($B51-1999))))</f>
        <v>1.8354986826973059E-3</v>
      </c>
      <c r="F51" s="48">
        <f t="shared" si="10"/>
        <v>1.8354986826973059E-3</v>
      </c>
      <c r="H51" s="19">
        <v>32</v>
      </c>
      <c r="I51" s="47">
        <f t="shared" si="28"/>
        <v>62</v>
      </c>
      <c r="J51" s="19">
        <f t="shared" ref="J51:J82" si="32">IF($D$4="1.O. Selektion",E51,IF($D$4="1.O. Aggregat",F51,IF($D$4="2.O. Selektion",C51,D51)))</f>
        <v>1.8354986826973059E-3</v>
      </c>
      <c r="K51" s="19">
        <f t="shared" si="11"/>
        <v>0.99816450131730272</v>
      </c>
      <c r="L51" s="62">
        <v>1.5219999999999999E-2</v>
      </c>
      <c r="M51" s="113">
        <f t="shared" si="12"/>
        <v>3.7565065890218685E-2</v>
      </c>
      <c r="N51" s="114"/>
      <c r="O51" s="114"/>
      <c r="P51" s="114"/>
      <c r="Q51" s="114">
        <v>1</v>
      </c>
      <c r="R51" s="114">
        <f>SUM($P$19:P50)*Q50</f>
        <v>20</v>
      </c>
      <c r="S51" s="114">
        <f t="shared" ref="S51:S82" si="33">N51+S52*K51/(1+M51)</f>
        <v>141290.93490567102</v>
      </c>
      <c r="T51" s="114">
        <f t="shared" si="13"/>
        <v>211.96951211025427</v>
      </c>
      <c r="U51" s="114">
        <f t="shared" si="14"/>
        <v>0.31089866397332383</v>
      </c>
      <c r="V51" s="114">
        <f t="shared" si="15"/>
        <v>143132.30146536743</v>
      </c>
      <c r="W51" s="114">
        <f t="shared" si="16"/>
        <v>0</v>
      </c>
      <c r="X51" s="114">
        <f t="shared" ref="X51:X82" si="34">Q51+X52*K51/(1+M51)</f>
        <v>6.9840319921790179</v>
      </c>
      <c r="Y51" s="114">
        <f t="shared" si="17"/>
        <v>143132.30146536743</v>
      </c>
      <c r="Z51" s="114">
        <f t="shared" si="29"/>
        <v>143132.30146536743</v>
      </c>
      <c r="AA51" s="114">
        <f t="shared" si="18"/>
        <v>146690.17613071267</v>
      </c>
      <c r="AB51" s="114">
        <f t="shared" si="19"/>
        <v>147253.22515080453</v>
      </c>
      <c r="AC51" s="114">
        <f t="shared" si="30"/>
        <v>147253.22515080453</v>
      </c>
      <c r="AD51" s="114">
        <f t="shared" ref="AD51:AD82" si="35">N51+Y52/(1+M51)-Y51</f>
        <v>77.432643369073048</v>
      </c>
      <c r="AE51" s="114">
        <f t="shared" si="20"/>
        <v>4470.2832323193088</v>
      </c>
      <c r="AF51" s="114">
        <f t="shared" ref="AF51:AF82" si="36">N51+AA52/(1+M51)-AA51</f>
        <v>-21.036151761712972</v>
      </c>
      <c r="AG51" s="114">
        <f t="shared" ref="AG51:AG82" si="37">1/(1+M51)*J51*(O52+R52*$M$5-AA52)</f>
        <v>-83.782378286779036</v>
      </c>
      <c r="AH51" s="114">
        <f t="shared" si="21"/>
        <v>5345.7450324729925</v>
      </c>
      <c r="AI51" s="114"/>
      <c r="AJ51" s="114">
        <f t="shared" si="22"/>
        <v>0</v>
      </c>
      <c r="AK51" s="114">
        <f t="shared" si="23"/>
        <v>732.05596723183203</v>
      </c>
      <c r="AL51" s="114">
        <f t="shared" ref="AL51:AL82" si="38">S51*$P$5</f>
        <v>2825.8186981134204</v>
      </c>
      <c r="AM51" s="114">
        <f t="shared" si="24"/>
        <v>3557.8746653452527</v>
      </c>
      <c r="AN51" s="115">
        <f t="shared" si="25"/>
        <v>563.04902009186583</v>
      </c>
    </row>
    <row r="52" spans="1:40" ht="14.4">
      <c r="A52" s="47">
        <f t="shared" si="26"/>
        <v>63</v>
      </c>
      <c r="B52" s="47">
        <f t="shared" si="27"/>
        <v>2050</v>
      </c>
      <c r="C52" s="48">
        <f t="shared" si="8"/>
        <v>3.7569511108915482E-3</v>
      </c>
      <c r="D52" s="48">
        <f t="shared" si="9"/>
        <v>3.7569511108915482E-3</v>
      </c>
      <c r="E52" s="48">
        <f t="shared" si="31"/>
        <v>1.9734609448233695E-3</v>
      </c>
      <c r="F52" s="48">
        <f t="shared" si="10"/>
        <v>1.9734609448233695E-3</v>
      </c>
      <c r="H52" s="19">
        <v>33</v>
      </c>
      <c r="I52" s="47">
        <f t="shared" si="28"/>
        <v>63</v>
      </c>
      <c r="J52" s="19">
        <f t="shared" si="32"/>
        <v>1.9734609448233695E-3</v>
      </c>
      <c r="K52" s="19">
        <f t="shared" si="11"/>
        <v>0.99802653905517658</v>
      </c>
      <c r="L52" s="62">
        <v>1.5890000000000001E-2</v>
      </c>
      <c r="M52" s="113">
        <f t="shared" si="12"/>
        <v>3.8224915398188841E-2</v>
      </c>
      <c r="N52" s="114"/>
      <c r="O52" s="114"/>
      <c r="P52" s="114"/>
      <c r="Q52" s="114">
        <v>1</v>
      </c>
      <c r="R52" s="114">
        <f>SUM($P$19:P51)*Q51</f>
        <v>20</v>
      </c>
      <c r="S52" s="114">
        <f t="shared" si="33"/>
        <v>146868.11441563326</v>
      </c>
      <c r="T52" s="114">
        <f t="shared" si="13"/>
        <v>220.33658831699933</v>
      </c>
      <c r="U52" s="114">
        <f t="shared" si="14"/>
        <v>0.28639329362990762</v>
      </c>
      <c r="V52" s="114">
        <f t="shared" si="15"/>
        <v>148589.41720665188</v>
      </c>
      <c r="W52" s="114">
        <f t="shared" si="16"/>
        <v>0</v>
      </c>
      <c r="X52" s="114">
        <f t="shared" si="34"/>
        <v>6.2202397901953645</v>
      </c>
      <c r="Y52" s="114">
        <f t="shared" si="17"/>
        <v>148589.41720665188</v>
      </c>
      <c r="Z52" s="114">
        <f t="shared" si="29"/>
        <v>148589.41720665188</v>
      </c>
      <c r="AA52" s="114">
        <f t="shared" ref="AA52:AA83" si="39">V52+AM52-W52*$M$5</f>
        <v>152178.77588632196</v>
      </c>
      <c r="AB52" s="114">
        <f t="shared" ref="AB52:AB83" si="40">V52+AN52+AM52-W52*$M$5</f>
        <v>152680.24837707344</v>
      </c>
      <c r="AC52" s="114">
        <f t="shared" si="30"/>
        <v>152680.24837707344</v>
      </c>
      <c r="AD52" s="114">
        <f t="shared" si="35"/>
        <v>94.181908607453806</v>
      </c>
      <c r="AE52" s="114">
        <f t="shared" si="20"/>
        <v>4453.5339670809281</v>
      </c>
      <c r="AF52" s="114">
        <f t="shared" si="36"/>
        <v>-3.7464200016693212</v>
      </c>
      <c r="AG52" s="114">
        <f t="shared" si="37"/>
        <v>-101.07211004681625</v>
      </c>
      <c r="AH52" s="114">
        <f t="shared" si="21"/>
        <v>5345.7450324729862</v>
      </c>
      <c r="AI52" s="114"/>
      <c r="AJ52" s="114">
        <f t="shared" si="22"/>
        <v>0</v>
      </c>
      <c r="AK52" s="114">
        <f t="shared" si="23"/>
        <v>651.99639135740608</v>
      </c>
      <c r="AL52" s="114">
        <f t="shared" si="38"/>
        <v>2937.3622883126654</v>
      </c>
      <c r="AM52" s="114">
        <f t="shared" si="24"/>
        <v>3589.3586796700715</v>
      </c>
      <c r="AN52" s="115">
        <f t="shared" si="25"/>
        <v>501.47249075146567</v>
      </c>
    </row>
    <row r="53" spans="1:40" ht="14.4">
      <c r="A53" s="47">
        <f t="shared" si="26"/>
        <v>64</v>
      </c>
      <c r="B53" s="47">
        <f t="shared" si="27"/>
        <v>2051</v>
      </c>
      <c r="C53" s="48">
        <f t="shared" si="8"/>
        <v>4.085877691291589E-3</v>
      </c>
      <c r="D53" s="48">
        <f t="shared" si="9"/>
        <v>4.085877691291589E-3</v>
      </c>
      <c r="E53" s="48">
        <f t="shared" si="31"/>
        <v>2.1155490422953352E-3</v>
      </c>
      <c r="F53" s="48">
        <f t="shared" si="10"/>
        <v>2.1155490422953352E-3</v>
      </c>
      <c r="H53" s="19">
        <v>34</v>
      </c>
      <c r="I53" s="47">
        <f t="shared" si="28"/>
        <v>64</v>
      </c>
      <c r="J53" s="19">
        <f t="shared" si="32"/>
        <v>2.1155490422953352E-3</v>
      </c>
      <c r="K53" s="19">
        <f t="shared" si="11"/>
        <v>0.99788445095770462</v>
      </c>
      <c r="L53" s="62">
        <v>1.6539999999999999E-2</v>
      </c>
      <c r="M53" s="113">
        <f t="shared" si="12"/>
        <v>3.8823904659105235E-2</v>
      </c>
      <c r="N53" s="114"/>
      <c r="O53" s="114"/>
      <c r="P53" s="114"/>
      <c r="Q53" s="114">
        <v>1</v>
      </c>
      <c r="R53" s="114">
        <f>SUM($P$19:P52)*Q52</f>
        <v>20</v>
      </c>
      <c r="S53" s="114">
        <f t="shared" si="33"/>
        <v>152783.64822664528</v>
      </c>
      <c r="T53" s="114">
        <f t="shared" si="13"/>
        <v>229.21127526438966</v>
      </c>
      <c r="U53" s="114">
        <f t="shared" si="14"/>
        <v>0.25838133963569432</v>
      </c>
      <c r="V53" s="114">
        <f t="shared" si="15"/>
        <v>154367.01711253833</v>
      </c>
      <c r="W53" s="114">
        <f t="shared" si="16"/>
        <v>0</v>
      </c>
      <c r="X53" s="114">
        <f t="shared" si="34"/>
        <v>5.4304998939854894</v>
      </c>
      <c r="Y53" s="114">
        <f t="shared" si="17"/>
        <v>154367.01711253833</v>
      </c>
      <c r="Z53" s="114">
        <f t="shared" si="29"/>
        <v>154367.01711253833</v>
      </c>
      <c r="AA53" s="114">
        <f t="shared" si="39"/>
        <v>157991.90709338727</v>
      </c>
      <c r="AB53" s="114">
        <f t="shared" si="40"/>
        <v>158429.7111652102</v>
      </c>
      <c r="AC53" s="114">
        <f t="shared" si="30"/>
        <v>158429.7111652102</v>
      </c>
      <c r="AD53" s="114">
        <f t="shared" si="35"/>
        <v>113.34945332625648</v>
      </c>
      <c r="AE53" s="114">
        <f t="shared" si="20"/>
        <v>4434.3664223621254</v>
      </c>
      <c r="AF53" s="114">
        <f t="shared" si="36"/>
        <v>15.993594711733749</v>
      </c>
      <c r="AG53" s="114">
        <f t="shared" si="37"/>
        <v>-120.8121247602039</v>
      </c>
      <c r="AH53" s="114">
        <f t="shared" si="21"/>
        <v>5345.7450324729707</v>
      </c>
      <c r="AI53" s="114"/>
      <c r="AJ53" s="114">
        <f t="shared" si="22"/>
        <v>0</v>
      </c>
      <c r="AK53" s="114">
        <f t="shared" si="23"/>
        <v>569.21701631603992</v>
      </c>
      <c r="AL53" s="114">
        <f t="shared" si="38"/>
        <v>3055.6729645329056</v>
      </c>
      <c r="AM53" s="114">
        <f t="shared" si="24"/>
        <v>3624.8899808489455</v>
      </c>
      <c r="AN53" s="115">
        <f t="shared" si="25"/>
        <v>437.80407182291958</v>
      </c>
    </row>
    <row r="54" spans="1:40" ht="14.4">
      <c r="A54" s="47">
        <f t="shared" si="26"/>
        <v>65</v>
      </c>
      <c r="B54" s="47">
        <f t="shared" si="27"/>
        <v>2052</v>
      </c>
      <c r="C54" s="48">
        <f t="shared" si="8"/>
        <v>4.4141920927193807E-3</v>
      </c>
      <c r="D54" s="48">
        <f t="shared" si="9"/>
        <v>4.4141920927193807E-3</v>
      </c>
      <c r="E54" s="48">
        <f t="shared" si="31"/>
        <v>2.2502870694806514E-3</v>
      </c>
      <c r="F54" s="48">
        <f t="shared" si="10"/>
        <v>2.2502870694806514E-3</v>
      </c>
      <c r="H54" s="19">
        <v>35</v>
      </c>
      <c r="I54" s="47">
        <f t="shared" si="28"/>
        <v>65</v>
      </c>
      <c r="J54" s="19">
        <f t="shared" si="32"/>
        <v>2.2502870694806514E-3</v>
      </c>
      <c r="K54" s="19">
        <f t="shared" si="11"/>
        <v>0.99774971293051939</v>
      </c>
      <c r="L54" s="63">
        <v>1.7170000000000001E-2</v>
      </c>
      <c r="M54" s="113">
        <f t="shared" si="12"/>
        <v>3.9362040072763449E-2</v>
      </c>
      <c r="N54" s="114"/>
      <c r="O54" s="114"/>
      <c r="P54" s="114"/>
      <c r="Q54" s="114">
        <v>1</v>
      </c>
      <c r="R54" s="114">
        <f>SUM($P$19:P53)*Q53</f>
        <v>20</v>
      </c>
      <c r="S54" s="114">
        <f t="shared" si="33"/>
        <v>159051.78787638407</v>
      </c>
      <c r="T54" s="114">
        <f t="shared" si="13"/>
        <v>238.61495359860913</v>
      </c>
      <c r="U54" s="114">
        <f t="shared" si="14"/>
        <v>0.22658107466099697</v>
      </c>
      <c r="V54" s="114">
        <f t="shared" si="15"/>
        <v>160477.89758912133</v>
      </c>
      <c r="W54" s="114">
        <f t="shared" si="16"/>
        <v>0</v>
      </c>
      <c r="X54" s="114">
        <f t="shared" si="34"/>
        <v>4.6122666758105799</v>
      </c>
      <c r="Y54" s="114">
        <f t="shared" si="17"/>
        <v>160477.89758912133</v>
      </c>
      <c r="Z54" s="114">
        <f t="shared" si="29"/>
        <v>160477.89758912133</v>
      </c>
      <c r="AA54" s="114">
        <f t="shared" si="39"/>
        <v>164142.38435979912</v>
      </c>
      <c r="AB54" s="114">
        <f t="shared" si="40"/>
        <v>164514.22289592348</v>
      </c>
      <c r="AC54" s="114">
        <f t="shared" si="30"/>
        <v>164514.22289592348</v>
      </c>
      <c r="AD54" s="114">
        <f t="shared" si="35"/>
        <v>134.48496689647436</v>
      </c>
      <c r="AE54" s="114">
        <f t="shared" si="20"/>
        <v>4413.2309087919075</v>
      </c>
      <c r="AF54" s="114">
        <f t="shared" si="36"/>
        <v>37.694778334553121</v>
      </c>
      <c r="AG54" s="114">
        <f t="shared" si="37"/>
        <v>-142.5133083830608</v>
      </c>
      <c r="AH54" s="114">
        <f t="shared" si="21"/>
        <v>5345.745032473008</v>
      </c>
      <c r="AI54" s="114"/>
      <c r="AJ54" s="114">
        <f t="shared" si="22"/>
        <v>0</v>
      </c>
      <c r="AK54" s="114">
        <f t="shared" si="23"/>
        <v>483.45101315010049</v>
      </c>
      <c r="AL54" s="114">
        <f t="shared" si="38"/>
        <v>3181.0357575276817</v>
      </c>
      <c r="AM54" s="114">
        <f t="shared" si="24"/>
        <v>3664.4867706777823</v>
      </c>
      <c r="AN54" s="115">
        <f t="shared" si="25"/>
        <v>371.83853612435576</v>
      </c>
    </row>
    <row r="55" spans="1:40" ht="14.4">
      <c r="A55" s="47">
        <f t="shared" si="26"/>
        <v>66</v>
      </c>
      <c r="B55" s="47">
        <f t="shared" si="27"/>
        <v>2053</v>
      </c>
      <c r="C55" s="48">
        <f t="shared" si="8"/>
        <v>4.7642144490623534E-3</v>
      </c>
      <c r="D55" s="48">
        <f t="shared" si="9"/>
        <v>4.7642144490623534E-3</v>
      </c>
      <c r="E55" s="48">
        <f t="shared" si="31"/>
        <v>2.3892335238269828E-3</v>
      </c>
      <c r="F55" s="48">
        <f t="shared" si="10"/>
        <v>2.3892335238269828E-3</v>
      </c>
      <c r="H55" s="19">
        <v>36</v>
      </c>
      <c r="I55" s="47">
        <f t="shared" si="28"/>
        <v>66</v>
      </c>
      <c r="J55" s="19">
        <f t="shared" si="32"/>
        <v>2.3892335238269828E-3</v>
      </c>
      <c r="K55" s="19">
        <f t="shared" si="11"/>
        <v>0.99761076647617297</v>
      </c>
      <c r="L55" s="62">
        <v>1.7780000000000001E-2</v>
      </c>
      <c r="M55" s="113">
        <f t="shared" si="12"/>
        <v>3.946159914581937E-2</v>
      </c>
      <c r="N55" s="114"/>
      <c r="O55" s="114"/>
      <c r="P55" s="114"/>
      <c r="Q55" s="114">
        <v>1</v>
      </c>
      <c r="R55" s="114">
        <f>SUM($P$19:P54)*Q54</f>
        <v>20</v>
      </c>
      <c r="S55" s="114">
        <f t="shared" si="33"/>
        <v>165685.23005521615</v>
      </c>
      <c r="T55" s="114">
        <f t="shared" si="13"/>
        <v>248.56667133051707</v>
      </c>
      <c r="U55" s="114">
        <f t="shared" si="14"/>
        <v>0.19092365965449834</v>
      </c>
      <c r="V55" s="114">
        <f t="shared" si="15"/>
        <v>166934.41359436981</v>
      </c>
      <c r="W55" s="114">
        <f t="shared" si="16"/>
        <v>0</v>
      </c>
      <c r="X55" s="114">
        <f t="shared" si="34"/>
        <v>3.7629205128308505</v>
      </c>
      <c r="Y55" s="114">
        <f t="shared" si="17"/>
        <v>166934.41359436981</v>
      </c>
      <c r="Z55" s="114">
        <f t="shared" si="29"/>
        <v>166934.41359436981</v>
      </c>
      <c r="AA55" s="114">
        <f t="shared" si="39"/>
        <v>170642.54199231838</v>
      </c>
      <c r="AB55" s="114">
        <f t="shared" si="40"/>
        <v>170945.90668334579</v>
      </c>
      <c r="AC55" s="114">
        <f t="shared" si="30"/>
        <v>170945.90668334579</v>
      </c>
      <c r="AD55" s="114">
        <f t="shared" si="35"/>
        <v>158.29497972794343</v>
      </c>
      <c r="AE55" s="114">
        <f t="shared" si="20"/>
        <v>4389.4208959604384</v>
      </c>
      <c r="AF55" s="114">
        <f t="shared" si="36"/>
        <v>62.106216941785533</v>
      </c>
      <c r="AG55" s="114">
        <f t="shared" si="37"/>
        <v>-166.92474699030961</v>
      </c>
      <c r="AH55" s="114">
        <f t="shared" si="21"/>
        <v>5345.7450324730244</v>
      </c>
      <c r="AI55" s="114"/>
      <c r="AJ55" s="114">
        <f t="shared" si="22"/>
        <v>0</v>
      </c>
      <c r="AK55" s="114">
        <f t="shared" si="23"/>
        <v>394.42379684423997</v>
      </c>
      <c r="AL55" s="114">
        <f t="shared" si="38"/>
        <v>3313.704601104323</v>
      </c>
      <c r="AM55" s="114">
        <f t="shared" si="24"/>
        <v>3708.1283979485629</v>
      </c>
      <c r="AN55" s="115">
        <f t="shared" si="25"/>
        <v>303.36469102741819</v>
      </c>
    </row>
    <row r="56" spans="1:40" ht="14.4">
      <c r="A56" s="47">
        <f t="shared" si="26"/>
        <v>67</v>
      </c>
      <c r="B56" s="47">
        <f t="shared" si="27"/>
        <v>2054</v>
      </c>
      <c r="C56" s="48">
        <f t="shared" si="8"/>
        <v>5.1972570974412749E-3</v>
      </c>
      <c r="D56" s="48">
        <f t="shared" si="9"/>
        <v>5.1972570974412749E-3</v>
      </c>
      <c r="E56" s="48">
        <f t="shared" si="31"/>
        <v>2.5620494632009536E-3</v>
      </c>
      <c r="F56" s="48">
        <f t="shared" si="10"/>
        <v>2.5620494632009536E-3</v>
      </c>
      <c r="H56" s="19">
        <v>37</v>
      </c>
      <c r="I56" s="47">
        <f t="shared" si="28"/>
        <v>67</v>
      </c>
      <c r="J56" s="19">
        <f t="shared" si="32"/>
        <v>2.5620494632009536E-3</v>
      </c>
      <c r="K56" s="19">
        <f t="shared" si="11"/>
        <v>0.99743795053679907</v>
      </c>
      <c r="L56" s="62">
        <v>1.8360000000000001E-2</v>
      </c>
      <c r="M56" s="113">
        <f t="shared" si="12"/>
        <v>3.9857921572812094E-2</v>
      </c>
      <c r="N56" s="114"/>
      <c r="O56" s="114"/>
      <c r="P56" s="114"/>
      <c r="Q56" s="114">
        <v>1</v>
      </c>
      <c r="R56" s="114">
        <f>SUM($P$19:P55)*Q55</f>
        <v>20</v>
      </c>
      <c r="S56" s="114">
        <f t="shared" si="33"/>
        <v>172635.90167172815</v>
      </c>
      <c r="T56" s="114">
        <f t="shared" si="13"/>
        <v>258.99430755766974</v>
      </c>
      <c r="U56" s="114">
        <f t="shared" si="14"/>
        <v>0.15103399759298411</v>
      </c>
      <c r="V56" s="114">
        <f t="shared" si="15"/>
        <v>173686.454060038</v>
      </c>
      <c r="W56" s="114">
        <f t="shared" si="16"/>
        <v>0</v>
      </c>
      <c r="X56" s="114">
        <f t="shared" si="34"/>
        <v>2.8788279668677141</v>
      </c>
      <c r="Y56" s="114">
        <f t="shared" si="17"/>
        <v>173686.454060038</v>
      </c>
      <c r="Z56" s="114">
        <f t="shared" si="29"/>
        <v>173686.454060038</v>
      </c>
      <c r="AA56" s="114">
        <f t="shared" si="39"/>
        <v>177440.92660922211</v>
      </c>
      <c r="AB56" s="114">
        <f t="shared" si="40"/>
        <v>177673.01621986151</v>
      </c>
      <c r="AC56" s="114">
        <f t="shared" si="30"/>
        <v>177673.01621986151</v>
      </c>
      <c r="AD56" s="114">
        <f t="shared" si="35"/>
        <v>187.21625971933827</v>
      </c>
      <c r="AE56" s="114">
        <f t="shared" si="20"/>
        <v>4360.4996159690436</v>
      </c>
      <c r="AF56" s="114">
        <f t="shared" si="36"/>
        <v>91.772342011943692</v>
      </c>
      <c r="AG56" s="114">
        <f t="shared" si="37"/>
        <v>-196.59087206043472</v>
      </c>
      <c r="AH56" s="114">
        <f t="shared" si="21"/>
        <v>5345.7450324729916</v>
      </c>
      <c r="AI56" s="114"/>
      <c r="AJ56" s="114">
        <f t="shared" si="22"/>
        <v>0</v>
      </c>
      <c r="AK56" s="114">
        <f t="shared" si="23"/>
        <v>301.75451574955696</v>
      </c>
      <c r="AL56" s="114">
        <f t="shared" si="38"/>
        <v>3452.718033434563</v>
      </c>
      <c r="AM56" s="114">
        <f t="shared" si="24"/>
        <v>3754.47254918412</v>
      </c>
      <c r="AN56" s="115">
        <f t="shared" si="25"/>
        <v>232.08961063939765</v>
      </c>
    </row>
    <row r="57" spans="1:40" ht="14.4">
      <c r="A57" s="47">
        <f t="shared" si="26"/>
        <v>68</v>
      </c>
      <c r="B57" s="47">
        <f t="shared" si="27"/>
        <v>2055</v>
      </c>
      <c r="C57" s="48">
        <f t="shared" si="8"/>
        <v>5.6400258619739877E-3</v>
      </c>
      <c r="D57" s="48">
        <f t="shared" si="9"/>
        <v>5.6400258619739877E-3</v>
      </c>
      <c r="E57" s="48">
        <f t="shared" si="31"/>
        <v>2.7327125587576148E-3</v>
      </c>
      <c r="F57" s="48">
        <f t="shared" si="10"/>
        <v>2.7327125587576148E-3</v>
      </c>
      <c r="H57" s="19">
        <v>38</v>
      </c>
      <c r="I57" s="47">
        <f t="shared" si="28"/>
        <v>68</v>
      </c>
      <c r="J57" s="19">
        <f t="shared" si="32"/>
        <v>2.7327125587576148E-3</v>
      </c>
      <c r="K57" s="19">
        <f t="shared" si="11"/>
        <v>0.99726728744124238</v>
      </c>
      <c r="L57" s="62">
        <v>1.8919999999999999E-2</v>
      </c>
      <c r="M57" s="113">
        <f t="shared" si="12"/>
        <v>4.0193456113903681E-2</v>
      </c>
      <c r="N57" s="114"/>
      <c r="O57" s="114"/>
      <c r="P57" s="114"/>
      <c r="Q57" s="114">
        <v>1</v>
      </c>
      <c r="R57" s="114">
        <f>SUM($P$19:P56)*Q56</f>
        <v>20</v>
      </c>
      <c r="S57" s="114">
        <f t="shared" si="33"/>
        <v>179977.92224027531</v>
      </c>
      <c r="T57" s="114">
        <f t="shared" si="13"/>
        <v>270.009058920575</v>
      </c>
      <c r="U57" s="114">
        <f t="shared" si="14"/>
        <v>0.10608470381832606</v>
      </c>
      <c r="V57" s="114">
        <f t="shared" si="15"/>
        <v>180803.9134349392</v>
      </c>
      <c r="W57" s="114">
        <f t="shared" si="16"/>
        <v>0</v>
      </c>
      <c r="X57" s="114">
        <f t="shared" si="34"/>
        <v>1.9587325142065106</v>
      </c>
      <c r="Y57" s="114">
        <f t="shared" si="17"/>
        <v>180803.9134349392</v>
      </c>
      <c r="Z57" s="114">
        <f t="shared" si="29"/>
        <v>180803.9134349392</v>
      </c>
      <c r="AA57" s="114">
        <f t="shared" si="39"/>
        <v>184608.78334264201</v>
      </c>
      <c r="AB57" s="114">
        <f t="shared" si="40"/>
        <v>184766.69533731515</v>
      </c>
      <c r="AC57" s="114">
        <f t="shared" si="30"/>
        <v>184766.69533731515</v>
      </c>
      <c r="AD57" s="114">
        <f t="shared" si="35"/>
        <v>219.31363711640006</v>
      </c>
      <c r="AE57" s="114">
        <f t="shared" si="20"/>
        <v>4328.4022385719818</v>
      </c>
      <c r="AF57" s="114">
        <f t="shared" si="36"/>
        <v>124.63399058999494</v>
      </c>
      <c r="AG57" s="114">
        <f t="shared" si="37"/>
        <v>-229.4525206385012</v>
      </c>
      <c r="AH57" s="114">
        <f t="shared" si="21"/>
        <v>5345.7450324730071</v>
      </c>
      <c r="AI57" s="114"/>
      <c r="AJ57" s="114">
        <f t="shared" si="22"/>
        <v>0</v>
      </c>
      <c r="AK57" s="114">
        <f t="shared" si="23"/>
        <v>205.31146289730955</v>
      </c>
      <c r="AL57" s="114">
        <f t="shared" si="38"/>
        <v>3599.558444805506</v>
      </c>
      <c r="AM57" s="114">
        <f t="shared" si="24"/>
        <v>3804.8699077028155</v>
      </c>
      <c r="AN57" s="115">
        <f t="shared" si="25"/>
        <v>157.91199467314573</v>
      </c>
    </row>
    <row r="58" spans="1:40" ht="14.4">
      <c r="A58" s="47">
        <f t="shared" si="26"/>
        <v>69</v>
      </c>
      <c r="B58" s="47">
        <f t="shared" si="27"/>
        <v>2056</v>
      </c>
      <c r="C58" s="48">
        <f t="shared" si="8"/>
        <v>6.0972794383304914E-3</v>
      </c>
      <c r="D58" s="48">
        <f t="shared" si="9"/>
        <v>6.0972794383304914E-3</v>
      </c>
      <c r="E58" s="48">
        <f t="shared" si="31"/>
        <v>2.9042111190037169E-3</v>
      </c>
      <c r="F58" s="48">
        <f t="shared" si="10"/>
        <v>2.9042111190037169E-3</v>
      </c>
      <c r="H58" s="19">
        <v>39</v>
      </c>
      <c r="I58" s="47">
        <f t="shared" si="28"/>
        <v>69</v>
      </c>
      <c r="J58" s="19">
        <f t="shared" si="32"/>
        <v>2.9042111190037169E-3</v>
      </c>
      <c r="K58" s="19">
        <f t="shared" si="11"/>
        <v>0.99709578888099626</v>
      </c>
      <c r="L58" s="62">
        <v>1.9460000000000002E-2</v>
      </c>
      <c r="M58" s="113">
        <f t="shared" si="12"/>
        <v>4.0060272247093742E-2</v>
      </c>
      <c r="N58" s="114"/>
      <c r="O58" s="114"/>
      <c r="P58" s="114"/>
      <c r="Q58" s="114">
        <v>1</v>
      </c>
      <c r="R58" s="114">
        <f>SUM($P$19:P57)*Q57</f>
        <v>20</v>
      </c>
      <c r="S58" s="114">
        <f t="shared" si="33"/>
        <v>187724.855028238</v>
      </c>
      <c r="T58" s="114">
        <f t="shared" si="13"/>
        <v>281.63127349868432</v>
      </c>
      <c r="U58" s="114">
        <f t="shared" si="14"/>
        <v>5.5846977266597202E-2</v>
      </c>
      <c r="V58" s="114">
        <f t="shared" si="15"/>
        <v>188299.17620497348</v>
      </c>
      <c r="W58" s="114">
        <f t="shared" si="16"/>
        <v>0</v>
      </c>
      <c r="X58" s="114">
        <f t="shared" si="34"/>
        <v>1</v>
      </c>
      <c r="Y58" s="114">
        <f t="shared" si="17"/>
        <v>188299.17620497348</v>
      </c>
      <c r="Z58" s="114">
        <f t="shared" si="29"/>
        <v>188299.17620497348</v>
      </c>
      <c r="AA58" s="114">
        <f t="shared" si="39"/>
        <v>192158.49183558673</v>
      </c>
      <c r="AB58" s="114">
        <f t="shared" si="40"/>
        <v>192239.11131452417</v>
      </c>
      <c r="AC58" s="114">
        <f t="shared" si="30"/>
        <v>192239.11131452417</v>
      </c>
      <c r="AD58" s="114">
        <f t="shared" si="35"/>
        <v>254.91097327991156</v>
      </c>
      <c r="AE58" s="114">
        <f t="shared" si="20"/>
        <v>4292.8049024084703</v>
      </c>
      <c r="AF58" s="114">
        <f t="shared" si="36"/>
        <v>161.02805478181108</v>
      </c>
      <c r="AG58" s="114">
        <f t="shared" si="37"/>
        <v>-265.84658483025692</v>
      </c>
      <c r="AH58" s="114">
        <f t="shared" si="21"/>
        <v>5345.7450324729461</v>
      </c>
      <c r="AI58" s="114"/>
      <c r="AJ58" s="114">
        <f t="shared" si="22"/>
        <v>0</v>
      </c>
      <c r="AK58" s="114">
        <f t="shared" si="23"/>
        <v>104.81853004849002</v>
      </c>
      <c r="AL58" s="114">
        <f t="shared" si="38"/>
        <v>3754.4971005647603</v>
      </c>
      <c r="AM58" s="114">
        <f t="shared" si="24"/>
        <v>3859.3156306132505</v>
      </c>
      <c r="AN58" s="115">
        <f t="shared" si="25"/>
        <v>80.619478937437478</v>
      </c>
    </row>
    <row r="59" spans="1:40" ht="14.4">
      <c r="A59" s="47">
        <f t="shared" si="26"/>
        <v>70</v>
      </c>
      <c r="B59" s="47">
        <f t="shared" si="27"/>
        <v>2057</v>
      </c>
      <c r="C59" s="48">
        <f t="shared" si="8"/>
        <v>4.6997605335686483E-3</v>
      </c>
      <c r="D59" s="48">
        <f t="shared" si="9"/>
        <v>6.5811904637662587E-3</v>
      </c>
      <c r="E59" s="48">
        <f t="shared" si="31"/>
        <v>2.2027424901129994E-3</v>
      </c>
      <c r="F59" s="48">
        <f t="shared" si="10"/>
        <v>3.0844793804033536E-3</v>
      </c>
      <c r="H59" s="19">
        <v>40</v>
      </c>
      <c r="I59" s="47">
        <f t="shared" si="28"/>
        <v>70</v>
      </c>
      <c r="J59" s="19">
        <f t="shared" si="32"/>
        <v>2.2027424901129994E-3</v>
      </c>
      <c r="K59" s="19">
        <f t="shared" si="11"/>
        <v>0.99779725750988701</v>
      </c>
      <c r="L59" s="63">
        <v>1.9970000000000002E-2</v>
      </c>
      <c r="M59" s="117">
        <f t="shared" si="12"/>
        <v>4.0672273122797531E-2</v>
      </c>
      <c r="N59" s="118">
        <f>$N$9</f>
        <v>12000</v>
      </c>
      <c r="O59" s="118"/>
      <c r="P59" s="118"/>
      <c r="Q59" s="118"/>
      <c r="R59" s="118">
        <f>SUM($P$19:P58)*Q58</f>
        <v>20</v>
      </c>
      <c r="S59" s="118">
        <f t="shared" si="33"/>
        <v>195813.84858452954</v>
      </c>
      <c r="T59" s="118">
        <f>(O60*J59+T60*K59)/(1+M59)</f>
        <v>293.76665938692139</v>
      </c>
      <c r="U59" s="118">
        <f t="shared" si="14"/>
        <v>0</v>
      </c>
      <c r="V59" s="118">
        <f t="shared" si="15"/>
        <v>196107.61524391646</v>
      </c>
      <c r="W59" s="118">
        <f t="shared" si="16"/>
        <v>0</v>
      </c>
      <c r="X59" s="118">
        <f t="shared" si="34"/>
        <v>0</v>
      </c>
      <c r="Y59" s="118">
        <f t="shared" si="17"/>
        <v>196107.61524391646</v>
      </c>
      <c r="Z59" s="118">
        <f t="shared" si="29"/>
        <v>196107.61524391646</v>
      </c>
      <c r="AA59" s="118">
        <f t="shared" si="39"/>
        <v>200023.89221560705</v>
      </c>
      <c r="AB59" s="118">
        <f t="shared" si="40"/>
        <v>200023.89221560705</v>
      </c>
      <c r="AC59" s="118">
        <f t="shared" si="30"/>
        <v>200023.89221560705</v>
      </c>
      <c r="AD59" s="118">
        <f t="shared" si="35"/>
        <v>310.45591080762097</v>
      </c>
      <c r="AE59" s="118">
        <f t="shared" si="20"/>
        <v>4237.2599648807609</v>
      </c>
      <c r="AF59" s="118">
        <f t="shared" si="36"/>
        <v>78.571679246553686</v>
      </c>
      <c r="AG59" s="118">
        <f t="shared" si="37"/>
        <v>-318.57167924656983</v>
      </c>
      <c r="AH59" s="118">
        <f t="shared" si="21"/>
        <v>5480.9265024245169</v>
      </c>
      <c r="AI59" s="118"/>
      <c r="AJ59" s="118">
        <f t="shared" si="22"/>
        <v>0</v>
      </c>
      <c r="AK59" s="118">
        <f t="shared" si="23"/>
        <v>0</v>
      </c>
      <c r="AL59" s="118">
        <f t="shared" si="38"/>
        <v>3916.2769716905909</v>
      </c>
      <c r="AM59" s="118">
        <f t="shared" si="24"/>
        <v>3916.2769716905909</v>
      </c>
      <c r="AN59" s="119">
        <f t="shared" si="25"/>
        <v>0</v>
      </c>
    </row>
    <row r="60" spans="1:40" ht="14.4">
      <c r="A60" s="47">
        <f t="shared" si="26"/>
        <v>71</v>
      </c>
      <c r="B60" s="47">
        <f t="shared" si="27"/>
        <v>2058</v>
      </c>
      <c r="C60" s="48">
        <f t="shared" si="8"/>
        <v>6.5426450396088125E-3</v>
      </c>
      <c r="D60" s="48">
        <f t="shared" si="9"/>
        <v>7.1113718282791536E-3</v>
      </c>
      <c r="E60" s="48">
        <f t="shared" si="31"/>
        <v>3.0218819479634804E-3</v>
      </c>
      <c r="F60" s="48">
        <f t="shared" si="10"/>
        <v>3.2844343199285777E-3</v>
      </c>
      <c r="H60" s="19">
        <v>41</v>
      </c>
      <c r="I60" s="47">
        <f t="shared" si="28"/>
        <v>71</v>
      </c>
      <c r="J60" s="19">
        <f t="shared" si="32"/>
        <v>3.0218819479634804E-3</v>
      </c>
      <c r="K60" s="19">
        <f t="shared" si="11"/>
        <v>0.99697811805203651</v>
      </c>
      <c r="L60" s="62">
        <v>2.0469999999999999E-2</v>
      </c>
      <c r="M60" s="113">
        <f t="shared" si="12"/>
        <v>4.0825619915361155E-2</v>
      </c>
      <c r="N60" s="114">
        <f t="shared" ref="N60:N110" si="41">$N$9</f>
        <v>12000</v>
      </c>
      <c r="O60" s="118">
        <f>N60*1+O61/(1+M60)</f>
        <v>45245.769158582007</v>
      </c>
      <c r="P60" s="114"/>
      <c r="Q60" s="114"/>
      <c r="R60" s="114">
        <f>SUM($P$19:P59)*Q59</f>
        <v>0</v>
      </c>
      <c r="S60" s="114">
        <f t="shared" si="33"/>
        <v>191712.26839738694</v>
      </c>
      <c r="T60" s="114">
        <f>(O61*J60+T61*K60)/(1+M60)</f>
        <v>206.50491612158345</v>
      </c>
      <c r="U60" s="114">
        <f>(R61*J60+U61*K60)/(1+M60)</f>
        <v>0</v>
      </c>
      <c r="V60" s="114">
        <f t="shared" si="15"/>
        <v>191918.77331350851</v>
      </c>
      <c r="W60" s="114">
        <f t="shared" si="16"/>
        <v>0</v>
      </c>
      <c r="X60" s="114">
        <f t="shared" si="34"/>
        <v>0</v>
      </c>
      <c r="Y60" s="114">
        <f t="shared" si="17"/>
        <v>191918.77331350851</v>
      </c>
      <c r="Z60" s="114">
        <f t="shared" si="29"/>
        <v>191918.77331350851</v>
      </c>
      <c r="AA60" s="114">
        <f t="shared" si="39"/>
        <v>195753.01868145625</v>
      </c>
      <c r="AB60" s="114">
        <f t="shared" si="40"/>
        <v>195753.01868145625</v>
      </c>
      <c r="AC60" s="114">
        <f t="shared" si="30"/>
        <v>195753.01868145625</v>
      </c>
      <c r="AD60" s="114">
        <f t="shared" si="35"/>
        <v>444.57194745191373</v>
      </c>
      <c r="AE60" s="114">
        <f t="shared" si="20"/>
        <v>4103.1439282364681</v>
      </c>
      <c r="AF60" s="114">
        <f t="shared" si="36"/>
        <v>215.46625395404408</v>
      </c>
      <c r="AG60" s="114">
        <f t="shared" si="37"/>
        <v>-455.46625395402782</v>
      </c>
      <c r="AH60" s="114">
        <f t="shared" si="21"/>
        <v>5480.9265024244842</v>
      </c>
      <c r="AI60" s="114"/>
      <c r="AJ60" s="114">
        <f t="shared" si="22"/>
        <v>0</v>
      </c>
      <c r="AK60" s="114">
        <f t="shared" si="23"/>
        <v>0</v>
      </c>
      <c r="AL60" s="114">
        <f t="shared" si="38"/>
        <v>3834.2453679477389</v>
      </c>
      <c r="AM60" s="114">
        <f t="shared" si="24"/>
        <v>3834.2453679477389</v>
      </c>
      <c r="AN60" s="115">
        <f t="shared" si="25"/>
        <v>0</v>
      </c>
    </row>
    <row r="61" spans="1:40" ht="14.4">
      <c r="A61" s="47">
        <f t="shared" si="26"/>
        <v>72</v>
      </c>
      <c r="B61" s="47">
        <f t="shared" si="27"/>
        <v>2059</v>
      </c>
      <c r="C61" s="48">
        <f t="shared" si="8"/>
        <v>7.0418610758188034E-3</v>
      </c>
      <c r="D61" s="48">
        <f t="shared" si="9"/>
        <v>7.7177922625368406E-3</v>
      </c>
      <c r="E61" s="48">
        <f t="shared" si="31"/>
        <v>3.2109015320350579E-3</v>
      </c>
      <c r="F61" s="48">
        <f t="shared" si="10"/>
        <v>3.5190917129303352E-3</v>
      </c>
      <c r="H61" s="19">
        <v>42</v>
      </c>
      <c r="I61" s="47">
        <f t="shared" si="28"/>
        <v>72</v>
      </c>
      <c r="J61" s="19">
        <f t="shared" si="32"/>
        <v>3.2109015320350579E-3</v>
      </c>
      <c r="K61" s="19">
        <f t="shared" si="11"/>
        <v>0.99678909846796493</v>
      </c>
      <c r="L61" s="62">
        <v>2.095E-2</v>
      </c>
      <c r="M61" s="113">
        <f t="shared" si="12"/>
        <v>4.0918311566877197E-2</v>
      </c>
      <c r="N61" s="114">
        <f t="shared" si="41"/>
        <v>12000</v>
      </c>
      <c r="O61" s="118">
        <f>N61*1+O62/(1+M61)</f>
        <v>34603.048294044114</v>
      </c>
      <c r="P61" s="114"/>
      <c r="Q61" s="114"/>
      <c r="R61" s="114">
        <f>SUM($P$19:P60)*Q60</f>
        <v>0</v>
      </c>
      <c r="S61" s="114">
        <f t="shared" si="33"/>
        <v>187616.0868270362</v>
      </c>
      <c r="T61" s="114">
        <f t="shared" si="13"/>
        <v>110.70381421127209</v>
      </c>
      <c r="U61" s="114">
        <f t="shared" si="14"/>
        <v>0</v>
      </c>
      <c r="V61" s="114">
        <f t="shared" si="15"/>
        <v>187726.79064124747</v>
      </c>
      <c r="W61" s="114">
        <f t="shared" si="16"/>
        <v>0</v>
      </c>
      <c r="X61" s="114">
        <f t="shared" si="34"/>
        <v>0</v>
      </c>
      <c r="Y61" s="114">
        <f t="shared" si="17"/>
        <v>187726.79064124747</v>
      </c>
      <c r="Z61" s="114">
        <f t="shared" si="29"/>
        <v>187726.79064124747</v>
      </c>
      <c r="AA61" s="114">
        <f t="shared" si="39"/>
        <v>191479.1123777882</v>
      </c>
      <c r="AB61" s="114">
        <f t="shared" si="40"/>
        <v>191479.1123777882</v>
      </c>
      <c r="AC61" s="114">
        <f t="shared" si="30"/>
        <v>191479.1123777882</v>
      </c>
      <c r="AD61" s="114">
        <f t="shared" si="35"/>
        <v>493.2490329692082</v>
      </c>
      <c r="AE61" s="114">
        <f t="shared" si="20"/>
        <v>4054.4668427191737</v>
      </c>
      <c r="AF61" s="114">
        <f t="shared" si="36"/>
        <v>264.5630805066321</v>
      </c>
      <c r="AG61" s="114">
        <f t="shared" si="37"/>
        <v>-504.56308050664239</v>
      </c>
      <c r="AH61" s="114">
        <f t="shared" si="21"/>
        <v>5480.9265024245105</v>
      </c>
      <c r="AI61" s="114"/>
      <c r="AJ61" s="114">
        <f t="shared" si="22"/>
        <v>0</v>
      </c>
      <c r="AK61" s="114">
        <f t="shared" si="23"/>
        <v>0</v>
      </c>
      <c r="AL61" s="114">
        <f t="shared" si="38"/>
        <v>3752.321736540724</v>
      </c>
      <c r="AM61" s="114">
        <f t="shared" si="24"/>
        <v>3752.321736540724</v>
      </c>
      <c r="AN61" s="115">
        <f t="shared" si="25"/>
        <v>0</v>
      </c>
    </row>
    <row r="62" spans="1:40" ht="14.4">
      <c r="A62" s="47">
        <f t="shared" si="26"/>
        <v>73</v>
      </c>
      <c r="B62" s="47">
        <f t="shared" si="27"/>
        <v>2060</v>
      </c>
      <c r="C62" s="48">
        <f t="shared" si="8"/>
        <v>7.6558715512049626E-3</v>
      </c>
      <c r="D62" s="48">
        <f t="shared" si="9"/>
        <v>8.4218276760626848E-3</v>
      </c>
      <c r="E62" s="48">
        <f t="shared" si="31"/>
        <v>3.4538400036490716E-3</v>
      </c>
      <c r="F62" s="48">
        <f t="shared" si="10"/>
        <v>3.7994385294223363E-3</v>
      </c>
      <c r="H62" s="19">
        <v>43</v>
      </c>
      <c r="I62" s="47">
        <f t="shared" si="28"/>
        <v>73</v>
      </c>
      <c r="J62" s="19">
        <f t="shared" si="32"/>
        <v>3.4538400036490716E-3</v>
      </c>
      <c r="K62" s="19">
        <f t="shared" si="11"/>
        <v>0.99654615999635088</v>
      </c>
      <c r="L62" s="62">
        <v>2.1409999999999998E-2</v>
      </c>
      <c r="M62" s="113">
        <f t="shared" si="12"/>
        <v>4.095039281267554E-2</v>
      </c>
      <c r="N62" s="114">
        <f t="shared" si="41"/>
        <v>12000</v>
      </c>
      <c r="O62" s="118">
        <f>N62*1+O63/(1+M62)</f>
        <v>23527.926866500988</v>
      </c>
      <c r="P62" s="114"/>
      <c r="Q62" s="114"/>
      <c r="R62" s="114">
        <f>SUM($P$19:P61)*Q61</f>
        <v>0</v>
      </c>
      <c r="S62" s="114">
        <f t="shared" si="33"/>
        <v>183390.85054696308</v>
      </c>
      <c r="T62" s="114">
        <f t="shared" si="13"/>
        <v>39.815614970662004</v>
      </c>
      <c r="U62" s="114">
        <f t="shared" si="14"/>
        <v>0</v>
      </c>
      <c r="V62" s="114">
        <f t="shared" si="15"/>
        <v>183430.66616193374</v>
      </c>
      <c r="W62" s="114">
        <f t="shared" si="16"/>
        <v>0</v>
      </c>
      <c r="X62" s="114">
        <f t="shared" si="34"/>
        <v>0</v>
      </c>
      <c r="Y62" s="114">
        <f t="shared" si="17"/>
        <v>183430.66616193374</v>
      </c>
      <c r="Z62" s="114">
        <f t="shared" si="29"/>
        <v>183430.66616193374</v>
      </c>
      <c r="AA62" s="114">
        <f t="shared" si="39"/>
        <v>187098.48317287301</v>
      </c>
      <c r="AB62" s="114">
        <f t="shared" si="40"/>
        <v>187098.48317287301</v>
      </c>
      <c r="AC62" s="114">
        <f t="shared" si="30"/>
        <v>187098.48317287301</v>
      </c>
      <c r="AD62" s="114">
        <f t="shared" si="35"/>
        <v>554.19257014011964</v>
      </c>
      <c r="AE62" s="114">
        <f t="shared" si="20"/>
        <v>3993.5233055482622</v>
      </c>
      <c r="AF62" s="114">
        <f t="shared" si="36"/>
        <v>326.07273384236032</v>
      </c>
      <c r="AG62" s="114">
        <f t="shared" si="37"/>
        <v>-566.07273384232451</v>
      </c>
      <c r="AH62" s="114">
        <f t="shared" si="21"/>
        <v>5480.9265024244651</v>
      </c>
      <c r="AI62" s="114"/>
      <c r="AJ62" s="114">
        <f t="shared" si="22"/>
        <v>0</v>
      </c>
      <c r="AK62" s="114">
        <f t="shared" si="23"/>
        <v>0</v>
      </c>
      <c r="AL62" s="114">
        <f t="shared" si="38"/>
        <v>3667.8170109392618</v>
      </c>
      <c r="AM62" s="114">
        <f t="shared" si="24"/>
        <v>3667.8170109392618</v>
      </c>
      <c r="AN62" s="115">
        <f t="shared" si="25"/>
        <v>0</v>
      </c>
    </row>
    <row r="63" spans="1:40" ht="14.4">
      <c r="A63" s="47">
        <f t="shared" si="26"/>
        <v>74</v>
      </c>
      <c r="B63" s="47">
        <f t="shared" si="27"/>
        <v>2061</v>
      </c>
      <c r="C63" s="48">
        <f t="shared" si="8"/>
        <v>8.4060695804548374E-3</v>
      </c>
      <c r="D63" s="48">
        <f t="shared" si="9"/>
        <v>9.2529902362427311E-3</v>
      </c>
      <c r="E63" s="48">
        <f t="shared" si="31"/>
        <v>3.7610211605226119E-3</v>
      </c>
      <c r="F63" s="48">
        <f t="shared" si="10"/>
        <v>4.1399981329199552E-3</v>
      </c>
      <c r="H63" s="19">
        <v>44</v>
      </c>
      <c r="I63" s="47">
        <f t="shared" si="28"/>
        <v>74</v>
      </c>
      <c r="J63" s="19">
        <f t="shared" si="32"/>
        <v>3.7610211605226119E-3</v>
      </c>
      <c r="K63" s="19">
        <f t="shared" si="11"/>
        <v>0.99623897883947743</v>
      </c>
      <c r="L63" s="62">
        <v>2.1850000000000001E-2</v>
      </c>
      <c r="M63" s="113">
        <f t="shared" si="12"/>
        <v>4.1380222122028965E-2</v>
      </c>
      <c r="N63" s="114">
        <f t="shared" si="41"/>
        <v>12000</v>
      </c>
      <c r="O63" s="118">
        <f>1*N63</f>
        <v>12000</v>
      </c>
      <c r="P63" s="114"/>
      <c r="Q63" s="114"/>
      <c r="R63" s="114">
        <f>SUM($P$19:P62)*Q62</f>
        <v>0</v>
      </c>
      <c r="S63" s="114">
        <f t="shared" si="33"/>
        <v>179027.70625498481</v>
      </c>
      <c r="T63" s="114">
        <f t="shared" si="13"/>
        <v>0</v>
      </c>
      <c r="U63" s="114">
        <f t="shared" si="14"/>
        <v>0</v>
      </c>
      <c r="V63" s="114">
        <f t="shared" si="15"/>
        <v>179027.70625498481</v>
      </c>
      <c r="W63" s="114">
        <f t="shared" si="16"/>
        <v>0</v>
      </c>
      <c r="X63" s="114">
        <f t="shared" si="34"/>
        <v>0</v>
      </c>
      <c r="Y63" s="114">
        <f t="shared" si="17"/>
        <v>179027.70625498481</v>
      </c>
      <c r="Z63" s="114">
        <f t="shared" si="29"/>
        <v>179027.70625498481</v>
      </c>
      <c r="AA63" s="114">
        <f t="shared" si="39"/>
        <v>182608.26038008451</v>
      </c>
      <c r="AB63" s="114">
        <f t="shared" si="40"/>
        <v>182608.26038008451</v>
      </c>
      <c r="AC63" s="114">
        <f t="shared" si="30"/>
        <v>182608.26038008451</v>
      </c>
      <c r="AD63" s="114">
        <f t="shared" si="35"/>
        <v>630.56631085678237</v>
      </c>
      <c r="AE63" s="114">
        <f t="shared" si="20"/>
        <v>3917.1495648315995</v>
      </c>
      <c r="AF63" s="114">
        <f t="shared" si="36"/>
        <v>403.17763707390986</v>
      </c>
      <c r="AG63" s="114">
        <f t="shared" si="37"/>
        <v>-643.17763707393385</v>
      </c>
      <c r="AH63" s="114">
        <f t="shared" si="21"/>
        <v>5480.9265024245242</v>
      </c>
      <c r="AI63" s="114"/>
      <c r="AJ63" s="114">
        <f t="shared" si="22"/>
        <v>0</v>
      </c>
      <c r="AK63" s="114">
        <f t="shared" si="23"/>
        <v>0</v>
      </c>
      <c r="AL63" s="114">
        <f t="shared" si="38"/>
        <v>3580.5541250996962</v>
      </c>
      <c r="AM63" s="114">
        <f t="shared" si="24"/>
        <v>3580.5541250996962</v>
      </c>
      <c r="AN63" s="115">
        <f t="shared" si="25"/>
        <v>0</v>
      </c>
    </row>
    <row r="64" spans="1:40" ht="14.4">
      <c r="A64" s="47">
        <f t="shared" si="26"/>
        <v>75</v>
      </c>
      <c r="B64" s="47">
        <f t="shared" si="27"/>
        <v>2062</v>
      </c>
      <c r="C64" s="48">
        <f t="shared" si="8"/>
        <v>1.0671077999120815E-2</v>
      </c>
      <c r="D64" s="48">
        <f t="shared" si="9"/>
        <v>1.0283435955157762E-2</v>
      </c>
      <c r="E64" s="48">
        <f t="shared" si="31"/>
        <v>4.7467326134108187E-3</v>
      </c>
      <c r="F64" s="48">
        <f t="shared" si="10"/>
        <v>4.574149157777283E-3</v>
      </c>
      <c r="H64" s="19">
        <v>45</v>
      </c>
      <c r="I64" s="47">
        <f t="shared" si="28"/>
        <v>75</v>
      </c>
      <c r="J64" s="19">
        <f t="shared" si="32"/>
        <v>4.7467326134108187E-3</v>
      </c>
      <c r="K64" s="19">
        <f t="shared" si="11"/>
        <v>0.99525326738658915</v>
      </c>
      <c r="L64" s="63">
        <v>2.2280000000000001E-2</v>
      </c>
      <c r="M64" s="113">
        <f t="shared" si="12"/>
        <v>4.1311197075483141E-2</v>
      </c>
      <c r="N64" s="114">
        <f t="shared" si="41"/>
        <v>12000</v>
      </c>
      <c r="O64" s="114">
        <v>0</v>
      </c>
      <c r="P64" s="114"/>
      <c r="Q64" s="114"/>
      <c r="R64" s="114">
        <f>SUM($P$19:P63)*Q63</f>
        <v>0</v>
      </c>
      <c r="S64" s="114">
        <f t="shared" si="33"/>
        <v>174596.0091252118</v>
      </c>
      <c r="T64" s="114">
        <f t="shared" si="13"/>
        <v>0</v>
      </c>
      <c r="U64" s="114">
        <f t="shared" si="14"/>
        <v>0</v>
      </c>
      <c r="V64" s="114">
        <f t="shared" si="15"/>
        <v>174596.0091252118</v>
      </c>
      <c r="W64" s="114">
        <f t="shared" si="16"/>
        <v>0</v>
      </c>
      <c r="X64" s="114">
        <f t="shared" si="34"/>
        <v>0</v>
      </c>
      <c r="Y64" s="114">
        <f t="shared" si="17"/>
        <v>174596.0091252118</v>
      </c>
      <c r="Z64" s="114">
        <f t="shared" si="29"/>
        <v>174596.0091252118</v>
      </c>
      <c r="AA64" s="114">
        <f t="shared" si="39"/>
        <v>178087.92930771603</v>
      </c>
      <c r="AB64" s="114">
        <f t="shared" si="40"/>
        <v>178087.92930771603</v>
      </c>
      <c r="AC64" s="114">
        <f t="shared" si="30"/>
        <v>178087.92930771603</v>
      </c>
      <c r="AD64" s="114">
        <f t="shared" si="35"/>
        <v>775.48077923091478</v>
      </c>
      <c r="AE64" s="114">
        <f t="shared" si="20"/>
        <v>3772.2350964574671</v>
      </c>
      <c r="AF64" s="114">
        <f t="shared" si="36"/>
        <v>550.99039481554064</v>
      </c>
      <c r="AG64" s="114">
        <f t="shared" si="37"/>
        <v>-790.99039481555326</v>
      </c>
      <c r="AH64" s="114">
        <f t="shared" si="21"/>
        <v>5480.9265024245133</v>
      </c>
      <c r="AI64" s="114"/>
      <c r="AJ64" s="114">
        <f t="shared" si="22"/>
        <v>0</v>
      </c>
      <c r="AK64" s="114">
        <f t="shared" si="23"/>
        <v>0</v>
      </c>
      <c r="AL64" s="114">
        <f t="shared" si="38"/>
        <v>3491.920182504236</v>
      </c>
      <c r="AM64" s="114">
        <f t="shared" si="24"/>
        <v>3491.920182504236</v>
      </c>
      <c r="AN64" s="115">
        <f t="shared" si="25"/>
        <v>0</v>
      </c>
    </row>
    <row r="65" spans="1:40" ht="14.4">
      <c r="A65" s="47">
        <f t="shared" si="26"/>
        <v>76</v>
      </c>
      <c r="B65" s="47">
        <f t="shared" si="27"/>
        <v>2063</v>
      </c>
      <c r="C65" s="48">
        <f t="shared" si="8"/>
        <v>1.1974742219652721E-2</v>
      </c>
      <c r="D65" s="48">
        <f t="shared" si="9"/>
        <v>1.1523747144852738E-2</v>
      </c>
      <c r="E65" s="48">
        <f t="shared" si="31"/>
        <v>5.3077242444994474E-3</v>
      </c>
      <c r="F65" s="48">
        <f t="shared" si="10"/>
        <v>5.1077917205774766E-3</v>
      </c>
      <c r="H65" s="19">
        <v>46</v>
      </c>
      <c r="I65" s="47">
        <f t="shared" si="28"/>
        <v>76</v>
      </c>
      <c r="J65" s="19">
        <f t="shared" si="32"/>
        <v>5.3077242444994474E-3</v>
      </c>
      <c r="K65" s="19">
        <f t="shared" si="11"/>
        <v>0.99469227575550057</v>
      </c>
      <c r="L65" s="62">
        <v>2.2689999999999998E-2</v>
      </c>
      <c r="M65" s="113">
        <f t="shared" si="12"/>
        <v>4.1181695700081011E-2</v>
      </c>
      <c r="N65" s="114">
        <f t="shared" si="41"/>
        <v>12000</v>
      </c>
      <c r="O65" s="114"/>
      <c r="P65" s="114"/>
      <c r="Q65" s="114"/>
      <c r="R65" s="114">
        <f>SUM($P$19:P64)*Q64</f>
        <v>0</v>
      </c>
      <c r="S65" s="114">
        <f t="shared" si="33"/>
        <v>170120.56172040047</v>
      </c>
      <c r="T65" s="114">
        <f t="shared" si="13"/>
        <v>0</v>
      </c>
      <c r="U65" s="114">
        <f t="shared" si="14"/>
        <v>0</v>
      </c>
      <c r="V65" s="114">
        <f t="shared" si="15"/>
        <v>170120.56172040047</v>
      </c>
      <c r="W65" s="114">
        <f t="shared" si="16"/>
        <v>0</v>
      </c>
      <c r="X65" s="114">
        <f t="shared" si="34"/>
        <v>0</v>
      </c>
      <c r="Y65" s="114">
        <f t="shared" si="17"/>
        <v>170120.56172040047</v>
      </c>
      <c r="Z65" s="114">
        <f t="shared" si="29"/>
        <v>170120.56172040047</v>
      </c>
      <c r="AA65" s="114">
        <f t="shared" si="39"/>
        <v>173522.97295480847</v>
      </c>
      <c r="AB65" s="114">
        <f t="shared" si="40"/>
        <v>173522.97295480847</v>
      </c>
      <c r="AC65" s="114">
        <f t="shared" si="30"/>
        <v>173522.97295480847</v>
      </c>
      <c r="AD65" s="114">
        <f t="shared" si="35"/>
        <v>843.73867119837087</v>
      </c>
      <c r="AE65" s="114">
        <f t="shared" si="20"/>
        <v>3703.977204490011</v>
      </c>
      <c r="AF65" s="114">
        <f t="shared" si="36"/>
        <v>620.6134446223441</v>
      </c>
      <c r="AG65" s="114">
        <f t="shared" si="37"/>
        <v>-860.61344462234979</v>
      </c>
      <c r="AH65" s="114">
        <f t="shared" si="21"/>
        <v>5480.926502424506</v>
      </c>
      <c r="AI65" s="114"/>
      <c r="AJ65" s="114">
        <f t="shared" si="22"/>
        <v>0</v>
      </c>
      <c r="AK65" s="114">
        <f t="shared" si="23"/>
        <v>0</v>
      </c>
      <c r="AL65" s="114">
        <f t="shared" si="38"/>
        <v>3402.4112344080095</v>
      </c>
      <c r="AM65" s="114">
        <f t="shared" si="24"/>
        <v>3402.4112344080095</v>
      </c>
      <c r="AN65" s="115">
        <f t="shared" si="25"/>
        <v>0</v>
      </c>
    </row>
    <row r="66" spans="1:40" ht="14.4">
      <c r="A66" s="47">
        <f t="shared" si="26"/>
        <v>77</v>
      </c>
      <c r="B66" s="47">
        <f t="shared" si="27"/>
        <v>2064</v>
      </c>
      <c r="C66" s="48">
        <f t="shared" si="8"/>
        <v>1.3572173407865555E-2</v>
      </c>
      <c r="D66" s="48">
        <f t="shared" si="9"/>
        <v>1.3045209226608486E-2</v>
      </c>
      <c r="E66" s="48">
        <f t="shared" si="31"/>
        <v>6.0071383920647595E-3</v>
      </c>
      <c r="F66" s="48">
        <f t="shared" si="10"/>
        <v>5.77405439655979E-3</v>
      </c>
      <c r="H66" s="19">
        <v>47</v>
      </c>
      <c r="I66" s="47">
        <f t="shared" si="28"/>
        <v>77</v>
      </c>
      <c r="J66" s="19">
        <f t="shared" si="32"/>
        <v>6.0071383920647595E-3</v>
      </c>
      <c r="K66" s="19">
        <f t="shared" si="11"/>
        <v>0.99399286160793521</v>
      </c>
      <c r="L66" s="62">
        <v>2.308E-2</v>
      </c>
      <c r="M66" s="113">
        <f t="shared" si="12"/>
        <v>4.1480119193792131E-2</v>
      </c>
      <c r="N66" s="114">
        <f t="shared" si="41"/>
        <v>12000</v>
      </c>
      <c r="O66" s="114"/>
      <c r="P66" s="114"/>
      <c r="Q66" s="114"/>
      <c r="R66" s="114">
        <f>SUM($P$19:P65)*Q65</f>
        <v>0</v>
      </c>
      <c r="S66" s="114">
        <f t="shared" si="33"/>
        <v>165510.71983750194</v>
      </c>
      <c r="T66" s="114">
        <f t="shared" si="13"/>
        <v>0</v>
      </c>
      <c r="U66" s="114">
        <f t="shared" si="14"/>
        <v>0</v>
      </c>
      <c r="V66" s="114">
        <f t="shared" si="15"/>
        <v>165510.71983750194</v>
      </c>
      <c r="W66" s="114">
        <f t="shared" si="16"/>
        <v>0</v>
      </c>
      <c r="X66" s="114">
        <f t="shared" si="34"/>
        <v>0</v>
      </c>
      <c r="Y66" s="114">
        <f t="shared" si="17"/>
        <v>165510.71983750194</v>
      </c>
      <c r="Z66" s="114">
        <f t="shared" si="29"/>
        <v>165510.71983750194</v>
      </c>
      <c r="AA66" s="114">
        <f t="shared" si="39"/>
        <v>168820.93423425197</v>
      </c>
      <c r="AB66" s="114">
        <f t="shared" si="40"/>
        <v>168820.93423425197</v>
      </c>
      <c r="AC66" s="114">
        <f t="shared" si="30"/>
        <v>168820.93423425197</v>
      </c>
      <c r="AD66" s="114">
        <f t="shared" si="35"/>
        <v>927.73316021365463</v>
      </c>
      <c r="AE66" s="114">
        <f t="shared" si="20"/>
        <v>3619.9827154747272</v>
      </c>
      <c r="AF66" s="114">
        <f t="shared" si="36"/>
        <v>706.28782341792248</v>
      </c>
      <c r="AG66" s="114">
        <f t="shared" si="37"/>
        <v>-946.28782341793942</v>
      </c>
      <c r="AH66" s="114">
        <f t="shared" si="21"/>
        <v>5480.9265024245178</v>
      </c>
      <c r="AI66" s="114"/>
      <c r="AJ66" s="114">
        <f t="shared" si="22"/>
        <v>0</v>
      </c>
      <c r="AK66" s="114">
        <f t="shared" si="23"/>
        <v>0</v>
      </c>
      <c r="AL66" s="114">
        <f t="shared" si="38"/>
        <v>3310.2143967500388</v>
      </c>
      <c r="AM66" s="114">
        <f t="shared" si="24"/>
        <v>3310.2143967500388</v>
      </c>
      <c r="AN66" s="115">
        <f t="shared" si="25"/>
        <v>0</v>
      </c>
    </row>
    <row r="67" spans="1:40" ht="14.4">
      <c r="A67" s="47">
        <f t="shared" si="26"/>
        <v>78</v>
      </c>
      <c r="B67" s="47">
        <f t="shared" si="27"/>
        <v>2065</v>
      </c>
      <c r="C67" s="48">
        <f t="shared" si="8"/>
        <v>1.5516264651522976E-2</v>
      </c>
      <c r="D67" s="48">
        <f t="shared" si="9"/>
        <v>1.4903947337469766E-2</v>
      </c>
      <c r="E67" s="48">
        <f t="shared" si="31"/>
        <v>6.8712248950240579E-3</v>
      </c>
      <c r="F67" s="48">
        <f t="shared" si="10"/>
        <v>6.6001745608408454E-3</v>
      </c>
      <c r="H67" s="19">
        <v>48</v>
      </c>
      <c r="I67" s="47">
        <f t="shared" si="28"/>
        <v>78</v>
      </c>
      <c r="J67" s="19">
        <f t="shared" si="32"/>
        <v>6.8712248950240579E-3</v>
      </c>
      <c r="K67" s="19">
        <f t="shared" si="11"/>
        <v>0.99312877510497599</v>
      </c>
      <c r="L67" s="62">
        <v>2.3460000000000002E-2</v>
      </c>
      <c r="M67" s="113">
        <f t="shared" si="12"/>
        <v>4.1249739994349222E-2</v>
      </c>
      <c r="N67" s="114">
        <f t="shared" si="41"/>
        <v>12000</v>
      </c>
      <c r="O67" s="114"/>
      <c r="P67" s="114"/>
      <c r="Q67" s="114"/>
      <c r="R67" s="114">
        <f>SUM($P$19:P66)*Q66</f>
        <v>0</v>
      </c>
      <c r="S67" s="114">
        <f t="shared" si="33"/>
        <v>160844.5784361657</v>
      </c>
      <c r="T67" s="114">
        <f t="shared" si="13"/>
        <v>0</v>
      </c>
      <c r="U67" s="114">
        <f t="shared" si="14"/>
        <v>0</v>
      </c>
      <c r="V67" s="114">
        <f t="shared" si="15"/>
        <v>160844.5784361657</v>
      </c>
      <c r="W67" s="114">
        <f t="shared" si="16"/>
        <v>0</v>
      </c>
      <c r="X67" s="114">
        <f t="shared" si="34"/>
        <v>0</v>
      </c>
      <c r="Y67" s="114">
        <f t="shared" si="17"/>
        <v>160844.5784361657</v>
      </c>
      <c r="Z67" s="114">
        <f t="shared" si="29"/>
        <v>160844.5784361657</v>
      </c>
      <c r="AA67" s="114">
        <f t="shared" si="39"/>
        <v>164061.47000488901</v>
      </c>
      <c r="AB67" s="114">
        <f t="shared" si="40"/>
        <v>164061.47000488901</v>
      </c>
      <c r="AC67" s="114">
        <f t="shared" si="30"/>
        <v>164061.47000488901</v>
      </c>
      <c r="AD67" s="114">
        <f t="shared" si="35"/>
        <v>1029.8207024882722</v>
      </c>
      <c r="AE67" s="114">
        <f t="shared" si="20"/>
        <v>3517.8951732001096</v>
      </c>
      <c r="AF67" s="114">
        <f t="shared" si="36"/>
        <v>810.4171165380103</v>
      </c>
      <c r="AG67" s="114">
        <f t="shared" si="37"/>
        <v>-1050.4171165380571</v>
      </c>
      <c r="AH67" s="114">
        <f t="shared" si="21"/>
        <v>5480.9265024245469</v>
      </c>
      <c r="AI67" s="114"/>
      <c r="AJ67" s="114">
        <f t="shared" si="22"/>
        <v>0</v>
      </c>
      <c r="AK67" s="114">
        <f t="shared" si="23"/>
        <v>0</v>
      </c>
      <c r="AL67" s="114">
        <f t="shared" si="38"/>
        <v>3216.8915687233139</v>
      </c>
      <c r="AM67" s="114">
        <f t="shared" si="24"/>
        <v>3216.8915687233139</v>
      </c>
      <c r="AN67" s="115">
        <f t="shared" si="25"/>
        <v>0</v>
      </c>
    </row>
    <row r="68" spans="1:40" ht="14.4">
      <c r="A68" s="47">
        <f t="shared" si="26"/>
        <v>79</v>
      </c>
      <c r="B68" s="47">
        <f t="shared" si="27"/>
        <v>2066</v>
      </c>
      <c r="C68" s="48">
        <f t="shared" si="8"/>
        <v>1.7885376973337568E-2</v>
      </c>
      <c r="D68" s="48">
        <f t="shared" si="9"/>
        <v>1.7182544465344948E-2</v>
      </c>
      <c r="E68" s="48">
        <f t="shared" si="31"/>
        <v>7.9376915652488826E-3</v>
      </c>
      <c r="F68" s="48">
        <f t="shared" si="10"/>
        <v>7.6258384434786403E-3</v>
      </c>
      <c r="H68" s="19">
        <v>49</v>
      </c>
      <c r="I68" s="47">
        <f t="shared" si="28"/>
        <v>79</v>
      </c>
      <c r="J68" s="19">
        <f t="shared" si="32"/>
        <v>7.9376915652488826E-3</v>
      </c>
      <c r="K68" s="19">
        <f t="shared" si="11"/>
        <v>0.99206230843475107</v>
      </c>
      <c r="L68" s="62">
        <v>2.3820000000000001E-2</v>
      </c>
      <c r="M68" s="113">
        <f t="shared" si="12"/>
        <v>4.197594233775459E-2</v>
      </c>
      <c r="N68" s="114">
        <f t="shared" si="41"/>
        <v>12000</v>
      </c>
      <c r="O68" s="114"/>
      <c r="P68" s="114"/>
      <c r="Q68" s="114"/>
      <c r="R68" s="114">
        <f>SUM($P$19:P67)*Q67</f>
        <v>0</v>
      </c>
      <c r="S68" s="114">
        <f t="shared" si="33"/>
        <v>156056.67913493275</v>
      </c>
      <c r="T68" s="114">
        <f t="shared" si="13"/>
        <v>0</v>
      </c>
      <c r="U68" s="114">
        <f t="shared" si="14"/>
        <v>0</v>
      </c>
      <c r="V68" s="114">
        <f t="shared" si="15"/>
        <v>156056.67913493275</v>
      </c>
      <c r="W68" s="114">
        <f t="shared" si="16"/>
        <v>0</v>
      </c>
      <c r="X68" s="114">
        <f t="shared" si="34"/>
        <v>0</v>
      </c>
      <c r="Y68" s="114">
        <f t="shared" si="17"/>
        <v>156056.67913493275</v>
      </c>
      <c r="Z68" s="114">
        <f t="shared" si="29"/>
        <v>156056.67913493275</v>
      </c>
      <c r="AA68" s="114">
        <f t="shared" si="39"/>
        <v>159177.8127176314</v>
      </c>
      <c r="AB68" s="114">
        <f t="shared" si="40"/>
        <v>159177.8127176314</v>
      </c>
      <c r="AC68" s="114">
        <f t="shared" si="30"/>
        <v>159177.8127176314</v>
      </c>
      <c r="AD68" s="114">
        <f t="shared" si="35"/>
        <v>1152.6266819785524</v>
      </c>
      <c r="AE68" s="114">
        <f t="shared" si="20"/>
        <v>3395.0891937098295</v>
      </c>
      <c r="AF68" s="114">
        <f t="shared" si="36"/>
        <v>935.67921561814728</v>
      </c>
      <c r="AG68" s="114">
        <f t="shared" si="37"/>
        <v>-1175.6792156181134</v>
      </c>
      <c r="AH68" s="114">
        <f t="shared" si="21"/>
        <v>5480.9265024244669</v>
      </c>
      <c r="AI68" s="114"/>
      <c r="AJ68" s="114">
        <f t="shared" si="22"/>
        <v>0</v>
      </c>
      <c r="AK68" s="114">
        <f t="shared" si="23"/>
        <v>0</v>
      </c>
      <c r="AL68" s="114">
        <f t="shared" si="38"/>
        <v>3121.1335826986551</v>
      </c>
      <c r="AM68" s="114">
        <f t="shared" si="24"/>
        <v>3121.1335826986551</v>
      </c>
      <c r="AN68" s="115">
        <f t="shared" si="25"/>
        <v>0</v>
      </c>
    </row>
    <row r="69" spans="1:40" ht="14.4">
      <c r="A69" s="47">
        <f t="shared" si="26"/>
        <v>80</v>
      </c>
      <c r="B69" s="47">
        <f t="shared" si="27"/>
        <v>2067</v>
      </c>
      <c r="C69" s="48">
        <f t="shared" si="8"/>
        <v>2.0777413496429073E-2</v>
      </c>
      <c r="D69" s="48">
        <f t="shared" si="9"/>
        <v>1.9981198745653506E-2</v>
      </c>
      <c r="E69" s="48">
        <f t="shared" si="31"/>
        <v>9.2541961701733452E-3</v>
      </c>
      <c r="F69" s="48">
        <f t="shared" si="10"/>
        <v>8.8996646640595103E-3</v>
      </c>
      <c r="H69" s="19">
        <v>50</v>
      </c>
      <c r="I69" s="47">
        <f t="shared" si="28"/>
        <v>80</v>
      </c>
      <c r="J69" s="19">
        <f t="shared" si="32"/>
        <v>9.2541961701733452E-3</v>
      </c>
      <c r="K69" s="19">
        <f t="shared" si="11"/>
        <v>0.99074580382982669</v>
      </c>
      <c r="L69" s="63">
        <v>2.418E-2</v>
      </c>
      <c r="M69" s="117">
        <f t="shared" si="12"/>
        <v>4.1664693681998433E-2</v>
      </c>
      <c r="N69" s="118">
        <f t="shared" si="41"/>
        <v>12000</v>
      </c>
      <c r="O69" s="118"/>
      <c r="P69" s="118"/>
      <c r="Q69" s="118"/>
      <c r="R69" s="118">
        <f>SUM($P$19:P68)*Q68</f>
        <v>0</v>
      </c>
      <c r="S69" s="118">
        <f t="shared" si="33"/>
        <v>151304.60326478735</v>
      </c>
      <c r="T69" s="118">
        <f t="shared" si="13"/>
        <v>0</v>
      </c>
      <c r="U69" s="118">
        <f t="shared" si="14"/>
        <v>0</v>
      </c>
      <c r="V69" s="118">
        <f t="shared" si="15"/>
        <v>151304.60326478735</v>
      </c>
      <c r="W69" s="118">
        <f t="shared" si="16"/>
        <v>0</v>
      </c>
      <c r="X69" s="118">
        <f t="shared" si="34"/>
        <v>0</v>
      </c>
      <c r="Y69" s="118">
        <f t="shared" si="17"/>
        <v>151304.60326478735</v>
      </c>
      <c r="Z69" s="118">
        <f t="shared" si="29"/>
        <v>151304.60326478735</v>
      </c>
      <c r="AA69" s="118">
        <f t="shared" si="39"/>
        <v>154330.69533008311</v>
      </c>
      <c r="AB69" s="118">
        <f t="shared" si="40"/>
        <v>154330.69533008311</v>
      </c>
      <c r="AC69" s="118">
        <f t="shared" si="30"/>
        <v>154330.69533008311</v>
      </c>
      <c r="AD69" s="118">
        <f t="shared" si="35"/>
        <v>1301.1936271011073</v>
      </c>
      <c r="AE69" s="118">
        <f t="shared" si="20"/>
        <v>3246.5222485872746</v>
      </c>
      <c r="AF69" s="118">
        <f t="shared" si="36"/>
        <v>1087.2174996430986</v>
      </c>
      <c r="AG69" s="118">
        <f t="shared" si="37"/>
        <v>-1327.217499643107</v>
      </c>
      <c r="AH69" s="118">
        <f t="shared" si="21"/>
        <v>5480.9265024245087</v>
      </c>
      <c r="AI69" s="118"/>
      <c r="AJ69" s="118">
        <f t="shared" si="22"/>
        <v>0</v>
      </c>
      <c r="AK69" s="118">
        <f t="shared" si="23"/>
        <v>0</v>
      </c>
      <c r="AL69" s="118">
        <f t="shared" si="38"/>
        <v>3026.092065295747</v>
      </c>
      <c r="AM69" s="118">
        <f t="shared" si="24"/>
        <v>3026.092065295747</v>
      </c>
      <c r="AN69" s="119">
        <f t="shared" si="25"/>
        <v>0</v>
      </c>
    </row>
    <row r="70" spans="1:40" ht="14.4">
      <c r="A70" s="47">
        <f t="shared" si="26"/>
        <v>81</v>
      </c>
      <c r="B70" s="47">
        <f t="shared" si="27"/>
        <v>2068</v>
      </c>
      <c r="C70" s="48">
        <f t="shared" si="8"/>
        <v>2.4252036637604869E-2</v>
      </c>
      <c r="D70" s="48">
        <f t="shared" si="9"/>
        <v>2.3366539107146818E-2</v>
      </c>
      <c r="E70" s="48">
        <f t="shared" si="31"/>
        <v>1.0854106781964176E-2</v>
      </c>
      <c r="F70" s="48">
        <f t="shared" si="10"/>
        <v>1.0457827896346117E-2</v>
      </c>
      <c r="H70" s="19">
        <v>51</v>
      </c>
      <c r="I70" s="47">
        <f t="shared" si="28"/>
        <v>81</v>
      </c>
      <c r="J70" s="19">
        <f t="shared" si="32"/>
        <v>1.0854106781964176E-2</v>
      </c>
      <c r="K70" s="19">
        <f t="shared" si="11"/>
        <v>0.98914589321803581</v>
      </c>
      <c r="L70" s="62">
        <v>2.452E-2</v>
      </c>
      <c r="M70" s="113">
        <f t="shared" si="12"/>
        <v>4.1293225270058409E-2</v>
      </c>
      <c r="N70" s="114">
        <f t="shared" si="41"/>
        <v>12000</v>
      </c>
      <c r="O70" s="114"/>
      <c r="P70" s="114"/>
      <c r="Q70" s="114"/>
      <c r="R70" s="114">
        <f>SUM($P$19:P69)*Q69</f>
        <v>0</v>
      </c>
      <c r="S70" s="114">
        <f t="shared" si="33"/>
        <v>146464.09434930226</v>
      </c>
      <c r="T70" s="114">
        <f t="shared" si="13"/>
        <v>0</v>
      </c>
      <c r="U70" s="114">
        <f t="shared" si="14"/>
        <v>0</v>
      </c>
      <c r="V70" s="114">
        <f t="shared" si="15"/>
        <v>146464.09434930226</v>
      </c>
      <c r="W70" s="114">
        <f t="shared" si="16"/>
        <v>0</v>
      </c>
      <c r="X70" s="114">
        <f t="shared" si="34"/>
        <v>0</v>
      </c>
      <c r="Y70" s="114">
        <f t="shared" si="17"/>
        <v>146464.09434930226</v>
      </c>
      <c r="Z70" s="114">
        <f t="shared" si="29"/>
        <v>146464.09434930226</v>
      </c>
      <c r="AA70" s="114">
        <f t="shared" si="39"/>
        <v>149393.37623628831</v>
      </c>
      <c r="AB70" s="114">
        <f t="shared" si="40"/>
        <v>149393.37623628831</v>
      </c>
      <c r="AC70" s="114">
        <f t="shared" si="30"/>
        <v>149393.37623628831</v>
      </c>
      <c r="AD70" s="114">
        <f t="shared" si="35"/>
        <v>1475.5029044898693</v>
      </c>
      <c r="AE70" s="114">
        <f t="shared" si="20"/>
        <v>3072.2129711985126</v>
      </c>
      <c r="AF70" s="114">
        <f t="shared" si="36"/>
        <v>1265.012962579669</v>
      </c>
      <c r="AG70" s="114">
        <f t="shared" si="37"/>
        <v>-1505.0129625796612</v>
      </c>
      <c r="AH70" s="114">
        <f t="shared" si="21"/>
        <v>5480.9265024244924</v>
      </c>
      <c r="AI70" s="114"/>
      <c r="AJ70" s="114">
        <f t="shared" si="22"/>
        <v>0</v>
      </c>
      <c r="AK70" s="114">
        <f t="shared" si="23"/>
        <v>0</v>
      </c>
      <c r="AL70" s="114">
        <f t="shared" si="38"/>
        <v>2929.2818869860453</v>
      </c>
      <c r="AM70" s="114">
        <f t="shared" si="24"/>
        <v>2929.2818869860453</v>
      </c>
      <c r="AN70" s="115">
        <f t="shared" si="25"/>
        <v>0</v>
      </c>
    </row>
    <row r="71" spans="1:40" ht="14.4">
      <c r="A71" s="47">
        <f t="shared" si="26"/>
        <v>82</v>
      </c>
      <c r="B71" s="47">
        <f t="shared" si="27"/>
        <v>2069</v>
      </c>
      <c r="C71" s="48">
        <f t="shared" si="8"/>
        <v>2.8406471846656942E-2</v>
      </c>
      <c r="D71" s="48">
        <f t="shared" si="9"/>
        <v>2.7435579838803605E-2</v>
      </c>
      <c r="E71" s="48">
        <f t="shared" si="31"/>
        <v>1.2787625225994408E-2</v>
      </c>
      <c r="F71" s="48">
        <f t="shared" si="10"/>
        <v>1.2350515134992248E-2</v>
      </c>
      <c r="H71" s="19">
        <v>52</v>
      </c>
      <c r="I71" s="47">
        <f t="shared" si="28"/>
        <v>82</v>
      </c>
      <c r="J71" s="19">
        <f t="shared" si="32"/>
        <v>1.2787625225994408E-2</v>
      </c>
      <c r="K71" s="19">
        <f t="shared" si="11"/>
        <v>0.98721237477400559</v>
      </c>
      <c r="L71" s="62">
        <v>2.4840000000000001E-2</v>
      </c>
      <c r="M71" s="113">
        <f t="shared" si="12"/>
        <v>4.1938420777875907E-2</v>
      </c>
      <c r="N71" s="114">
        <f t="shared" si="41"/>
        <v>12000</v>
      </c>
      <c r="O71" s="114"/>
      <c r="P71" s="114"/>
      <c r="Q71" s="114"/>
      <c r="R71" s="114">
        <f>SUM($P$19:P70)*Q70</f>
        <v>0</v>
      </c>
      <c r="S71" s="114">
        <f t="shared" si="33"/>
        <v>141552.98166631398</v>
      </c>
      <c r="T71" s="114">
        <f t="shared" si="13"/>
        <v>0</v>
      </c>
      <c r="U71" s="114">
        <f t="shared" si="14"/>
        <v>0</v>
      </c>
      <c r="V71" s="114">
        <f t="shared" si="15"/>
        <v>141552.98166631398</v>
      </c>
      <c r="W71" s="114">
        <f t="shared" si="16"/>
        <v>0</v>
      </c>
      <c r="X71" s="114">
        <f t="shared" si="34"/>
        <v>0</v>
      </c>
      <c r="Y71" s="114">
        <f t="shared" si="17"/>
        <v>141552.98166631398</v>
      </c>
      <c r="Z71" s="114">
        <f t="shared" si="29"/>
        <v>141552.98166631398</v>
      </c>
      <c r="AA71" s="114">
        <f t="shared" si="39"/>
        <v>144384.04129964026</v>
      </c>
      <c r="AB71" s="114">
        <f t="shared" si="40"/>
        <v>144384.04129964026</v>
      </c>
      <c r="AC71" s="114">
        <f t="shared" si="30"/>
        <v>144384.04129964026</v>
      </c>
      <c r="AD71" s="114">
        <f t="shared" si="35"/>
        <v>1678.1343293414684</v>
      </c>
      <c r="AE71" s="114">
        <f t="shared" si="20"/>
        <v>2869.5815463469135</v>
      </c>
      <c r="AF71" s="114">
        <f t="shared" si="36"/>
        <v>1471.6970159282791</v>
      </c>
      <c r="AG71" s="114">
        <f t="shared" si="37"/>
        <v>-1711.6970159282705</v>
      </c>
      <c r="AH71" s="114">
        <f t="shared" si="21"/>
        <v>5480.9265024244924</v>
      </c>
      <c r="AI71" s="114"/>
      <c r="AJ71" s="114">
        <f t="shared" si="22"/>
        <v>0</v>
      </c>
      <c r="AK71" s="114">
        <f t="shared" si="23"/>
        <v>0</v>
      </c>
      <c r="AL71" s="114">
        <f t="shared" si="38"/>
        <v>2831.0596333262797</v>
      </c>
      <c r="AM71" s="114">
        <f t="shared" si="24"/>
        <v>2831.0596333262797</v>
      </c>
      <c r="AN71" s="115">
        <f t="shared" si="25"/>
        <v>0</v>
      </c>
    </row>
    <row r="72" spans="1:40" ht="14.4">
      <c r="A72" s="47">
        <f t="shared" si="26"/>
        <v>83</v>
      </c>
      <c r="B72" s="47">
        <f t="shared" si="27"/>
        <v>2070</v>
      </c>
      <c r="C72" s="48">
        <f t="shared" si="8"/>
        <v>3.3282964153927161E-2</v>
      </c>
      <c r="D72" s="48">
        <f t="shared" si="9"/>
        <v>3.2233950906865712E-2</v>
      </c>
      <c r="E72" s="48">
        <f t="shared" si="31"/>
        <v>1.5075656379551952E-2</v>
      </c>
      <c r="F72" s="48">
        <f t="shared" si="10"/>
        <v>1.4600648497487753E-2</v>
      </c>
      <c r="H72" s="19">
        <v>53</v>
      </c>
      <c r="I72" s="47">
        <f t="shared" si="28"/>
        <v>83</v>
      </c>
      <c r="J72" s="19">
        <f t="shared" si="32"/>
        <v>1.5075656379551952E-2</v>
      </c>
      <c r="K72" s="19">
        <f t="shared" si="11"/>
        <v>0.98492434362044801</v>
      </c>
      <c r="L72" s="62">
        <v>2.5159999999999998E-2</v>
      </c>
      <c r="M72" s="113">
        <f t="shared" si="12"/>
        <v>4.1486268793426095E-2</v>
      </c>
      <c r="N72" s="114">
        <f t="shared" si="41"/>
        <v>12000</v>
      </c>
      <c r="O72" s="114"/>
      <c r="P72" s="114"/>
      <c r="Q72" s="114"/>
      <c r="R72" s="114">
        <f>SUM($P$19:P71)*Q71</f>
        <v>0</v>
      </c>
      <c r="S72" s="114">
        <f t="shared" si="33"/>
        <v>136734.74175743147</v>
      </c>
      <c r="T72" s="114">
        <f t="shared" si="13"/>
        <v>0</v>
      </c>
      <c r="U72" s="114">
        <f t="shared" si="14"/>
        <v>0</v>
      </c>
      <c r="V72" s="114">
        <f t="shared" si="15"/>
        <v>136734.74175743147</v>
      </c>
      <c r="W72" s="114">
        <f t="shared" si="16"/>
        <v>0</v>
      </c>
      <c r="X72" s="114">
        <f t="shared" si="34"/>
        <v>0</v>
      </c>
      <c r="Y72" s="114">
        <f t="shared" si="17"/>
        <v>136734.74175743147</v>
      </c>
      <c r="Z72" s="114">
        <f t="shared" si="29"/>
        <v>136734.74175743147</v>
      </c>
      <c r="AA72" s="114">
        <f t="shared" si="39"/>
        <v>139469.43659258011</v>
      </c>
      <c r="AB72" s="114">
        <f t="shared" si="40"/>
        <v>139469.43659258011</v>
      </c>
      <c r="AC72" s="114">
        <f t="shared" si="30"/>
        <v>139469.43659258011</v>
      </c>
      <c r="AD72" s="114">
        <f t="shared" si="35"/>
        <v>1909.2411691388115</v>
      </c>
      <c r="AE72" s="114">
        <f t="shared" si="20"/>
        <v>2638.4747065495703</v>
      </c>
      <c r="AF72" s="114">
        <f t="shared" si="36"/>
        <v>1707.4259925215738</v>
      </c>
      <c r="AG72" s="114">
        <f t="shared" si="37"/>
        <v>-1947.4259925215943</v>
      </c>
      <c r="AH72" s="114">
        <f t="shared" si="21"/>
        <v>5480.9265024245215</v>
      </c>
      <c r="AI72" s="114"/>
      <c r="AJ72" s="114">
        <f t="shared" si="22"/>
        <v>0</v>
      </c>
      <c r="AK72" s="114">
        <f t="shared" si="23"/>
        <v>0</v>
      </c>
      <c r="AL72" s="114">
        <f t="shared" si="38"/>
        <v>2734.6948351486294</v>
      </c>
      <c r="AM72" s="114">
        <f t="shared" si="24"/>
        <v>2734.6948351486294</v>
      </c>
      <c r="AN72" s="115">
        <f t="shared" si="25"/>
        <v>0</v>
      </c>
    </row>
    <row r="73" spans="1:40" ht="14.4">
      <c r="A73" s="47">
        <f t="shared" si="26"/>
        <v>84</v>
      </c>
      <c r="B73" s="47">
        <f t="shared" si="27"/>
        <v>2071</v>
      </c>
      <c r="C73" s="48">
        <f t="shared" si="8"/>
        <v>3.8942688744484061E-2</v>
      </c>
      <c r="D73" s="48">
        <f t="shared" si="9"/>
        <v>3.782719200167136E-2</v>
      </c>
      <c r="E73" s="48">
        <f t="shared" si="31"/>
        <v>1.7746708776445859E-2</v>
      </c>
      <c r="F73" s="48">
        <f t="shared" si="10"/>
        <v>1.723845146875129E-2</v>
      </c>
      <c r="H73" s="19">
        <v>54</v>
      </c>
      <c r="I73" s="47">
        <f t="shared" si="28"/>
        <v>84</v>
      </c>
      <c r="J73" s="19">
        <f t="shared" si="32"/>
        <v>1.7746708776445859E-2</v>
      </c>
      <c r="K73" s="19">
        <f t="shared" si="11"/>
        <v>0.98225329122355409</v>
      </c>
      <c r="L73" s="62">
        <v>2.546E-2</v>
      </c>
      <c r="M73" s="113">
        <f t="shared" si="12"/>
        <v>4.2091007931291724E-2</v>
      </c>
      <c r="N73" s="114">
        <f t="shared" si="41"/>
        <v>12000</v>
      </c>
      <c r="O73" s="114"/>
      <c r="P73" s="114"/>
      <c r="Q73" s="114"/>
      <c r="R73" s="114">
        <f>SUM($P$19:P72)*Q72</f>
        <v>0</v>
      </c>
      <c r="S73" s="114">
        <f t="shared" si="33"/>
        <v>131897.96924333205</v>
      </c>
      <c r="T73" s="114">
        <f t="shared" si="13"/>
        <v>0</v>
      </c>
      <c r="U73" s="114">
        <f t="shared" si="14"/>
        <v>0</v>
      </c>
      <c r="V73" s="114">
        <f t="shared" si="15"/>
        <v>131897.96924333205</v>
      </c>
      <c r="W73" s="114">
        <f t="shared" si="16"/>
        <v>0</v>
      </c>
      <c r="X73" s="114">
        <f t="shared" si="34"/>
        <v>0</v>
      </c>
      <c r="Y73" s="114">
        <f t="shared" si="17"/>
        <v>131897.96924333205</v>
      </c>
      <c r="Z73" s="114">
        <f t="shared" si="29"/>
        <v>131897.96924333205</v>
      </c>
      <c r="AA73" s="114">
        <f t="shared" si="39"/>
        <v>134535.92862819869</v>
      </c>
      <c r="AB73" s="114">
        <f t="shared" si="40"/>
        <v>134535.92862819869</v>
      </c>
      <c r="AC73" s="114">
        <f t="shared" si="30"/>
        <v>134535.92862819869</v>
      </c>
      <c r="AD73" s="114">
        <f t="shared" si="35"/>
        <v>2166.2379368545371</v>
      </c>
      <c r="AE73" s="114">
        <f t="shared" si="20"/>
        <v>2381.4779388338447</v>
      </c>
      <c r="AF73" s="114">
        <f t="shared" si="36"/>
        <v>1969.5626955916523</v>
      </c>
      <c r="AG73" s="114">
        <f t="shared" si="37"/>
        <v>-2209.5626955916136</v>
      </c>
      <c r="AH73" s="114">
        <f t="shared" si="21"/>
        <v>5480.9265024244614</v>
      </c>
      <c r="AI73" s="114"/>
      <c r="AJ73" s="114">
        <f t="shared" si="22"/>
        <v>0</v>
      </c>
      <c r="AK73" s="114">
        <f t="shared" si="23"/>
        <v>0</v>
      </c>
      <c r="AL73" s="114">
        <f t="shared" si="38"/>
        <v>2637.9593848666409</v>
      </c>
      <c r="AM73" s="114">
        <f t="shared" si="24"/>
        <v>2637.9593848666409</v>
      </c>
      <c r="AN73" s="115">
        <f t="shared" si="25"/>
        <v>0</v>
      </c>
    </row>
    <row r="74" spans="1:40" ht="14.4">
      <c r="A74" s="47">
        <f t="shared" si="26"/>
        <v>85</v>
      </c>
      <c r="B74" s="47">
        <f t="shared" si="27"/>
        <v>2072</v>
      </c>
      <c r="C74" s="48">
        <f t="shared" si="8"/>
        <v>4.5469533558787203E-2</v>
      </c>
      <c r="D74" s="48">
        <f t="shared" si="9"/>
        <v>4.4300621173699782E-2</v>
      </c>
      <c r="E74" s="48">
        <f t="shared" si="31"/>
        <v>2.0844696831016717E-2</v>
      </c>
      <c r="F74" s="48">
        <f t="shared" si="10"/>
        <v>2.0308771258990763E-2</v>
      </c>
      <c r="H74" s="19">
        <v>55</v>
      </c>
      <c r="I74" s="47">
        <f t="shared" si="28"/>
        <v>85</v>
      </c>
      <c r="J74" s="19">
        <f t="shared" si="32"/>
        <v>2.0844696831016717E-2</v>
      </c>
      <c r="K74" s="19">
        <f t="shared" si="11"/>
        <v>0.97915530316898325</v>
      </c>
      <c r="L74" s="63">
        <v>2.5760000000000002E-2</v>
      </c>
      <c r="M74" s="113">
        <f t="shared" si="12"/>
        <v>4.1558284374127341E-2</v>
      </c>
      <c r="N74" s="114">
        <f t="shared" si="41"/>
        <v>12000</v>
      </c>
      <c r="O74" s="114"/>
      <c r="P74" s="114"/>
      <c r="Q74" s="114"/>
      <c r="R74" s="114">
        <f>SUM($P$19:P73)*Q73</f>
        <v>0</v>
      </c>
      <c r="S74" s="114">
        <f t="shared" si="33"/>
        <v>127202.01269273466</v>
      </c>
      <c r="T74" s="114">
        <f t="shared" si="13"/>
        <v>0</v>
      </c>
      <c r="U74" s="114">
        <f t="shared" si="14"/>
        <v>0</v>
      </c>
      <c r="V74" s="114">
        <f t="shared" si="15"/>
        <v>127202.01269273466</v>
      </c>
      <c r="W74" s="114">
        <f t="shared" si="16"/>
        <v>0</v>
      </c>
      <c r="X74" s="114">
        <f t="shared" si="34"/>
        <v>0</v>
      </c>
      <c r="Y74" s="114">
        <f t="shared" si="17"/>
        <v>127202.01269273466</v>
      </c>
      <c r="Z74" s="114">
        <f t="shared" si="29"/>
        <v>127202.01269273466</v>
      </c>
      <c r="AA74" s="114">
        <f t="shared" si="39"/>
        <v>129746.05294658935</v>
      </c>
      <c r="AB74" s="114">
        <f t="shared" si="40"/>
        <v>129746.05294658935</v>
      </c>
      <c r="AC74" s="114">
        <f t="shared" si="30"/>
        <v>129746.05294658935</v>
      </c>
      <c r="AD74" s="114">
        <f t="shared" si="35"/>
        <v>2452.4720655968995</v>
      </c>
      <c r="AE74" s="114">
        <f t="shared" si="20"/>
        <v>2095.2438100914824</v>
      </c>
      <c r="AF74" s="114">
        <f t="shared" si="36"/>
        <v>2261.5215069088299</v>
      </c>
      <c r="AG74" s="114">
        <f t="shared" si="37"/>
        <v>-2501.5215069088363</v>
      </c>
      <c r="AH74" s="114">
        <f t="shared" si="21"/>
        <v>5480.9265024245069</v>
      </c>
      <c r="AI74" s="114"/>
      <c r="AJ74" s="114">
        <f t="shared" si="22"/>
        <v>0</v>
      </c>
      <c r="AK74" s="114">
        <f t="shared" si="23"/>
        <v>0</v>
      </c>
      <c r="AL74" s="114">
        <f t="shared" si="38"/>
        <v>2544.0402538546932</v>
      </c>
      <c r="AM74" s="114">
        <f t="shared" si="24"/>
        <v>2544.0402538546932</v>
      </c>
      <c r="AN74" s="115">
        <f t="shared" si="25"/>
        <v>0</v>
      </c>
    </row>
    <row r="75" spans="1:40" ht="14.4">
      <c r="A75" s="47">
        <f t="shared" si="26"/>
        <v>86</v>
      </c>
      <c r="B75" s="47">
        <f t="shared" si="27"/>
        <v>2073</v>
      </c>
      <c r="C75" s="48">
        <f t="shared" si="8"/>
        <v>5.2899352898170604E-2</v>
      </c>
      <c r="D75" s="48">
        <f t="shared" si="9"/>
        <v>5.169529371847665E-2</v>
      </c>
      <c r="E75" s="48">
        <f t="shared" si="31"/>
        <v>2.4391155726759522E-2</v>
      </c>
      <c r="F75" s="48">
        <f t="shared" si="10"/>
        <v>2.3835930498522784E-2</v>
      </c>
      <c r="H75" s="19">
        <v>56</v>
      </c>
      <c r="I75" s="47">
        <f t="shared" si="28"/>
        <v>86</v>
      </c>
      <c r="J75" s="19">
        <f t="shared" si="32"/>
        <v>2.4391155726759522E-2</v>
      </c>
      <c r="K75" s="19">
        <f t="shared" si="11"/>
        <v>0.97560884427324046</v>
      </c>
      <c r="L75" s="62">
        <v>2.6040000000000001E-2</v>
      </c>
      <c r="M75" s="113">
        <f t="shared" si="12"/>
        <v>4.2122563181814954E-2</v>
      </c>
      <c r="N75" s="114">
        <f t="shared" si="41"/>
        <v>12000</v>
      </c>
      <c r="O75" s="114"/>
      <c r="P75" s="114"/>
      <c r="Q75" s="114"/>
      <c r="R75" s="114">
        <f>SUM($P$19:P74)*Q74</f>
        <v>0</v>
      </c>
      <c r="S75" s="114">
        <f t="shared" si="33"/>
        <v>122544.00329380973</v>
      </c>
      <c r="T75" s="114">
        <f t="shared" si="13"/>
        <v>0</v>
      </c>
      <c r="U75" s="114">
        <f t="shared" si="14"/>
        <v>0</v>
      </c>
      <c r="V75" s="114">
        <f t="shared" si="15"/>
        <v>122544.00329380973</v>
      </c>
      <c r="W75" s="114">
        <f t="shared" si="16"/>
        <v>0</v>
      </c>
      <c r="X75" s="114">
        <f t="shared" si="34"/>
        <v>0</v>
      </c>
      <c r="Y75" s="114">
        <f t="shared" si="17"/>
        <v>122544.00329380973</v>
      </c>
      <c r="Z75" s="114">
        <f t="shared" si="29"/>
        <v>122544.00329380973</v>
      </c>
      <c r="AA75" s="114">
        <f t="shared" si="39"/>
        <v>124994.88335968592</v>
      </c>
      <c r="AB75" s="114">
        <f t="shared" si="40"/>
        <v>124994.88335968592</v>
      </c>
      <c r="AC75" s="114">
        <f t="shared" si="30"/>
        <v>124994.88335968592</v>
      </c>
      <c r="AD75" s="114">
        <f t="shared" si="35"/>
        <v>2763.7059819883871</v>
      </c>
      <c r="AE75" s="114">
        <f t="shared" si="20"/>
        <v>1784.0098936999948</v>
      </c>
      <c r="AF75" s="114">
        <f t="shared" si="36"/>
        <v>2578.9801016281708</v>
      </c>
      <c r="AG75" s="114">
        <f t="shared" si="37"/>
        <v>-2818.9801016281544</v>
      </c>
      <c r="AH75" s="114">
        <f t="shared" si="21"/>
        <v>5480.9265024244842</v>
      </c>
      <c r="AI75" s="114"/>
      <c r="AJ75" s="114">
        <f t="shared" si="22"/>
        <v>0</v>
      </c>
      <c r="AK75" s="114">
        <f t="shared" si="23"/>
        <v>0</v>
      </c>
      <c r="AL75" s="114">
        <f t="shared" si="38"/>
        <v>2450.8800658761947</v>
      </c>
      <c r="AM75" s="114">
        <f t="shared" si="24"/>
        <v>2450.8800658761947</v>
      </c>
      <c r="AN75" s="115">
        <f t="shared" si="25"/>
        <v>0</v>
      </c>
    </row>
    <row r="76" spans="1:40" ht="14.4">
      <c r="A76" s="47">
        <f t="shared" si="26"/>
        <v>87</v>
      </c>
      <c r="B76" s="47">
        <f t="shared" si="27"/>
        <v>2074</v>
      </c>
      <c r="C76" s="48">
        <f t="shared" si="8"/>
        <v>6.1337830268387974E-2</v>
      </c>
      <c r="D76" s="48">
        <f t="shared" si="9"/>
        <v>6.0117265701361035E-2</v>
      </c>
      <c r="E76" s="48">
        <f t="shared" si="31"/>
        <v>2.8448902007319501E-2</v>
      </c>
      <c r="F76" s="48">
        <f t="shared" si="10"/>
        <v>2.788287209486701E-2</v>
      </c>
      <c r="H76" s="19">
        <v>57</v>
      </c>
      <c r="I76" s="47">
        <f t="shared" si="28"/>
        <v>87</v>
      </c>
      <c r="J76" s="19">
        <f t="shared" si="32"/>
        <v>2.8448902007319501E-2</v>
      </c>
      <c r="K76" s="19">
        <f t="shared" si="11"/>
        <v>0.97155109799268047</v>
      </c>
      <c r="L76" s="62">
        <v>2.632E-2</v>
      </c>
      <c r="M76" s="113">
        <f t="shared" si="12"/>
        <v>4.1509393817541929E-2</v>
      </c>
      <c r="N76" s="114">
        <f t="shared" si="41"/>
        <v>12000</v>
      </c>
      <c r="O76" s="114"/>
      <c r="P76" s="114"/>
      <c r="Q76" s="114"/>
      <c r="R76" s="114">
        <f>SUM($P$19:P75)*Q75</f>
        <v>0</v>
      </c>
      <c r="S76" s="114">
        <f t="shared" si="33"/>
        <v>118080.52041875465</v>
      </c>
      <c r="T76" s="114">
        <f t="shared" si="13"/>
        <v>0</v>
      </c>
      <c r="U76" s="114">
        <f t="shared" si="14"/>
        <v>0</v>
      </c>
      <c r="V76" s="114">
        <f t="shared" si="15"/>
        <v>118080.52041875465</v>
      </c>
      <c r="W76" s="114">
        <f t="shared" si="16"/>
        <v>0</v>
      </c>
      <c r="X76" s="114">
        <f t="shared" si="34"/>
        <v>0</v>
      </c>
      <c r="Y76" s="114">
        <f t="shared" si="17"/>
        <v>118080.52041875465</v>
      </c>
      <c r="Z76" s="114">
        <f t="shared" si="29"/>
        <v>118080.52041875465</v>
      </c>
      <c r="AA76" s="114">
        <f t="shared" si="39"/>
        <v>120442.13082712975</v>
      </c>
      <c r="AB76" s="114">
        <f t="shared" si="40"/>
        <v>120442.13082712975</v>
      </c>
      <c r="AC76" s="114">
        <f t="shared" si="30"/>
        <v>120442.13082712975</v>
      </c>
      <c r="AD76" s="114">
        <f t="shared" si="35"/>
        <v>3106.2435486036993</v>
      </c>
      <c r="AE76" s="114">
        <f t="shared" si="20"/>
        <v>1441.4723270846825</v>
      </c>
      <c r="AF76" s="114">
        <f t="shared" si="36"/>
        <v>2928.3684195757669</v>
      </c>
      <c r="AG76" s="114">
        <f t="shared" si="37"/>
        <v>-3168.3684195757751</v>
      </c>
      <c r="AH76" s="114">
        <f t="shared" si="21"/>
        <v>5480.9265024245087</v>
      </c>
      <c r="AI76" s="114"/>
      <c r="AJ76" s="114">
        <f t="shared" si="22"/>
        <v>0</v>
      </c>
      <c r="AK76" s="114">
        <f t="shared" si="23"/>
        <v>0</v>
      </c>
      <c r="AL76" s="114">
        <f t="shared" si="38"/>
        <v>2361.6104083750929</v>
      </c>
      <c r="AM76" s="114">
        <f t="shared" si="24"/>
        <v>2361.6104083750929</v>
      </c>
      <c r="AN76" s="115">
        <f t="shared" si="25"/>
        <v>0</v>
      </c>
    </row>
    <row r="77" spans="1:40" ht="14.4">
      <c r="A77" s="47">
        <f t="shared" si="26"/>
        <v>88</v>
      </c>
      <c r="B77" s="47">
        <f t="shared" si="27"/>
        <v>2075</v>
      </c>
      <c r="C77" s="48">
        <f t="shared" si="8"/>
        <v>7.0865872838215105E-2</v>
      </c>
      <c r="D77" s="48">
        <f t="shared" si="9"/>
        <v>6.9648769399619739E-2</v>
      </c>
      <c r="E77" s="48">
        <f t="shared" si="31"/>
        <v>3.3077662863333399E-2</v>
      </c>
      <c r="F77" s="48">
        <f t="shared" si="10"/>
        <v>3.2509376421093111E-2</v>
      </c>
      <c r="H77" s="19">
        <v>58</v>
      </c>
      <c r="I77" s="47">
        <f t="shared" si="28"/>
        <v>88</v>
      </c>
      <c r="J77" s="19">
        <f t="shared" si="32"/>
        <v>3.3077662863333399E-2</v>
      </c>
      <c r="K77" s="19">
        <f t="shared" si="11"/>
        <v>0.96692233713666664</v>
      </c>
      <c r="L77" s="62">
        <v>2.6579999999999999E-2</v>
      </c>
      <c r="M77" s="113">
        <f t="shared" si="12"/>
        <v>4.2033212962644173E-2</v>
      </c>
      <c r="N77" s="114">
        <f t="shared" si="41"/>
        <v>12000</v>
      </c>
      <c r="O77" s="114"/>
      <c r="P77" s="114"/>
      <c r="Q77" s="114"/>
      <c r="R77" s="114">
        <f>SUM($P$19:P76)*Q76</f>
        <v>0</v>
      </c>
      <c r="S77" s="114">
        <f t="shared" si="33"/>
        <v>113719.04035254242</v>
      </c>
      <c r="T77" s="114">
        <f t="shared" si="13"/>
        <v>0</v>
      </c>
      <c r="U77" s="114">
        <f t="shared" si="14"/>
        <v>0</v>
      </c>
      <c r="V77" s="114">
        <f t="shared" si="15"/>
        <v>113719.04035254242</v>
      </c>
      <c r="W77" s="114">
        <f t="shared" si="16"/>
        <v>0</v>
      </c>
      <c r="X77" s="114">
        <f t="shared" si="34"/>
        <v>0</v>
      </c>
      <c r="Y77" s="114">
        <f t="shared" si="17"/>
        <v>113719.04035254242</v>
      </c>
      <c r="Z77" s="114">
        <f t="shared" si="29"/>
        <v>113719.04035254242</v>
      </c>
      <c r="AA77" s="114">
        <f t="shared" si="39"/>
        <v>115993.42115959327</v>
      </c>
      <c r="AB77" s="114">
        <f t="shared" si="40"/>
        <v>115993.42115959327</v>
      </c>
      <c r="AC77" s="114">
        <f t="shared" si="30"/>
        <v>115993.42115959327</v>
      </c>
      <c r="AD77" s="114">
        <f t="shared" si="35"/>
        <v>3479.7294408637099</v>
      </c>
      <c r="AE77" s="114">
        <f t="shared" si="20"/>
        <v>1067.986434824672</v>
      </c>
      <c r="AF77" s="114">
        <f t="shared" si="36"/>
        <v>3309.3240296809672</v>
      </c>
      <c r="AG77" s="114">
        <f t="shared" si="37"/>
        <v>-3549.3240296809836</v>
      </c>
      <c r="AH77" s="114">
        <f t="shared" si="21"/>
        <v>5480.9265024245178</v>
      </c>
      <c r="AI77" s="114"/>
      <c r="AJ77" s="114">
        <f t="shared" si="22"/>
        <v>0</v>
      </c>
      <c r="AK77" s="114">
        <f t="shared" si="23"/>
        <v>0</v>
      </c>
      <c r="AL77" s="114">
        <f t="shared" si="38"/>
        <v>2274.3808070508485</v>
      </c>
      <c r="AM77" s="114">
        <f t="shared" si="24"/>
        <v>2274.3808070508485</v>
      </c>
      <c r="AN77" s="115">
        <f t="shared" si="25"/>
        <v>0</v>
      </c>
    </row>
    <row r="78" spans="1:40" ht="14.4">
      <c r="A78" s="47">
        <f t="shared" si="26"/>
        <v>89</v>
      </c>
      <c r="B78" s="47">
        <f t="shared" si="27"/>
        <v>2076</v>
      </c>
      <c r="C78" s="48">
        <f t="shared" si="8"/>
        <v>8.1537139852363869E-2</v>
      </c>
      <c r="D78" s="48">
        <f t="shared" si="9"/>
        <v>8.0343657509342289E-2</v>
      </c>
      <c r="E78" s="48">
        <f t="shared" si="31"/>
        <v>3.8323756589258809E-2</v>
      </c>
      <c r="F78" s="48">
        <f t="shared" si="10"/>
        <v>3.7763180606691177E-2</v>
      </c>
      <c r="H78" s="19">
        <v>59</v>
      </c>
      <c r="I78" s="47">
        <f t="shared" si="28"/>
        <v>89</v>
      </c>
      <c r="J78" s="19">
        <f t="shared" si="32"/>
        <v>3.8323756589258809E-2</v>
      </c>
      <c r="K78" s="19">
        <f t="shared" si="11"/>
        <v>0.9616762434107412</v>
      </c>
      <c r="L78" s="62">
        <v>2.6839999999999999E-2</v>
      </c>
      <c r="M78" s="113">
        <f t="shared" si="12"/>
        <v>4.1948242299762128E-2</v>
      </c>
      <c r="N78" s="114">
        <f t="shared" si="41"/>
        <v>12000</v>
      </c>
      <c r="O78" s="114"/>
      <c r="P78" s="114"/>
      <c r="Q78" s="114"/>
      <c r="R78" s="114">
        <f>SUM($P$19:P77)*Q77</f>
        <v>0</v>
      </c>
      <c r="S78" s="114">
        <f t="shared" si="33"/>
        <v>109620.61208754055</v>
      </c>
      <c r="T78" s="114">
        <f t="shared" si="13"/>
        <v>0</v>
      </c>
      <c r="U78" s="114">
        <f t="shared" si="14"/>
        <v>0</v>
      </c>
      <c r="V78" s="114">
        <f t="shared" si="15"/>
        <v>109620.61208754055</v>
      </c>
      <c r="W78" s="114">
        <f t="shared" si="16"/>
        <v>0</v>
      </c>
      <c r="X78" s="114">
        <f t="shared" si="34"/>
        <v>0</v>
      </c>
      <c r="Y78" s="114">
        <f t="shared" si="17"/>
        <v>109620.61208754055</v>
      </c>
      <c r="Z78" s="114">
        <f t="shared" si="29"/>
        <v>109620.61208754055</v>
      </c>
      <c r="AA78" s="114">
        <f t="shared" si="39"/>
        <v>111813.02432929135</v>
      </c>
      <c r="AB78" s="114">
        <f t="shared" si="40"/>
        <v>111813.02432929135</v>
      </c>
      <c r="AC78" s="114">
        <f t="shared" si="30"/>
        <v>111813.02432929135</v>
      </c>
      <c r="AD78" s="114">
        <f t="shared" si="35"/>
        <v>3890.2786684930761</v>
      </c>
      <c r="AE78" s="114">
        <f t="shared" si="20"/>
        <v>657.43720719530575</v>
      </c>
      <c r="AF78" s="114">
        <f t="shared" si="36"/>
        <v>3728.0842418629472</v>
      </c>
      <c r="AG78" s="114">
        <f t="shared" si="37"/>
        <v>-3968.0842418629354</v>
      </c>
      <c r="AH78" s="114">
        <f t="shared" si="21"/>
        <v>5480.9265024244887</v>
      </c>
      <c r="AI78" s="114"/>
      <c r="AJ78" s="114">
        <f t="shared" si="22"/>
        <v>0</v>
      </c>
      <c r="AK78" s="114">
        <f t="shared" si="23"/>
        <v>0</v>
      </c>
      <c r="AL78" s="114">
        <f t="shared" si="38"/>
        <v>2192.4122417508111</v>
      </c>
      <c r="AM78" s="114">
        <f t="shared" si="24"/>
        <v>2192.4122417508111</v>
      </c>
      <c r="AN78" s="115">
        <f t="shared" si="25"/>
        <v>0</v>
      </c>
    </row>
    <row r="79" spans="1:40" ht="14.4">
      <c r="A79" s="47">
        <f t="shared" si="26"/>
        <v>90</v>
      </c>
      <c r="B79" s="47">
        <f t="shared" si="27"/>
        <v>2077</v>
      </c>
      <c r="C79" s="48">
        <f t="shared" si="8"/>
        <v>9.0844625779331875E-2</v>
      </c>
      <c r="D79" s="48">
        <f t="shared" si="9"/>
        <v>8.9727685846204885E-2</v>
      </c>
      <c r="E79" s="48">
        <f t="shared" si="31"/>
        <v>4.4009403677215363E-2</v>
      </c>
      <c r="F79" s="48">
        <f t="shared" si="10"/>
        <v>4.3468234121636862E-2</v>
      </c>
      <c r="H79" s="19">
        <v>60</v>
      </c>
      <c r="I79" s="47">
        <f t="shared" si="28"/>
        <v>90</v>
      </c>
      <c r="J79" s="19">
        <f t="shared" si="32"/>
        <v>4.4009403677215363E-2</v>
      </c>
      <c r="K79" s="19">
        <f t="shared" si="11"/>
        <v>0.9559905963227846</v>
      </c>
      <c r="L79" s="63">
        <v>2.7089999999999999E-2</v>
      </c>
      <c r="M79" s="113">
        <f t="shared" si="12"/>
        <v>4.1833101041699461E-2</v>
      </c>
      <c r="N79" s="114">
        <f t="shared" si="41"/>
        <v>12000</v>
      </c>
      <c r="O79" s="114"/>
      <c r="P79" s="114"/>
      <c r="Q79" s="114"/>
      <c r="R79" s="114">
        <f>SUM($P$19:P78)*Q78</f>
        <v>0</v>
      </c>
      <c r="S79" s="114">
        <f t="shared" si="33"/>
        <v>105769.09419753241</v>
      </c>
      <c r="T79" s="114">
        <f t="shared" si="13"/>
        <v>0</v>
      </c>
      <c r="U79" s="114">
        <f t="shared" si="14"/>
        <v>0</v>
      </c>
      <c r="V79" s="114">
        <f t="shared" si="15"/>
        <v>105769.09419753241</v>
      </c>
      <c r="W79" s="114">
        <f t="shared" si="16"/>
        <v>0</v>
      </c>
      <c r="X79" s="114">
        <f t="shared" si="34"/>
        <v>0</v>
      </c>
      <c r="Y79" s="114">
        <f t="shared" si="17"/>
        <v>105769.09419753241</v>
      </c>
      <c r="Z79" s="114">
        <f t="shared" si="29"/>
        <v>105769.09419753241</v>
      </c>
      <c r="AA79" s="114">
        <f t="shared" si="39"/>
        <v>107884.47608148305</v>
      </c>
      <c r="AB79" s="114">
        <f t="shared" si="40"/>
        <v>107884.47608148305</v>
      </c>
      <c r="AC79" s="114">
        <f t="shared" si="30"/>
        <v>107884.47608148305</v>
      </c>
      <c r="AD79" s="114">
        <f t="shared" si="35"/>
        <v>4316.6971880889323</v>
      </c>
      <c r="AE79" s="114">
        <f t="shared" si="20"/>
        <v>231.01868759944955</v>
      </c>
      <c r="AF79" s="114">
        <f t="shared" si="36"/>
        <v>4163.0311318507302</v>
      </c>
      <c r="AG79" s="114">
        <f t="shared" si="37"/>
        <v>-4403.031131850722</v>
      </c>
      <c r="AH79" s="114">
        <f t="shared" si="21"/>
        <v>5480.9265024244924</v>
      </c>
      <c r="AI79" s="114"/>
      <c r="AJ79" s="114">
        <f t="shared" si="22"/>
        <v>0</v>
      </c>
      <c r="AK79" s="114">
        <f t="shared" si="23"/>
        <v>0</v>
      </c>
      <c r="AL79" s="114">
        <f t="shared" si="38"/>
        <v>2115.3818839506484</v>
      </c>
      <c r="AM79" s="114">
        <f t="shared" si="24"/>
        <v>2115.3818839506484</v>
      </c>
      <c r="AN79" s="115">
        <f t="shared" si="25"/>
        <v>0</v>
      </c>
    </row>
    <row r="80" spans="1:40" ht="14.4">
      <c r="A80" s="47">
        <f t="shared" si="26"/>
        <v>91</v>
      </c>
      <c r="B80" s="47">
        <f t="shared" si="27"/>
        <v>2078</v>
      </c>
      <c r="C80" s="48">
        <f t="shared" si="8"/>
        <v>9.8774230084923795E-2</v>
      </c>
      <c r="D80" s="48">
        <f t="shared" si="9"/>
        <v>9.7767574374402269E-2</v>
      </c>
      <c r="E80" s="48">
        <f t="shared" si="31"/>
        <v>4.9909329392804333E-2</v>
      </c>
      <c r="F80" s="48">
        <f t="shared" si="10"/>
        <v>4.9400838264088344E-2</v>
      </c>
      <c r="H80" s="19">
        <v>61</v>
      </c>
      <c r="I80" s="47">
        <f t="shared" si="28"/>
        <v>91</v>
      </c>
      <c r="J80" s="19">
        <f t="shared" si="32"/>
        <v>4.9909329392804333E-2</v>
      </c>
      <c r="K80" s="19">
        <f t="shared" si="11"/>
        <v>0.95009067060719565</v>
      </c>
      <c r="L80" s="62">
        <v>2.733E-2</v>
      </c>
      <c r="M80" s="113">
        <f t="shared" si="12"/>
        <v>4.1687810146119553E-2</v>
      </c>
      <c r="N80" s="114">
        <f t="shared" si="41"/>
        <v>12000</v>
      </c>
      <c r="O80" s="114"/>
      <c r="P80" s="114"/>
      <c r="Q80" s="114"/>
      <c r="R80" s="114">
        <f>SUM($P$19:P79)*Q79</f>
        <v>0</v>
      </c>
      <c r="S80" s="114">
        <f t="shared" si="33"/>
        <v>102189.0242074111</v>
      </c>
      <c r="T80" s="114">
        <f t="shared" si="13"/>
        <v>0</v>
      </c>
      <c r="U80" s="114">
        <f t="shared" si="14"/>
        <v>0</v>
      </c>
      <c r="V80" s="114">
        <f t="shared" si="15"/>
        <v>102189.0242074111</v>
      </c>
      <c r="W80" s="114">
        <f t="shared" si="16"/>
        <v>0</v>
      </c>
      <c r="X80" s="114">
        <f t="shared" si="34"/>
        <v>0</v>
      </c>
      <c r="Y80" s="114">
        <f t="shared" si="17"/>
        <v>102189.0242074111</v>
      </c>
      <c r="Z80" s="114">
        <f t="shared" si="29"/>
        <v>102189.0242074111</v>
      </c>
      <c r="AA80" s="114">
        <f t="shared" si="39"/>
        <v>104232.80469155933</v>
      </c>
      <c r="AB80" s="114">
        <f t="shared" si="40"/>
        <v>104232.80469155933</v>
      </c>
      <c r="AC80" s="114">
        <f t="shared" si="30"/>
        <v>104232.80469155933</v>
      </c>
      <c r="AD80" s="114">
        <f t="shared" si="35"/>
        <v>4737.7306777536869</v>
      </c>
      <c r="AE80" s="114">
        <f t="shared" si="20"/>
        <v>-190.01480206530505</v>
      </c>
      <c r="AF80" s="114">
        <f t="shared" si="36"/>
        <v>4592.4852913087525</v>
      </c>
      <c r="AG80" s="114">
        <f t="shared" si="37"/>
        <v>-4832.4852913087607</v>
      </c>
      <c r="AH80" s="114">
        <f t="shared" si="21"/>
        <v>5480.9265024245087</v>
      </c>
      <c r="AI80" s="114"/>
      <c r="AJ80" s="114">
        <f t="shared" si="22"/>
        <v>0</v>
      </c>
      <c r="AK80" s="114">
        <f t="shared" si="23"/>
        <v>0</v>
      </c>
      <c r="AL80" s="114">
        <f t="shared" si="38"/>
        <v>2043.7804841482221</v>
      </c>
      <c r="AM80" s="114">
        <f t="shared" si="24"/>
        <v>2043.7804841482221</v>
      </c>
      <c r="AN80" s="115">
        <f t="shared" si="25"/>
        <v>0</v>
      </c>
    </row>
    <row r="81" spans="1:40" ht="14.4">
      <c r="A81" s="47">
        <f t="shared" si="26"/>
        <v>92</v>
      </c>
      <c r="B81" s="47">
        <f t="shared" si="27"/>
        <v>2079</v>
      </c>
      <c r="C81" s="48">
        <f t="shared" si="8"/>
        <v>0.1067495439740094</v>
      </c>
      <c r="D81" s="48">
        <f t="shared" si="9"/>
        <v>0.10586363360404563</v>
      </c>
      <c r="E81" s="48">
        <f t="shared" si="31"/>
        <v>5.5890813954019236E-2</v>
      </c>
      <c r="F81" s="48">
        <f t="shared" si="10"/>
        <v>5.5427045847385135E-2</v>
      </c>
      <c r="H81" s="19">
        <v>62</v>
      </c>
      <c r="I81" s="47">
        <f t="shared" si="28"/>
        <v>92</v>
      </c>
      <c r="J81" s="19">
        <f t="shared" si="32"/>
        <v>5.5890813954019236E-2</v>
      </c>
      <c r="K81" s="19">
        <f t="shared" si="11"/>
        <v>0.94410918604598071</v>
      </c>
      <c r="L81" s="62">
        <v>2.7560000000000001E-2</v>
      </c>
      <c r="M81" s="113">
        <f t="shared" si="12"/>
        <v>4.2151001876058469E-2</v>
      </c>
      <c r="N81" s="114">
        <f t="shared" si="41"/>
        <v>12000</v>
      </c>
      <c r="O81" s="114"/>
      <c r="P81" s="114"/>
      <c r="Q81" s="114"/>
      <c r="R81" s="114">
        <f>SUM($P$19:P80)*Q80</f>
        <v>0</v>
      </c>
      <c r="S81" s="114">
        <f t="shared" si="33"/>
        <v>98884.043420604765</v>
      </c>
      <c r="T81" s="114">
        <f t="shared" si="13"/>
        <v>0</v>
      </c>
      <c r="U81" s="114">
        <f t="shared" si="14"/>
        <v>0</v>
      </c>
      <c r="V81" s="114">
        <f t="shared" si="15"/>
        <v>98884.043420604765</v>
      </c>
      <c r="W81" s="114">
        <f t="shared" si="16"/>
        <v>0</v>
      </c>
      <c r="X81" s="114">
        <f t="shared" si="34"/>
        <v>0</v>
      </c>
      <c r="Y81" s="114">
        <f t="shared" si="17"/>
        <v>98884.043420604765</v>
      </c>
      <c r="Z81" s="114">
        <f t="shared" si="29"/>
        <v>98884.043420604765</v>
      </c>
      <c r="AA81" s="114">
        <f t="shared" si="39"/>
        <v>100861.72428901686</v>
      </c>
      <c r="AB81" s="114">
        <f t="shared" si="40"/>
        <v>100861.72428901686</v>
      </c>
      <c r="AC81" s="114">
        <f t="shared" si="30"/>
        <v>100861.72428901686</v>
      </c>
      <c r="AD81" s="114">
        <f t="shared" si="35"/>
        <v>5143.4939710007748</v>
      </c>
      <c r="AE81" s="114">
        <f t="shared" si="20"/>
        <v>-595.77809531239291</v>
      </c>
      <c r="AF81" s="114">
        <f t="shared" si="36"/>
        <v>5006.363850420792</v>
      </c>
      <c r="AG81" s="114">
        <f t="shared" si="37"/>
        <v>-5246.3638504207893</v>
      </c>
      <c r="AH81" s="114">
        <f t="shared" si="21"/>
        <v>5480.9265024244978</v>
      </c>
      <c r="AI81" s="114"/>
      <c r="AJ81" s="114">
        <f t="shared" si="22"/>
        <v>0</v>
      </c>
      <c r="AK81" s="114">
        <f t="shared" si="23"/>
        <v>0</v>
      </c>
      <c r="AL81" s="114">
        <f t="shared" si="38"/>
        <v>1977.6808684120954</v>
      </c>
      <c r="AM81" s="114">
        <f t="shared" si="24"/>
        <v>1977.6808684120954</v>
      </c>
      <c r="AN81" s="115">
        <f t="shared" si="25"/>
        <v>0</v>
      </c>
    </row>
    <row r="82" spans="1:40" ht="14.4">
      <c r="A82" s="47">
        <f t="shared" si="26"/>
        <v>93</v>
      </c>
      <c r="B82" s="47">
        <f t="shared" si="27"/>
        <v>2080</v>
      </c>
      <c r="C82" s="48">
        <f t="shared" si="8"/>
        <v>0.11474783254681792</v>
      </c>
      <c r="D82" s="48">
        <f t="shared" si="9"/>
        <v>0.11398954965984726</v>
      </c>
      <c r="E82" s="48">
        <f t="shared" si="31"/>
        <v>6.1824849389628816E-2</v>
      </c>
      <c r="F82" s="48">
        <f t="shared" si="10"/>
        <v>6.1416279413176414E-2</v>
      </c>
      <c r="H82" s="19">
        <v>63</v>
      </c>
      <c r="I82" s="47">
        <f t="shared" si="28"/>
        <v>93</v>
      </c>
      <c r="J82" s="19">
        <f t="shared" si="32"/>
        <v>6.1824849389628816E-2</v>
      </c>
      <c r="K82" s="19">
        <f t="shared" si="11"/>
        <v>0.93817515061037116</v>
      </c>
      <c r="L82" s="62">
        <v>2.7789999999999999E-2</v>
      </c>
      <c r="M82" s="113">
        <f t="shared" si="12"/>
        <v>4.196535747142871E-2</v>
      </c>
      <c r="N82" s="114">
        <f t="shared" si="41"/>
        <v>12000</v>
      </c>
      <c r="O82" s="114"/>
      <c r="P82" s="114"/>
      <c r="Q82" s="114"/>
      <c r="R82" s="114">
        <f>SUM($P$19:P81)*Q81</f>
        <v>0</v>
      </c>
      <c r="S82" s="114">
        <f t="shared" si="33"/>
        <v>95906.590292848152</v>
      </c>
      <c r="T82" s="114">
        <f t="shared" si="13"/>
        <v>0</v>
      </c>
      <c r="U82" s="114">
        <f t="shared" si="14"/>
        <v>0</v>
      </c>
      <c r="V82" s="114">
        <f t="shared" si="15"/>
        <v>95906.590292848152</v>
      </c>
      <c r="W82" s="114">
        <f t="shared" si="16"/>
        <v>0</v>
      </c>
      <c r="X82" s="114">
        <f t="shared" si="34"/>
        <v>0</v>
      </c>
      <c r="Y82" s="114">
        <f t="shared" si="17"/>
        <v>95906.590292848152</v>
      </c>
      <c r="Z82" s="114">
        <f t="shared" si="29"/>
        <v>95906.590292848152</v>
      </c>
      <c r="AA82" s="114">
        <f t="shared" si="39"/>
        <v>97824.722098705111</v>
      </c>
      <c r="AB82" s="114">
        <f t="shared" si="40"/>
        <v>97824.722098705111</v>
      </c>
      <c r="AC82" s="114">
        <f t="shared" si="30"/>
        <v>97824.722098705111</v>
      </c>
      <c r="AD82" s="114">
        <f t="shared" si="35"/>
        <v>5529.3644308076764</v>
      </c>
      <c r="AE82" s="114">
        <f t="shared" si="20"/>
        <v>-981.64855511929454</v>
      </c>
      <c r="AF82" s="114">
        <f t="shared" si="36"/>
        <v>5399.9517194238288</v>
      </c>
      <c r="AG82" s="114">
        <f t="shared" si="37"/>
        <v>-5639.9517194238369</v>
      </c>
      <c r="AH82" s="114">
        <f t="shared" si="21"/>
        <v>5480.9265024245087</v>
      </c>
      <c r="AI82" s="114"/>
      <c r="AJ82" s="114">
        <f t="shared" si="22"/>
        <v>0</v>
      </c>
      <c r="AK82" s="114">
        <f t="shared" si="23"/>
        <v>0</v>
      </c>
      <c r="AL82" s="114">
        <f t="shared" si="38"/>
        <v>1918.1318058569632</v>
      </c>
      <c r="AM82" s="114">
        <f t="shared" si="24"/>
        <v>1918.1318058569632</v>
      </c>
      <c r="AN82" s="115">
        <f t="shared" si="25"/>
        <v>0</v>
      </c>
    </row>
    <row r="83" spans="1:40" ht="14.4">
      <c r="A83" s="47">
        <f t="shared" si="26"/>
        <v>94</v>
      </c>
      <c r="B83" s="47">
        <f t="shared" si="27"/>
        <v>2081</v>
      </c>
      <c r="C83" s="48">
        <f t="shared" si="8"/>
        <v>0.12272809246378341</v>
      </c>
      <c r="D83" s="48">
        <f t="shared" si="9"/>
        <v>0.12210285589097555</v>
      </c>
      <c r="E83" s="48">
        <f t="shared" ref="E83:E94" si="42">IF($A83=121,1,IF($A83&gt;121,"",IF($A83&lt;(x+n),INDEX(Aggregattafel_1.O,$A83+1,Geschlecht),IF($A83=(x+n),INDEX(f,1,Geschlecht),IF(AND($A83&gt;(x+n),$A83&lt;(x+n+5)),INDEX(f,2,Geschlecht),1))*INDEX(Selektionstafel_1.O,$A83+1,Geschlecht))*EXP(-INDEX(F_1.O,$A83+1,Geschlecht)*($B83-1999))))</f>
        <v>6.7556879846272608E-2</v>
      </c>
      <c r="F83" s="48">
        <f t="shared" si="10"/>
        <v>6.7212854182247345E-2</v>
      </c>
      <c r="H83" s="19">
        <v>64</v>
      </c>
      <c r="I83" s="47">
        <f t="shared" si="28"/>
        <v>94</v>
      </c>
      <c r="J83" s="19">
        <f t="shared" ref="J83:J114" si="43">IF($D$4="1.O. Selektion",E83,IF($D$4="1.O. Aggregat",F83,IF($D$4="2.O. Selektion",C83,D83)))</f>
        <v>6.7556879846272608E-2</v>
      </c>
      <c r="K83" s="19">
        <f t="shared" si="11"/>
        <v>0.93244312015372743</v>
      </c>
      <c r="L83" s="62">
        <v>2.801E-2</v>
      </c>
      <c r="M83" s="113">
        <f t="shared" si="12"/>
        <v>4.1749612696007521E-2</v>
      </c>
      <c r="N83" s="114">
        <f t="shared" si="41"/>
        <v>12000</v>
      </c>
      <c r="O83" s="114"/>
      <c r="P83" s="114"/>
      <c r="Q83" s="114"/>
      <c r="R83" s="114">
        <f>SUM($P$19:P82)*Q82</f>
        <v>0</v>
      </c>
      <c r="S83" s="114">
        <f t="shared" ref="S83:S114" si="44">N83+S84*K83/(1+M83)</f>
        <v>93189.166534432559</v>
      </c>
      <c r="T83" s="114">
        <f t="shared" si="13"/>
        <v>0</v>
      </c>
      <c r="U83" s="114">
        <f t="shared" si="14"/>
        <v>0</v>
      </c>
      <c r="V83" s="114">
        <f t="shared" si="15"/>
        <v>93189.166534432559</v>
      </c>
      <c r="W83" s="114">
        <f t="shared" si="16"/>
        <v>0</v>
      </c>
      <c r="X83" s="114">
        <f t="shared" ref="X83:X114" si="45">Q83+X84*K83/(1+M83)</f>
        <v>0</v>
      </c>
      <c r="Y83" s="114">
        <f t="shared" si="17"/>
        <v>93189.166534432559</v>
      </c>
      <c r="Z83" s="114">
        <f t="shared" si="29"/>
        <v>93189.166534432559</v>
      </c>
      <c r="AA83" s="114">
        <f t="shared" si="39"/>
        <v>95052.949865121205</v>
      </c>
      <c r="AB83" s="114">
        <f t="shared" si="40"/>
        <v>95052.949865121205</v>
      </c>
      <c r="AC83" s="114">
        <f t="shared" si="30"/>
        <v>95052.949865121205</v>
      </c>
      <c r="AD83" s="114">
        <f t="shared" ref="AD83:AD114" si="46">N83+Y84/(1+M83)-Y83</f>
        <v>5882.274907536892</v>
      </c>
      <c r="AE83" s="114">
        <f t="shared" si="20"/>
        <v>-1334.5590318485101</v>
      </c>
      <c r="AF83" s="114">
        <f t="shared" ref="AF83:AF114" si="47">N83+AA84/(1+M83)-AA83</f>
        <v>5759.9204056876333</v>
      </c>
      <c r="AG83" s="114">
        <f t="shared" ref="AG83:AG114" si="48">1/(1+M83)*J83*(O84+R84*$M$5-AA84)</f>
        <v>-5999.9204056876288</v>
      </c>
      <c r="AH83" s="114">
        <f t="shared" si="21"/>
        <v>5480.926502424496</v>
      </c>
      <c r="AI83" s="114"/>
      <c r="AJ83" s="114">
        <f t="shared" si="22"/>
        <v>0</v>
      </c>
      <c r="AK83" s="114">
        <f t="shared" si="23"/>
        <v>0</v>
      </c>
      <c r="AL83" s="114">
        <f t="shared" ref="AL83:AL114" si="49">S83*$P$5</f>
        <v>1863.7833306886512</v>
      </c>
      <c r="AM83" s="114">
        <f t="shared" si="24"/>
        <v>1863.7833306886512</v>
      </c>
      <c r="AN83" s="115">
        <f t="shared" si="25"/>
        <v>0</v>
      </c>
    </row>
    <row r="84" spans="1:40" ht="14.4">
      <c r="A84" s="47">
        <f t="shared" si="26"/>
        <v>95</v>
      </c>
      <c r="B84" s="47">
        <f t="shared" si="27"/>
        <v>2082</v>
      </c>
      <c r="C84" s="48">
        <f t="shared" ref="C84:C94" si="50">IF($A84=121,1,IF($A84&gt;121,"",IF($A84&lt;(x+n),INDEX(Aggregattafel_2.O,$A84+1,Geschlecht),IF($A84=(x+n),INDEX(f,1,Geschlecht),IF(AND($A84&gt;(x+n),$A84&lt;(x+n+5)),INDEX(f,2,Geschlecht),1))*INDEX(Selektionstafel_2.O,$A84+1,Geschlecht))*EXP(-(INDEX(F_2_2.O,$A84+1,Geschlecht)*($B84-1999)+INDEX(G,$B84-1998,1)*(INDEX(F_1_2.O,$A84+1,Geschlecht)-INDEX(F_2_2.O,$A84+1,Geschlecht))))))</f>
        <v>0.13064580811556417</v>
      </c>
      <c r="D84" s="48">
        <f t="shared" ref="D84:D94" si="51">IF($A84=121,1,IF($A84&gt;121,"",INDEX(Aggregattafel_2.O,$A84+1,Geschlecht)*EXP(-(INDEX(F_2_2.O,$A84+1,Geschlecht)*($B84-1999)+INDEX(G,$B84-1998,1)*(INDEX(F_1_2.O,$A84+1,Geschlecht)-INDEX(F_2_2.O,$A84+1,Geschlecht))))))</f>
        <v>0.1301596607871793</v>
      </c>
      <c r="E84" s="48">
        <f t="shared" si="42"/>
        <v>7.2921670061862703E-2</v>
      </c>
      <c r="F84" s="48">
        <f t="shared" ref="F84:F94" si="52">IF($A84=121,1,IF($A84&gt;121,"",INDEX(Aggregattafel_1.O,$A84+1,Geschlecht)*EXP(-INDEX(F_1.O,$A84+1,Geschlecht)*($B84-1999))))</f>
        <v>7.2650289444941174E-2</v>
      </c>
      <c r="H84" s="19">
        <v>65</v>
      </c>
      <c r="I84" s="47">
        <f t="shared" si="28"/>
        <v>95</v>
      </c>
      <c r="J84" s="19">
        <f t="shared" si="43"/>
        <v>7.2921670061862703E-2</v>
      </c>
      <c r="K84" s="19">
        <f t="shared" ref="K84:K147" si="53">IF(J84&lt;&gt;"",1-J84,"")</f>
        <v>0.92707832993813732</v>
      </c>
      <c r="L84" s="63">
        <v>2.8219999999999999E-2</v>
      </c>
      <c r="M84" s="113">
        <f t="shared" ref="M84:M140" si="54">IF(E$5="konstant",D$5,(1+L85)^H85/(1+L84)^H84 -1)</f>
        <v>4.2172400441119917E-2</v>
      </c>
      <c r="N84" s="114">
        <f t="shared" si="41"/>
        <v>12000</v>
      </c>
      <c r="O84" s="114"/>
      <c r="P84" s="114"/>
      <c r="Q84" s="114"/>
      <c r="R84" s="114">
        <f>SUM($P$19:P83)*Q83</f>
        <v>0</v>
      </c>
      <c r="S84" s="114">
        <f t="shared" si="44"/>
        <v>90706.64039905477</v>
      </c>
      <c r="T84" s="114">
        <f t="shared" ref="T84:T140" si="55">(O85*J84+T85*K84)/(1+M84)</f>
        <v>0</v>
      </c>
      <c r="U84" s="114">
        <f t="shared" ref="U84:U140" si="56">(R85*J84+U85*K84)/(1+M84)</f>
        <v>0</v>
      </c>
      <c r="V84" s="114">
        <f t="shared" ref="V84:V140" si="57">S84+T84+U84*$M$5</f>
        <v>90706.64039905477</v>
      </c>
      <c r="W84" s="114">
        <f t="shared" ref="W84:W140" si="58">P84+W85*K84/(1+M84)</f>
        <v>0</v>
      </c>
      <c r="X84" s="114">
        <f t="shared" si="45"/>
        <v>0</v>
      </c>
      <c r="Y84" s="114">
        <f t="shared" ref="Y84:Y147" si="59">V84-W84*$M$3</f>
        <v>90706.64039905477</v>
      </c>
      <c r="Z84" s="114">
        <f t="shared" si="29"/>
        <v>90706.64039905477</v>
      </c>
      <c r="AA84" s="114">
        <f t="shared" ref="AA84:AA115" si="60">V84+AM84-W84*$M$5</f>
        <v>92520.773207035862</v>
      </c>
      <c r="AB84" s="114">
        <f t="shared" ref="AB84:AB115" si="61">V84+AN84+AM84-W84*$M$5</f>
        <v>92520.773207035862</v>
      </c>
      <c r="AC84" s="114">
        <f t="shared" si="30"/>
        <v>92520.773207035862</v>
      </c>
      <c r="AD84" s="114">
        <f t="shared" si="46"/>
        <v>6190.8681041444797</v>
      </c>
      <c r="AE84" s="114">
        <f t="shared" ref="AE84:AE147" si="62">$M$3-AD84</f>
        <v>-1643.1522284560979</v>
      </c>
      <c r="AF84" s="114">
        <f t="shared" si="47"/>
        <v>6074.685466227369</v>
      </c>
      <c r="AG84" s="114">
        <f t="shared" si="48"/>
        <v>-6314.6854662273672</v>
      </c>
      <c r="AH84" s="114">
        <f t="shared" ref="AH84:AH147" si="63">$M$5-AG84-AF84</f>
        <v>5480.9265024244996</v>
      </c>
      <c r="AI84" s="114"/>
      <c r="AJ84" s="114">
        <f t="shared" ref="AJ84:AJ141" si="64">$P$3*$M$5*W84</f>
        <v>0</v>
      </c>
      <c r="AK84" s="114">
        <f t="shared" ref="AK84:AK141" si="65">$M$5*$P$4*X84*$P$8</f>
        <v>0</v>
      </c>
      <c r="AL84" s="114">
        <f t="shared" si="49"/>
        <v>1814.1328079810955</v>
      </c>
      <c r="AM84" s="114">
        <f t="shared" ref="AM84:AM141" si="66">SUM(AJ84:AL84)</f>
        <v>1814.1328079810955</v>
      </c>
      <c r="AN84" s="115">
        <f t="shared" ref="AN84:AN141" si="67">$M$5*$P$7*X84*$P$8</f>
        <v>0</v>
      </c>
    </row>
    <row r="85" spans="1:40" ht="14.4">
      <c r="A85" s="47">
        <f t="shared" ref="A85:A148" si="68">IF(AND(A84&lt;121,A84&lt;&gt;""),A84+1,"")</f>
        <v>96</v>
      </c>
      <c r="B85" s="47">
        <f t="shared" ref="B85:B148" si="69">IF(AND($A84&lt;121,$A84&lt;&gt;""),B84+1,"")</f>
        <v>2083</v>
      </c>
      <c r="C85" s="48">
        <f t="shared" si="50"/>
        <v>0.13846632418394622</v>
      </c>
      <c r="D85" s="48">
        <f t="shared" si="51"/>
        <v>0.13812275983234565</v>
      </c>
      <c r="E85" s="48">
        <f t="shared" si="42"/>
        <v>7.7754357309502226E-2</v>
      </c>
      <c r="F85" s="48">
        <f t="shared" si="52"/>
        <v>7.7561366872217985E-2</v>
      </c>
      <c r="H85" s="19">
        <v>66</v>
      </c>
      <c r="I85" s="47">
        <f t="shared" ref="I85:I148" si="70">IF(AND(A84&lt;121,A84&lt;&gt;""),A84+1,"")</f>
        <v>96</v>
      </c>
      <c r="J85" s="19">
        <f t="shared" si="43"/>
        <v>7.7754357309502226E-2</v>
      </c>
      <c r="K85" s="19">
        <f t="shared" si="53"/>
        <v>0.9222456426904978</v>
      </c>
      <c r="L85" s="62">
        <v>2.843E-2</v>
      </c>
      <c r="M85" s="113">
        <f t="shared" si="54"/>
        <v>4.1916358632112072E-2</v>
      </c>
      <c r="N85" s="114">
        <f t="shared" si="41"/>
        <v>12000</v>
      </c>
      <c r="O85" s="114"/>
      <c r="P85" s="114"/>
      <c r="Q85" s="114"/>
      <c r="R85" s="114">
        <f>SUM($P$19:P84)*Q84</f>
        <v>0</v>
      </c>
      <c r="S85" s="114">
        <f t="shared" si="44"/>
        <v>88477.840228249552</v>
      </c>
      <c r="T85" s="114">
        <f t="shared" si="55"/>
        <v>0</v>
      </c>
      <c r="U85" s="114">
        <f t="shared" si="56"/>
        <v>0</v>
      </c>
      <c r="V85" s="114">
        <f t="shared" si="57"/>
        <v>88477.840228249552</v>
      </c>
      <c r="W85" s="114">
        <f t="shared" si="58"/>
        <v>0</v>
      </c>
      <c r="X85" s="114">
        <f t="shared" si="45"/>
        <v>0</v>
      </c>
      <c r="Y85" s="114">
        <f t="shared" si="59"/>
        <v>88477.840228249552</v>
      </c>
      <c r="Z85" s="114">
        <f t="shared" ref="Z85:Z148" si="71">V85-$M$7*W85</f>
        <v>88477.840228249552</v>
      </c>
      <c r="AA85" s="114">
        <f t="shared" si="60"/>
        <v>90247.397032814537</v>
      </c>
      <c r="AB85" s="114">
        <f t="shared" si="61"/>
        <v>90247.397032814537</v>
      </c>
      <c r="AC85" s="114">
        <f t="shared" ref="AC85:AC148" si="72">IF((V85+AM85+AN85-W85*$M$5)&lt;=0,0,V85+AM85+AN85-W85*$M$5)</f>
        <v>90247.397032814537</v>
      </c>
      <c r="AD85" s="114">
        <f t="shared" si="46"/>
        <v>6447.8323779535131</v>
      </c>
      <c r="AE85" s="114">
        <f t="shared" si="62"/>
        <v>-1900.1165022651312</v>
      </c>
      <c r="AF85" s="114">
        <f t="shared" si="47"/>
        <v>6336.7890255125822</v>
      </c>
      <c r="AG85" s="114">
        <f t="shared" si="48"/>
        <v>-6576.7890255125831</v>
      </c>
      <c r="AH85" s="114">
        <f t="shared" si="63"/>
        <v>5480.9265024245015</v>
      </c>
      <c r="AI85" s="114"/>
      <c r="AJ85" s="114">
        <f t="shared" si="64"/>
        <v>0</v>
      </c>
      <c r="AK85" s="114">
        <f t="shared" si="65"/>
        <v>0</v>
      </c>
      <c r="AL85" s="114">
        <f t="shared" si="49"/>
        <v>1769.5568045649911</v>
      </c>
      <c r="AM85" s="114">
        <f t="shared" si="66"/>
        <v>1769.5568045649911</v>
      </c>
      <c r="AN85" s="115">
        <f t="shared" si="67"/>
        <v>0</v>
      </c>
    </row>
    <row r="86" spans="1:40" ht="14.4">
      <c r="A86" s="47">
        <f t="shared" si="68"/>
        <v>97</v>
      </c>
      <c r="B86" s="47">
        <f t="shared" si="69"/>
        <v>2084</v>
      </c>
      <c r="C86" s="48">
        <f t="shared" si="50"/>
        <v>0.14616582286833885</v>
      </c>
      <c r="D86" s="48">
        <f t="shared" si="51"/>
        <v>0.14596736773568897</v>
      </c>
      <c r="E86" s="48">
        <f t="shared" si="42"/>
        <v>8.19090081131853E-2</v>
      </c>
      <c r="F86" s="48">
        <f t="shared" si="52"/>
        <v>8.1797783998632856E-2</v>
      </c>
      <c r="H86" s="19">
        <v>67</v>
      </c>
      <c r="I86" s="47">
        <f t="shared" si="70"/>
        <v>97</v>
      </c>
      <c r="J86" s="19">
        <f t="shared" si="43"/>
        <v>8.19090081131853E-2</v>
      </c>
      <c r="K86" s="19">
        <f t="shared" si="53"/>
        <v>0.91809099188681476</v>
      </c>
      <c r="L86" s="62">
        <v>2.8629999999999999E-2</v>
      </c>
      <c r="M86" s="113">
        <f t="shared" si="54"/>
        <v>4.1630272774050958E-2</v>
      </c>
      <c r="N86" s="114">
        <f t="shared" si="41"/>
        <v>12000</v>
      </c>
      <c r="O86" s="114"/>
      <c r="P86" s="114"/>
      <c r="Q86" s="114"/>
      <c r="R86" s="114">
        <f>SUM($P$19:P85)*Q85</f>
        <v>0</v>
      </c>
      <c r="S86" s="114">
        <f t="shared" si="44"/>
        <v>86401.614838973779</v>
      </c>
      <c r="T86" s="114">
        <f t="shared" si="55"/>
        <v>0</v>
      </c>
      <c r="U86" s="114">
        <f t="shared" si="56"/>
        <v>0</v>
      </c>
      <c r="V86" s="114">
        <f t="shared" si="57"/>
        <v>86401.614838973779</v>
      </c>
      <c r="W86" s="114">
        <f t="shared" si="58"/>
        <v>0</v>
      </c>
      <c r="X86" s="114">
        <f t="shared" si="45"/>
        <v>0</v>
      </c>
      <c r="Y86" s="114">
        <f t="shared" si="59"/>
        <v>86401.614838973779</v>
      </c>
      <c r="Z86" s="114">
        <f t="shared" si="71"/>
        <v>86401.614838973779</v>
      </c>
      <c r="AA86" s="114">
        <f t="shared" si="60"/>
        <v>88129.647135753257</v>
      </c>
      <c r="AB86" s="114">
        <f t="shared" si="61"/>
        <v>88129.647135753257</v>
      </c>
      <c r="AC86" s="114">
        <f t="shared" si="72"/>
        <v>88129.647135753257</v>
      </c>
      <c r="AD86" s="114">
        <f t="shared" si="46"/>
        <v>6637.8632699087466</v>
      </c>
      <c r="AE86" s="114">
        <f t="shared" si="62"/>
        <v>-2090.1473942203647</v>
      </c>
      <c r="AF86" s="114">
        <f t="shared" si="47"/>
        <v>6530.6205353069236</v>
      </c>
      <c r="AG86" s="114">
        <f t="shared" si="48"/>
        <v>-6770.6205353069363</v>
      </c>
      <c r="AH86" s="114">
        <f t="shared" si="63"/>
        <v>5480.9265024245142</v>
      </c>
      <c r="AI86" s="114"/>
      <c r="AJ86" s="114">
        <f t="shared" si="64"/>
        <v>0</v>
      </c>
      <c r="AK86" s="114">
        <f t="shared" si="65"/>
        <v>0</v>
      </c>
      <c r="AL86" s="114">
        <f t="shared" si="49"/>
        <v>1728.0322967794757</v>
      </c>
      <c r="AM86" s="114">
        <f t="shared" si="66"/>
        <v>1728.0322967794757</v>
      </c>
      <c r="AN86" s="115">
        <f t="shared" si="67"/>
        <v>0</v>
      </c>
    </row>
    <row r="87" spans="1:40" ht="14.4">
      <c r="A87" s="47">
        <f t="shared" si="68"/>
        <v>98</v>
      </c>
      <c r="B87" s="47">
        <f t="shared" si="69"/>
        <v>2085</v>
      </c>
      <c r="C87" s="48">
        <f t="shared" si="50"/>
        <v>0.15378997237646996</v>
      </c>
      <c r="D87" s="48">
        <f t="shared" si="51"/>
        <v>0.15373560135523115</v>
      </c>
      <c r="E87" s="48">
        <f t="shared" si="42"/>
        <v>8.5747325891089021E-2</v>
      </c>
      <c r="F87" s="48">
        <f t="shared" si="52"/>
        <v>8.5717155491739347E-2</v>
      </c>
      <c r="H87" s="19">
        <v>68</v>
      </c>
      <c r="I87" s="47">
        <f t="shared" si="70"/>
        <v>98</v>
      </c>
      <c r="J87" s="19">
        <f t="shared" si="43"/>
        <v>8.5747325891089021E-2</v>
      </c>
      <c r="K87" s="19">
        <f t="shared" si="53"/>
        <v>0.91425267410891098</v>
      </c>
      <c r="L87" s="62">
        <v>2.8819999999999998E-2</v>
      </c>
      <c r="M87" s="113">
        <f t="shared" si="54"/>
        <v>4.2012658745417042E-2</v>
      </c>
      <c r="N87" s="114">
        <f t="shared" si="41"/>
        <v>12000</v>
      </c>
      <c r="O87" s="114"/>
      <c r="P87" s="114"/>
      <c r="Q87" s="114"/>
      <c r="R87" s="114">
        <f>SUM($P$19:P86)*Q86</f>
        <v>0</v>
      </c>
      <c r="S87" s="114">
        <f t="shared" si="44"/>
        <v>84413.173688022041</v>
      </c>
      <c r="T87" s="114">
        <f t="shared" si="55"/>
        <v>0</v>
      </c>
      <c r="U87" s="114">
        <f t="shared" si="56"/>
        <v>0</v>
      </c>
      <c r="V87" s="114">
        <f t="shared" si="57"/>
        <v>84413.173688022041</v>
      </c>
      <c r="W87" s="114">
        <f t="shared" si="58"/>
        <v>0</v>
      </c>
      <c r="X87" s="114">
        <f t="shared" si="45"/>
        <v>0</v>
      </c>
      <c r="Y87" s="114">
        <f t="shared" si="59"/>
        <v>84413.173688022041</v>
      </c>
      <c r="Z87" s="114">
        <f t="shared" si="71"/>
        <v>84413.173688022041</v>
      </c>
      <c r="AA87" s="114">
        <f t="shared" si="60"/>
        <v>86101.43716178248</v>
      </c>
      <c r="AB87" s="114">
        <f t="shared" si="61"/>
        <v>86101.43716178248</v>
      </c>
      <c r="AC87" s="114">
        <f t="shared" si="72"/>
        <v>86101.43716178248</v>
      </c>
      <c r="AD87" s="114">
        <f t="shared" si="46"/>
        <v>6791.5973109805491</v>
      </c>
      <c r="AE87" s="114">
        <f t="shared" si="62"/>
        <v>-2243.8814352921672</v>
      </c>
      <c r="AF87" s="114">
        <f t="shared" si="47"/>
        <v>6687.4292572001577</v>
      </c>
      <c r="AG87" s="114">
        <f t="shared" si="48"/>
        <v>-6927.4292572001632</v>
      </c>
      <c r="AH87" s="114">
        <f t="shared" si="63"/>
        <v>5480.9265024245069</v>
      </c>
      <c r="AI87" s="114"/>
      <c r="AJ87" s="114">
        <f t="shared" si="64"/>
        <v>0</v>
      </c>
      <c r="AK87" s="114">
        <f t="shared" si="65"/>
        <v>0</v>
      </c>
      <c r="AL87" s="114">
        <f t="shared" si="49"/>
        <v>1688.2634737604408</v>
      </c>
      <c r="AM87" s="114">
        <f t="shared" si="66"/>
        <v>1688.2634737604408</v>
      </c>
      <c r="AN87" s="115">
        <f t="shared" si="67"/>
        <v>0</v>
      </c>
    </row>
    <row r="88" spans="1:40" ht="14.4">
      <c r="A88" s="47">
        <f t="shared" si="68"/>
        <v>99</v>
      </c>
      <c r="B88" s="47">
        <f t="shared" si="69"/>
        <v>2086</v>
      </c>
      <c r="C88" s="48">
        <f t="shared" si="50"/>
        <v>0.16134448281656394</v>
      </c>
      <c r="D88" s="48">
        <f t="shared" si="51"/>
        <v>0.16143357306861691</v>
      </c>
      <c r="E88" s="48">
        <f t="shared" si="42"/>
        <v>8.9506011220970627E-2</v>
      </c>
      <c r="F88" s="48">
        <f t="shared" si="52"/>
        <v>8.9555889840567407E-2</v>
      </c>
      <c r="H88" s="19">
        <v>69</v>
      </c>
      <c r="I88" s="47">
        <f t="shared" si="70"/>
        <v>99</v>
      </c>
      <c r="J88" s="19">
        <f t="shared" si="43"/>
        <v>8.9506011220970627E-2</v>
      </c>
      <c r="K88" s="19">
        <f t="shared" si="53"/>
        <v>0.91049398877902932</v>
      </c>
      <c r="L88" s="62">
        <v>2.9010000000000001E-2</v>
      </c>
      <c r="M88" s="113">
        <f t="shared" si="54"/>
        <v>4.2395079355711296E-2</v>
      </c>
      <c r="N88" s="114">
        <f t="shared" si="41"/>
        <v>12000</v>
      </c>
      <c r="O88" s="114"/>
      <c r="P88" s="114"/>
      <c r="Q88" s="114"/>
      <c r="R88" s="114">
        <f>SUM($P$19:P87)*Q87</f>
        <v>0</v>
      </c>
      <c r="S88" s="114">
        <f t="shared" si="44"/>
        <v>82532.374013992594</v>
      </c>
      <c r="T88" s="114">
        <f t="shared" si="55"/>
        <v>0</v>
      </c>
      <c r="U88" s="114">
        <f t="shared" si="56"/>
        <v>0</v>
      </c>
      <c r="V88" s="114">
        <f t="shared" si="57"/>
        <v>82532.374013992594</v>
      </c>
      <c r="W88" s="114">
        <f t="shared" si="58"/>
        <v>0</v>
      </c>
      <c r="X88" s="114">
        <f t="shared" si="45"/>
        <v>0</v>
      </c>
      <c r="Y88" s="114">
        <f t="shared" si="59"/>
        <v>82532.374013992594</v>
      </c>
      <c r="Z88" s="114">
        <f t="shared" si="71"/>
        <v>82532.374013992594</v>
      </c>
      <c r="AA88" s="114">
        <f t="shared" si="60"/>
        <v>84183.021494272441</v>
      </c>
      <c r="AB88" s="114">
        <f t="shared" si="61"/>
        <v>84183.021494272441</v>
      </c>
      <c r="AC88" s="114">
        <f t="shared" si="72"/>
        <v>84183.021494272441</v>
      </c>
      <c r="AD88" s="114">
        <f t="shared" si="46"/>
        <v>6933.6772540408856</v>
      </c>
      <c r="AE88" s="114">
        <f t="shared" si="62"/>
        <v>-2385.9613783525037</v>
      </c>
      <c r="AF88" s="114">
        <f t="shared" si="47"/>
        <v>6832.3507991217048</v>
      </c>
      <c r="AG88" s="114">
        <f t="shared" si="48"/>
        <v>-7072.3507991217084</v>
      </c>
      <c r="AH88" s="114">
        <f t="shared" si="63"/>
        <v>5480.9265024245033</v>
      </c>
      <c r="AI88" s="114"/>
      <c r="AJ88" s="114">
        <f t="shared" si="64"/>
        <v>0</v>
      </c>
      <c r="AK88" s="114">
        <f t="shared" si="65"/>
        <v>0</v>
      </c>
      <c r="AL88" s="114">
        <f t="shared" si="49"/>
        <v>1650.6474802798518</v>
      </c>
      <c r="AM88" s="114">
        <f t="shared" si="66"/>
        <v>1650.6474802798518</v>
      </c>
      <c r="AN88" s="115">
        <f t="shared" si="67"/>
        <v>0</v>
      </c>
    </row>
    <row r="89" spans="1:40" ht="14.4">
      <c r="A89" s="47">
        <f t="shared" si="68"/>
        <v>100</v>
      </c>
      <c r="B89" s="47">
        <f t="shared" si="69"/>
        <v>2087</v>
      </c>
      <c r="C89" s="48">
        <f t="shared" si="50"/>
        <v>0.16698483571236208</v>
      </c>
      <c r="D89" s="48">
        <f t="shared" si="51"/>
        <v>0.16698483571236208</v>
      </c>
      <c r="E89" s="48">
        <f t="shared" si="42"/>
        <v>9.2168592394499774E-2</v>
      </c>
      <c r="F89" s="48">
        <f t="shared" si="52"/>
        <v>9.2168592394499774E-2</v>
      </c>
      <c r="H89" s="19">
        <v>70</v>
      </c>
      <c r="I89" s="47">
        <f t="shared" si="70"/>
        <v>100</v>
      </c>
      <c r="J89" s="19">
        <f t="shared" si="43"/>
        <v>9.2168592394499774E-2</v>
      </c>
      <c r="K89" s="19">
        <f t="shared" si="53"/>
        <v>0.90783140760550018</v>
      </c>
      <c r="L89" s="63">
        <v>2.92E-2</v>
      </c>
      <c r="M89" s="113">
        <f t="shared" si="54"/>
        <v>4.2058545312988027E-2</v>
      </c>
      <c r="N89" s="114">
        <f t="shared" si="41"/>
        <v>12000</v>
      </c>
      <c r="O89" s="114"/>
      <c r="P89" s="114"/>
      <c r="Q89" s="114"/>
      <c r="R89" s="114">
        <f>SUM($P$19:P88)*Q88</f>
        <v>0</v>
      </c>
      <c r="S89" s="114">
        <f t="shared" si="44"/>
        <v>80750.23065891536</v>
      </c>
      <c r="T89" s="114">
        <f t="shared" si="55"/>
        <v>0</v>
      </c>
      <c r="U89" s="114">
        <f t="shared" si="56"/>
        <v>0</v>
      </c>
      <c r="V89" s="114">
        <f t="shared" si="57"/>
        <v>80750.23065891536</v>
      </c>
      <c r="W89" s="114">
        <f t="shared" si="58"/>
        <v>0</v>
      </c>
      <c r="X89" s="114">
        <f t="shared" si="45"/>
        <v>0</v>
      </c>
      <c r="Y89" s="114">
        <f t="shared" si="59"/>
        <v>80750.23065891536</v>
      </c>
      <c r="Z89" s="114">
        <f t="shared" si="71"/>
        <v>80750.23065891536</v>
      </c>
      <c r="AA89" s="114">
        <f t="shared" si="60"/>
        <v>82365.235272093661</v>
      </c>
      <c r="AB89" s="114">
        <f t="shared" si="61"/>
        <v>82365.235272093661</v>
      </c>
      <c r="AC89" s="114">
        <f t="shared" si="72"/>
        <v>82365.235272093661</v>
      </c>
      <c r="AD89" s="114">
        <f t="shared" si="46"/>
        <v>6979.9435595017567</v>
      </c>
      <c r="AE89" s="114">
        <f t="shared" si="62"/>
        <v>-2432.2276838133748</v>
      </c>
      <c r="AF89" s="114">
        <f t="shared" si="47"/>
        <v>6879.5424306917848</v>
      </c>
      <c r="AG89" s="114">
        <f t="shared" si="48"/>
        <v>-7119.5424306917766</v>
      </c>
      <c r="AH89" s="114">
        <f t="shared" si="63"/>
        <v>5480.9265024244924</v>
      </c>
      <c r="AI89" s="114"/>
      <c r="AJ89" s="114">
        <f t="shared" si="64"/>
        <v>0</v>
      </c>
      <c r="AK89" s="114">
        <f t="shared" si="65"/>
        <v>0</v>
      </c>
      <c r="AL89" s="114">
        <f t="shared" si="49"/>
        <v>1615.0046131783072</v>
      </c>
      <c r="AM89" s="114">
        <f t="shared" si="66"/>
        <v>1615.0046131783072</v>
      </c>
      <c r="AN89" s="115">
        <f t="shared" si="67"/>
        <v>0</v>
      </c>
    </row>
    <row r="90" spans="1:40" ht="14.4">
      <c r="A90" s="47">
        <f t="shared" si="68"/>
        <v>101</v>
      </c>
      <c r="B90" s="47">
        <f t="shared" si="69"/>
        <v>2088</v>
      </c>
      <c r="C90" s="48">
        <f t="shared" si="50"/>
        <v>0.17458055279348902</v>
      </c>
      <c r="D90" s="48">
        <f t="shared" si="51"/>
        <v>0.17458055279348902</v>
      </c>
      <c r="E90" s="48">
        <f t="shared" si="42"/>
        <v>9.5875533387302841E-2</v>
      </c>
      <c r="F90" s="48">
        <f t="shared" si="52"/>
        <v>9.5875533387302841E-2</v>
      </c>
      <c r="H90" s="19">
        <v>71</v>
      </c>
      <c r="I90" s="47">
        <f t="shared" si="70"/>
        <v>101</v>
      </c>
      <c r="J90" s="19">
        <f t="shared" si="43"/>
        <v>9.5875533387302841E-2</v>
      </c>
      <c r="K90" s="19">
        <f t="shared" si="53"/>
        <v>0.90412446661269719</v>
      </c>
      <c r="L90" s="62">
        <v>2.938E-2</v>
      </c>
      <c r="M90" s="113">
        <f t="shared" si="54"/>
        <v>4.1692037402205173E-2</v>
      </c>
      <c r="N90" s="114">
        <f t="shared" si="41"/>
        <v>12000</v>
      </c>
      <c r="O90" s="114"/>
      <c r="P90" s="114"/>
      <c r="Q90" s="114"/>
      <c r="R90" s="114">
        <f>SUM($P$19:P89)*Q89</f>
        <v>0</v>
      </c>
      <c r="S90" s="114">
        <f t="shared" si="44"/>
        <v>78915.275182342884</v>
      </c>
      <c r="T90" s="114">
        <f t="shared" si="55"/>
        <v>0</v>
      </c>
      <c r="U90" s="114">
        <f t="shared" si="56"/>
        <v>0</v>
      </c>
      <c r="V90" s="114">
        <f t="shared" si="57"/>
        <v>78915.275182342884</v>
      </c>
      <c r="W90" s="114">
        <f t="shared" si="58"/>
        <v>0</v>
      </c>
      <c r="X90" s="114">
        <f t="shared" si="45"/>
        <v>0</v>
      </c>
      <c r="Y90" s="114">
        <f t="shared" si="59"/>
        <v>78915.275182342884</v>
      </c>
      <c r="Z90" s="114">
        <f t="shared" si="71"/>
        <v>78915.275182342884</v>
      </c>
      <c r="AA90" s="114">
        <f t="shared" si="60"/>
        <v>80493.580685989742</v>
      </c>
      <c r="AB90" s="114">
        <f t="shared" si="61"/>
        <v>80493.580685989742</v>
      </c>
      <c r="AC90" s="114">
        <f t="shared" si="72"/>
        <v>80493.580685989742</v>
      </c>
      <c r="AD90" s="114">
        <f t="shared" si="46"/>
        <v>7095.8567506762483</v>
      </c>
      <c r="AE90" s="114">
        <f t="shared" si="62"/>
        <v>-2548.1408749878665</v>
      </c>
      <c r="AF90" s="114">
        <f t="shared" si="47"/>
        <v>6997.7738856897777</v>
      </c>
      <c r="AG90" s="114">
        <f t="shared" si="48"/>
        <v>-7237.7738856897768</v>
      </c>
      <c r="AH90" s="114">
        <f t="shared" si="63"/>
        <v>5480.9265024244996</v>
      </c>
      <c r="AI90" s="114"/>
      <c r="AJ90" s="114">
        <f t="shared" si="64"/>
        <v>0</v>
      </c>
      <c r="AK90" s="114">
        <f t="shared" si="65"/>
        <v>0</v>
      </c>
      <c r="AL90" s="114">
        <f t="shared" si="49"/>
        <v>1578.3055036468577</v>
      </c>
      <c r="AM90" s="114">
        <f t="shared" si="66"/>
        <v>1578.3055036468577</v>
      </c>
      <c r="AN90" s="115">
        <f t="shared" si="67"/>
        <v>0</v>
      </c>
    </row>
    <row r="91" spans="1:40" ht="14.4">
      <c r="A91" s="47">
        <f t="shared" si="68"/>
        <v>102</v>
      </c>
      <c r="B91" s="47">
        <f t="shared" si="69"/>
        <v>2089</v>
      </c>
      <c r="C91" s="48">
        <f t="shared" si="50"/>
        <v>0.18220773157531395</v>
      </c>
      <c r="D91" s="48">
        <f t="shared" si="51"/>
        <v>0.18220773157531395</v>
      </c>
      <c r="E91" s="48">
        <f t="shared" si="42"/>
        <v>9.9560502245875815E-2</v>
      </c>
      <c r="F91" s="48">
        <f t="shared" si="52"/>
        <v>9.9560502245875815E-2</v>
      </c>
      <c r="H91" s="19">
        <v>72</v>
      </c>
      <c r="I91" s="47">
        <f t="shared" si="70"/>
        <v>102</v>
      </c>
      <c r="J91" s="19">
        <f t="shared" si="43"/>
        <v>9.9560502245875815E-2</v>
      </c>
      <c r="K91" s="19">
        <f t="shared" si="53"/>
        <v>0.90043949775412413</v>
      </c>
      <c r="L91" s="62">
        <v>2.955E-2</v>
      </c>
      <c r="M91" s="113">
        <f t="shared" si="54"/>
        <v>4.2034058431488441E-2</v>
      </c>
      <c r="N91" s="114">
        <f t="shared" si="41"/>
        <v>12000</v>
      </c>
      <c r="O91" s="114"/>
      <c r="P91" s="114"/>
      <c r="Q91" s="114"/>
      <c r="R91" s="114">
        <f>SUM($P$19:P90)*Q90</f>
        <v>0</v>
      </c>
      <c r="S91" s="114">
        <f t="shared" si="44"/>
        <v>77096.80681375011</v>
      </c>
      <c r="T91" s="114">
        <f t="shared" si="55"/>
        <v>0</v>
      </c>
      <c r="U91" s="114">
        <f t="shared" si="56"/>
        <v>0</v>
      </c>
      <c r="V91" s="114">
        <f t="shared" si="57"/>
        <v>77096.80681375011</v>
      </c>
      <c r="W91" s="114">
        <f t="shared" si="58"/>
        <v>0</v>
      </c>
      <c r="X91" s="114">
        <f t="shared" si="45"/>
        <v>0</v>
      </c>
      <c r="Y91" s="114">
        <f t="shared" si="59"/>
        <v>77096.80681375011</v>
      </c>
      <c r="Z91" s="114">
        <f t="shared" si="71"/>
        <v>77096.80681375011</v>
      </c>
      <c r="AA91" s="114">
        <f t="shared" si="60"/>
        <v>78638.742950025116</v>
      </c>
      <c r="AB91" s="114">
        <f t="shared" si="61"/>
        <v>78638.742950025116</v>
      </c>
      <c r="AC91" s="114">
        <f t="shared" si="72"/>
        <v>78638.742950025116</v>
      </c>
      <c r="AD91" s="114">
        <f t="shared" si="46"/>
        <v>7197.6749100242741</v>
      </c>
      <c r="AE91" s="114">
        <f t="shared" si="62"/>
        <v>-2649.9590343358923</v>
      </c>
      <c r="AF91" s="114">
        <f t="shared" si="47"/>
        <v>7101.6284082247439</v>
      </c>
      <c r="AG91" s="114">
        <f t="shared" si="48"/>
        <v>-7341.6284082247521</v>
      </c>
      <c r="AH91" s="114">
        <f t="shared" si="63"/>
        <v>5480.9265024245087</v>
      </c>
      <c r="AI91" s="114"/>
      <c r="AJ91" s="114">
        <f t="shared" si="64"/>
        <v>0</v>
      </c>
      <c r="AK91" s="114">
        <f t="shared" si="65"/>
        <v>0</v>
      </c>
      <c r="AL91" s="114">
        <f t="shared" si="49"/>
        <v>1541.9361362750024</v>
      </c>
      <c r="AM91" s="114">
        <f t="shared" si="66"/>
        <v>1541.9361362750024</v>
      </c>
      <c r="AN91" s="115">
        <f t="shared" si="67"/>
        <v>0</v>
      </c>
    </row>
    <row r="92" spans="1:40" ht="14.4">
      <c r="A92" s="47">
        <f t="shared" si="68"/>
        <v>103</v>
      </c>
      <c r="B92" s="47">
        <f t="shared" si="69"/>
        <v>2090</v>
      </c>
      <c r="C92" s="48">
        <f t="shared" si="50"/>
        <v>0.18986529991492118</v>
      </c>
      <c r="D92" s="48">
        <f t="shared" si="51"/>
        <v>0.18986529991492118</v>
      </c>
      <c r="E92" s="48">
        <f t="shared" si="42"/>
        <v>0.10322176862188881</v>
      </c>
      <c r="F92" s="48">
        <f t="shared" si="52"/>
        <v>0.10322176862188881</v>
      </c>
      <c r="H92" s="19">
        <v>73</v>
      </c>
      <c r="I92" s="47">
        <f t="shared" si="70"/>
        <v>103</v>
      </c>
      <c r="J92" s="19">
        <f t="shared" si="43"/>
        <v>0.10322176862188881</v>
      </c>
      <c r="K92" s="19">
        <f t="shared" si="53"/>
        <v>0.89677823137811119</v>
      </c>
      <c r="L92" s="62">
        <v>2.972E-2</v>
      </c>
      <c r="M92" s="113">
        <f t="shared" si="54"/>
        <v>4.1627401010327247E-2</v>
      </c>
      <c r="N92" s="114">
        <f t="shared" si="41"/>
        <v>12000</v>
      </c>
      <c r="O92" s="114"/>
      <c r="P92" s="114"/>
      <c r="Q92" s="114"/>
      <c r="R92" s="114">
        <f>SUM($P$19:P91)*Q91</f>
        <v>0</v>
      </c>
      <c r="S92" s="114">
        <f t="shared" si="44"/>
        <v>75333.312192825688</v>
      </c>
      <c r="T92" s="114">
        <f t="shared" si="55"/>
        <v>0</v>
      </c>
      <c r="U92" s="114">
        <f t="shared" si="56"/>
        <v>0</v>
      </c>
      <c r="V92" s="114">
        <f t="shared" si="57"/>
        <v>75333.312192825688</v>
      </c>
      <c r="W92" s="114">
        <f t="shared" si="58"/>
        <v>0</v>
      </c>
      <c r="X92" s="114">
        <f t="shared" si="45"/>
        <v>0</v>
      </c>
      <c r="Y92" s="114">
        <f t="shared" si="59"/>
        <v>75333.312192825688</v>
      </c>
      <c r="Z92" s="114">
        <f t="shared" si="71"/>
        <v>75333.312192825688</v>
      </c>
      <c r="AA92" s="114">
        <f t="shared" si="60"/>
        <v>76839.978436682199</v>
      </c>
      <c r="AB92" s="114">
        <f t="shared" si="61"/>
        <v>76839.978436682199</v>
      </c>
      <c r="AC92" s="114">
        <f t="shared" si="72"/>
        <v>76839.978436682199</v>
      </c>
      <c r="AD92" s="114">
        <f t="shared" si="46"/>
        <v>7289.8474433076772</v>
      </c>
      <c r="AE92" s="114">
        <f t="shared" si="62"/>
        <v>-2742.1315676192953</v>
      </c>
      <c r="AF92" s="114">
        <f t="shared" si="47"/>
        <v>7195.6443921738246</v>
      </c>
      <c r="AG92" s="114">
        <f t="shared" si="48"/>
        <v>-7435.6443921738282</v>
      </c>
      <c r="AH92" s="114">
        <f t="shared" si="63"/>
        <v>5480.9265024245033</v>
      </c>
      <c r="AI92" s="114"/>
      <c r="AJ92" s="114">
        <f t="shared" si="64"/>
        <v>0</v>
      </c>
      <c r="AK92" s="114">
        <f t="shared" si="65"/>
        <v>0</v>
      </c>
      <c r="AL92" s="114">
        <f t="shared" si="49"/>
        <v>1506.6662438565138</v>
      </c>
      <c r="AM92" s="114">
        <f t="shared" si="66"/>
        <v>1506.6662438565138</v>
      </c>
      <c r="AN92" s="115">
        <f t="shared" si="67"/>
        <v>0</v>
      </c>
    </row>
    <row r="93" spans="1:40" ht="14.4">
      <c r="A93" s="47">
        <f t="shared" si="68"/>
        <v>104</v>
      </c>
      <c r="B93" s="47">
        <f t="shared" si="69"/>
        <v>2091</v>
      </c>
      <c r="C93" s="48">
        <f t="shared" si="50"/>
        <v>0.19755072302742333</v>
      </c>
      <c r="D93" s="48">
        <f t="shared" si="51"/>
        <v>0.19755072302742333</v>
      </c>
      <c r="E93" s="48">
        <f t="shared" si="42"/>
        <v>0.10685893547324649</v>
      </c>
      <c r="F93" s="48">
        <f t="shared" si="52"/>
        <v>0.10685893547324649</v>
      </c>
      <c r="H93" s="19">
        <v>74</v>
      </c>
      <c r="I93" s="47">
        <f t="shared" si="70"/>
        <v>104</v>
      </c>
      <c r="J93" s="19">
        <f t="shared" si="43"/>
        <v>0.10685893547324649</v>
      </c>
      <c r="K93" s="19">
        <f t="shared" si="53"/>
        <v>0.89314106452675346</v>
      </c>
      <c r="L93" s="62">
        <v>2.988E-2</v>
      </c>
      <c r="M93" s="113">
        <f t="shared" si="54"/>
        <v>4.2708184433702945E-2</v>
      </c>
      <c r="N93" s="114">
        <f t="shared" si="41"/>
        <v>12000</v>
      </c>
      <c r="O93" s="114"/>
      <c r="P93" s="114"/>
      <c r="Q93" s="114"/>
      <c r="R93" s="114">
        <f>SUM($P$19:P92)*Q92</f>
        <v>0</v>
      </c>
      <c r="S93" s="114">
        <f t="shared" si="44"/>
        <v>73563.018222923041</v>
      </c>
      <c r="T93" s="114">
        <f t="shared" si="55"/>
        <v>0</v>
      </c>
      <c r="U93" s="114">
        <f t="shared" si="56"/>
        <v>0</v>
      </c>
      <c r="V93" s="114">
        <f t="shared" si="57"/>
        <v>73563.018222923041</v>
      </c>
      <c r="W93" s="114">
        <f t="shared" si="58"/>
        <v>0</v>
      </c>
      <c r="X93" s="114">
        <f t="shared" si="45"/>
        <v>0</v>
      </c>
      <c r="Y93" s="114">
        <f t="shared" si="59"/>
        <v>73563.018222923041</v>
      </c>
      <c r="Z93" s="114">
        <f t="shared" si="71"/>
        <v>73563.018222923041</v>
      </c>
      <c r="AA93" s="114">
        <f t="shared" si="60"/>
        <v>75034.278587381501</v>
      </c>
      <c r="AB93" s="114">
        <f t="shared" si="61"/>
        <v>75034.278587381501</v>
      </c>
      <c r="AC93" s="114">
        <f t="shared" si="72"/>
        <v>75034.278587381501</v>
      </c>
      <c r="AD93" s="114">
        <f t="shared" si="46"/>
        <v>7365.6434051740653</v>
      </c>
      <c r="AE93" s="114">
        <f t="shared" si="62"/>
        <v>-2817.9275294856834</v>
      </c>
      <c r="AF93" s="114">
        <f t="shared" si="47"/>
        <v>7272.9562732775521</v>
      </c>
      <c r="AG93" s="114">
        <f t="shared" si="48"/>
        <v>-7512.9562732775512</v>
      </c>
      <c r="AH93" s="114">
        <f t="shared" si="63"/>
        <v>5480.9265024244996</v>
      </c>
      <c r="AI93" s="114"/>
      <c r="AJ93" s="114">
        <f t="shared" si="64"/>
        <v>0</v>
      </c>
      <c r="AK93" s="114">
        <f t="shared" si="65"/>
        <v>0</v>
      </c>
      <c r="AL93" s="114">
        <f t="shared" si="49"/>
        <v>1471.2603644584608</v>
      </c>
      <c r="AM93" s="114">
        <f t="shared" si="66"/>
        <v>1471.2603644584608</v>
      </c>
      <c r="AN93" s="115">
        <f t="shared" si="67"/>
        <v>0</v>
      </c>
    </row>
    <row r="94" spans="1:40" ht="14.4">
      <c r="A94" s="47">
        <f t="shared" si="68"/>
        <v>105</v>
      </c>
      <c r="B94" s="47">
        <f t="shared" si="69"/>
        <v>2092</v>
      </c>
      <c r="C94" s="48">
        <f t="shared" si="50"/>
        <v>0.20526103188826977</v>
      </c>
      <c r="D94" s="48">
        <f t="shared" si="51"/>
        <v>0.20526103188826977</v>
      </c>
      <c r="E94" s="48">
        <f t="shared" si="42"/>
        <v>0.11047037501838189</v>
      </c>
      <c r="F94" s="48">
        <f t="shared" si="52"/>
        <v>0.11047037501838189</v>
      </c>
      <c r="H94" s="19">
        <v>75</v>
      </c>
      <c r="I94" s="47">
        <f t="shared" si="70"/>
        <v>105</v>
      </c>
      <c r="J94" s="19">
        <f t="shared" si="43"/>
        <v>0.11047037501838189</v>
      </c>
      <c r="K94" s="19">
        <f t="shared" si="53"/>
        <v>0.88952962498161814</v>
      </c>
      <c r="L94" s="63">
        <v>3.005E-2</v>
      </c>
      <c r="M94" s="113">
        <f t="shared" si="54"/>
        <v>4.1512478476007697E-2</v>
      </c>
      <c r="N94" s="114">
        <f t="shared" si="41"/>
        <v>12000</v>
      </c>
      <c r="O94" s="114"/>
      <c r="P94" s="114"/>
      <c r="Q94" s="114"/>
      <c r="R94" s="114">
        <f>SUM($P$19:P93)*Q93</f>
        <v>0</v>
      </c>
      <c r="S94" s="114">
        <f t="shared" si="44"/>
        <v>71872.479621678183</v>
      </c>
      <c r="T94" s="114">
        <f t="shared" si="55"/>
        <v>0</v>
      </c>
      <c r="U94" s="114">
        <f t="shared" si="56"/>
        <v>0</v>
      </c>
      <c r="V94" s="114">
        <f t="shared" si="57"/>
        <v>71872.479621678183</v>
      </c>
      <c r="W94" s="114">
        <f t="shared" si="58"/>
        <v>0</v>
      </c>
      <c r="X94" s="114">
        <f t="shared" si="45"/>
        <v>0</v>
      </c>
      <c r="Y94" s="114">
        <f t="shared" si="59"/>
        <v>71872.479621678183</v>
      </c>
      <c r="Z94" s="114">
        <f t="shared" si="71"/>
        <v>71872.479621678183</v>
      </c>
      <c r="AA94" s="114">
        <f t="shared" si="60"/>
        <v>73309.929214111748</v>
      </c>
      <c r="AB94" s="114">
        <f t="shared" si="61"/>
        <v>73309.929214111748</v>
      </c>
      <c r="AC94" s="114">
        <f t="shared" si="72"/>
        <v>73309.929214111748</v>
      </c>
      <c r="AD94" s="114">
        <f t="shared" si="46"/>
        <v>7435.5424387623934</v>
      </c>
      <c r="AE94" s="114">
        <f t="shared" si="62"/>
        <v>-2887.8265630740116</v>
      </c>
      <c r="AF94" s="114">
        <f t="shared" si="47"/>
        <v>7344.2532875376492</v>
      </c>
      <c r="AG94" s="114">
        <f t="shared" si="48"/>
        <v>-7584.2532875376392</v>
      </c>
      <c r="AH94" s="114">
        <f t="shared" si="63"/>
        <v>5480.9265024244905</v>
      </c>
      <c r="AI94" s="114"/>
      <c r="AJ94" s="114">
        <f t="shared" si="64"/>
        <v>0</v>
      </c>
      <c r="AK94" s="114">
        <f t="shared" si="65"/>
        <v>0</v>
      </c>
      <c r="AL94" s="114">
        <f t="shared" si="49"/>
        <v>1437.4495924335638</v>
      </c>
      <c r="AM94" s="114">
        <f t="shared" si="66"/>
        <v>1437.4495924335638</v>
      </c>
      <c r="AN94" s="115">
        <f t="shared" si="67"/>
        <v>0</v>
      </c>
    </row>
    <row r="95" spans="1:40" ht="14.4">
      <c r="A95" s="47">
        <f t="shared" si="68"/>
        <v>106</v>
      </c>
      <c r="B95" s="47">
        <f t="shared" si="69"/>
        <v>2093</v>
      </c>
      <c r="C95" s="48">
        <f t="shared" ref="C95:C126" si="73">IF($A95=121,1,IF($A95&gt;121,0,IF($A95&lt;(x+n),INDEX(Aggregattafel_2.O,$A95+1,Geschlecht),IF($A95=(x+n),INDEX(f,1,Geschlecht),IF(AND($A95&gt;(x+n),$A95&lt;(x+n+5)),INDEX(f,2,Geschlecht),1))*INDEX(Selektionstafel_2.O,$A95+1,Geschlecht))*EXP(-(INDEX(F_2_2.O,$A95+1,Geschlecht)*($B95-1999)+INDEX(G,$B95-1998,1)*(INDEX(F_1_2.O,$A95+1,Geschlecht)-INDEX(F_2_2.O,$A95+1,Geschlecht))))))</f>
        <v>0.21299380659797629</v>
      </c>
      <c r="D95" s="48">
        <f t="shared" ref="D95:D126" si="74">IF($A95=121,1,IF($A95&gt;121,0,INDEX(Aggregattafel_2.O,$A95+1,Geschlecht)*EXP(-(INDEX(F_2_2.O,$A95+1,Geschlecht)*($B95-1999)+INDEX(G,$B95-1998,1)*(INDEX(F_1_2.O,$A95+1,Geschlecht)-INDEX(F_2_2.O,$A95+1,Geschlecht))))))</f>
        <v>0.21299380659797629</v>
      </c>
      <c r="E95" s="48">
        <f t="shared" ref="E95:E126" si="75">IF($A95=121,1,IF($A95&gt;121,0,IF($A95&lt;(x+n),INDEX(Aggregattafel_1.O,$A95+1,Geschlecht),IF($A95=(x+n),INDEX(f,1,Geschlecht),IF(AND($A95&gt;(x+n),$A95&lt;(x+n+5)),INDEX(f,2,Geschlecht),1))*INDEX(Selektionstafel_1.O,$A95+1,Geschlecht))*EXP(-INDEX(F_1.O,$A95+1,Geschlecht)*($B95-1999))))</f>
        <v>0.1140542258832624</v>
      </c>
      <c r="F95" s="48">
        <f t="shared" ref="F95:F126" si="76">IF($A95=121,1,IF($A95&gt;121,0,INDEX(Aggregattafel_1.O,$A95+1,Geschlecht)*EXP(-INDEX(F_1.O,$A95+1,Geschlecht)*($B95-1999))))</f>
        <v>0.1140542258832624</v>
      </c>
      <c r="H95" s="19">
        <v>76</v>
      </c>
      <c r="I95" s="47">
        <f t="shared" si="70"/>
        <v>106</v>
      </c>
      <c r="J95" s="19">
        <f t="shared" si="43"/>
        <v>0.1140542258832624</v>
      </c>
      <c r="K95" s="19">
        <f t="shared" si="53"/>
        <v>0.88594577411673758</v>
      </c>
      <c r="L95" s="62">
        <v>3.0200000000000001E-2</v>
      </c>
      <c r="M95" s="113">
        <f t="shared" si="54"/>
        <v>4.1814138313828852E-2</v>
      </c>
      <c r="N95" s="114">
        <f t="shared" si="41"/>
        <v>12000</v>
      </c>
      <c r="O95" s="114"/>
      <c r="P95" s="114"/>
      <c r="Q95" s="114"/>
      <c r="R95" s="114">
        <f>SUM($P$19:P94)*Q94</f>
        <v>0</v>
      </c>
      <c r="S95" s="114">
        <f t="shared" si="44"/>
        <v>70102.14487748727</v>
      </c>
      <c r="T95" s="114">
        <f t="shared" si="55"/>
        <v>0</v>
      </c>
      <c r="U95" s="114">
        <f t="shared" si="56"/>
        <v>0</v>
      </c>
      <c r="V95" s="114">
        <f t="shared" si="57"/>
        <v>70102.14487748727</v>
      </c>
      <c r="W95" s="114">
        <f t="shared" si="58"/>
        <v>0</v>
      </c>
      <c r="X95" s="114">
        <f t="shared" si="45"/>
        <v>0</v>
      </c>
      <c r="Y95" s="114">
        <f t="shared" si="59"/>
        <v>70102.14487748727</v>
      </c>
      <c r="Z95" s="114">
        <f t="shared" si="71"/>
        <v>70102.14487748727</v>
      </c>
      <c r="AA95" s="114">
        <f t="shared" si="60"/>
        <v>71504.187775037019</v>
      </c>
      <c r="AB95" s="114">
        <f t="shared" si="61"/>
        <v>71504.187775037019</v>
      </c>
      <c r="AC95" s="114">
        <f t="shared" si="72"/>
        <v>71504.187775037019</v>
      </c>
      <c r="AD95" s="114">
        <f t="shared" si="46"/>
        <v>7479.9105653680599</v>
      </c>
      <c r="AE95" s="114">
        <f t="shared" si="62"/>
        <v>-2932.194689679678</v>
      </c>
      <c r="AF95" s="114">
        <f t="shared" si="47"/>
        <v>7389.508776675415</v>
      </c>
      <c r="AG95" s="114">
        <f t="shared" si="48"/>
        <v>-7629.5087766754214</v>
      </c>
      <c r="AH95" s="114">
        <f t="shared" si="63"/>
        <v>5480.9265024245069</v>
      </c>
      <c r="AI95" s="114"/>
      <c r="AJ95" s="114">
        <f t="shared" si="64"/>
        <v>0</v>
      </c>
      <c r="AK95" s="114">
        <f t="shared" si="65"/>
        <v>0</v>
      </c>
      <c r="AL95" s="114">
        <f t="shared" si="49"/>
        <v>1402.0428975497455</v>
      </c>
      <c r="AM95" s="114">
        <f t="shared" si="66"/>
        <v>1402.0428975497455</v>
      </c>
      <c r="AN95" s="115">
        <f t="shared" si="67"/>
        <v>0</v>
      </c>
    </row>
    <row r="96" spans="1:40" ht="14.4">
      <c r="A96" s="47">
        <f t="shared" si="68"/>
        <v>107</v>
      </c>
      <c r="B96" s="47">
        <f t="shared" si="69"/>
        <v>2094</v>
      </c>
      <c r="C96" s="48">
        <f t="shared" si="73"/>
        <v>0.22074428122616907</v>
      </c>
      <c r="D96" s="48">
        <f t="shared" si="74"/>
        <v>0.22074428122616907</v>
      </c>
      <c r="E96" s="48">
        <f t="shared" si="75"/>
        <v>0.11760931836400437</v>
      </c>
      <c r="F96" s="48">
        <f t="shared" si="76"/>
        <v>0.11760931836400437</v>
      </c>
      <c r="H96" s="19">
        <v>77</v>
      </c>
      <c r="I96" s="47">
        <f t="shared" si="70"/>
        <v>107</v>
      </c>
      <c r="J96" s="19">
        <f t="shared" si="43"/>
        <v>0.11760931836400437</v>
      </c>
      <c r="K96" s="19">
        <f t="shared" si="53"/>
        <v>0.88239068163599566</v>
      </c>
      <c r="L96" s="62">
        <v>3.0349999999999999E-2</v>
      </c>
      <c r="M96" s="113">
        <f t="shared" si="54"/>
        <v>4.2115819745854433E-2</v>
      </c>
      <c r="N96" s="114">
        <f t="shared" si="41"/>
        <v>12000</v>
      </c>
      <c r="O96" s="114"/>
      <c r="P96" s="114"/>
      <c r="Q96" s="114"/>
      <c r="R96" s="114">
        <f>SUM($P$19:P95)*Q95</f>
        <v>0</v>
      </c>
      <c r="S96" s="114">
        <f t="shared" si="44"/>
        <v>68324.312580048078</v>
      </c>
      <c r="T96" s="114">
        <f t="shared" si="55"/>
        <v>0</v>
      </c>
      <c r="U96" s="114">
        <f t="shared" si="56"/>
        <v>0</v>
      </c>
      <c r="V96" s="114">
        <f t="shared" si="57"/>
        <v>68324.312580048078</v>
      </c>
      <c r="W96" s="114">
        <f t="shared" si="58"/>
        <v>0</v>
      </c>
      <c r="X96" s="114">
        <f t="shared" si="45"/>
        <v>0</v>
      </c>
      <c r="Y96" s="114">
        <f t="shared" si="59"/>
        <v>68324.312580048078</v>
      </c>
      <c r="Z96" s="114">
        <f t="shared" si="71"/>
        <v>68324.312580048078</v>
      </c>
      <c r="AA96" s="114">
        <f t="shared" si="60"/>
        <v>69690.798831649037</v>
      </c>
      <c r="AB96" s="114">
        <f t="shared" si="61"/>
        <v>69690.798831649037</v>
      </c>
      <c r="AC96" s="114">
        <f t="shared" si="72"/>
        <v>69690.798831649037</v>
      </c>
      <c r="AD96" s="114">
        <f t="shared" si="46"/>
        <v>7507.1781102434616</v>
      </c>
      <c r="AE96" s="114">
        <f t="shared" si="62"/>
        <v>-2959.4622345550797</v>
      </c>
      <c r="AF96" s="114">
        <f t="shared" si="47"/>
        <v>7417.3216724483354</v>
      </c>
      <c r="AG96" s="114">
        <f t="shared" si="48"/>
        <v>-7657.32167244835</v>
      </c>
      <c r="AH96" s="114">
        <f t="shared" si="63"/>
        <v>5480.9265024245142</v>
      </c>
      <c r="AI96" s="114"/>
      <c r="AJ96" s="114">
        <f t="shared" si="64"/>
        <v>0</v>
      </c>
      <c r="AK96" s="114">
        <f t="shared" si="65"/>
        <v>0</v>
      </c>
      <c r="AL96" s="114">
        <f t="shared" si="49"/>
        <v>1366.4862516009616</v>
      </c>
      <c r="AM96" s="114">
        <f t="shared" si="66"/>
        <v>1366.4862516009616</v>
      </c>
      <c r="AN96" s="115">
        <f t="shared" si="67"/>
        <v>0</v>
      </c>
    </row>
    <row r="97" spans="1:40" ht="14.4">
      <c r="A97" s="47">
        <f t="shared" si="68"/>
        <v>108</v>
      </c>
      <c r="B97" s="47">
        <f t="shared" si="69"/>
        <v>2095</v>
      </c>
      <c r="C97" s="48">
        <f t="shared" si="73"/>
        <v>0.22850923881244881</v>
      </c>
      <c r="D97" s="48">
        <f t="shared" si="74"/>
        <v>0.22850923881244881</v>
      </c>
      <c r="E97" s="48">
        <f t="shared" si="75"/>
        <v>0.12113304165852969</v>
      </c>
      <c r="F97" s="48">
        <f t="shared" si="76"/>
        <v>0.12113304165852969</v>
      </c>
      <c r="H97" s="19">
        <v>78</v>
      </c>
      <c r="I97" s="47">
        <f t="shared" si="70"/>
        <v>108</v>
      </c>
      <c r="J97" s="19">
        <f t="shared" si="43"/>
        <v>0.12113304165852969</v>
      </c>
      <c r="K97" s="19">
        <f t="shared" si="53"/>
        <v>0.87886695834147033</v>
      </c>
      <c r="L97" s="62">
        <v>3.0499999999999999E-2</v>
      </c>
      <c r="M97" s="113">
        <f t="shared" si="54"/>
        <v>4.2417522765852089E-2</v>
      </c>
      <c r="N97" s="114">
        <f t="shared" si="41"/>
        <v>12000</v>
      </c>
      <c r="O97" s="114"/>
      <c r="P97" s="114"/>
      <c r="Q97" s="114"/>
      <c r="R97" s="114">
        <f>SUM($P$19:P96)*Q96</f>
        <v>0</v>
      </c>
      <c r="S97" s="114">
        <f t="shared" si="44"/>
        <v>66519.806246313048</v>
      </c>
      <c r="T97" s="114">
        <f t="shared" si="55"/>
        <v>0</v>
      </c>
      <c r="U97" s="114">
        <f t="shared" si="56"/>
        <v>0</v>
      </c>
      <c r="V97" s="114">
        <f t="shared" si="57"/>
        <v>66519.806246313048</v>
      </c>
      <c r="W97" s="114">
        <f t="shared" si="58"/>
        <v>0</v>
      </c>
      <c r="X97" s="114">
        <f t="shared" si="45"/>
        <v>0</v>
      </c>
      <c r="Y97" s="114">
        <f t="shared" si="59"/>
        <v>66519.806246313048</v>
      </c>
      <c r="Z97" s="114">
        <f t="shared" si="71"/>
        <v>66519.806246313048</v>
      </c>
      <c r="AA97" s="114">
        <f t="shared" si="60"/>
        <v>67850.202371239313</v>
      </c>
      <c r="AB97" s="114">
        <f t="shared" si="61"/>
        <v>67850.202371239313</v>
      </c>
      <c r="AC97" s="114">
        <f t="shared" si="72"/>
        <v>67850.202371239313</v>
      </c>
      <c r="AD97" s="114">
        <f t="shared" si="46"/>
        <v>7514.390999193376</v>
      </c>
      <c r="AE97" s="114">
        <f t="shared" si="62"/>
        <v>-2966.6751235049942</v>
      </c>
      <c r="AF97" s="114">
        <f t="shared" si="47"/>
        <v>7424.6788191772357</v>
      </c>
      <c r="AG97" s="114">
        <f t="shared" si="48"/>
        <v>-7664.6788191772448</v>
      </c>
      <c r="AH97" s="114">
        <f t="shared" si="63"/>
        <v>5480.9265024245105</v>
      </c>
      <c r="AI97" s="114"/>
      <c r="AJ97" s="114">
        <f t="shared" si="64"/>
        <v>0</v>
      </c>
      <c r="AK97" s="114">
        <f t="shared" si="65"/>
        <v>0</v>
      </c>
      <c r="AL97" s="114">
        <f t="shared" si="49"/>
        <v>1330.3961249262609</v>
      </c>
      <c r="AM97" s="114">
        <f t="shared" si="66"/>
        <v>1330.3961249262609</v>
      </c>
      <c r="AN97" s="115">
        <f t="shared" si="67"/>
        <v>0</v>
      </c>
    </row>
    <row r="98" spans="1:40" ht="14.4">
      <c r="A98" s="47">
        <f t="shared" si="68"/>
        <v>109</v>
      </c>
      <c r="B98" s="47">
        <f t="shared" si="69"/>
        <v>2096</v>
      </c>
      <c r="C98" s="48">
        <f t="shared" si="73"/>
        <v>0.23628223405147533</v>
      </c>
      <c r="D98" s="48">
        <f t="shared" si="74"/>
        <v>0.23628223405147533</v>
      </c>
      <c r="E98" s="48">
        <f t="shared" si="75"/>
        <v>0.12462261658162067</v>
      </c>
      <c r="F98" s="48">
        <f t="shared" si="76"/>
        <v>0.12462261658162067</v>
      </c>
      <c r="H98" s="19">
        <v>79</v>
      </c>
      <c r="I98" s="47">
        <f t="shared" si="70"/>
        <v>109</v>
      </c>
      <c r="J98" s="19">
        <f t="shared" si="43"/>
        <v>0.12462261658162067</v>
      </c>
      <c r="K98" s="19">
        <f t="shared" si="53"/>
        <v>0.87537738341837934</v>
      </c>
      <c r="L98" s="62">
        <v>3.065E-2</v>
      </c>
      <c r="M98" s="113">
        <f t="shared" si="54"/>
        <v>4.1910306908989003E-2</v>
      </c>
      <c r="N98" s="114">
        <f t="shared" si="41"/>
        <v>12000</v>
      </c>
      <c r="O98" s="114"/>
      <c r="P98" s="114"/>
      <c r="Q98" s="114"/>
      <c r="R98" s="114">
        <f>SUM($P$19:P97)*Q97</f>
        <v>0</v>
      </c>
      <c r="S98" s="114">
        <f t="shared" si="44"/>
        <v>64665.53421942905</v>
      </c>
      <c r="T98" s="114">
        <f t="shared" si="55"/>
        <v>0</v>
      </c>
      <c r="U98" s="114">
        <f t="shared" si="56"/>
        <v>0</v>
      </c>
      <c r="V98" s="114">
        <f t="shared" si="57"/>
        <v>64665.53421942905</v>
      </c>
      <c r="W98" s="114">
        <f t="shared" si="58"/>
        <v>0</v>
      </c>
      <c r="X98" s="114">
        <f t="shared" si="45"/>
        <v>0</v>
      </c>
      <c r="Y98" s="114">
        <f t="shared" si="59"/>
        <v>64665.53421942905</v>
      </c>
      <c r="Z98" s="114">
        <f t="shared" si="71"/>
        <v>64665.53421942905</v>
      </c>
      <c r="AA98" s="114">
        <f t="shared" si="60"/>
        <v>65958.844903817633</v>
      </c>
      <c r="AB98" s="114">
        <f t="shared" si="61"/>
        <v>65958.844903817633</v>
      </c>
      <c r="AC98" s="114">
        <f t="shared" si="72"/>
        <v>65958.844903817633</v>
      </c>
      <c r="AD98" s="114">
        <f t="shared" si="46"/>
        <v>7497.6996235202605</v>
      </c>
      <c r="AE98" s="114">
        <f t="shared" si="62"/>
        <v>-2949.9837478318786</v>
      </c>
      <c r="AF98" s="114">
        <f t="shared" si="47"/>
        <v>7407.6536159906536</v>
      </c>
      <c r="AG98" s="114">
        <f t="shared" si="48"/>
        <v>-7647.6536159906618</v>
      </c>
      <c r="AH98" s="114">
        <f t="shared" si="63"/>
        <v>5480.9265024245087</v>
      </c>
      <c r="AI98" s="114"/>
      <c r="AJ98" s="114">
        <f t="shared" si="64"/>
        <v>0</v>
      </c>
      <c r="AK98" s="114">
        <f t="shared" si="65"/>
        <v>0</v>
      </c>
      <c r="AL98" s="114">
        <f t="shared" si="49"/>
        <v>1293.310684388581</v>
      </c>
      <c r="AM98" s="114">
        <f t="shared" si="66"/>
        <v>1293.310684388581</v>
      </c>
      <c r="AN98" s="115">
        <f t="shared" si="67"/>
        <v>0</v>
      </c>
    </row>
    <row r="99" spans="1:40" ht="14.4">
      <c r="A99" s="47">
        <f t="shared" si="68"/>
        <v>110</v>
      </c>
      <c r="B99" s="47">
        <f t="shared" si="69"/>
        <v>2097</v>
      </c>
      <c r="C99" s="48">
        <f t="shared" si="73"/>
        <v>0.24405793361133191</v>
      </c>
      <c r="D99" s="48">
        <f t="shared" si="74"/>
        <v>0.24405793361133191</v>
      </c>
      <c r="E99" s="48">
        <f t="shared" si="75"/>
        <v>0.12807511025873364</v>
      </c>
      <c r="F99" s="48">
        <f t="shared" si="76"/>
        <v>0.12807511025873364</v>
      </c>
      <c r="H99" s="19">
        <v>80</v>
      </c>
      <c r="I99" s="47">
        <f t="shared" si="70"/>
        <v>110</v>
      </c>
      <c r="J99" s="19">
        <f t="shared" si="43"/>
        <v>0.12807511025873364</v>
      </c>
      <c r="K99" s="19">
        <f t="shared" si="53"/>
        <v>0.87192488974126636</v>
      </c>
      <c r="L99" s="63">
        <v>3.0790000000000001E-2</v>
      </c>
      <c r="M99" s="113">
        <f t="shared" si="54"/>
        <v>4.2191828042255741E-2</v>
      </c>
      <c r="N99" s="114">
        <f t="shared" si="41"/>
        <v>12000</v>
      </c>
      <c r="O99" s="114"/>
      <c r="P99" s="114"/>
      <c r="Q99" s="114"/>
      <c r="R99" s="114">
        <f>SUM($P$19:P98)*Q98</f>
        <v>0</v>
      </c>
      <c r="S99" s="114">
        <f t="shared" si="44"/>
        <v>62684.693437944588</v>
      </c>
      <c r="T99" s="114">
        <f t="shared" si="55"/>
        <v>0</v>
      </c>
      <c r="U99" s="114">
        <f t="shared" si="56"/>
        <v>0</v>
      </c>
      <c r="V99" s="114">
        <f t="shared" si="57"/>
        <v>62684.693437944588</v>
      </c>
      <c r="W99" s="114">
        <f t="shared" si="58"/>
        <v>0</v>
      </c>
      <c r="X99" s="114">
        <f t="shared" si="45"/>
        <v>0</v>
      </c>
      <c r="Y99" s="114">
        <f t="shared" si="59"/>
        <v>62684.693437944588</v>
      </c>
      <c r="Z99" s="114">
        <f t="shared" si="71"/>
        <v>62684.693437944588</v>
      </c>
      <c r="AA99" s="114">
        <f t="shared" si="60"/>
        <v>63938.38730670348</v>
      </c>
      <c r="AB99" s="114">
        <f t="shared" si="61"/>
        <v>63938.38730670348</v>
      </c>
      <c r="AC99" s="114">
        <f t="shared" si="72"/>
        <v>63938.38730670348</v>
      </c>
      <c r="AD99" s="114">
        <f t="shared" si="46"/>
        <v>7444.9620338526292</v>
      </c>
      <c r="AE99" s="114">
        <f t="shared" si="62"/>
        <v>-2897.2461581642474</v>
      </c>
      <c r="AF99" s="114">
        <f t="shared" si="47"/>
        <v>7353.8612745296923</v>
      </c>
      <c r="AG99" s="114">
        <f t="shared" si="48"/>
        <v>-7593.8612745296805</v>
      </c>
      <c r="AH99" s="114">
        <f t="shared" si="63"/>
        <v>5480.9265024244887</v>
      </c>
      <c r="AI99" s="114"/>
      <c r="AJ99" s="114">
        <f t="shared" si="64"/>
        <v>0</v>
      </c>
      <c r="AK99" s="114">
        <f t="shared" si="65"/>
        <v>0</v>
      </c>
      <c r="AL99" s="114">
        <f t="shared" si="49"/>
        <v>1253.6938687588918</v>
      </c>
      <c r="AM99" s="114">
        <f t="shared" si="66"/>
        <v>1253.6938687588918</v>
      </c>
      <c r="AN99" s="115">
        <f t="shared" si="67"/>
        <v>0</v>
      </c>
    </row>
    <row r="100" spans="1:40" ht="14.4">
      <c r="A100" s="47">
        <f t="shared" si="68"/>
        <v>111</v>
      </c>
      <c r="B100" s="47">
        <f t="shared" si="69"/>
        <v>2098</v>
      </c>
      <c r="C100" s="48">
        <f t="shared" si="73"/>
        <v>0.25182835696870032</v>
      </c>
      <c r="D100" s="48">
        <f t="shared" si="74"/>
        <v>0.25182835696870032</v>
      </c>
      <c r="E100" s="48">
        <f t="shared" si="75"/>
        <v>0.13148687450843055</v>
      </c>
      <c r="F100" s="48">
        <f t="shared" si="76"/>
        <v>0.13148687450843055</v>
      </c>
      <c r="H100" s="19">
        <v>81</v>
      </c>
      <c r="I100" s="47">
        <f t="shared" si="70"/>
        <v>111</v>
      </c>
      <c r="J100" s="19">
        <f t="shared" si="43"/>
        <v>0.13148687450843055</v>
      </c>
      <c r="K100" s="19">
        <f t="shared" si="53"/>
        <v>0.86851312549156945</v>
      </c>
      <c r="L100" s="62">
        <v>3.0929999999999999E-2</v>
      </c>
      <c r="M100" s="113">
        <f t="shared" si="54"/>
        <v>4.164462456219753E-2</v>
      </c>
      <c r="N100" s="114">
        <f t="shared" si="41"/>
        <v>12000</v>
      </c>
      <c r="O100" s="114"/>
      <c r="P100" s="114"/>
      <c r="Q100" s="114"/>
      <c r="R100" s="114">
        <f>SUM($P$19:P99)*Q99</f>
        <v>0</v>
      </c>
      <c r="S100" s="114">
        <f t="shared" si="44"/>
        <v>60582.251899618859</v>
      </c>
      <c r="T100" s="114">
        <f t="shared" si="55"/>
        <v>0</v>
      </c>
      <c r="U100" s="114">
        <f t="shared" si="56"/>
        <v>0</v>
      </c>
      <c r="V100" s="114">
        <f t="shared" si="57"/>
        <v>60582.251899618859</v>
      </c>
      <c r="W100" s="114">
        <f t="shared" si="58"/>
        <v>0</v>
      </c>
      <c r="X100" s="114">
        <f t="shared" si="45"/>
        <v>0</v>
      </c>
      <c r="Y100" s="114">
        <f t="shared" si="59"/>
        <v>60582.251899618859</v>
      </c>
      <c r="Z100" s="114">
        <f t="shared" si="71"/>
        <v>60582.251899618859</v>
      </c>
      <c r="AA100" s="114">
        <f t="shared" si="60"/>
        <v>61793.896937611236</v>
      </c>
      <c r="AB100" s="114">
        <f t="shared" si="61"/>
        <v>61793.896937611236</v>
      </c>
      <c r="AC100" s="114">
        <f t="shared" si="72"/>
        <v>61793.896937611236</v>
      </c>
      <c r="AD100" s="114">
        <f t="shared" si="46"/>
        <v>7355.0166040917975</v>
      </c>
      <c r="AE100" s="114">
        <f t="shared" si="62"/>
        <v>-2807.3007284034156</v>
      </c>
      <c r="AF100" s="114">
        <f t="shared" si="47"/>
        <v>7262.1169361736247</v>
      </c>
      <c r="AG100" s="114">
        <f t="shared" si="48"/>
        <v>-7502.1169361736211</v>
      </c>
      <c r="AH100" s="114">
        <f t="shared" si="63"/>
        <v>5480.926502424496</v>
      </c>
      <c r="AI100" s="114"/>
      <c r="AJ100" s="114">
        <f t="shared" si="64"/>
        <v>0</v>
      </c>
      <c r="AK100" s="114">
        <f t="shared" si="65"/>
        <v>0</v>
      </c>
      <c r="AL100" s="114">
        <f t="shared" si="49"/>
        <v>1211.6450379923772</v>
      </c>
      <c r="AM100" s="114">
        <f t="shared" si="66"/>
        <v>1211.6450379923772</v>
      </c>
      <c r="AN100" s="115">
        <f t="shared" si="67"/>
        <v>0</v>
      </c>
    </row>
    <row r="101" spans="1:40" ht="14.4">
      <c r="A101" s="47">
        <f t="shared" si="68"/>
        <v>112</v>
      </c>
      <c r="B101" s="47">
        <f t="shared" si="69"/>
        <v>2099</v>
      </c>
      <c r="C101" s="48">
        <f t="shared" si="73"/>
        <v>0.25958528663893188</v>
      </c>
      <c r="D101" s="48">
        <f t="shared" si="74"/>
        <v>0.25958528663893188</v>
      </c>
      <c r="E101" s="48">
        <f t="shared" si="75"/>
        <v>0.13485444810233188</v>
      </c>
      <c r="F101" s="48">
        <f t="shared" si="76"/>
        <v>0.13485444810233188</v>
      </c>
      <c r="H101" s="19">
        <v>82</v>
      </c>
      <c r="I101" s="47">
        <f t="shared" si="70"/>
        <v>112</v>
      </c>
      <c r="J101" s="19">
        <f t="shared" si="43"/>
        <v>0.13485444810233188</v>
      </c>
      <c r="K101" s="19">
        <f t="shared" si="53"/>
        <v>0.86514555189766806</v>
      </c>
      <c r="L101" s="62">
        <v>3.1060000000000001E-2</v>
      </c>
      <c r="M101" s="113">
        <f t="shared" si="54"/>
        <v>4.1905968591796405E-2</v>
      </c>
      <c r="N101" s="114">
        <f t="shared" si="41"/>
        <v>12000</v>
      </c>
      <c r="O101" s="114"/>
      <c r="P101" s="114"/>
      <c r="Q101" s="114"/>
      <c r="R101" s="114">
        <f>SUM($P$19:P100)*Q100</f>
        <v>0</v>
      </c>
      <c r="S101" s="114">
        <f t="shared" si="44"/>
        <v>58266.755049582513</v>
      </c>
      <c r="T101" s="114">
        <f t="shared" si="55"/>
        <v>0</v>
      </c>
      <c r="U101" s="114">
        <f t="shared" si="56"/>
        <v>0</v>
      </c>
      <c r="V101" s="114">
        <f t="shared" si="57"/>
        <v>58266.755049582513</v>
      </c>
      <c r="W101" s="114">
        <f t="shared" si="58"/>
        <v>0</v>
      </c>
      <c r="X101" s="114">
        <f t="shared" si="45"/>
        <v>0</v>
      </c>
      <c r="Y101" s="114">
        <f t="shared" si="59"/>
        <v>58266.755049582513</v>
      </c>
      <c r="Z101" s="114">
        <f t="shared" si="71"/>
        <v>58266.755049582513</v>
      </c>
      <c r="AA101" s="114">
        <f t="shared" si="60"/>
        <v>59432.090150574164</v>
      </c>
      <c r="AB101" s="114">
        <f t="shared" si="61"/>
        <v>59432.090150574164</v>
      </c>
      <c r="AC101" s="114">
        <f t="shared" si="72"/>
        <v>59432.090150574164</v>
      </c>
      <c r="AD101" s="114">
        <f t="shared" si="46"/>
        <v>7211.8243040278976</v>
      </c>
      <c r="AE101" s="114">
        <f t="shared" si="62"/>
        <v>-2664.1084283395157</v>
      </c>
      <c r="AF101" s="114">
        <f t="shared" si="47"/>
        <v>7116.0607901084586</v>
      </c>
      <c r="AG101" s="114">
        <f t="shared" si="48"/>
        <v>-7356.0607901084504</v>
      </c>
      <c r="AH101" s="114">
        <f t="shared" si="63"/>
        <v>5480.9265024244924</v>
      </c>
      <c r="AI101" s="114"/>
      <c r="AJ101" s="114">
        <f t="shared" si="64"/>
        <v>0</v>
      </c>
      <c r="AK101" s="114">
        <f t="shared" si="65"/>
        <v>0</v>
      </c>
      <c r="AL101" s="114">
        <f t="shared" si="49"/>
        <v>1165.3351009916503</v>
      </c>
      <c r="AM101" s="114">
        <f t="shared" si="66"/>
        <v>1165.3351009916503</v>
      </c>
      <c r="AN101" s="115">
        <f t="shared" si="67"/>
        <v>0</v>
      </c>
    </row>
    <row r="102" spans="1:40" ht="14.4">
      <c r="A102" s="47">
        <f t="shared" si="68"/>
        <v>113</v>
      </c>
      <c r="B102" s="47">
        <f t="shared" si="69"/>
        <v>2100</v>
      </c>
      <c r="C102" s="48">
        <f t="shared" si="73"/>
        <v>0.26731890692450128</v>
      </c>
      <c r="D102" s="48">
        <f t="shared" si="74"/>
        <v>0.26731890692450128</v>
      </c>
      <c r="E102" s="48">
        <f t="shared" si="75"/>
        <v>0.13817258611852737</v>
      </c>
      <c r="F102" s="48">
        <f t="shared" si="76"/>
        <v>0.13817258611852737</v>
      </c>
      <c r="H102" s="19">
        <v>83</v>
      </c>
      <c r="I102" s="47">
        <f t="shared" si="70"/>
        <v>113</v>
      </c>
      <c r="J102" s="19">
        <f t="shared" si="43"/>
        <v>0.13817258611852737</v>
      </c>
      <c r="K102" s="19">
        <f t="shared" si="53"/>
        <v>0.86182741388147266</v>
      </c>
      <c r="L102" s="62">
        <v>3.1189999999999999E-2</v>
      </c>
      <c r="M102" s="113">
        <f t="shared" si="54"/>
        <v>4.2167328839933349E-2</v>
      </c>
      <c r="N102" s="114">
        <f t="shared" si="41"/>
        <v>12000</v>
      </c>
      <c r="O102" s="114"/>
      <c r="P102" s="114"/>
      <c r="Q102" s="114"/>
      <c r="R102" s="114">
        <f>SUM($P$19:P101)*Q101</f>
        <v>0</v>
      </c>
      <c r="S102" s="114">
        <f t="shared" si="44"/>
        <v>55719.6510203367</v>
      </c>
      <c r="T102" s="114">
        <f t="shared" si="55"/>
        <v>0</v>
      </c>
      <c r="U102" s="114">
        <f t="shared" si="56"/>
        <v>0</v>
      </c>
      <c r="V102" s="114">
        <f t="shared" si="57"/>
        <v>55719.6510203367</v>
      </c>
      <c r="W102" s="114">
        <f t="shared" si="58"/>
        <v>0</v>
      </c>
      <c r="X102" s="114">
        <f t="shared" si="45"/>
        <v>0</v>
      </c>
      <c r="Y102" s="114">
        <f t="shared" si="59"/>
        <v>55719.6510203367</v>
      </c>
      <c r="Z102" s="114">
        <f t="shared" si="71"/>
        <v>55719.6510203367</v>
      </c>
      <c r="AA102" s="114">
        <f t="shared" si="60"/>
        <v>56834.044040743436</v>
      </c>
      <c r="AB102" s="114">
        <f t="shared" si="61"/>
        <v>56834.044040743436</v>
      </c>
      <c r="AC102" s="114">
        <f t="shared" si="72"/>
        <v>56834.044040743436</v>
      </c>
      <c r="AD102" s="114">
        <f t="shared" si="46"/>
        <v>7009.3584265007376</v>
      </c>
      <c r="AE102" s="114">
        <f t="shared" si="62"/>
        <v>-2461.6425508123557</v>
      </c>
      <c r="AF102" s="114">
        <f t="shared" si="47"/>
        <v>6909.5455950307514</v>
      </c>
      <c r="AG102" s="114">
        <f t="shared" si="48"/>
        <v>-7149.5455950307496</v>
      </c>
      <c r="AH102" s="114">
        <f t="shared" si="63"/>
        <v>5480.9265024244996</v>
      </c>
      <c r="AI102" s="114"/>
      <c r="AJ102" s="114">
        <f t="shared" si="64"/>
        <v>0</v>
      </c>
      <c r="AK102" s="114">
        <f t="shared" si="65"/>
        <v>0</v>
      </c>
      <c r="AL102" s="114">
        <f t="shared" si="49"/>
        <v>1114.393020406734</v>
      </c>
      <c r="AM102" s="114">
        <f t="shared" si="66"/>
        <v>1114.393020406734</v>
      </c>
      <c r="AN102" s="115">
        <f t="shared" si="67"/>
        <v>0</v>
      </c>
    </row>
    <row r="103" spans="1:40" ht="14.4">
      <c r="A103" s="47">
        <f t="shared" si="68"/>
        <v>114</v>
      </c>
      <c r="B103" s="47">
        <f t="shared" si="69"/>
        <v>2101</v>
      </c>
      <c r="C103" s="48">
        <f t="shared" si="73"/>
        <v>0.27501877781612138</v>
      </c>
      <c r="D103" s="48">
        <f t="shared" si="74"/>
        <v>0.27501877781612138</v>
      </c>
      <c r="E103" s="48">
        <f t="shared" si="75"/>
        <v>0.14143604033407475</v>
      </c>
      <c r="F103" s="48">
        <f t="shared" si="76"/>
        <v>0.14143604033407475</v>
      </c>
      <c r="H103" s="19">
        <v>84</v>
      </c>
      <c r="I103" s="47">
        <f t="shared" si="70"/>
        <v>114</v>
      </c>
      <c r="J103" s="19">
        <f t="shared" si="43"/>
        <v>0.14143604033407475</v>
      </c>
      <c r="K103" s="19">
        <f t="shared" si="53"/>
        <v>0.85856395966592525</v>
      </c>
      <c r="L103" s="62">
        <v>3.1320000000000001E-2</v>
      </c>
      <c r="M103" s="113">
        <f t="shared" si="54"/>
        <v>4.1570007647340868E-2</v>
      </c>
      <c r="N103" s="114">
        <f t="shared" si="41"/>
        <v>12000</v>
      </c>
      <c r="O103" s="114"/>
      <c r="P103" s="114"/>
      <c r="Q103" s="114"/>
      <c r="R103" s="114">
        <f>SUM($P$19:P102)*Q102</f>
        <v>0</v>
      </c>
      <c r="S103" s="114">
        <f t="shared" si="44"/>
        <v>52868.116269906313</v>
      </c>
      <c r="T103" s="114">
        <f t="shared" si="55"/>
        <v>0</v>
      </c>
      <c r="U103" s="114">
        <f t="shared" si="56"/>
        <v>0</v>
      </c>
      <c r="V103" s="114">
        <f t="shared" si="57"/>
        <v>52868.116269906313</v>
      </c>
      <c r="W103" s="114">
        <f t="shared" si="58"/>
        <v>0</v>
      </c>
      <c r="X103" s="114">
        <f t="shared" si="45"/>
        <v>0</v>
      </c>
      <c r="Y103" s="114">
        <f t="shared" si="59"/>
        <v>52868.116269906313</v>
      </c>
      <c r="Z103" s="114">
        <f t="shared" si="71"/>
        <v>52868.116269906313</v>
      </c>
      <c r="AA103" s="114">
        <f t="shared" si="60"/>
        <v>53925.478595304441</v>
      </c>
      <c r="AB103" s="114">
        <f t="shared" si="61"/>
        <v>53925.478595304441</v>
      </c>
      <c r="AC103" s="114">
        <f t="shared" si="72"/>
        <v>53925.478595304441</v>
      </c>
      <c r="AD103" s="114">
        <f t="shared" si="46"/>
        <v>6732.4332404743182</v>
      </c>
      <c r="AE103" s="114">
        <f t="shared" si="62"/>
        <v>-2184.7173647859363</v>
      </c>
      <c r="AF103" s="114">
        <f t="shared" si="47"/>
        <v>6627.0819052837978</v>
      </c>
      <c r="AG103" s="114">
        <f t="shared" si="48"/>
        <v>-6867.0819052838024</v>
      </c>
      <c r="AH103" s="114">
        <f t="shared" si="63"/>
        <v>5480.9265024245051</v>
      </c>
      <c r="AI103" s="114"/>
      <c r="AJ103" s="114">
        <f t="shared" si="64"/>
        <v>0</v>
      </c>
      <c r="AK103" s="114">
        <f t="shared" si="65"/>
        <v>0</v>
      </c>
      <c r="AL103" s="114">
        <f t="shared" si="49"/>
        <v>1057.3623253981264</v>
      </c>
      <c r="AM103" s="114">
        <f t="shared" si="66"/>
        <v>1057.3623253981264</v>
      </c>
      <c r="AN103" s="115">
        <f t="shared" si="67"/>
        <v>0</v>
      </c>
    </row>
    <row r="104" spans="1:40" ht="14.4">
      <c r="A104" s="47">
        <f t="shared" si="68"/>
        <v>115</v>
      </c>
      <c r="B104" s="47">
        <f t="shared" si="69"/>
        <v>2102</v>
      </c>
      <c r="C104" s="48">
        <f t="shared" si="73"/>
        <v>0.28267070464467131</v>
      </c>
      <c r="D104" s="48">
        <f t="shared" si="74"/>
        <v>0.28267070464467131</v>
      </c>
      <c r="E104" s="48">
        <f t="shared" si="75"/>
        <v>0.14463902057474076</v>
      </c>
      <c r="F104" s="48">
        <f t="shared" si="76"/>
        <v>0.14463902057474076</v>
      </c>
      <c r="H104" s="19">
        <v>85</v>
      </c>
      <c r="I104" s="47">
        <f t="shared" si="70"/>
        <v>115</v>
      </c>
      <c r="J104" s="19">
        <f t="shared" si="43"/>
        <v>0.14463902057474076</v>
      </c>
      <c r="K104" s="19">
        <f t="shared" si="53"/>
        <v>0.85536097942525924</v>
      </c>
      <c r="L104" s="63">
        <v>3.1440000000000003E-2</v>
      </c>
      <c r="M104" s="113">
        <f t="shared" si="54"/>
        <v>4.2680098560012203E-2</v>
      </c>
      <c r="N104" s="114">
        <f t="shared" si="41"/>
        <v>12000</v>
      </c>
      <c r="O104" s="114"/>
      <c r="P104" s="114"/>
      <c r="Q104" s="114"/>
      <c r="R104" s="114">
        <f>SUM($P$19:P103)*Q103</f>
        <v>0</v>
      </c>
      <c r="S104" s="114">
        <f t="shared" si="44"/>
        <v>49579.304717544779</v>
      </c>
      <c r="T104" s="114">
        <f t="shared" si="55"/>
        <v>0</v>
      </c>
      <c r="U104" s="114">
        <f t="shared" si="56"/>
        <v>0</v>
      </c>
      <c r="V104" s="114">
        <f t="shared" si="57"/>
        <v>49579.304717544779</v>
      </c>
      <c r="W104" s="114">
        <f t="shared" si="58"/>
        <v>0</v>
      </c>
      <c r="X104" s="114">
        <f t="shared" si="45"/>
        <v>0</v>
      </c>
      <c r="Y104" s="114">
        <f t="shared" si="59"/>
        <v>49579.304717544779</v>
      </c>
      <c r="Z104" s="114">
        <f t="shared" si="71"/>
        <v>49579.304717544779</v>
      </c>
      <c r="AA104" s="114">
        <f t="shared" si="60"/>
        <v>50570.890811895675</v>
      </c>
      <c r="AB104" s="114">
        <f t="shared" si="61"/>
        <v>50570.890811895675</v>
      </c>
      <c r="AC104" s="114">
        <f t="shared" si="72"/>
        <v>50570.890811895675</v>
      </c>
      <c r="AD104" s="114">
        <f t="shared" si="46"/>
        <v>6354.5496684658574</v>
      </c>
      <c r="AE104" s="114">
        <f t="shared" si="62"/>
        <v>-1806.8337927774755</v>
      </c>
      <c r="AF104" s="114">
        <f t="shared" si="47"/>
        <v>6241.6406618351757</v>
      </c>
      <c r="AG104" s="114">
        <f t="shared" si="48"/>
        <v>-6481.6406618351748</v>
      </c>
      <c r="AH104" s="114">
        <f t="shared" si="63"/>
        <v>5480.9265024244996</v>
      </c>
      <c r="AI104" s="114"/>
      <c r="AJ104" s="114">
        <f t="shared" si="64"/>
        <v>0</v>
      </c>
      <c r="AK104" s="114">
        <f t="shared" si="65"/>
        <v>0</v>
      </c>
      <c r="AL104" s="114">
        <f t="shared" si="49"/>
        <v>991.58609435089556</v>
      </c>
      <c r="AM104" s="114">
        <f t="shared" si="66"/>
        <v>991.58609435089556</v>
      </c>
      <c r="AN104" s="115">
        <f t="shared" si="67"/>
        <v>0</v>
      </c>
    </row>
    <row r="105" spans="1:40" ht="14.4">
      <c r="A105" s="47">
        <f t="shared" si="68"/>
        <v>116</v>
      </c>
      <c r="B105" s="47">
        <f t="shared" si="69"/>
        <v>2103</v>
      </c>
      <c r="C105" s="48">
        <f t="shared" si="73"/>
        <v>0.29026046816914064</v>
      </c>
      <c r="D105" s="48">
        <f t="shared" si="74"/>
        <v>0.29026046816914064</v>
      </c>
      <c r="E105" s="48">
        <f t="shared" si="75"/>
        <v>0.14777442637753899</v>
      </c>
      <c r="F105" s="48">
        <f t="shared" si="76"/>
        <v>0.14777442637753899</v>
      </c>
      <c r="H105" s="19">
        <v>86</v>
      </c>
      <c r="I105" s="47">
        <f t="shared" si="70"/>
        <v>116</v>
      </c>
      <c r="J105" s="19">
        <f t="shared" si="43"/>
        <v>0.14777442637753899</v>
      </c>
      <c r="K105" s="19">
        <f t="shared" si="53"/>
        <v>0.85222557362246099</v>
      </c>
      <c r="L105" s="62">
        <v>3.1570000000000001E-2</v>
      </c>
      <c r="M105" s="113">
        <f t="shared" si="54"/>
        <v>4.2062394300495409E-2</v>
      </c>
      <c r="N105" s="114">
        <f t="shared" si="41"/>
        <v>12000</v>
      </c>
      <c r="O105" s="114"/>
      <c r="P105" s="114"/>
      <c r="Q105" s="114"/>
      <c r="R105" s="114">
        <f>SUM($P$19:P104)*Q104</f>
        <v>0</v>
      </c>
      <c r="S105" s="114">
        <f t="shared" si="44"/>
        <v>45808.955621326793</v>
      </c>
      <c r="T105" s="114">
        <f t="shared" si="55"/>
        <v>0</v>
      </c>
      <c r="U105" s="114">
        <f t="shared" si="56"/>
        <v>0</v>
      </c>
      <c r="V105" s="114">
        <f t="shared" si="57"/>
        <v>45808.955621326793</v>
      </c>
      <c r="W105" s="114">
        <f t="shared" si="58"/>
        <v>0</v>
      </c>
      <c r="X105" s="114">
        <f t="shared" si="45"/>
        <v>0</v>
      </c>
      <c r="Y105" s="114">
        <f t="shared" si="59"/>
        <v>45808.955621326793</v>
      </c>
      <c r="Z105" s="114">
        <f t="shared" si="71"/>
        <v>45808.955621326793</v>
      </c>
      <c r="AA105" s="114">
        <f t="shared" si="60"/>
        <v>46725.13473375333</v>
      </c>
      <c r="AB105" s="114">
        <f t="shared" si="61"/>
        <v>46725.13473375333</v>
      </c>
      <c r="AC105" s="114">
        <f t="shared" si="72"/>
        <v>46725.13473375333</v>
      </c>
      <c r="AD105" s="114">
        <f t="shared" si="46"/>
        <v>5862.4138702255441</v>
      </c>
      <c r="AE105" s="114">
        <f t="shared" si="62"/>
        <v>-1314.6979945371622</v>
      </c>
      <c r="AF105" s="114">
        <f t="shared" si="47"/>
        <v>5739.662147630057</v>
      </c>
      <c r="AG105" s="114">
        <f t="shared" si="48"/>
        <v>-5979.6621476300588</v>
      </c>
      <c r="AH105" s="114">
        <f t="shared" si="63"/>
        <v>5480.9265024245033</v>
      </c>
      <c r="AI105" s="114"/>
      <c r="AJ105" s="114">
        <f t="shared" si="64"/>
        <v>0</v>
      </c>
      <c r="AK105" s="114">
        <f t="shared" si="65"/>
        <v>0</v>
      </c>
      <c r="AL105" s="114">
        <f t="shared" si="49"/>
        <v>916.17911242653588</v>
      </c>
      <c r="AM105" s="114">
        <f t="shared" si="66"/>
        <v>916.17911242653588</v>
      </c>
      <c r="AN105" s="115">
        <f t="shared" si="67"/>
        <v>0</v>
      </c>
    </row>
    <row r="106" spans="1:40" ht="14.4">
      <c r="A106" s="47">
        <f t="shared" si="68"/>
        <v>117</v>
      </c>
      <c r="B106" s="47">
        <f t="shared" si="69"/>
        <v>2104</v>
      </c>
      <c r="C106" s="48">
        <f t="shared" si="73"/>
        <v>0.29777161064013047</v>
      </c>
      <c r="D106" s="48">
        <f t="shared" si="74"/>
        <v>0.29777161064013047</v>
      </c>
      <c r="E106" s="48">
        <f t="shared" si="75"/>
        <v>0.15083473934028796</v>
      </c>
      <c r="F106" s="48">
        <f t="shared" si="76"/>
        <v>0.15083473934028796</v>
      </c>
      <c r="H106" s="19">
        <v>87</v>
      </c>
      <c r="I106" s="47">
        <f t="shared" si="70"/>
        <v>117</v>
      </c>
      <c r="J106" s="19">
        <f t="shared" si="43"/>
        <v>0.15083473934028796</v>
      </c>
      <c r="K106" s="19">
        <f t="shared" si="53"/>
        <v>0.84916526065971198</v>
      </c>
      <c r="L106" s="62">
        <v>3.1690000000000003E-2</v>
      </c>
      <c r="M106" s="113">
        <f t="shared" si="54"/>
        <v>4.141503357939702E-2</v>
      </c>
      <c r="N106" s="114">
        <f t="shared" si="41"/>
        <v>12000</v>
      </c>
      <c r="O106" s="114"/>
      <c r="P106" s="114"/>
      <c r="Q106" s="114"/>
      <c r="R106" s="114">
        <f>SUM($P$19:P105)*Q105</f>
        <v>0</v>
      </c>
      <c r="S106" s="114">
        <f t="shared" si="44"/>
        <v>41340.042277546658</v>
      </c>
      <c r="T106" s="114">
        <f t="shared" si="55"/>
        <v>0</v>
      </c>
      <c r="U106" s="114">
        <f t="shared" si="56"/>
        <v>0</v>
      </c>
      <c r="V106" s="114">
        <f t="shared" si="57"/>
        <v>41340.042277546658</v>
      </c>
      <c r="W106" s="114">
        <f t="shared" si="58"/>
        <v>0</v>
      </c>
      <c r="X106" s="114">
        <f t="shared" si="45"/>
        <v>0</v>
      </c>
      <c r="Y106" s="114">
        <f t="shared" si="59"/>
        <v>41340.042277546658</v>
      </c>
      <c r="Z106" s="114">
        <f t="shared" si="71"/>
        <v>41340.042277546658</v>
      </c>
      <c r="AA106" s="114">
        <f t="shared" si="60"/>
        <v>42166.843123097591</v>
      </c>
      <c r="AB106" s="114">
        <f t="shared" si="61"/>
        <v>42166.843123097591</v>
      </c>
      <c r="AC106" s="114">
        <f t="shared" si="72"/>
        <v>42166.843123097591</v>
      </c>
      <c r="AD106" s="114">
        <f t="shared" si="46"/>
        <v>5211.5858174987516</v>
      </c>
      <c r="AE106" s="114">
        <f t="shared" si="62"/>
        <v>-663.86994181036971</v>
      </c>
      <c r="AF106" s="114">
        <f t="shared" si="47"/>
        <v>5075.8175338487272</v>
      </c>
      <c r="AG106" s="114">
        <f t="shared" si="48"/>
        <v>-5315.817533848719</v>
      </c>
      <c r="AH106" s="114">
        <f t="shared" si="63"/>
        <v>5480.9265024244924</v>
      </c>
      <c r="AI106" s="114"/>
      <c r="AJ106" s="114">
        <f t="shared" si="64"/>
        <v>0</v>
      </c>
      <c r="AK106" s="114">
        <f t="shared" si="65"/>
        <v>0</v>
      </c>
      <c r="AL106" s="114">
        <f t="shared" si="49"/>
        <v>826.80084555093322</v>
      </c>
      <c r="AM106" s="114">
        <f t="shared" si="66"/>
        <v>826.80084555093322</v>
      </c>
      <c r="AN106" s="115">
        <f t="shared" si="67"/>
        <v>0</v>
      </c>
    </row>
    <row r="107" spans="1:40" ht="14.4">
      <c r="A107" s="47">
        <f t="shared" si="68"/>
        <v>118</v>
      </c>
      <c r="B107" s="47">
        <f t="shared" si="69"/>
        <v>2105</v>
      </c>
      <c r="C107" s="48">
        <f t="shared" si="73"/>
        <v>0.30518464534243567</v>
      </c>
      <c r="D107" s="48">
        <f t="shared" si="74"/>
        <v>0.30518464534243567</v>
      </c>
      <c r="E107" s="48">
        <f t="shared" si="75"/>
        <v>0.15381074311504248</v>
      </c>
      <c r="F107" s="48">
        <f t="shared" si="76"/>
        <v>0.15381074311504248</v>
      </c>
      <c r="H107" s="19">
        <v>88</v>
      </c>
      <c r="I107" s="47">
        <f t="shared" si="70"/>
        <v>118</v>
      </c>
      <c r="J107" s="19">
        <f t="shared" si="43"/>
        <v>0.15381074311504248</v>
      </c>
      <c r="K107" s="19">
        <f t="shared" si="53"/>
        <v>0.8461892568849575</v>
      </c>
      <c r="L107" s="62">
        <v>3.1800000000000002E-2</v>
      </c>
      <c r="M107" s="113">
        <f t="shared" si="54"/>
        <v>4.2534837242716561E-2</v>
      </c>
      <c r="N107" s="114">
        <f t="shared" si="41"/>
        <v>12000</v>
      </c>
      <c r="O107" s="114"/>
      <c r="P107" s="114"/>
      <c r="Q107" s="114"/>
      <c r="R107" s="114">
        <f>SUM($P$19:P106)*Q106</f>
        <v>0</v>
      </c>
      <c r="S107" s="114">
        <f t="shared" si="44"/>
        <v>35982.584932824553</v>
      </c>
      <c r="T107" s="114">
        <f t="shared" si="55"/>
        <v>0</v>
      </c>
      <c r="U107" s="114">
        <f t="shared" si="56"/>
        <v>0</v>
      </c>
      <c r="V107" s="114">
        <f t="shared" si="57"/>
        <v>35982.584932824553</v>
      </c>
      <c r="W107" s="114">
        <f t="shared" si="58"/>
        <v>0</v>
      </c>
      <c r="X107" s="114">
        <f t="shared" si="45"/>
        <v>0</v>
      </c>
      <c r="Y107" s="114">
        <f t="shared" si="59"/>
        <v>35982.584932824553</v>
      </c>
      <c r="Z107" s="114">
        <f t="shared" si="71"/>
        <v>35982.584932824553</v>
      </c>
      <c r="AA107" s="114">
        <f t="shared" si="60"/>
        <v>36702.236631481042</v>
      </c>
      <c r="AB107" s="114">
        <f t="shared" si="61"/>
        <v>36702.236631481042</v>
      </c>
      <c r="AC107" s="114">
        <f t="shared" si="72"/>
        <v>36702.236631481042</v>
      </c>
      <c r="AD107" s="114">
        <f t="shared" si="46"/>
        <v>4359.2839076174496</v>
      </c>
      <c r="AE107" s="114">
        <f t="shared" si="62"/>
        <v>188.43196807093227</v>
      </c>
      <c r="AF107" s="114">
        <f t="shared" si="47"/>
        <v>4206.4695857698025</v>
      </c>
      <c r="AG107" s="114">
        <f t="shared" si="48"/>
        <v>-4446.4695857698007</v>
      </c>
      <c r="AH107" s="114">
        <f t="shared" si="63"/>
        <v>5480.9265024244996</v>
      </c>
      <c r="AI107" s="114"/>
      <c r="AJ107" s="114">
        <f t="shared" si="64"/>
        <v>0</v>
      </c>
      <c r="AK107" s="114">
        <f t="shared" si="65"/>
        <v>0</v>
      </c>
      <c r="AL107" s="114">
        <f t="shared" si="49"/>
        <v>719.65169865649102</v>
      </c>
      <c r="AM107" s="114">
        <f t="shared" si="66"/>
        <v>719.65169865649102</v>
      </c>
      <c r="AN107" s="115">
        <f t="shared" si="67"/>
        <v>0</v>
      </c>
    </row>
    <row r="108" spans="1:40" ht="14.4">
      <c r="A108" s="47">
        <f t="shared" si="68"/>
        <v>119</v>
      </c>
      <c r="B108" s="47">
        <f t="shared" si="69"/>
        <v>2106</v>
      </c>
      <c r="C108" s="48">
        <f t="shared" si="73"/>
        <v>0.31247717957347865</v>
      </c>
      <c r="D108" s="48">
        <f t="shared" si="74"/>
        <v>0.31247717957347865</v>
      </c>
      <c r="E108" s="48">
        <f t="shared" si="75"/>
        <v>0.15669294365114106</v>
      </c>
      <c r="F108" s="48">
        <f t="shared" si="76"/>
        <v>0.15669294365114106</v>
      </c>
      <c r="H108" s="19">
        <v>89</v>
      </c>
      <c r="I108" s="47">
        <f t="shared" si="70"/>
        <v>119</v>
      </c>
      <c r="J108" s="19">
        <f t="shared" si="43"/>
        <v>0.15669294365114106</v>
      </c>
      <c r="K108" s="19">
        <f t="shared" si="53"/>
        <v>0.84330705634885894</v>
      </c>
      <c r="L108" s="62">
        <v>3.1919999999999997E-2</v>
      </c>
      <c r="M108" s="113">
        <f t="shared" si="54"/>
        <v>4.186710867222887E-2</v>
      </c>
      <c r="N108" s="114">
        <f t="shared" si="41"/>
        <v>12000</v>
      </c>
      <c r="O108" s="114"/>
      <c r="P108" s="114"/>
      <c r="Q108" s="114"/>
      <c r="R108" s="114">
        <f>SUM($P$19:P107)*Q107</f>
        <v>0</v>
      </c>
      <c r="S108" s="114">
        <f t="shared" si="44"/>
        <v>29547.385618724624</v>
      </c>
      <c r="T108" s="114">
        <f t="shared" si="55"/>
        <v>0</v>
      </c>
      <c r="U108" s="114">
        <f t="shared" si="56"/>
        <v>0</v>
      </c>
      <c r="V108" s="114">
        <f t="shared" si="57"/>
        <v>29547.385618724624</v>
      </c>
      <c r="W108" s="114">
        <f t="shared" si="58"/>
        <v>0</v>
      </c>
      <c r="X108" s="114">
        <f t="shared" si="45"/>
        <v>0</v>
      </c>
      <c r="Y108" s="114">
        <f t="shared" si="59"/>
        <v>29547.385618724624</v>
      </c>
      <c r="Z108" s="114">
        <f t="shared" si="71"/>
        <v>29547.385618724624</v>
      </c>
      <c r="AA108" s="114">
        <f t="shared" si="60"/>
        <v>30138.333331099115</v>
      </c>
      <c r="AB108" s="114">
        <f t="shared" si="61"/>
        <v>30138.333331099115</v>
      </c>
      <c r="AC108" s="114">
        <f t="shared" si="72"/>
        <v>30138.333331099115</v>
      </c>
      <c r="AD108" s="114">
        <f t="shared" si="46"/>
        <v>3260.4393444589259</v>
      </c>
      <c r="AE108" s="114">
        <f t="shared" si="62"/>
        <v>1287.2765312294559</v>
      </c>
      <c r="AF108" s="114">
        <f t="shared" si="47"/>
        <v>3085.6481313481054</v>
      </c>
      <c r="AG108" s="114">
        <f t="shared" si="48"/>
        <v>-3325.6481313481049</v>
      </c>
      <c r="AH108" s="114">
        <f t="shared" si="63"/>
        <v>5480.9265024244996</v>
      </c>
      <c r="AI108" s="114"/>
      <c r="AJ108" s="114">
        <f t="shared" si="64"/>
        <v>0</v>
      </c>
      <c r="AK108" s="114">
        <f t="shared" si="65"/>
        <v>0</v>
      </c>
      <c r="AL108" s="114">
        <f t="shared" si="49"/>
        <v>590.94771237449254</v>
      </c>
      <c r="AM108" s="114">
        <f t="shared" si="66"/>
        <v>590.94771237449254</v>
      </c>
      <c r="AN108" s="115">
        <f t="shared" si="67"/>
        <v>0</v>
      </c>
    </row>
    <row r="109" spans="1:40" ht="14.4">
      <c r="A109" s="47">
        <f t="shared" si="68"/>
        <v>120</v>
      </c>
      <c r="B109" s="47">
        <f t="shared" si="69"/>
        <v>2107</v>
      </c>
      <c r="C109" s="48">
        <f t="shared" si="73"/>
        <v>0.31962577335704179</v>
      </c>
      <c r="D109" s="48">
        <f t="shared" si="74"/>
        <v>0.31962577335704179</v>
      </c>
      <c r="E109" s="48">
        <f t="shared" si="75"/>
        <v>0.15947005972830414</v>
      </c>
      <c r="F109" s="48">
        <f t="shared" si="76"/>
        <v>0.15947005972830414</v>
      </c>
      <c r="H109" s="19">
        <v>90</v>
      </c>
      <c r="I109" s="47">
        <f t="shared" si="70"/>
        <v>120</v>
      </c>
      <c r="J109" s="19">
        <f t="shared" si="43"/>
        <v>0.15947005972830414</v>
      </c>
      <c r="K109" s="19">
        <f t="shared" si="53"/>
        <v>0.84052994027169592</v>
      </c>
      <c r="L109" s="63">
        <v>3.2030000000000003E-2</v>
      </c>
      <c r="M109" s="113">
        <f t="shared" si="54"/>
        <v>4.2088163857841865E-2</v>
      </c>
      <c r="N109" s="114">
        <f t="shared" si="41"/>
        <v>12000</v>
      </c>
      <c r="O109" s="114"/>
      <c r="P109" s="114"/>
      <c r="Q109" s="114"/>
      <c r="R109" s="114">
        <f>SUM($P$19:P108)*Q108</f>
        <v>0</v>
      </c>
      <c r="S109" s="114">
        <f t="shared" si="44"/>
        <v>21678.988432149872</v>
      </c>
      <c r="T109" s="114">
        <f t="shared" si="55"/>
        <v>0</v>
      </c>
      <c r="U109" s="114">
        <f t="shared" si="56"/>
        <v>0</v>
      </c>
      <c r="V109" s="114">
        <f t="shared" si="57"/>
        <v>21678.988432149872</v>
      </c>
      <c r="W109" s="114">
        <f t="shared" si="58"/>
        <v>0</v>
      </c>
      <c r="X109" s="114">
        <f t="shared" si="45"/>
        <v>0</v>
      </c>
      <c r="Y109" s="114">
        <f t="shared" si="59"/>
        <v>21678.988432149872</v>
      </c>
      <c r="Z109" s="114">
        <f t="shared" si="71"/>
        <v>21678.988432149872</v>
      </c>
      <c r="AA109" s="114">
        <f t="shared" si="60"/>
        <v>22112.56820079287</v>
      </c>
      <c r="AB109" s="114">
        <f t="shared" si="61"/>
        <v>22112.56820079287</v>
      </c>
      <c r="AC109" s="114">
        <f t="shared" si="72"/>
        <v>22112.56820079287</v>
      </c>
      <c r="AD109" s="114">
        <f t="shared" si="46"/>
        <v>1836.3520315356909</v>
      </c>
      <c r="AE109" s="114">
        <f t="shared" si="62"/>
        <v>2711.3638441526909</v>
      </c>
      <c r="AF109" s="114">
        <f t="shared" si="47"/>
        <v>1633.0790721664089</v>
      </c>
      <c r="AG109" s="114">
        <f t="shared" si="48"/>
        <v>-1873.0790721664084</v>
      </c>
      <c r="AH109" s="114">
        <f t="shared" si="63"/>
        <v>5480.9265024244996</v>
      </c>
      <c r="AI109" s="114"/>
      <c r="AJ109" s="114">
        <f t="shared" si="64"/>
        <v>0</v>
      </c>
      <c r="AK109" s="114">
        <f t="shared" si="65"/>
        <v>0</v>
      </c>
      <c r="AL109" s="114">
        <f t="shared" si="49"/>
        <v>433.57976864299746</v>
      </c>
      <c r="AM109" s="114">
        <f t="shared" si="66"/>
        <v>433.57976864299746</v>
      </c>
      <c r="AN109" s="115">
        <f t="shared" si="67"/>
        <v>0</v>
      </c>
    </row>
    <row r="110" spans="1:40" ht="14.4">
      <c r="A110" s="47">
        <f t="shared" si="68"/>
        <v>121</v>
      </c>
      <c r="B110" s="47">
        <f t="shared" si="69"/>
        <v>2108</v>
      </c>
      <c r="C110" s="48">
        <f t="shared" si="73"/>
        <v>1</v>
      </c>
      <c r="D110" s="48">
        <f t="shared" si="74"/>
        <v>1</v>
      </c>
      <c r="E110" s="48">
        <f t="shared" si="75"/>
        <v>1</v>
      </c>
      <c r="F110" s="48">
        <f t="shared" si="76"/>
        <v>1</v>
      </c>
      <c r="H110" s="19">
        <v>91</v>
      </c>
      <c r="I110" s="47">
        <f t="shared" si="70"/>
        <v>121</v>
      </c>
      <c r="J110" s="19">
        <f t="shared" si="43"/>
        <v>1</v>
      </c>
      <c r="K110" s="19">
        <f t="shared" si="53"/>
        <v>0</v>
      </c>
      <c r="L110" s="62">
        <v>3.2140000000000002E-2</v>
      </c>
      <c r="M110" s="113">
        <f t="shared" si="54"/>
        <v>4.1380674649051041E-2</v>
      </c>
      <c r="N110" s="114">
        <f t="shared" si="41"/>
        <v>12000</v>
      </c>
      <c r="O110" s="114"/>
      <c r="P110" s="114"/>
      <c r="Q110" s="114"/>
      <c r="R110" s="114">
        <f>SUM($P$19:P109)*Q109</f>
        <v>0</v>
      </c>
      <c r="S110" s="114">
        <f t="shared" si="44"/>
        <v>12000</v>
      </c>
      <c r="T110" s="114">
        <f t="shared" si="55"/>
        <v>0</v>
      </c>
      <c r="U110" s="114">
        <f t="shared" si="56"/>
        <v>0</v>
      </c>
      <c r="V110" s="114">
        <f>S110+T110+U110*$M$5</f>
        <v>12000</v>
      </c>
      <c r="W110" s="114">
        <f t="shared" si="58"/>
        <v>0</v>
      </c>
      <c r="X110" s="114">
        <f t="shared" si="45"/>
        <v>0</v>
      </c>
      <c r="Y110" s="114">
        <f>V110-W110*$M$3</f>
        <v>12000</v>
      </c>
      <c r="Z110" s="114">
        <f t="shared" si="71"/>
        <v>12000</v>
      </c>
      <c r="AA110" s="114">
        <f t="shared" si="60"/>
        <v>12240</v>
      </c>
      <c r="AB110" s="114">
        <f t="shared" si="61"/>
        <v>12240</v>
      </c>
      <c r="AC110" s="114">
        <f t="shared" si="72"/>
        <v>12240</v>
      </c>
      <c r="AD110" s="114">
        <f t="shared" si="46"/>
        <v>0</v>
      </c>
      <c r="AE110" s="114">
        <f t="shared" si="62"/>
        <v>4547.7158756883819</v>
      </c>
      <c r="AF110" s="114">
        <f t="shared" si="47"/>
        <v>-240</v>
      </c>
      <c r="AG110" s="114">
        <f t="shared" si="48"/>
        <v>0</v>
      </c>
      <c r="AH110" s="114">
        <f t="shared" si="63"/>
        <v>5480.9265024245005</v>
      </c>
      <c r="AI110" s="114"/>
      <c r="AJ110" s="114">
        <f t="shared" si="64"/>
        <v>0</v>
      </c>
      <c r="AK110" s="114">
        <f t="shared" si="65"/>
        <v>0</v>
      </c>
      <c r="AL110" s="114">
        <f t="shared" si="49"/>
        <v>240</v>
      </c>
      <c r="AM110" s="114">
        <f t="shared" si="66"/>
        <v>240</v>
      </c>
      <c r="AN110" s="115">
        <f t="shared" si="67"/>
        <v>0</v>
      </c>
    </row>
    <row r="111" spans="1:40" ht="14.4">
      <c r="A111" s="47" t="str">
        <f t="shared" si="68"/>
        <v/>
      </c>
      <c r="B111" s="47" t="str">
        <f t="shared" si="69"/>
        <v/>
      </c>
      <c r="C111" s="48">
        <f t="shared" si="73"/>
        <v>0</v>
      </c>
      <c r="D111" s="48">
        <f t="shared" si="74"/>
        <v>0</v>
      </c>
      <c r="E111" s="48">
        <f t="shared" si="75"/>
        <v>0</v>
      </c>
      <c r="F111" s="48">
        <f t="shared" si="76"/>
        <v>0</v>
      </c>
      <c r="H111" s="19">
        <v>92</v>
      </c>
      <c r="I111" s="47" t="str">
        <f t="shared" si="70"/>
        <v/>
      </c>
      <c r="J111" s="19">
        <f t="shared" si="43"/>
        <v>0</v>
      </c>
      <c r="K111" s="19">
        <f t="shared" si="53"/>
        <v>1</v>
      </c>
      <c r="L111" s="62">
        <v>3.2239999999999998E-2</v>
      </c>
      <c r="M111" s="113">
        <f t="shared" si="54"/>
        <v>4.2520309546214108E-2</v>
      </c>
      <c r="N111" s="114"/>
      <c r="O111" s="114"/>
      <c r="P111" s="114"/>
      <c r="Q111" s="114"/>
      <c r="R111" s="114">
        <f>SUM($P$19:P110)*Q110</f>
        <v>0</v>
      </c>
      <c r="S111" s="114">
        <f t="shared" si="44"/>
        <v>0</v>
      </c>
      <c r="T111" s="114">
        <f t="shared" si="55"/>
        <v>0</v>
      </c>
      <c r="U111" s="114">
        <f t="shared" si="56"/>
        <v>0</v>
      </c>
      <c r="V111" s="114">
        <f t="shared" si="57"/>
        <v>0</v>
      </c>
      <c r="W111" s="114">
        <f t="shared" si="58"/>
        <v>0</v>
      </c>
      <c r="X111" s="114">
        <f t="shared" si="45"/>
        <v>0</v>
      </c>
      <c r="Y111" s="114">
        <f t="shared" si="59"/>
        <v>0</v>
      </c>
      <c r="Z111" s="114">
        <f t="shared" si="71"/>
        <v>0</v>
      </c>
      <c r="AA111" s="114">
        <f t="shared" si="60"/>
        <v>0</v>
      </c>
      <c r="AB111" s="114">
        <f t="shared" si="61"/>
        <v>0</v>
      </c>
      <c r="AC111" s="114">
        <f t="shared" si="72"/>
        <v>0</v>
      </c>
      <c r="AD111" s="114">
        <f t="shared" si="46"/>
        <v>0</v>
      </c>
      <c r="AE111" s="114">
        <f t="shared" si="62"/>
        <v>4547.7158756883819</v>
      </c>
      <c r="AF111" s="114">
        <f t="shared" si="47"/>
        <v>0</v>
      </c>
      <c r="AG111" s="114">
        <f t="shared" si="48"/>
        <v>0</v>
      </c>
      <c r="AH111" s="114">
        <f t="shared" si="63"/>
        <v>5240.9265024245005</v>
      </c>
      <c r="AI111" s="114"/>
      <c r="AJ111" s="114">
        <f t="shared" si="64"/>
        <v>0</v>
      </c>
      <c r="AK111" s="114">
        <f t="shared" si="65"/>
        <v>0</v>
      </c>
      <c r="AL111" s="114">
        <f t="shared" si="49"/>
        <v>0</v>
      </c>
      <c r="AM111" s="114">
        <f t="shared" si="66"/>
        <v>0</v>
      </c>
      <c r="AN111" s="115">
        <f t="shared" si="67"/>
        <v>0</v>
      </c>
    </row>
    <row r="112" spans="1:40" ht="14.4">
      <c r="A112" s="47" t="str">
        <f t="shared" si="68"/>
        <v/>
      </c>
      <c r="B112" s="47" t="str">
        <f t="shared" si="69"/>
        <v/>
      </c>
      <c r="C112" s="48">
        <f t="shared" si="73"/>
        <v>0</v>
      </c>
      <c r="D112" s="48">
        <f t="shared" si="74"/>
        <v>0</v>
      </c>
      <c r="E112" s="48">
        <f t="shared" si="75"/>
        <v>0</v>
      </c>
      <c r="F112" s="48">
        <f t="shared" si="76"/>
        <v>0</v>
      </c>
      <c r="H112" s="19">
        <v>93</v>
      </c>
      <c r="I112" s="47" t="str">
        <f t="shared" si="70"/>
        <v/>
      </c>
      <c r="J112" s="19">
        <f t="shared" si="43"/>
        <v>0</v>
      </c>
      <c r="K112" s="19">
        <f t="shared" si="53"/>
        <v>1</v>
      </c>
      <c r="L112" s="62">
        <v>3.2349999999999997E-2</v>
      </c>
      <c r="M112" s="113">
        <f t="shared" si="54"/>
        <v>4.1792466343967938E-2</v>
      </c>
      <c r="N112" s="114"/>
      <c r="O112" s="114"/>
      <c r="P112" s="114"/>
      <c r="Q112" s="114"/>
      <c r="R112" s="114">
        <f>SUM($P$19:P111)*Q111</f>
        <v>0</v>
      </c>
      <c r="S112" s="114">
        <f t="shared" si="44"/>
        <v>0</v>
      </c>
      <c r="T112" s="114">
        <f t="shared" si="55"/>
        <v>0</v>
      </c>
      <c r="U112" s="114">
        <f t="shared" si="56"/>
        <v>0</v>
      </c>
      <c r="V112" s="114">
        <f t="shared" si="57"/>
        <v>0</v>
      </c>
      <c r="W112" s="114">
        <f t="shared" si="58"/>
        <v>0</v>
      </c>
      <c r="X112" s="114">
        <f t="shared" si="45"/>
        <v>0</v>
      </c>
      <c r="Y112" s="114">
        <f t="shared" si="59"/>
        <v>0</v>
      </c>
      <c r="Z112" s="114">
        <f t="shared" si="71"/>
        <v>0</v>
      </c>
      <c r="AA112" s="114">
        <f t="shared" si="60"/>
        <v>0</v>
      </c>
      <c r="AB112" s="114">
        <f t="shared" si="61"/>
        <v>0</v>
      </c>
      <c r="AC112" s="114">
        <f t="shared" si="72"/>
        <v>0</v>
      </c>
      <c r="AD112" s="114">
        <f t="shared" si="46"/>
        <v>0</v>
      </c>
      <c r="AE112" s="114">
        <f t="shared" si="62"/>
        <v>4547.7158756883819</v>
      </c>
      <c r="AF112" s="114">
        <f t="shared" si="47"/>
        <v>0</v>
      </c>
      <c r="AG112" s="114">
        <f t="shared" si="48"/>
        <v>0</v>
      </c>
      <c r="AH112" s="114">
        <f t="shared" si="63"/>
        <v>5240.9265024245005</v>
      </c>
      <c r="AI112" s="114"/>
      <c r="AJ112" s="114">
        <f t="shared" si="64"/>
        <v>0</v>
      </c>
      <c r="AK112" s="114">
        <f t="shared" si="65"/>
        <v>0</v>
      </c>
      <c r="AL112" s="114">
        <f t="shared" si="49"/>
        <v>0</v>
      </c>
      <c r="AM112" s="114">
        <f t="shared" si="66"/>
        <v>0</v>
      </c>
      <c r="AN112" s="115">
        <f t="shared" si="67"/>
        <v>0</v>
      </c>
    </row>
    <row r="113" spans="1:40" ht="14.4">
      <c r="A113" s="47" t="str">
        <f t="shared" si="68"/>
        <v/>
      </c>
      <c r="B113" s="47" t="str">
        <f t="shared" si="69"/>
        <v/>
      </c>
      <c r="C113" s="48">
        <f t="shared" si="73"/>
        <v>0</v>
      </c>
      <c r="D113" s="48">
        <f t="shared" si="74"/>
        <v>0</v>
      </c>
      <c r="E113" s="48">
        <f t="shared" si="75"/>
        <v>0</v>
      </c>
      <c r="F113" s="48">
        <f t="shared" si="76"/>
        <v>0</v>
      </c>
      <c r="H113" s="19">
        <v>94</v>
      </c>
      <c r="I113" s="47" t="str">
        <f t="shared" si="70"/>
        <v/>
      </c>
      <c r="J113" s="19">
        <f t="shared" si="43"/>
        <v>0</v>
      </c>
      <c r="K113" s="19">
        <f t="shared" si="53"/>
        <v>1</v>
      </c>
      <c r="L113" s="62">
        <v>3.245E-2</v>
      </c>
      <c r="M113" s="113">
        <f t="shared" si="54"/>
        <v>4.1993376787049064E-2</v>
      </c>
      <c r="N113" s="114"/>
      <c r="O113" s="114"/>
      <c r="P113" s="114"/>
      <c r="Q113" s="114"/>
      <c r="R113" s="114">
        <f>SUM($P$19:P112)*Q112</f>
        <v>0</v>
      </c>
      <c r="S113" s="114">
        <f t="shared" si="44"/>
        <v>0</v>
      </c>
      <c r="T113" s="114">
        <f t="shared" si="55"/>
        <v>0</v>
      </c>
      <c r="U113" s="114">
        <f t="shared" si="56"/>
        <v>0</v>
      </c>
      <c r="V113" s="114">
        <f t="shared" si="57"/>
        <v>0</v>
      </c>
      <c r="W113" s="114">
        <f t="shared" si="58"/>
        <v>0</v>
      </c>
      <c r="X113" s="114">
        <f t="shared" si="45"/>
        <v>0</v>
      </c>
      <c r="Y113" s="114">
        <f t="shared" si="59"/>
        <v>0</v>
      </c>
      <c r="Z113" s="114">
        <f t="shared" si="71"/>
        <v>0</v>
      </c>
      <c r="AA113" s="114">
        <f t="shared" si="60"/>
        <v>0</v>
      </c>
      <c r="AB113" s="114">
        <f t="shared" si="61"/>
        <v>0</v>
      </c>
      <c r="AC113" s="114">
        <f t="shared" si="72"/>
        <v>0</v>
      </c>
      <c r="AD113" s="114">
        <f t="shared" si="46"/>
        <v>0</v>
      </c>
      <c r="AE113" s="114">
        <f t="shared" si="62"/>
        <v>4547.7158756883819</v>
      </c>
      <c r="AF113" s="114">
        <f t="shared" si="47"/>
        <v>0</v>
      </c>
      <c r="AG113" s="114">
        <f t="shared" si="48"/>
        <v>0</v>
      </c>
      <c r="AH113" s="114">
        <f t="shared" si="63"/>
        <v>5240.9265024245005</v>
      </c>
      <c r="AI113" s="114"/>
      <c r="AJ113" s="114">
        <f t="shared" si="64"/>
        <v>0</v>
      </c>
      <c r="AK113" s="114">
        <f t="shared" si="65"/>
        <v>0</v>
      </c>
      <c r="AL113" s="114">
        <f t="shared" si="49"/>
        <v>0</v>
      </c>
      <c r="AM113" s="114">
        <f t="shared" si="66"/>
        <v>0</v>
      </c>
      <c r="AN113" s="115">
        <f t="shared" si="67"/>
        <v>0</v>
      </c>
    </row>
    <row r="114" spans="1:40" ht="14.4">
      <c r="A114" s="47" t="str">
        <f t="shared" si="68"/>
        <v/>
      </c>
      <c r="B114" s="47" t="str">
        <f t="shared" si="69"/>
        <v/>
      </c>
      <c r="C114" s="48">
        <f t="shared" si="73"/>
        <v>0</v>
      </c>
      <c r="D114" s="48">
        <f t="shared" si="74"/>
        <v>0</v>
      </c>
      <c r="E114" s="48">
        <f t="shared" si="75"/>
        <v>0</v>
      </c>
      <c r="F114" s="48">
        <f t="shared" si="76"/>
        <v>0</v>
      </c>
      <c r="H114" s="19">
        <v>95</v>
      </c>
      <c r="I114" s="47" t="str">
        <f t="shared" si="70"/>
        <v/>
      </c>
      <c r="J114" s="19">
        <f t="shared" si="43"/>
        <v>0</v>
      </c>
      <c r="K114" s="19">
        <f t="shared" si="53"/>
        <v>1</v>
      </c>
      <c r="L114" s="63">
        <v>3.2550000000000003E-2</v>
      </c>
      <c r="M114" s="113">
        <f t="shared" si="54"/>
        <v>4.2194296826311151E-2</v>
      </c>
      <c r="N114" s="114"/>
      <c r="O114" s="114"/>
      <c r="P114" s="114"/>
      <c r="Q114" s="114"/>
      <c r="R114" s="114">
        <f>SUM($P$19:P113)*Q113</f>
        <v>0</v>
      </c>
      <c r="S114" s="114">
        <f t="shared" si="44"/>
        <v>0</v>
      </c>
      <c r="T114" s="114">
        <f t="shared" si="55"/>
        <v>0</v>
      </c>
      <c r="U114" s="114">
        <f t="shared" si="56"/>
        <v>0</v>
      </c>
      <c r="V114" s="114">
        <f t="shared" si="57"/>
        <v>0</v>
      </c>
      <c r="W114" s="114">
        <f t="shared" si="58"/>
        <v>0</v>
      </c>
      <c r="X114" s="114">
        <f t="shared" si="45"/>
        <v>0</v>
      </c>
      <c r="Y114" s="114">
        <f t="shared" si="59"/>
        <v>0</v>
      </c>
      <c r="Z114" s="114">
        <f t="shared" si="71"/>
        <v>0</v>
      </c>
      <c r="AA114" s="114">
        <f t="shared" si="60"/>
        <v>0</v>
      </c>
      <c r="AB114" s="114">
        <f t="shared" si="61"/>
        <v>0</v>
      </c>
      <c r="AC114" s="114">
        <f t="shared" si="72"/>
        <v>0</v>
      </c>
      <c r="AD114" s="114">
        <f t="shared" si="46"/>
        <v>0</v>
      </c>
      <c r="AE114" s="114">
        <f t="shared" si="62"/>
        <v>4547.7158756883819</v>
      </c>
      <c r="AF114" s="114">
        <f t="shared" si="47"/>
        <v>0</v>
      </c>
      <c r="AG114" s="114">
        <f t="shared" si="48"/>
        <v>0</v>
      </c>
      <c r="AH114" s="114">
        <f t="shared" si="63"/>
        <v>5240.9265024245005</v>
      </c>
      <c r="AI114" s="114"/>
      <c r="AJ114" s="114">
        <f t="shared" si="64"/>
        <v>0</v>
      </c>
      <c r="AK114" s="114">
        <f t="shared" si="65"/>
        <v>0</v>
      </c>
      <c r="AL114" s="114">
        <f t="shared" si="49"/>
        <v>0</v>
      </c>
      <c r="AM114" s="114">
        <f t="shared" si="66"/>
        <v>0</v>
      </c>
      <c r="AN114" s="115">
        <f t="shared" si="67"/>
        <v>0</v>
      </c>
    </row>
    <row r="115" spans="1:40" ht="14.4">
      <c r="A115" s="47" t="str">
        <f t="shared" si="68"/>
        <v/>
      </c>
      <c r="B115" s="47" t="str">
        <f t="shared" si="69"/>
        <v/>
      </c>
      <c r="C115" s="48">
        <f t="shared" si="73"/>
        <v>0</v>
      </c>
      <c r="D115" s="48">
        <f t="shared" si="74"/>
        <v>0</v>
      </c>
      <c r="E115" s="48">
        <f t="shared" si="75"/>
        <v>0</v>
      </c>
      <c r="F115" s="48">
        <f t="shared" si="76"/>
        <v>0</v>
      </c>
      <c r="H115" s="19">
        <v>96</v>
      </c>
      <c r="I115" s="47" t="str">
        <f t="shared" si="70"/>
        <v/>
      </c>
      <c r="J115" s="19">
        <f t="shared" ref="J115:J146" si="77">IF($D$4="1.O. Selektion",E115,IF($D$4="1.O. Aggregat",F115,IF($D$4="2.O. Selektion",C115,D115)))</f>
        <v>0</v>
      </c>
      <c r="K115" s="19">
        <f t="shared" si="53"/>
        <v>1</v>
      </c>
      <c r="L115" s="62">
        <v>3.2649999999999998E-2</v>
      </c>
      <c r="M115" s="113">
        <f t="shared" si="54"/>
        <v>4.1416622184564655E-2</v>
      </c>
      <c r="N115" s="114"/>
      <c r="O115" s="114"/>
      <c r="P115" s="114"/>
      <c r="Q115" s="114"/>
      <c r="R115" s="114">
        <f>SUM($P$19:P114)*Q114</f>
        <v>0</v>
      </c>
      <c r="S115" s="114">
        <f t="shared" ref="S115:S140" si="78">N115+S116*K115/(1+M115)</f>
        <v>0</v>
      </c>
      <c r="T115" s="114">
        <f t="shared" si="55"/>
        <v>0</v>
      </c>
      <c r="U115" s="114">
        <f t="shared" si="56"/>
        <v>0</v>
      </c>
      <c r="V115" s="114">
        <f t="shared" si="57"/>
        <v>0</v>
      </c>
      <c r="W115" s="114">
        <f t="shared" si="58"/>
        <v>0</v>
      </c>
      <c r="X115" s="114">
        <f t="shared" ref="X115:X140" si="79">Q115+X116*K115/(1+M115)</f>
        <v>0</v>
      </c>
      <c r="Y115" s="114">
        <f t="shared" si="59"/>
        <v>0</v>
      </c>
      <c r="Z115" s="114">
        <f t="shared" si="71"/>
        <v>0</v>
      </c>
      <c r="AA115" s="114">
        <f t="shared" si="60"/>
        <v>0</v>
      </c>
      <c r="AB115" s="114">
        <f t="shared" si="61"/>
        <v>0</v>
      </c>
      <c r="AC115" s="114">
        <f t="shared" si="72"/>
        <v>0</v>
      </c>
      <c r="AD115" s="114">
        <f t="shared" ref="AD115:AD146" si="80">N115+Y116/(1+M115)-Y115</f>
        <v>0</v>
      </c>
      <c r="AE115" s="114">
        <f t="shared" si="62"/>
        <v>4547.7158756883819</v>
      </c>
      <c r="AF115" s="114">
        <f t="shared" ref="AF115:AF146" si="81">N115+AA116/(1+M115)-AA115</f>
        <v>0</v>
      </c>
      <c r="AG115" s="114">
        <f t="shared" ref="AG115:AG146" si="82">1/(1+M115)*J115*(O116+R116*$M$5-AA116)</f>
        <v>0</v>
      </c>
      <c r="AH115" s="114">
        <f t="shared" si="63"/>
        <v>5240.9265024245005</v>
      </c>
      <c r="AI115" s="114"/>
      <c r="AJ115" s="114">
        <f t="shared" si="64"/>
        <v>0</v>
      </c>
      <c r="AK115" s="114">
        <f t="shared" si="65"/>
        <v>0</v>
      </c>
      <c r="AL115" s="114">
        <f t="shared" ref="AL115:AL141" si="83">S115*$P$5</f>
        <v>0</v>
      </c>
      <c r="AM115" s="114">
        <f t="shared" si="66"/>
        <v>0</v>
      </c>
      <c r="AN115" s="115">
        <f t="shared" si="67"/>
        <v>0</v>
      </c>
    </row>
    <row r="116" spans="1:40" ht="14.4">
      <c r="A116" s="47" t="str">
        <f t="shared" si="68"/>
        <v/>
      </c>
      <c r="B116" s="47" t="str">
        <f t="shared" si="69"/>
        <v/>
      </c>
      <c r="C116" s="48">
        <f t="shared" si="73"/>
        <v>0</v>
      </c>
      <c r="D116" s="48">
        <f t="shared" si="74"/>
        <v>0</v>
      </c>
      <c r="E116" s="48">
        <f t="shared" si="75"/>
        <v>0</v>
      </c>
      <c r="F116" s="48">
        <f t="shared" si="76"/>
        <v>0</v>
      </c>
      <c r="H116" s="19">
        <v>97</v>
      </c>
      <c r="I116" s="47" t="str">
        <f t="shared" si="70"/>
        <v/>
      </c>
      <c r="J116" s="19">
        <f t="shared" si="77"/>
        <v>0</v>
      </c>
      <c r="K116" s="19">
        <f t="shared" si="53"/>
        <v>1</v>
      </c>
      <c r="L116" s="62">
        <v>3.2739999999999998E-2</v>
      </c>
      <c r="M116" s="113">
        <f t="shared" si="54"/>
        <v>4.2586166134305881E-2</v>
      </c>
      <c r="N116" s="114"/>
      <c r="O116" s="114"/>
      <c r="P116" s="114"/>
      <c r="Q116" s="114"/>
      <c r="R116" s="114">
        <f>SUM($P$19:P115)*Q115</f>
        <v>0</v>
      </c>
      <c r="S116" s="114">
        <f t="shared" si="78"/>
        <v>0</v>
      </c>
      <c r="T116" s="114">
        <f t="shared" si="55"/>
        <v>0</v>
      </c>
      <c r="U116" s="114">
        <f t="shared" si="56"/>
        <v>0</v>
      </c>
      <c r="V116" s="114">
        <f t="shared" si="57"/>
        <v>0</v>
      </c>
      <c r="W116" s="114">
        <f t="shared" si="58"/>
        <v>0</v>
      </c>
      <c r="X116" s="114">
        <f t="shared" si="79"/>
        <v>0</v>
      </c>
      <c r="Y116" s="114">
        <f t="shared" si="59"/>
        <v>0</v>
      </c>
      <c r="Z116" s="114">
        <f t="shared" si="71"/>
        <v>0</v>
      </c>
      <c r="AA116" s="114">
        <f t="shared" ref="AA116:AA147" si="84">V116+AM116-W116*$M$5</f>
        <v>0</v>
      </c>
      <c r="AB116" s="114">
        <f t="shared" ref="AB116:AB147" si="85">V116+AN116+AM116-W116*$M$5</f>
        <v>0</v>
      </c>
      <c r="AC116" s="114">
        <f t="shared" si="72"/>
        <v>0</v>
      </c>
      <c r="AD116" s="114">
        <f t="shared" si="80"/>
        <v>0</v>
      </c>
      <c r="AE116" s="114">
        <f t="shared" si="62"/>
        <v>4547.7158756883819</v>
      </c>
      <c r="AF116" s="114">
        <f t="shared" si="81"/>
        <v>0</v>
      </c>
      <c r="AG116" s="114">
        <f t="shared" si="82"/>
        <v>0</v>
      </c>
      <c r="AH116" s="114">
        <f t="shared" si="63"/>
        <v>5240.9265024245005</v>
      </c>
      <c r="AI116" s="114"/>
      <c r="AJ116" s="114">
        <f t="shared" si="64"/>
        <v>0</v>
      </c>
      <c r="AK116" s="114">
        <f t="shared" si="65"/>
        <v>0</v>
      </c>
      <c r="AL116" s="114">
        <f t="shared" si="83"/>
        <v>0</v>
      </c>
      <c r="AM116" s="114">
        <f t="shared" si="66"/>
        <v>0</v>
      </c>
      <c r="AN116" s="115">
        <f t="shared" si="67"/>
        <v>0</v>
      </c>
    </row>
    <row r="117" spans="1:40" ht="14.4">
      <c r="A117" s="47" t="str">
        <f t="shared" si="68"/>
        <v/>
      </c>
      <c r="B117" s="47" t="str">
        <f t="shared" si="69"/>
        <v/>
      </c>
      <c r="C117" s="48">
        <f t="shared" si="73"/>
        <v>0</v>
      </c>
      <c r="D117" s="48">
        <f t="shared" si="74"/>
        <v>0</v>
      </c>
      <c r="E117" s="48">
        <f t="shared" si="75"/>
        <v>0</v>
      </c>
      <c r="F117" s="48">
        <f t="shared" si="76"/>
        <v>0</v>
      </c>
      <c r="H117" s="19">
        <v>98</v>
      </c>
      <c r="I117" s="47" t="str">
        <f t="shared" si="70"/>
        <v/>
      </c>
      <c r="J117" s="19">
        <f t="shared" si="77"/>
        <v>0</v>
      </c>
      <c r="K117" s="19">
        <f t="shared" si="53"/>
        <v>1</v>
      </c>
      <c r="L117" s="62">
        <v>3.2840000000000001E-2</v>
      </c>
      <c r="M117" s="113">
        <f t="shared" si="54"/>
        <v>4.1788151155252473E-2</v>
      </c>
      <c r="N117" s="114"/>
      <c r="O117" s="114"/>
      <c r="P117" s="114"/>
      <c r="Q117" s="114"/>
      <c r="R117" s="114">
        <f>SUM($P$19:P116)*Q116</f>
        <v>0</v>
      </c>
      <c r="S117" s="114">
        <f t="shared" si="78"/>
        <v>0</v>
      </c>
      <c r="T117" s="114">
        <f t="shared" si="55"/>
        <v>0</v>
      </c>
      <c r="U117" s="114">
        <f t="shared" si="56"/>
        <v>0</v>
      </c>
      <c r="V117" s="114">
        <f t="shared" si="57"/>
        <v>0</v>
      </c>
      <c r="W117" s="114">
        <f t="shared" si="58"/>
        <v>0</v>
      </c>
      <c r="X117" s="114">
        <f t="shared" si="79"/>
        <v>0</v>
      </c>
      <c r="Y117" s="114">
        <f t="shared" si="59"/>
        <v>0</v>
      </c>
      <c r="Z117" s="114">
        <f t="shared" si="71"/>
        <v>0</v>
      </c>
      <c r="AA117" s="114">
        <f t="shared" si="84"/>
        <v>0</v>
      </c>
      <c r="AB117" s="114">
        <f t="shared" si="85"/>
        <v>0</v>
      </c>
      <c r="AC117" s="114">
        <f t="shared" si="72"/>
        <v>0</v>
      </c>
      <c r="AD117" s="114">
        <f t="shared" si="80"/>
        <v>0</v>
      </c>
      <c r="AE117" s="114">
        <f t="shared" si="62"/>
        <v>4547.7158756883819</v>
      </c>
      <c r="AF117" s="114">
        <f t="shared" si="81"/>
        <v>0</v>
      </c>
      <c r="AG117" s="114">
        <f t="shared" si="82"/>
        <v>0</v>
      </c>
      <c r="AH117" s="114">
        <f t="shared" si="63"/>
        <v>5240.9265024245005</v>
      </c>
      <c r="AI117" s="114"/>
      <c r="AJ117" s="114">
        <f t="shared" si="64"/>
        <v>0</v>
      </c>
      <c r="AK117" s="114">
        <f t="shared" si="65"/>
        <v>0</v>
      </c>
      <c r="AL117" s="114">
        <f t="shared" si="83"/>
        <v>0</v>
      </c>
      <c r="AM117" s="114">
        <f t="shared" si="66"/>
        <v>0</v>
      </c>
      <c r="AN117" s="115">
        <f t="shared" si="67"/>
        <v>0</v>
      </c>
    </row>
    <row r="118" spans="1:40" ht="14.4">
      <c r="A118" s="47" t="str">
        <f t="shared" si="68"/>
        <v/>
      </c>
      <c r="B118" s="47" t="str">
        <f t="shared" si="69"/>
        <v/>
      </c>
      <c r="C118" s="48">
        <f t="shared" si="73"/>
        <v>0</v>
      </c>
      <c r="D118" s="48">
        <f t="shared" si="74"/>
        <v>0</v>
      </c>
      <c r="E118" s="48">
        <f t="shared" si="75"/>
        <v>0</v>
      </c>
      <c r="F118" s="48">
        <f t="shared" si="76"/>
        <v>0</v>
      </c>
      <c r="H118" s="19">
        <v>99</v>
      </c>
      <c r="I118" s="47" t="str">
        <f t="shared" si="70"/>
        <v/>
      </c>
      <c r="J118" s="19">
        <f t="shared" si="77"/>
        <v>0</v>
      </c>
      <c r="K118" s="19">
        <f t="shared" si="53"/>
        <v>1</v>
      </c>
      <c r="L118" s="62">
        <v>3.2930000000000001E-2</v>
      </c>
      <c r="M118" s="113">
        <f t="shared" si="54"/>
        <v>4.1968927480883877E-2</v>
      </c>
      <c r="N118" s="114"/>
      <c r="O118" s="114"/>
      <c r="P118" s="114"/>
      <c r="Q118" s="114"/>
      <c r="R118" s="114">
        <f>SUM($P$19:P117)*Q117</f>
        <v>0</v>
      </c>
      <c r="S118" s="114">
        <f t="shared" si="78"/>
        <v>0</v>
      </c>
      <c r="T118" s="114">
        <f t="shared" si="55"/>
        <v>0</v>
      </c>
      <c r="U118" s="114">
        <f t="shared" si="56"/>
        <v>0</v>
      </c>
      <c r="V118" s="114">
        <f t="shared" si="57"/>
        <v>0</v>
      </c>
      <c r="W118" s="114">
        <f t="shared" si="58"/>
        <v>0</v>
      </c>
      <c r="X118" s="114">
        <f t="shared" si="79"/>
        <v>0</v>
      </c>
      <c r="Y118" s="114">
        <f t="shared" si="59"/>
        <v>0</v>
      </c>
      <c r="Z118" s="114">
        <f t="shared" si="71"/>
        <v>0</v>
      </c>
      <c r="AA118" s="114">
        <f t="shared" si="84"/>
        <v>0</v>
      </c>
      <c r="AB118" s="114">
        <f t="shared" si="85"/>
        <v>0</v>
      </c>
      <c r="AC118" s="114">
        <f t="shared" si="72"/>
        <v>0</v>
      </c>
      <c r="AD118" s="114">
        <f t="shared" si="80"/>
        <v>0</v>
      </c>
      <c r="AE118" s="114">
        <f t="shared" si="62"/>
        <v>4547.7158756883819</v>
      </c>
      <c r="AF118" s="114">
        <f t="shared" si="81"/>
        <v>0</v>
      </c>
      <c r="AG118" s="114">
        <f t="shared" si="82"/>
        <v>0</v>
      </c>
      <c r="AH118" s="114">
        <f t="shared" si="63"/>
        <v>5240.9265024245005</v>
      </c>
      <c r="AI118" s="114"/>
      <c r="AJ118" s="114">
        <f t="shared" si="64"/>
        <v>0</v>
      </c>
      <c r="AK118" s="114">
        <f t="shared" si="65"/>
        <v>0</v>
      </c>
      <c r="AL118" s="114">
        <f t="shared" si="83"/>
        <v>0</v>
      </c>
      <c r="AM118" s="114">
        <f t="shared" si="66"/>
        <v>0</v>
      </c>
      <c r="AN118" s="115">
        <f t="shared" si="67"/>
        <v>0</v>
      </c>
    </row>
    <row r="119" spans="1:40" ht="14.4">
      <c r="A119" s="47" t="str">
        <f t="shared" si="68"/>
        <v/>
      </c>
      <c r="B119" s="47" t="str">
        <f t="shared" si="69"/>
        <v/>
      </c>
      <c r="C119" s="48">
        <f t="shared" si="73"/>
        <v>0</v>
      </c>
      <c r="D119" s="48">
        <f t="shared" si="74"/>
        <v>0</v>
      </c>
      <c r="E119" s="48">
        <f t="shared" si="75"/>
        <v>0</v>
      </c>
      <c r="F119" s="48">
        <f t="shared" si="76"/>
        <v>0</v>
      </c>
      <c r="H119" s="19">
        <v>100</v>
      </c>
      <c r="I119" s="47" t="str">
        <f t="shared" si="70"/>
        <v/>
      </c>
      <c r="J119" s="19">
        <f t="shared" si="77"/>
        <v>0</v>
      </c>
      <c r="K119" s="19">
        <f t="shared" si="53"/>
        <v>1</v>
      </c>
      <c r="L119" s="63">
        <v>3.3020000000000001E-2</v>
      </c>
      <c r="M119" s="114">
        <f t="shared" si="54"/>
        <v>3.3020000000000049E-2</v>
      </c>
      <c r="N119" s="114"/>
      <c r="O119" s="114"/>
      <c r="P119" s="114"/>
      <c r="Q119" s="114"/>
      <c r="R119" s="114">
        <f>SUM($P$19:P118)*Q118</f>
        <v>0</v>
      </c>
      <c r="S119" s="114">
        <f t="shared" si="78"/>
        <v>0</v>
      </c>
      <c r="T119" s="114">
        <f t="shared" si="55"/>
        <v>0</v>
      </c>
      <c r="U119" s="114">
        <f t="shared" si="56"/>
        <v>0</v>
      </c>
      <c r="V119" s="114">
        <f t="shared" si="57"/>
        <v>0</v>
      </c>
      <c r="W119" s="114">
        <f t="shared" si="58"/>
        <v>0</v>
      </c>
      <c r="X119" s="114">
        <f t="shared" si="79"/>
        <v>0</v>
      </c>
      <c r="Y119" s="114">
        <f t="shared" si="59"/>
        <v>0</v>
      </c>
      <c r="Z119" s="114">
        <f t="shared" si="71"/>
        <v>0</v>
      </c>
      <c r="AA119" s="114">
        <f t="shared" si="84"/>
        <v>0</v>
      </c>
      <c r="AB119" s="114">
        <f t="shared" si="85"/>
        <v>0</v>
      </c>
      <c r="AC119" s="114">
        <f t="shared" si="72"/>
        <v>0</v>
      </c>
      <c r="AD119" s="114">
        <f t="shared" si="80"/>
        <v>0</v>
      </c>
      <c r="AE119" s="114">
        <f t="shared" si="62"/>
        <v>4547.7158756883819</v>
      </c>
      <c r="AF119" s="114">
        <f t="shared" si="81"/>
        <v>0</v>
      </c>
      <c r="AG119" s="114">
        <f t="shared" si="82"/>
        <v>0</v>
      </c>
      <c r="AH119" s="114">
        <f t="shared" si="63"/>
        <v>5240.9265024245005</v>
      </c>
      <c r="AI119" s="114"/>
      <c r="AJ119" s="114">
        <f t="shared" si="64"/>
        <v>0</v>
      </c>
      <c r="AK119" s="114">
        <f t="shared" si="65"/>
        <v>0</v>
      </c>
      <c r="AL119" s="114">
        <f t="shared" si="83"/>
        <v>0</v>
      </c>
      <c r="AM119" s="114">
        <f t="shared" si="66"/>
        <v>0</v>
      </c>
      <c r="AN119" s="115">
        <f t="shared" si="67"/>
        <v>0</v>
      </c>
    </row>
    <row r="120" spans="1:40" ht="14.4">
      <c r="A120" s="47" t="str">
        <f t="shared" si="68"/>
        <v/>
      </c>
      <c r="B120" s="47" t="str">
        <f t="shared" si="69"/>
        <v/>
      </c>
      <c r="C120" s="48">
        <f t="shared" si="73"/>
        <v>0</v>
      </c>
      <c r="D120" s="48">
        <f t="shared" si="74"/>
        <v>0</v>
      </c>
      <c r="E120" s="48">
        <f t="shared" si="75"/>
        <v>0</v>
      </c>
      <c r="F120" s="48">
        <f t="shared" si="76"/>
        <v>0</v>
      </c>
      <c r="H120" s="19">
        <v>101</v>
      </c>
      <c r="I120" s="47" t="str">
        <f t="shared" si="70"/>
        <v/>
      </c>
      <c r="J120" s="19">
        <f t="shared" si="77"/>
        <v>0</v>
      </c>
      <c r="K120" s="19">
        <f t="shared" si="53"/>
        <v>1</v>
      </c>
      <c r="L120" s="63">
        <v>3.3020000000000001E-2</v>
      </c>
      <c r="M120" s="114">
        <f t="shared" si="54"/>
        <v>3.3019999999999827E-2</v>
      </c>
      <c r="N120" s="114"/>
      <c r="O120" s="114"/>
      <c r="P120" s="114"/>
      <c r="Q120" s="114"/>
      <c r="R120" s="114">
        <f>SUM($P$19:P119)*Q119</f>
        <v>0</v>
      </c>
      <c r="S120" s="114">
        <f t="shared" si="78"/>
        <v>0</v>
      </c>
      <c r="T120" s="114">
        <f t="shared" si="55"/>
        <v>0</v>
      </c>
      <c r="U120" s="114">
        <f t="shared" si="56"/>
        <v>0</v>
      </c>
      <c r="V120" s="114">
        <f t="shared" si="57"/>
        <v>0</v>
      </c>
      <c r="W120" s="114">
        <f t="shared" si="58"/>
        <v>0</v>
      </c>
      <c r="X120" s="114">
        <f t="shared" si="79"/>
        <v>0</v>
      </c>
      <c r="Y120" s="114">
        <f t="shared" si="59"/>
        <v>0</v>
      </c>
      <c r="Z120" s="114">
        <f t="shared" si="71"/>
        <v>0</v>
      </c>
      <c r="AA120" s="114">
        <f t="shared" si="84"/>
        <v>0</v>
      </c>
      <c r="AB120" s="114">
        <f t="shared" si="85"/>
        <v>0</v>
      </c>
      <c r="AC120" s="114">
        <f t="shared" si="72"/>
        <v>0</v>
      </c>
      <c r="AD120" s="114">
        <f t="shared" si="80"/>
        <v>0</v>
      </c>
      <c r="AE120" s="114">
        <f t="shared" si="62"/>
        <v>4547.7158756883819</v>
      </c>
      <c r="AF120" s="114">
        <f t="shared" si="81"/>
        <v>0</v>
      </c>
      <c r="AG120" s="114">
        <f t="shared" si="82"/>
        <v>0</v>
      </c>
      <c r="AH120" s="114">
        <f t="shared" si="63"/>
        <v>5240.9265024245005</v>
      </c>
      <c r="AI120" s="114"/>
      <c r="AJ120" s="114">
        <f t="shared" si="64"/>
        <v>0</v>
      </c>
      <c r="AK120" s="114">
        <f t="shared" si="65"/>
        <v>0</v>
      </c>
      <c r="AL120" s="114">
        <f t="shared" si="83"/>
        <v>0</v>
      </c>
      <c r="AM120" s="114">
        <f t="shared" si="66"/>
        <v>0</v>
      </c>
      <c r="AN120" s="115">
        <f t="shared" si="67"/>
        <v>0</v>
      </c>
    </row>
    <row r="121" spans="1:40" ht="14.4">
      <c r="A121" s="47" t="str">
        <f t="shared" si="68"/>
        <v/>
      </c>
      <c r="B121" s="47" t="str">
        <f t="shared" si="69"/>
        <v/>
      </c>
      <c r="C121" s="48">
        <f t="shared" si="73"/>
        <v>0</v>
      </c>
      <c r="D121" s="48">
        <f t="shared" si="74"/>
        <v>0</v>
      </c>
      <c r="E121" s="48">
        <f t="shared" si="75"/>
        <v>0</v>
      </c>
      <c r="F121" s="48">
        <f t="shared" si="76"/>
        <v>0</v>
      </c>
      <c r="H121" s="19">
        <v>102</v>
      </c>
      <c r="I121" s="47" t="str">
        <f t="shared" si="70"/>
        <v/>
      </c>
      <c r="J121" s="19">
        <f t="shared" si="77"/>
        <v>0</v>
      </c>
      <c r="K121" s="19">
        <f t="shared" si="53"/>
        <v>1</v>
      </c>
      <c r="L121" s="63">
        <v>3.3020000000000001E-2</v>
      </c>
      <c r="M121" s="114">
        <f t="shared" si="54"/>
        <v>3.3020000000000271E-2</v>
      </c>
      <c r="N121" s="114"/>
      <c r="O121" s="114"/>
      <c r="P121" s="114"/>
      <c r="Q121" s="114"/>
      <c r="R121" s="114">
        <f>SUM($P$19:P120)*Q120</f>
        <v>0</v>
      </c>
      <c r="S121" s="114">
        <f t="shared" si="78"/>
        <v>0</v>
      </c>
      <c r="T121" s="114">
        <f t="shared" si="55"/>
        <v>0</v>
      </c>
      <c r="U121" s="114">
        <f t="shared" si="56"/>
        <v>0</v>
      </c>
      <c r="V121" s="114">
        <f t="shared" si="57"/>
        <v>0</v>
      </c>
      <c r="W121" s="114">
        <f t="shared" si="58"/>
        <v>0</v>
      </c>
      <c r="X121" s="114">
        <f t="shared" si="79"/>
        <v>0</v>
      </c>
      <c r="Y121" s="114">
        <f t="shared" si="59"/>
        <v>0</v>
      </c>
      <c r="Z121" s="114">
        <f t="shared" si="71"/>
        <v>0</v>
      </c>
      <c r="AA121" s="114">
        <f t="shared" si="84"/>
        <v>0</v>
      </c>
      <c r="AB121" s="114">
        <f t="shared" si="85"/>
        <v>0</v>
      </c>
      <c r="AC121" s="114">
        <f t="shared" si="72"/>
        <v>0</v>
      </c>
      <c r="AD121" s="114">
        <f t="shared" si="80"/>
        <v>0</v>
      </c>
      <c r="AE121" s="114">
        <f t="shared" si="62"/>
        <v>4547.7158756883819</v>
      </c>
      <c r="AF121" s="114">
        <f t="shared" si="81"/>
        <v>0</v>
      </c>
      <c r="AG121" s="114">
        <f t="shared" si="82"/>
        <v>0</v>
      </c>
      <c r="AH121" s="114">
        <f t="shared" si="63"/>
        <v>5240.9265024245005</v>
      </c>
      <c r="AI121" s="114"/>
      <c r="AJ121" s="114">
        <f t="shared" si="64"/>
        <v>0</v>
      </c>
      <c r="AK121" s="114">
        <f t="shared" si="65"/>
        <v>0</v>
      </c>
      <c r="AL121" s="114">
        <f t="shared" si="83"/>
        <v>0</v>
      </c>
      <c r="AM121" s="114">
        <f t="shared" si="66"/>
        <v>0</v>
      </c>
      <c r="AN121" s="115">
        <f t="shared" si="67"/>
        <v>0</v>
      </c>
    </row>
    <row r="122" spans="1:40" ht="14.4">
      <c r="A122" s="47" t="str">
        <f t="shared" si="68"/>
        <v/>
      </c>
      <c r="B122" s="47" t="str">
        <f t="shared" si="69"/>
        <v/>
      </c>
      <c r="C122" s="48">
        <f t="shared" si="73"/>
        <v>0</v>
      </c>
      <c r="D122" s="48">
        <f t="shared" si="74"/>
        <v>0</v>
      </c>
      <c r="E122" s="48">
        <f t="shared" si="75"/>
        <v>0</v>
      </c>
      <c r="F122" s="48">
        <f t="shared" si="76"/>
        <v>0</v>
      </c>
      <c r="H122" s="19">
        <v>103</v>
      </c>
      <c r="I122" s="47" t="str">
        <f t="shared" si="70"/>
        <v/>
      </c>
      <c r="J122" s="19">
        <f t="shared" si="77"/>
        <v>0</v>
      </c>
      <c r="K122" s="19">
        <f t="shared" si="53"/>
        <v>1</v>
      </c>
      <c r="L122" s="63">
        <v>3.3020000000000001E-2</v>
      </c>
      <c r="M122" s="114">
        <f t="shared" si="54"/>
        <v>3.3019999999999827E-2</v>
      </c>
      <c r="N122" s="114"/>
      <c r="O122" s="114"/>
      <c r="P122" s="114"/>
      <c r="Q122" s="114"/>
      <c r="R122" s="114">
        <f>SUM($P$19:P121)*Q121</f>
        <v>0</v>
      </c>
      <c r="S122" s="114">
        <f t="shared" si="78"/>
        <v>0</v>
      </c>
      <c r="T122" s="114">
        <f t="shared" si="55"/>
        <v>0</v>
      </c>
      <c r="U122" s="114">
        <f t="shared" si="56"/>
        <v>0</v>
      </c>
      <c r="V122" s="114">
        <f t="shared" si="57"/>
        <v>0</v>
      </c>
      <c r="W122" s="114">
        <f t="shared" si="58"/>
        <v>0</v>
      </c>
      <c r="X122" s="114">
        <f t="shared" si="79"/>
        <v>0</v>
      </c>
      <c r="Y122" s="114">
        <f t="shared" si="59"/>
        <v>0</v>
      </c>
      <c r="Z122" s="114">
        <f t="shared" si="71"/>
        <v>0</v>
      </c>
      <c r="AA122" s="114">
        <f t="shared" si="84"/>
        <v>0</v>
      </c>
      <c r="AB122" s="114">
        <f t="shared" si="85"/>
        <v>0</v>
      </c>
      <c r="AC122" s="114">
        <f t="shared" si="72"/>
        <v>0</v>
      </c>
      <c r="AD122" s="114">
        <f t="shared" si="80"/>
        <v>0</v>
      </c>
      <c r="AE122" s="114">
        <f t="shared" si="62"/>
        <v>4547.7158756883819</v>
      </c>
      <c r="AF122" s="114">
        <f t="shared" si="81"/>
        <v>0</v>
      </c>
      <c r="AG122" s="114">
        <f t="shared" si="82"/>
        <v>0</v>
      </c>
      <c r="AH122" s="114">
        <f t="shared" si="63"/>
        <v>5240.9265024245005</v>
      </c>
      <c r="AI122" s="114"/>
      <c r="AJ122" s="114">
        <f t="shared" si="64"/>
        <v>0</v>
      </c>
      <c r="AK122" s="114">
        <f t="shared" si="65"/>
        <v>0</v>
      </c>
      <c r="AL122" s="114">
        <f t="shared" si="83"/>
        <v>0</v>
      </c>
      <c r="AM122" s="114">
        <f t="shared" si="66"/>
        <v>0</v>
      </c>
      <c r="AN122" s="115">
        <f t="shared" si="67"/>
        <v>0</v>
      </c>
    </row>
    <row r="123" spans="1:40" ht="14.4">
      <c r="A123" s="47" t="str">
        <f t="shared" si="68"/>
        <v/>
      </c>
      <c r="B123" s="47" t="str">
        <f t="shared" si="69"/>
        <v/>
      </c>
      <c r="C123" s="48">
        <f t="shared" si="73"/>
        <v>0</v>
      </c>
      <c r="D123" s="48">
        <f t="shared" si="74"/>
        <v>0</v>
      </c>
      <c r="E123" s="48">
        <f t="shared" si="75"/>
        <v>0</v>
      </c>
      <c r="F123" s="48">
        <f t="shared" si="76"/>
        <v>0</v>
      </c>
      <c r="H123" s="19">
        <v>104</v>
      </c>
      <c r="I123" s="47" t="str">
        <f t="shared" si="70"/>
        <v/>
      </c>
      <c r="J123" s="19">
        <f t="shared" si="77"/>
        <v>0</v>
      </c>
      <c r="K123" s="19">
        <f t="shared" si="53"/>
        <v>1</v>
      </c>
      <c r="L123" s="63">
        <v>3.3020000000000001E-2</v>
      </c>
      <c r="M123" s="114">
        <f t="shared" si="54"/>
        <v>3.3020000000000049E-2</v>
      </c>
      <c r="N123" s="114"/>
      <c r="O123" s="114"/>
      <c r="P123" s="114"/>
      <c r="Q123" s="114"/>
      <c r="R123" s="114">
        <f>SUM($P$19:P122)*Q122</f>
        <v>0</v>
      </c>
      <c r="S123" s="114">
        <f t="shared" si="78"/>
        <v>0</v>
      </c>
      <c r="T123" s="114">
        <f t="shared" si="55"/>
        <v>0</v>
      </c>
      <c r="U123" s="114">
        <f t="shared" si="56"/>
        <v>0</v>
      </c>
      <c r="V123" s="114">
        <f t="shared" si="57"/>
        <v>0</v>
      </c>
      <c r="W123" s="114">
        <f t="shared" si="58"/>
        <v>0</v>
      </c>
      <c r="X123" s="114">
        <f t="shared" si="79"/>
        <v>0</v>
      </c>
      <c r="Y123" s="114">
        <f t="shared" si="59"/>
        <v>0</v>
      </c>
      <c r="Z123" s="114">
        <f t="shared" si="71"/>
        <v>0</v>
      </c>
      <c r="AA123" s="114">
        <f t="shared" si="84"/>
        <v>0</v>
      </c>
      <c r="AB123" s="114">
        <f t="shared" si="85"/>
        <v>0</v>
      </c>
      <c r="AC123" s="114">
        <f t="shared" si="72"/>
        <v>0</v>
      </c>
      <c r="AD123" s="114">
        <f t="shared" si="80"/>
        <v>0</v>
      </c>
      <c r="AE123" s="114">
        <f t="shared" si="62"/>
        <v>4547.7158756883819</v>
      </c>
      <c r="AF123" s="114">
        <f t="shared" si="81"/>
        <v>0</v>
      </c>
      <c r="AG123" s="114">
        <f t="shared" si="82"/>
        <v>0</v>
      </c>
      <c r="AH123" s="114">
        <f t="shared" si="63"/>
        <v>5240.9265024245005</v>
      </c>
      <c r="AI123" s="114"/>
      <c r="AJ123" s="114">
        <f t="shared" si="64"/>
        <v>0</v>
      </c>
      <c r="AK123" s="114">
        <f t="shared" si="65"/>
        <v>0</v>
      </c>
      <c r="AL123" s="114">
        <f t="shared" si="83"/>
        <v>0</v>
      </c>
      <c r="AM123" s="114">
        <f t="shared" si="66"/>
        <v>0</v>
      </c>
      <c r="AN123" s="115">
        <f t="shared" si="67"/>
        <v>0</v>
      </c>
    </row>
    <row r="124" spans="1:40" ht="14.4">
      <c r="A124" s="47" t="str">
        <f t="shared" si="68"/>
        <v/>
      </c>
      <c r="B124" s="47" t="str">
        <f t="shared" si="69"/>
        <v/>
      </c>
      <c r="C124" s="48">
        <f t="shared" si="73"/>
        <v>0</v>
      </c>
      <c r="D124" s="48">
        <f t="shared" si="74"/>
        <v>0</v>
      </c>
      <c r="E124" s="48">
        <f t="shared" si="75"/>
        <v>0</v>
      </c>
      <c r="F124" s="48">
        <f t="shared" si="76"/>
        <v>0</v>
      </c>
      <c r="H124" s="19">
        <v>105</v>
      </c>
      <c r="I124" s="47" t="str">
        <f t="shared" si="70"/>
        <v/>
      </c>
      <c r="J124" s="19">
        <f t="shared" si="77"/>
        <v>0</v>
      </c>
      <c r="K124" s="19">
        <f t="shared" si="53"/>
        <v>1</v>
      </c>
      <c r="L124" s="63">
        <v>3.3020000000000001E-2</v>
      </c>
      <c r="M124" s="114">
        <f t="shared" si="54"/>
        <v>3.3020000000000049E-2</v>
      </c>
      <c r="N124" s="114"/>
      <c r="O124" s="114"/>
      <c r="P124" s="114"/>
      <c r="Q124" s="114"/>
      <c r="R124" s="114">
        <f>SUM($P$19:P123)*Q123</f>
        <v>0</v>
      </c>
      <c r="S124" s="114">
        <f t="shared" si="78"/>
        <v>0</v>
      </c>
      <c r="T124" s="114">
        <f t="shared" si="55"/>
        <v>0</v>
      </c>
      <c r="U124" s="114">
        <f t="shared" si="56"/>
        <v>0</v>
      </c>
      <c r="V124" s="114">
        <f t="shared" si="57"/>
        <v>0</v>
      </c>
      <c r="W124" s="114">
        <f t="shared" si="58"/>
        <v>0</v>
      </c>
      <c r="X124" s="114">
        <f t="shared" si="79"/>
        <v>0</v>
      </c>
      <c r="Y124" s="114">
        <f t="shared" si="59"/>
        <v>0</v>
      </c>
      <c r="Z124" s="114">
        <f t="shared" si="71"/>
        <v>0</v>
      </c>
      <c r="AA124" s="114">
        <f t="shared" si="84"/>
        <v>0</v>
      </c>
      <c r="AB124" s="114">
        <f t="shared" si="85"/>
        <v>0</v>
      </c>
      <c r="AC124" s="114">
        <f t="shared" si="72"/>
        <v>0</v>
      </c>
      <c r="AD124" s="114">
        <f t="shared" si="80"/>
        <v>0</v>
      </c>
      <c r="AE124" s="114">
        <f t="shared" si="62"/>
        <v>4547.7158756883819</v>
      </c>
      <c r="AF124" s="114">
        <f t="shared" si="81"/>
        <v>0</v>
      </c>
      <c r="AG124" s="114">
        <f t="shared" si="82"/>
        <v>0</v>
      </c>
      <c r="AH124" s="114">
        <f t="shared" si="63"/>
        <v>5240.9265024245005</v>
      </c>
      <c r="AI124" s="114"/>
      <c r="AJ124" s="114">
        <f t="shared" si="64"/>
        <v>0</v>
      </c>
      <c r="AK124" s="114">
        <f t="shared" si="65"/>
        <v>0</v>
      </c>
      <c r="AL124" s="114">
        <f t="shared" si="83"/>
        <v>0</v>
      </c>
      <c r="AM124" s="114">
        <f t="shared" si="66"/>
        <v>0</v>
      </c>
      <c r="AN124" s="115">
        <f t="shared" si="67"/>
        <v>0</v>
      </c>
    </row>
    <row r="125" spans="1:40" ht="14.4">
      <c r="A125" s="47" t="str">
        <f t="shared" si="68"/>
        <v/>
      </c>
      <c r="B125" s="47" t="str">
        <f t="shared" si="69"/>
        <v/>
      </c>
      <c r="C125" s="48">
        <f t="shared" si="73"/>
        <v>0</v>
      </c>
      <c r="D125" s="48">
        <f t="shared" si="74"/>
        <v>0</v>
      </c>
      <c r="E125" s="48">
        <f t="shared" si="75"/>
        <v>0</v>
      </c>
      <c r="F125" s="48">
        <f t="shared" si="76"/>
        <v>0</v>
      </c>
      <c r="H125" s="19">
        <v>106</v>
      </c>
      <c r="I125" s="47" t="str">
        <f t="shared" si="70"/>
        <v/>
      </c>
      <c r="J125" s="19">
        <f t="shared" si="77"/>
        <v>0</v>
      </c>
      <c r="K125" s="19">
        <f t="shared" si="53"/>
        <v>1</v>
      </c>
      <c r="L125" s="63">
        <v>3.3020000000000001E-2</v>
      </c>
      <c r="M125" s="114">
        <f t="shared" si="54"/>
        <v>3.3019999999999827E-2</v>
      </c>
      <c r="N125" s="114"/>
      <c r="O125" s="114"/>
      <c r="P125" s="114"/>
      <c r="Q125" s="114"/>
      <c r="R125" s="114">
        <f>SUM($P$19:P124)*Q124</f>
        <v>0</v>
      </c>
      <c r="S125" s="114">
        <f t="shared" si="78"/>
        <v>0</v>
      </c>
      <c r="T125" s="114">
        <f t="shared" si="55"/>
        <v>0</v>
      </c>
      <c r="U125" s="114">
        <f t="shared" si="56"/>
        <v>0</v>
      </c>
      <c r="V125" s="114">
        <f t="shared" si="57"/>
        <v>0</v>
      </c>
      <c r="W125" s="114">
        <f t="shared" si="58"/>
        <v>0</v>
      </c>
      <c r="X125" s="114">
        <f t="shared" si="79"/>
        <v>0</v>
      </c>
      <c r="Y125" s="114">
        <f t="shared" si="59"/>
        <v>0</v>
      </c>
      <c r="Z125" s="114">
        <f t="shared" si="71"/>
        <v>0</v>
      </c>
      <c r="AA125" s="114">
        <f t="shared" si="84"/>
        <v>0</v>
      </c>
      <c r="AB125" s="114">
        <f t="shared" si="85"/>
        <v>0</v>
      </c>
      <c r="AC125" s="114">
        <f t="shared" si="72"/>
        <v>0</v>
      </c>
      <c r="AD125" s="114">
        <f t="shared" si="80"/>
        <v>0</v>
      </c>
      <c r="AE125" s="114">
        <f t="shared" si="62"/>
        <v>4547.7158756883819</v>
      </c>
      <c r="AF125" s="114">
        <f t="shared" si="81"/>
        <v>0</v>
      </c>
      <c r="AG125" s="114">
        <f t="shared" si="82"/>
        <v>0</v>
      </c>
      <c r="AH125" s="114">
        <f t="shared" si="63"/>
        <v>5240.9265024245005</v>
      </c>
      <c r="AI125" s="114"/>
      <c r="AJ125" s="114">
        <f t="shared" si="64"/>
        <v>0</v>
      </c>
      <c r="AK125" s="114">
        <f t="shared" si="65"/>
        <v>0</v>
      </c>
      <c r="AL125" s="114">
        <f t="shared" si="83"/>
        <v>0</v>
      </c>
      <c r="AM125" s="114">
        <f t="shared" si="66"/>
        <v>0</v>
      </c>
      <c r="AN125" s="115">
        <f t="shared" si="67"/>
        <v>0</v>
      </c>
    </row>
    <row r="126" spans="1:40" ht="14.4">
      <c r="A126" s="47" t="str">
        <f t="shared" si="68"/>
        <v/>
      </c>
      <c r="B126" s="47" t="str">
        <f t="shared" si="69"/>
        <v/>
      </c>
      <c r="C126" s="48">
        <f t="shared" si="73"/>
        <v>0</v>
      </c>
      <c r="D126" s="48">
        <f t="shared" si="74"/>
        <v>0</v>
      </c>
      <c r="E126" s="48">
        <f t="shared" si="75"/>
        <v>0</v>
      </c>
      <c r="F126" s="48">
        <f t="shared" si="76"/>
        <v>0</v>
      </c>
      <c r="H126" s="19">
        <v>107</v>
      </c>
      <c r="I126" s="47" t="str">
        <f t="shared" si="70"/>
        <v/>
      </c>
      <c r="J126" s="19">
        <f t="shared" si="77"/>
        <v>0</v>
      </c>
      <c r="K126" s="19">
        <f t="shared" si="53"/>
        <v>1</v>
      </c>
      <c r="L126" s="63">
        <v>3.3020000000000001E-2</v>
      </c>
      <c r="M126" s="114">
        <f t="shared" si="54"/>
        <v>3.3020000000000271E-2</v>
      </c>
      <c r="N126" s="114"/>
      <c r="O126" s="114"/>
      <c r="P126" s="114"/>
      <c r="Q126" s="114"/>
      <c r="R126" s="114">
        <f>SUM($P$19:P125)*Q125</f>
        <v>0</v>
      </c>
      <c r="S126" s="114">
        <f t="shared" si="78"/>
        <v>0</v>
      </c>
      <c r="T126" s="114">
        <f t="shared" si="55"/>
        <v>0</v>
      </c>
      <c r="U126" s="114">
        <f t="shared" si="56"/>
        <v>0</v>
      </c>
      <c r="V126" s="114">
        <f t="shared" si="57"/>
        <v>0</v>
      </c>
      <c r="W126" s="114">
        <f t="shared" si="58"/>
        <v>0</v>
      </c>
      <c r="X126" s="114">
        <f t="shared" si="79"/>
        <v>0</v>
      </c>
      <c r="Y126" s="114">
        <f t="shared" si="59"/>
        <v>0</v>
      </c>
      <c r="Z126" s="114">
        <f t="shared" si="71"/>
        <v>0</v>
      </c>
      <c r="AA126" s="114">
        <f t="shared" si="84"/>
        <v>0</v>
      </c>
      <c r="AB126" s="114">
        <f t="shared" si="85"/>
        <v>0</v>
      </c>
      <c r="AC126" s="114">
        <f t="shared" si="72"/>
        <v>0</v>
      </c>
      <c r="AD126" s="114">
        <f t="shared" si="80"/>
        <v>0</v>
      </c>
      <c r="AE126" s="114">
        <f t="shared" si="62"/>
        <v>4547.7158756883819</v>
      </c>
      <c r="AF126" s="114">
        <f t="shared" si="81"/>
        <v>0</v>
      </c>
      <c r="AG126" s="114">
        <f t="shared" si="82"/>
        <v>0</v>
      </c>
      <c r="AH126" s="114">
        <f t="shared" si="63"/>
        <v>5240.9265024245005</v>
      </c>
      <c r="AI126" s="114"/>
      <c r="AJ126" s="114">
        <f t="shared" si="64"/>
        <v>0</v>
      </c>
      <c r="AK126" s="114">
        <f t="shared" si="65"/>
        <v>0</v>
      </c>
      <c r="AL126" s="114">
        <f t="shared" si="83"/>
        <v>0</v>
      </c>
      <c r="AM126" s="114">
        <f t="shared" si="66"/>
        <v>0</v>
      </c>
      <c r="AN126" s="115">
        <f t="shared" si="67"/>
        <v>0</v>
      </c>
    </row>
    <row r="127" spans="1:40" ht="14.4">
      <c r="A127" s="47" t="str">
        <f t="shared" si="68"/>
        <v/>
      </c>
      <c r="B127" s="47" t="str">
        <f t="shared" si="69"/>
        <v/>
      </c>
      <c r="C127" s="48">
        <f t="shared" ref="C127:C159" si="86">IF($A127=121,1,IF($A127&gt;121,0,IF($A127&lt;(x+n),INDEX(Aggregattafel_2.O,$A127+1,Geschlecht),IF($A127=(x+n),INDEX(f,1,Geschlecht),IF(AND($A127&gt;(x+n),$A127&lt;(x+n+5)),INDEX(f,2,Geschlecht),1))*INDEX(Selektionstafel_2.O,$A127+1,Geschlecht))*EXP(-(INDEX(F_2_2.O,$A127+1,Geschlecht)*($B127-1999)+INDEX(G,$B127-1998,1)*(INDEX(F_1_2.O,$A127+1,Geschlecht)-INDEX(F_2_2.O,$A127+1,Geschlecht))))))</f>
        <v>0</v>
      </c>
      <c r="D127" s="48">
        <f t="shared" ref="D127:D159" si="87">IF($A127=121,1,IF($A127&gt;121,0,INDEX(Aggregattafel_2.O,$A127+1,Geschlecht)*EXP(-(INDEX(F_2_2.O,$A127+1,Geschlecht)*($B127-1999)+INDEX(G,$B127-1998,1)*(INDEX(F_1_2.O,$A127+1,Geschlecht)-INDEX(F_2_2.O,$A127+1,Geschlecht))))))</f>
        <v>0</v>
      </c>
      <c r="E127" s="48">
        <f t="shared" ref="E127:E159" si="88">IF($A127=121,1,IF($A127&gt;121,0,IF($A127&lt;(x+n),INDEX(Aggregattafel_1.O,$A127+1,Geschlecht),IF($A127=(x+n),INDEX(f,1,Geschlecht),IF(AND($A127&gt;(x+n),$A127&lt;(x+n+5)),INDEX(f,2,Geschlecht),1))*INDEX(Selektionstafel_1.O,$A127+1,Geschlecht))*EXP(-INDEX(F_1.O,$A127+1,Geschlecht)*($B127-1999))))</f>
        <v>0</v>
      </c>
      <c r="F127" s="48">
        <f t="shared" ref="F127:F159" si="89">IF($A127=121,1,IF($A127&gt;121,0,INDEX(Aggregattafel_1.O,$A127+1,Geschlecht)*EXP(-INDEX(F_1.O,$A127+1,Geschlecht)*($B127-1999))))</f>
        <v>0</v>
      </c>
      <c r="H127" s="19">
        <v>108</v>
      </c>
      <c r="I127" s="47" t="str">
        <f t="shared" si="70"/>
        <v/>
      </c>
      <c r="J127" s="19">
        <f t="shared" si="77"/>
        <v>0</v>
      </c>
      <c r="K127" s="19">
        <f t="shared" si="53"/>
        <v>1</v>
      </c>
      <c r="L127" s="63">
        <v>3.3020000000000001E-2</v>
      </c>
      <c r="M127" s="114">
        <f t="shared" si="54"/>
        <v>3.3020000000000049E-2</v>
      </c>
      <c r="N127" s="114"/>
      <c r="O127" s="114"/>
      <c r="P127" s="114"/>
      <c r="Q127" s="114"/>
      <c r="R127" s="114">
        <f>SUM($P$19:P126)*Q126</f>
        <v>0</v>
      </c>
      <c r="S127" s="114">
        <f t="shared" si="78"/>
        <v>0</v>
      </c>
      <c r="T127" s="114">
        <f t="shared" si="55"/>
        <v>0</v>
      </c>
      <c r="U127" s="114">
        <f t="shared" si="56"/>
        <v>0</v>
      </c>
      <c r="V127" s="114">
        <f t="shared" si="57"/>
        <v>0</v>
      </c>
      <c r="W127" s="114">
        <f t="shared" si="58"/>
        <v>0</v>
      </c>
      <c r="X127" s="114">
        <f t="shared" si="79"/>
        <v>0</v>
      </c>
      <c r="Y127" s="114">
        <f t="shared" si="59"/>
        <v>0</v>
      </c>
      <c r="Z127" s="114">
        <f t="shared" si="71"/>
        <v>0</v>
      </c>
      <c r="AA127" s="114">
        <f t="shared" si="84"/>
        <v>0</v>
      </c>
      <c r="AB127" s="114">
        <f t="shared" si="85"/>
        <v>0</v>
      </c>
      <c r="AC127" s="114">
        <f t="shared" si="72"/>
        <v>0</v>
      </c>
      <c r="AD127" s="114">
        <f t="shared" si="80"/>
        <v>0</v>
      </c>
      <c r="AE127" s="114">
        <f t="shared" si="62"/>
        <v>4547.7158756883819</v>
      </c>
      <c r="AF127" s="114">
        <f t="shared" si="81"/>
        <v>0</v>
      </c>
      <c r="AG127" s="114">
        <f t="shared" si="82"/>
        <v>0</v>
      </c>
      <c r="AH127" s="114">
        <f t="shared" si="63"/>
        <v>5240.9265024245005</v>
      </c>
      <c r="AI127" s="114"/>
      <c r="AJ127" s="114">
        <f t="shared" si="64"/>
        <v>0</v>
      </c>
      <c r="AK127" s="114">
        <f t="shared" si="65"/>
        <v>0</v>
      </c>
      <c r="AL127" s="114">
        <f t="shared" si="83"/>
        <v>0</v>
      </c>
      <c r="AM127" s="114">
        <f t="shared" si="66"/>
        <v>0</v>
      </c>
      <c r="AN127" s="115">
        <f t="shared" si="67"/>
        <v>0</v>
      </c>
    </row>
    <row r="128" spans="1:40" ht="14.4">
      <c r="A128" s="47" t="str">
        <f t="shared" si="68"/>
        <v/>
      </c>
      <c r="B128" s="47" t="str">
        <f t="shared" si="69"/>
        <v/>
      </c>
      <c r="C128" s="48">
        <f t="shared" si="86"/>
        <v>0</v>
      </c>
      <c r="D128" s="48">
        <f t="shared" si="87"/>
        <v>0</v>
      </c>
      <c r="E128" s="48">
        <f t="shared" si="88"/>
        <v>0</v>
      </c>
      <c r="F128" s="48">
        <f t="shared" si="89"/>
        <v>0</v>
      </c>
      <c r="H128" s="19">
        <v>109</v>
      </c>
      <c r="I128" s="47" t="str">
        <f t="shared" si="70"/>
        <v/>
      </c>
      <c r="J128" s="19">
        <f t="shared" si="77"/>
        <v>0</v>
      </c>
      <c r="K128" s="19">
        <f t="shared" si="53"/>
        <v>1</v>
      </c>
      <c r="L128" s="63">
        <v>3.3020000000000001E-2</v>
      </c>
      <c r="M128" s="114">
        <f t="shared" si="54"/>
        <v>3.3019999999999827E-2</v>
      </c>
      <c r="N128" s="114"/>
      <c r="O128" s="114"/>
      <c r="P128" s="114"/>
      <c r="Q128" s="114"/>
      <c r="R128" s="114">
        <f>SUM($P$19:P127)*Q127</f>
        <v>0</v>
      </c>
      <c r="S128" s="114">
        <f t="shared" si="78"/>
        <v>0</v>
      </c>
      <c r="T128" s="114">
        <f t="shared" si="55"/>
        <v>0</v>
      </c>
      <c r="U128" s="114">
        <f t="shared" si="56"/>
        <v>0</v>
      </c>
      <c r="V128" s="114">
        <f t="shared" si="57"/>
        <v>0</v>
      </c>
      <c r="W128" s="114">
        <f t="shared" si="58"/>
        <v>0</v>
      </c>
      <c r="X128" s="114">
        <f t="shared" si="79"/>
        <v>0</v>
      </c>
      <c r="Y128" s="114">
        <f t="shared" si="59"/>
        <v>0</v>
      </c>
      <c r="Z128" s="114">
        <f t="shared" si="71"/>
        <v>0</v>
      </c>
      <c r="AA128" s="114">
        <f t="shared" si="84"/>
        <v>0</v>
      </c>
      <c r="AB128" s="114">
        <f t="shared" si="85"/>
        <v>0</v>
      </c>
      <c r="AC128" s="114">
        <f t="shared" si="72"/>
        <v>0</v>
      </c>
      <c r="AD128" s="114">
        <f t="shared" si="80"/>
        <v>0</v>
      </c>
      <c r="AE128" s="114">
        <f t="shared" si="62"/>
        <v>4547.7158756883819</v>
      </c>
      <c r="AF128" s="114">
        <f t="shared" si="81"/>
        <v>0</v>
      </c>
      <c r="AG128" s="114">
        <f t="shared" si="82"/>
        <v>0</v>
      </c>
      <c r="AH128" s="114">
        <f t="shared" si="63"/>
        <v>5240.9265024245005</v>
      </c>
      <c r="AI128" s="114"/>
      <c r="AJ128" s="114">
        <f t="shared" si="64"/>
        <v>0</v>
      </c>
      <c r="AK128" s="114">
        <f t="shared" si="65"/>
        <v>0</v>
      </c>
      <c r="AL128" s="114">
        <f t="shared" si="83"/>
        <v>0</v>
      </c>
      <c r="AM128" s="114">
        <f t="shared" si="66"/>
        <v>0</v>
      </c>
      <c r="AN128" s="115">
        <f t="shared" si="67"/>
        <v>0</v>
      </c>
    </row>
    <row r="129" spans="1:40" ht="14.4">
      <c r="A129" s="47" t="str">
        <f t="shared" si="68"/>
        <v/>
      </c>
      <c r="B129" s="47" t="str">
        <f t="shared" si="69"/>
        <v/>
      </c>
      <c r="C129" s="48">
        <f t="shared" si="86"/>
        <v>0</v>
      </c>
      <c r="D129" s="48">
        <f t="shared" si="87"/>
        <v>0</v>
      </c>
      <c r="E129" s="48">
        <f t="shared" si="88"/>
        <v>0</v>
      </c>
      <c r="F129" s="48">
        <f t="shared" si="89"/>
        <v>0</v>
      </c>
      <c r="H129" s="19">
        <v>110</v>
      </c>
      <c r="I129" s="47" t="str">
        <f t="shared" si="70"/>
        <v/>
      </c>
      <c r="J129" s="19">
        <f t="shared" si="77"/>
        <v>0</v>
      </c>
      <c r="K129" s="19">
        <f t="shared" si="53"/>
        <v>1</v>
      </c>
      <c r="L129" s="63">
        <v>3.3020000000000001E-2</v>
      </c>
      <c r="M129" s="114">
        <f t="shared" si="54"/>
        <v>3.3020000000000049E-2</v>
      </c>
      <c r="N129" s="114"/>
      <c r="O129" s="114"/>
      <c r="P129" s="114"/>
      <c r="Q129" s="114"/>
      <c r="R129" s="114">
        <f>SUM($P$19:P128)*Q128</f>
        <v>0</v>
      </c>
      <c r="S129" s="114">
        <f t="shared" si="78"/>
        <v>0</v>
      </c>
      <c r="T129" s="114">
        <f t="shared" si="55"/>
        <v>0</v>
      </c>
      <c r="U129" s="114">
        <f t="shared" si="56"/>
        <v>0</v>
      </c>
      <c r="V129" s="114">
        <f t="shared" si="57"/>
        <v>0</v>
      </c>
      <c r="W129" s="114">
        <f t="shared" si="58"/>
        <v>0</v>
      </c>
      <c r="X129" s="114">
        <f t="shared" si="79"/>
        <v>0</v>
      </c>
      <c r="Y129" s="114">
        <f t="shared" si="59"/>
        <v>0</v>
      </c>
      <c r="Z129" s="114">
        <f t="shared" si="71"/>
        <v>0</v>
      </c>
      <c r="AA129" s="114">
        <f t="shared" si="84"/>
        <v>0</v>
      </c>
      <c r="AB129" s="114">
        <f t="shared" si="85"/>
        <v>0</v>
      </c>
      <c r="AC129" s="114">
        <f t="shared" si="72"/>
        <v>0</v>
      </c>
      <c r="AD129" s="114">
        <f t="shared" si="80"/>
        <v>0</v>
      </c>
      <c r="AE129" s="114">
        <f t="shared" si="62"/>
        <v>4547.7158756883819</v>
      </c>
      <c r="AF129" s="114">
        <f t="shared" si="81"/>
        <v>0</v>
      </c>
      <c r="AG129" s="114">
        <f t="shared" si="82"/>
        <v>0</v>
      </c>
      <c r="AH129" s="114">
        <f t="shared" si="63"/>
        <v>5240.9265024245005</v>
      </c>
      <c r="AI129" s="114"/>
      <c r="AJ129" s="114">
        <f t="shared" si="64"/>
        <v>0</v>
      </c>
      <c r="AK129" s="114">
        <f t="shared" si="65"/>
        <v>0</v>
      </c>
      <c r="AL129" s="114">
        <f t="shared" si="83"/>
        <v>0</v>
      </c>
      <c r="AM129" s="114">
        <f t="shared" si="66"/>
        <v>0</v>
      </c>
      <c r="AN129" s="115">
        <f t="shared" si="67"/>
        <v>0</v>
      </c>
    </row>
    <row r="130" spans="1:40" ht="14.4">
      <c r="A130" s="47" t="str">
        <f t="shared" si="68"/>
        <v/>
      </c>
      <c r="B130" s="47" t="str">
        <f t="shared" si="69"/>
        <v/>
      </c>
      <c r="C130" s="48">
        <f t="shared" si="86"/>
        <v>0</v>
      </c>
      <c r="D130" s="48">
        <f t="shared" si="87"/>
        <v>0</v>
      </c>
      <c r="E130" s="48">
        <f t="shared" si="88"/>
        <v>0</v>
      </c>
      <c r="F130" s="48">
        <f t="shared" si="89"/>
        <v>0</v>
      </c>
      <c r="H130" s="19">
        <v>111</v>
      </c>
      <c r="I130" s="47" t="str">
        <f t="shared" si="70"/>
        <v/>
      </c>
      <c r="J130" s="19">
        <f t="shared" si="77"/>
        <v>0</v>
      </c>
      <c r="K130" s="19">
        <f t="shared" si="53"/>
        <v>1</v>
      </c>
      <c r="L130" s="63">
        <v>3.3020000000000001E-2</v>
      </c>
      <c r="M130" s="114">
        <f t="shared" si="54"/>
        <v>3.3020000000000049E-2</v>
      </c>
      <c r="N130" s="114"/>
      <c r="O130" s="114"/>
      <c r="P130" s="114"/>
      <c r="Q130" s="114"/>
      <c r="R130" s="114">
        <f>SUM($P$19:P129)*Q129</f>
        <v>0</v>
      </c>
      <c r="S130" s="114">
        <f t="shared" si="78"/>
        <v>0</v>
      </c>
      <c r="T130" s="114">
        <f t="shared" si="55"/>
        <v>0</v>
      </c>
      <c r="U130" s="114">
        <f t="shared" si="56"/>
        <v>0</v>
      </c>
      <c r="V130" s="114">
        <f t="shared" si="57"/>
        <v>0</v>
      </c>
      <c r="W130" s="114">
        <f t="shared" si="58"/>
        <v>0</v>
      </c>
      <c r="X130" s="114">
        <f t="shared" si="79"/>
        <v>0</v>
      </c>
      <c r="Y130" s="114">
        <f t="shared" si="59"/>
        <v>0</v>
      </c>
      <c r="Z130" s="114">
        <f t="shared" si="71"/>
        <v>0</v>
      </c>
      <c r="AA130" s="114">
        <f t="shared" si="84"/>
        <v>0</v>
      </c>
      <c r="AB130" s="114">
        <f t="shared" si="85"/>
        <v>0</v>
      </c>
      <c r="AC130" s="114">
        <f t="shared" si="72"/>
        <v>0</v>
      </c>
      <c r="AD130" s="114">
        <f t="shared" si="80"/>
        <v>0</v>
      </c>
      <c r="AE130" s="114">
        <f t="shared" si="62"/>
        <v>4547.7158756883819</v>
      </c>
      <c r="AF130" s="114">
        <f t="shared" si="81"/>
        <v>0</v>
      </c>
      <c r="AG130" s="114">
        <f t="shared" si="82"/>
        <v>0</v>
      </c>
      <c r="AH130" s="114">
        <f t="shared" si="63"/>
        <v>5240.9265024245005</v>
      </c>
      <c r="AI130" s="114"/>
      <c r="AJ130" s="114">
        <f t="shared" si="64"/>
        <v>0</v>
      </c>
      <c r="AK130" s="114">
        <f t="shared" si="65"/>
        <v>0</v>
      </c>
      <c r="AL130" s="114">
        <f t="shared" si="83"/>
        <v>0</v>
      </c>
      <c r="AM130" s="114">
        <f t="shared" si="66"/>
        <v>0</v>
      </c>
      <c r="AN130" s="115">
        <f t="shared" si="67"/>
        <v>0</v>
      </c>
    </row>
    <row r="131" spans="1:40" ht="14.4">
      <c r="A131" s="47" t="str">
        <f t="shared" si="68"/>
        <v/>
      </c>
      <c r="B131" s="47" t="str">
        <f t="shared" si="69"/>
        <v/>
      </c>
      <c r="C131" s="48">
        <f t="shared" si="86"/>
        <v>0</v>
      </c>
      <c r="D131" s="48">
        <f t="shared" si="87"/>
        <v>0</v>
      </c>
      <c r="E131" s="48">
        <f t="shared" si="88"/>
        <v>0</v>
      </c>
      <c r="F131" s="48">
        <f t="shared" si="89"/>
        <v>0</v>
      </c>
      <c r="H131" s="19">
        <v>112</v>
      </c>
      <c r="I131" s="47" t="str">
        <f t="shared" si="70"/>
        <v/>
      </c>
      <c r="J131" s="19">
        <f t="shared" si="77"/>
        <v>0</v>
      </c>
      <c r="K131" s="19">
        <f t="shared" si="53"/>
        <v>1</v>
      </c>
      <c r="L131" s="63">
        <v>3.3020000000000001E-2</v>
      </c>
      <c r="M131" s="114">
        <f t="shared" si="54"/>
        <v>3.3020000000000049E-2</v>
      </c>
      <c r="N131" s="114"/>
      <c r="O131" s="114"/>
      <c r="P131" s="114"/>
      <c r="Q131" s="114"/>
      <c r="R131" s="114">
        <f>SUM($P$19:P130)*Q130</f>
        <v>0</v>
      </c>
      <c r="S131" s="114">
        <f t="shared" si="78"/>
        <v>0</v>
      </c>
      <c r="T131" s="114">
        <f t="shared" si="55"/>
        <v>0</v>
      </c>
      <c r="U131" s="114">
        <f t="shared" si="56"/>
        <v>0</v>
      </c>
      <c r="V131" s="114">
        <f t="shared" si="57"/>
        <v>0</v>
      </c>
      <c r="W131" s="114">
        <f t="shared" si="58"/>
        <v>0</v>
      </c>
      <c r="X131" s="114">
        <f t="shared" si="79"/>
        <v>0</v>
      </c>
      <c r="Y131" s="114">
        <f t="shared" si="59"/>
        <v>0</v>
      </c>
      <c r="Z131" s="114">
        <f t="shared" si="71"/>
        <v>0</v>
      </c>
      <c r="AA131" s="114">
        <f t="shared" si="84"/>
        <v>0</v>
      </c>
      <c r="AB131" s="114">
        <f t="shared" si="85"/>
        <v>0</v>
      </c>
      <c r="AC131" s="114">
        <f t="shared" si="72"/>
        <v>0</v>
      </c>
      <c r="AD131" s="114">
        <f t="shared" si="80"/>
        <v>0</v>
      </c>
      <c r="AE131" s="114">
        <f t="shared" si="62"/>
        <v>4547.7158756883819</v>
      </c>
      <c r="AF131" s="114">
        <f t="shared" si="81"/>
        <v>0</v>
      </c>
      <c r="AG131" s="114">
        <f t="shared" si="82"/>
        <v>0</v>
      </c>
      <c r="AH131" s="114">
        <f t="shared" si="63"/>
        <v>5240.9265024245005</v>
      </c>
      <c r="AI131" s="114"/>
      <c r="AJ131" s="114">
        <f t="shared" si="64"/>
        <v>0</v>
      </c>
      <c r="AK131" s="114">
        <f t="shared" si="65"/>
        <v>0</v>
      </c>
      <c r="AL131" s="114">
        <f t="shared" si="83"/>
        <v>0</v>
      </c>
      <c r="AM131" s="114">
        <f t="shared" si="66"/>
        <v>0</v>
      </c>
      <c r="AN131" s="115">
        <f t="shared" si="67"/>
        <v>0</v>
      </c>
    </row>
    <row r="132" spans="1:40" ht="14.4">
      <c r="A132" s="47" t="str">
        <f t="shared" si="68"/>
        <v/>
      </c>
      <c r="B132" s="47" t="str">
        <f t="shared" si="69"/>
        <v/>
      </c>
      <c r="C132" s="48">
        <f t="shared" si="86"/>
        <v>0</v>
      </c>
      <c r="D132" s="48">
        <f t="shared" si="87"/>
        <v>0</v>
      </c>
      <c r="E132" s="48">
        <f t="shared" si="88"/>
        <v>0</v>
      </c>
      <c r="F132" s="48">
        <f t="shared" si="89"/>
        <v>0</v>
      </c>
      <c r="H132" s="19">
        <v>113</v>
      </c>
      <c r="I132" s="47" t="str">
        <f t="shared" si="70"/>
        <v/>
      </c>
      <c r="J132" s="19">
        <f t="shared" si="77"/>
        <v>0</v>
      </c>
      <c r="K132" s="19">
        <f t="shared" si="53"/>
        <v>1</v>
      </c>
      <c r="L132" s="63">
        <v>3.3020000000000001E-2</v>
      </c>
      <c r="M132" s="114">
        <f t="shared" si="54"/>
        <v>3.3020000000000049E-2</v>
      </c>
      <c r="N132" s="114"/>
      <c r="O132" s="114"/>
      <c r="P132" s="114"/>
      <c r="Q132" s="114"/>
      <c r="R132" s="114">
        <f>SUM($P$19:P131)*Q131</f>
        <v>0</v>
      </c>
      <c r="S132" s="114">
        <f t="shared" si="78"/>
        <v>0</v>
      </c>
      <c r="T132" s="114">
        <f t="shared" si="55"/>
        <v>0</v>
      </c>
      <c r="U132" s="114">
        <f t="shared" si="56"/>
        <v>0</v>
      </c>
      <c r="V132" s="114">
        <f t="shared" si="57"/>
        <v>0</v>
      </c>
      <c r="W132" s="114">
        <f t="shared" si="58"/>
        <v>0</v>
      </c>
      <c r="X132" s="114">
        <f t="shared" si="79"/>
        <v>0</v>
      </c>
      <c r="Y132" s="114">
        <f t="shared" si="59"/>
        <v>0</v>
      </c>
      <c r="Z132" s="114">
        <f t="shared" si="71"/>
        <v>0</v>
      </c>
      <c r="AA132" s="114">
        <f t="shared" si="84"/>
        <v>0</v>
      </c>
      <c r="AB132" s="114">
        <f t="shared" si="85"/>
        <v>0</v>
      </c>
      <c r="AC132" s="114">
        <f t="shared" si="72"/>
        <v>0</v>
      </c>
      <c r="AD132" s="114">
        <f t="shared" si="80"/>
        <v>0</v>
      </c>
      <c r="AE132" s="114">
        <f t="shared" si="62"/>
        <v>4547.7158756883819</v>
      </c>
      <c r="AF132" s="114">
        <f t="shared" si="81"/>
        <v>0</v>
      </c>
      <c r="AG132" s="114">
        <f t="shared" si="82"/>
        <v>0</v>
      </c>
      <c r="AH132" s="114">
        <f t="shared" si="63"/>
        <v>5240.9265024245005</v>
      </c>
      <c r="AI132" s="114"/>
      <c r="AJ132" s="114">
        <f t="shared" si="64"/>
        <v>0</v>
      </c>
      <c r="AK132" s="114">
        <f t="shared" si="65"/>
        <v>0</v>
      </c>
      <c r="AL132" s="114">
        <f t="shared" si="83"/>
        <v>0</v>
      </c>
      <c r="AM132" s="114">
        <f t="shared" si="66"/>
        <v>0</v>
      </c>
      <c r="AN132" s="115">
        <f t="shared" si="67"/>
        <v>0</v>
      </c>
    </row>
    <row r="133" spans="1:40" ht="14.4">
      <c r="A133" s="47" t="str">
        <f t="shared" si="68"/>
        <v/>
      </c>
      <c r="B133" s="47" t="str">
        <f t="shared" si="69"/>
        <v/>
      </c>
      <c r="C133" s="48">
        <f t="shared" si="86"/>
        <v>0</v>
      </c>
      <c r="D133" s="48">
        <f t="shared" si="87"/>
        <v>0</v>
      </c>
      <c r="E133" s="48">
        <f t="shared" si="88"/>
        <v>0</v>
      </c>
      <c r="F133" s="48">
        <f t="shared" si="89"/>
        <v>0</v>
      </c>
      <c r="H133" s="19">
        <v>114</v>
      </c>
      <c r="I133" s="47" t="str">
        <f t="shared" si="70"/>
        <v/>
      </c>
      <c r="J133" s="19">
        <f t="shared" si="77"/>
        <v>0</v>
      </c>
      <c r="K133" s="19">
        <f t="shared" si="53"/>
        <v>1</v>
      </c>
      <c r="L133" s="63">
        <v>3.3020000000000001E-2</v>
      </c>
      <c r="M133" s="114">
        <f t="shared" si="54"/>
        <v>3.3020000000000049E-2</v>
      </c>
      <c r="N133" s="114"/>
      <c r="O133" s="114"/>
      <c r="P133" s="114"/>
      <c r="Q133" s="114"/>
      <c r="R133" s="114">
        <f>SUM($P$19:P132)*Q132</f>
        <v>0</v>
      </c>
      <c r="S133" s="114">
        <f t="shared" si="78"/>
        <v>0</v>
      </c>
      <c r="T133" s="114">
        <f t="shared" si="55"/>
        <v>0</v>
      </c>
      <c r="U133" s="114">
        <f t="shared" si="56"/>
        <v>0</v>
      </c>
      <c r="V133" s="114">
        <f t="shared" si="57"/>
        <v>0</v>
      </c>
      <c r="W133" s="114">
        <f t="shared" si="58"/>
        <v>0</v>
      </c>
      <c r="X133" s="114">
        <f t="shared" si="79"/>
        <v>0</v>
      </c>
      <c r="Y133" s="114">
        <f t="shared" si="59"/>
        <v>0</v>
      </c>
      <c r="Z133" s="114">
        <f t="shared" si="71"/>
        <v>0</v>
      </c>
      <c r="AA133" s="114">
        <f t="shared" si="84"/>
        <v>0</v>
      </c>
      <c r="AB133" s="114">
        <f t="shared" si="85"/>
        <v>0</v>
      </c>
      <c r="AC133" s="114">
        <f t="shared" si="72"/>
        <v>0</v>
      </c>
      <c r="AD133" s="114">
        <f t="shared" si="80"/>
        <v>0</v>
      </c>
      <c r="AE133" s="114">
        <f t="shared" si="62"/>
        <v>4547.7158756883819</v>
      </c>
      <c r="AF133" s="114">
        <f t="shared" si="81"/>
        <v>0</v>
      </c>
      <c r="AG133" s="114">
        <f t="shared" si="82"/>
        <v>0</v>
      </c>
      <c r="AH133" s="114">
        <f t="shared" si="63"/>
        <v>5240.9265024245005</v>
      </c>
      <c r="AI133" s="114"/>
      <c r="AJ133" s="114">
        <f t="shared" si="64"/>
        <v>0</v>
      </c>
      <c r="AK133" s="114">
        <f t="shared" si="65"/>
        <v>0</v>
      </c>
      <c r="AL133" s="114">
        <f t="shared" si="83"/>
        <v>0</v>
      </c>
      <c r="AM133" s="114">
        <f t="shared" si="66"/>
        <v>0</v>
      </c>
      <c r="AN133" s="115">
        <f t="shared" si="67"/>
        <v>0</v>
      </c>
    </row>
    <row r="134" spans="1:40" ht="14.4">
      <c r="A134" s="47" t="str">
        <f t="shared" si="68"/>
        <v/>
      </c>
      <c r="B134" s="47" t="str">
        <f t="shared" si="69"/>
        <v/>
      </c>
      <c r="C134" s="48">
        <f t="shared" si="86"/>
        <v>0</v>
      </c>
      <c r="D134" s="48">
        <f t="shared" si="87"/>
        <v>0</v>
      </c>
      <c r="E134" s="48">
        <f t="shared" si="88"/>
        <v>0</v>
      </c>
      <c r="F134" s="48">
        <f t="shared" si="89"/>
        <v>0</v>
      </c>
      <c r="H134" s="19">
        <v>115</v>
      </c>
      <c r="I134" s="47" t="str">
        <f t="shared" si="70"/>
        <v/>
      </c>
      <c r="J134" s="19">
        <f t="shared" si="77"/>
        <v>0</v>
      </c>
      <c r="K134" s="19">
        <f t="shared" si="53"/>
        <v>1</v>
      </c>
      <c r="L134" s="63">
        <v>3.3020000000000001E-2</v>
      </c>
      <c r="M134" s="114">
        <f t="shared" si="54"/>
        <v>3.3020000000000049E-2</v>
      </c>
      <c r="N134" s="114"/>
      <c r="O134" s="114"/>
      <c r="P134" s="114"/>
      <c r="Q134" s="114"/>
      <c r="R134" s="114">
        <f>SUM($P$19:P133)*Q133</f>
        <v>0</v>
      </c>
      <c r="S134" s="114">
        <f t="shared" si="78"/>
        <v>0</v>
      </c>
      <c r="T134" s="114">
        <f t="shared" si="55"/>
        <v>0</v>
      </c>
      <c r="U134" s="114">
        <f t="shared" si="56"/>
        <v>0</v>
      </c>
      <c r="V134" s="114">
        <f t="shared" si="57"/>
        <v>0</v>
      </c>
      <c r="W134" s="114">
        <f t="shared" si="58"/>
        <v>0</v>
      </c>
      <c r="X134" s="114">
        <f t="shared" si="79"/>
        <v>0</v>
      </c>
      <c r="Y134" s="114">
        <f t="shared" si="59"/>
        <v>0</v>
      </c>
      <c r="Z134" s="114">
        <f t="shared" si="71"/>
        <v>0</v>
      </c>
      <c r="AA134" s="114">
        <f t="shared" si="84"/>
        <v>0</v>
      </c>
      <c r="AB134" s="114">
        <f t="shared" si="85"/>
        <v>0</v>
      </c>
      <c r="AC134" s="114">
        <f t="shared" si="72"/>
        <v>0</v>
      </c>
      <c r="AD134" s="114">
        <f t="shared" si="80"/>
        <v>0</v>
      </c>
      <c r="AE134" s="114">
        <f t="shared" si="62"/>
        <v>4547.7158756883819</v>
      </c>
      <c r="AF134" s="114">
        <f t="shared" si="81"/>
        <v>0</v>
      </c>
      <c r="AG134" s="114">
        <f t="shared" si="82"/>
        <v>0</v>
      </c>
      <c r="AH134" s="114">
        <f t="shared" si="63"/>
        <v>5240.9265024245005</v>
      </c>
      <c r="AI134" s="114"/>
      <c r="AJ134" s="114">
        <f t="shared" si="64"/>
        <v>0</v>
      </c>
      <c r="AK134" s="114">
        <f t="shared" si="65"/>
        <v>0</v>
      </c>
      <c r="AL134" s="114">
        <f t="shared" si="83"/>
        <v>0</v>
      </c>
      <c r="AM134" s="114">
        <f t="shared" si="66"/>
        <v>0</v>
      </c>
      <c r="AN134" s="115">
        <f t="shared" si="67"/>
        <v>0</v>
      </c>
    </row>
    <row r="135" spans="1:40" ht="14.4">
      <c r="A135" s="47" t="str">
        <f t="shared" si="68"/>
        <v/>
      </c>
      <c r="B135" s="47" t="str">
        <f t="shared" si="69"/>
        <v/>
      </c>
      <c r="C135" s="48">
        <f t="shared" si="86"/>
        <v>0</v>
      </c>
      <c r="D135" s="48">
        <f t="shared" si="87"/>
        <v>0</v>
      </c>
      <c r="E135" s="48">
        <f t="shared" si="88"/>
        <v>0</v>
      </c>
      <c r="F135" s="48">
        <f t="shared" si="89"/>
        <v>0</v>
      </c>
      <c r="H135" s="19">
        <v>116</v>
      </c>
      <c r="I135" s="47" t="str">
        <f t="shared" si="70"/>
        <v/>
      </c>
      <c r="J135" s="19">
        <f t="shared" si="77"/>
        <v>0</v>
      </c>
      <c r="K135" s="19">
        <f t="shared" si="53"/>
        <v>1</v>
      </c>
      <c r="L135" s="63">
        <v>3.3020000000000001E-2</v>
      </c>
      <c r="M135" s="114">
        <f t="shared" si="54"/>
        <v>3.3020000000000049E-2</v>
      </c>
      <c r="N135" s="114"/>
      <c r="O135" s="114"/>
      <c r="P135" s="114"/>
      <c r="Q135" s="114"/>
      <c r="R135" s="114">
        <f>SUM($P$19:P134)*Q134</f>
        <v>0</v>
      </c>
      <c r="S135" s="114">
        <f t="shared" si="78"/>
        <v>0</v>
      </c>
      <c r="T135" s="114">
        <f t="shared" si="55"/>
        <v>0</v>
      </c>
      <c r="U135" s="114">
        <f t="shared" si="56"/>
        <v>0</v>
      </c>
      <c r="V135" s="114">
        <f t="shared" si="57"/>
        <v>0</v>
      </c>
      <c r="W135" s="114">
        <f t="shared" si="58"/>
        <v>0</v>
      </c>
      <c r="X135" s="114">
        <f t="shared" si="79"/>
        <v>0</v>
      </c>
      <c r="Y135" s="114">
        <f t="shared" si="59"/>
        <v>0</v>
      </c>
      <c r="Z135" s="114">
        <f t="shared" si="71"/>
        <v>0</v>
      </c>
      <c r="AA135" s="114">
        <f t="shared" si="84"/>
        <v>0</v>
      </c>
      <c r="AB135" s="114">
        <f t="shared" si="85"/>
        <v>0</v>
      </c>
      <c r="AC135" s="114">
        <f t="shared" si="72"/>
        <v>0</v>
      </c>
      <c r="AD135" s="114">
        <f t="shared" si="80"/>
        <v>0</v>
      </c>
      <c r="AE135" s="114">
        <f t="shared" si="62"/>
        <v>4547.7158756883819</v>
      </c>
      <c r="AF135" s="114">
        <f t="shared" si="81"/>
        <v>0</v>
      </c>
      <c r="AG135" s="114">
        <f t="shared" si="82"/>
        <v>0</v>
      </c>
      <c r="AH135" s="114">
        <f t="shared" si="63"/>
        <v>5240.9265024245005</v>
      </c>
      <c r="AI135" s="114"/>
      <c r="AJ135" s="114">
        <f t="shared" si="64"/>
        <v>0</v>
      </c>
      <c r="AK135" s="114">
        <f t="shared" si="65"/>
        <v>0</v>
      </c>
      <c r="AL135" s="114">
        <f t="shared" si="83"/>
        <v>0</v>
      </c>
      <c r="AM135" s="114">
        <f t="shared" si="66"/>
        <v>0</v>
      </c>
      <c r="AN135" s="115">
        <f t="shared" si="67"/>
        <v>0</v>
      </c>
    </row>
    <row r="136" spans="1:40" ht="14.4">
      <c r="A136" s="47" t="str">
        <f t="shared" si="68"/>
        <v/>
      </c>
      <c r="B136" s="47" t="str">
        <f t="shared" si="69"/>
        <v/>
      </c>
      <c r="C136" s="48">
        <f t="shared" si="86"/>
        <v>0</v>
      </c>
      <c r="D136" s="48">
        <f t="shared" si="87"/>
        <v>0</v>
      </c>
      <c r="E136" s="48">
        <f t="shared" si="88"/>
        <v>0</v>
      </c>
      <c r="F136" s="48">
        <f t="shared" si="89"/>
        <v>0</v>
      </c>
      <c r="H136" s="19">
        <v>117</v>
      </c>
      <c r="I136" s="47" t="str">
        <f t="shared" si="70"/>
        <v/>
      </c>
      <c r="J136" s="19">
        <f t="shared" si="77"/>
        <v>0</v>
      </c>
      <c r="K136" s="19">
        <f t="shared" si="53"/>
        <v>1</v>
      </c>
      <c r="L136" s="63">
        <v>3.3020000000000001E-2</v>
      </c>
      <c r="M136" s="114">
        <f t="shared" si="54"/>
        <v>3.3019999999999827E-2</v>
      </c>
      <c r="N136" s="114"/>
      <c r="O136" s="114"/>
      <c r="P136" s="114"/>
      <c r="Q136" s="114"/>
      <c r="R136" s="114">
        <f>SUM($P$19:P135)*Q135</f>
        <v>0</v>
      </c>
      <c r="S136" s="114">
        <f t="shared" si="78"/>
        <v>0</v>
      </c>
      <c r="T136" s="114">
        <f t="shared" si="55"/>
        <v>0</v>
      </c>
      <c r="U136" s="114">
        <f t="shared" si="56"/>
        <v>0</v>
      </c>
      <c r="V136" s="114">
        <f t="shared" si="57"/>
        <v>0</v>
      </c>
      <c r="W136" s="114">
        <f t="shared" si="58"/>
        <v>0</v>
      </c>
      <c r="X136" s="114">
        <f t="shared" si="79"/>
        <v>0</v>
      </c>
      <c r="Y136" s="114">
        <f t="shared" si="59"/>
        <v>0</v>
      </c>
      <c r="Z136" s="114">
        <f t="shared" si="71"/>
        <v>0</v>
      </c>
      <c r="AA136" s="114">
        <f t="shared" si="84"/>
        <v>0</v>
      </c>
      <c r="AB136" s="114">
        <f t="shared" si="85"/>
        <v>0</v>
      </c>
      <c r="AC136" s="114">
        <f t="shared" si="72"/>
        <v>0</v>
      </c>
      <c r="AD136" s="114">
        <f t="shared" si="80"/>
        <v>0</v>
      </c>
      <c r="AE136" s="114">
        <f t="shared" si="62"/>
        <v>4547.7158756883819</v>
      </c>
      <c r="AF136" s="114">
        <f t="shared" si="81"/>
        <v>0</v>
      </c>
      <c r="AG136" s="114">
        <f t="shared" si="82"/>
        <v>0</v>
      </c>
      <c r="AH136" s="114">
        <f t="shared" si="63"/>
        <v>5240.9265024245005</v>
      </c>
      <c r="AI136" s="114"/>
      <c r="AJ136" s="114">
        <f t="shared" si="64"/>
        <v>0</v>
      </c>
      <c r="AK136" s="114">
        <f t="shared" si="65"/>
        <v>0</v>
      </c>
      <c r="AL136" s="114">
        <f t="shared" si="83"/>
        <v>0</v>
      </c>
      <c r="AM136" s="114">
        <f t="shared" si="66"/>
        <v>0</v>
      </c>
      <c r="AN136" s="115">
        <f t="shared" si="67"/>
        <v>0</v>
      </c>
    </row>
    <row r="137" spans="1:40" ht="14.4">
      <c r="A137" s="47" t="str">
        <f t="shared" si="68"/>
        <v/>
      </c>
      <c r="B137" s="47" t="str">
        <f t="shared" si="69"/>
        <v/>
      </c>
      <c r="C137" s="48">
        <f t="shared" si="86"/>
        <v>0</v>
      </c>
      <c r="D137" s="48">
        <f t="shared" si="87"/>
        <v>0</v>
      </c>
      <c r="E137" s="48">
        <f t="shared" si="88"/>
        <v>0</v>
      </c>
      <c r="F137" s="48">
        <f t="shared" si="89"/>
        <v>0</v>
      </c>
      <c r="H137" s="19">
        <v>118</v>
      </c>
      <c r="I137" s="47" t="str">
        <f t="shared" si="70"/>
        <v/>
      </c>
      <c r="J137" s="19">
        <f t="shared" si="77"/>
        <v>0</v>
      </c>
      <c r="K137" s="19">
        <f t="shared" si="53"/>
        <v>1</v>
      </c>
      <c r="L137" s="63">
        <v>3.3020000000000001E-2</v>
      </c>
      <c r="M137" s="114">
        <f t="shared" si="54"/>
        <v>3.3020000000000271E-2</v>
      </c>
      <c r="N137" s="114"/>
      <c r="O137" s="114"/>
      <c r="P137" s="114"/>
      <c r="Q137" s="114"/>
      <c r="R137" s="114">
        <f>SUM($P$19:P136)*Q136</f>
        <v>0</v>
      </c>
      <c r="S137" s="114">
        <f t="shared" si="78"/>
        <v>0</v>
      </c>
      <c r="T137" s="114">
        <f t="shared" si="55"/>
        <v>0</v>
      </c>
      <c r="U137" s="114">
        <f t="shared" si="56"/>
        <v>0</v>
      </c>
      <c r="V137" s="114">
        <f t="shared" si="57"/>
        <v>0</v>
      </c>
      <c r="W137" s="114">
        <f t="shared" si="58"/>
        <v>0</v>
      </c>
      <c r="X137" s="114">
        <f t="shared" si="79"/>
        <v>0</v>
      </c>
      <c r="Y137" s="114">
        <f t="shared" si="59"/>
        <v>0</v>
      </c>
      <c r="Z137" s="114">
        <f t="shared" si="71"/>
        <v>0</v>
      </c>
      <c r="AA137" s="114">
        <f t="shared" si="84"/>
        <v>0</v>
      </c>
      <c r="AB137" s="114">
        <f t="shared" si="85"/>
        <v>0</v>
      </c>
      <c r="AC137" s="114">
        <f t="shared" si="72"/>
        <v>0</v>
      </c>
      <c r="AD137" s="114">
        <f t="shared" si="80"/>
        <v>0</v>
      </c>
      <c r="AE137" s="114">
        <f t="shared" si="62"/>
        <v>4547.7158756883819</v>
      </c>
      <c r="AF137" s="114">
        <f t="shared" si="81"/>
        <v>0</v>
      </c>
      <c r="AG137" s="114">
        <f t="shared" si="82"/>
        <v>0</v>
      </c>
      <c r="AH137" s="114">
        <f t="shared" si="63"/>
        <v>5240.9265024245005</v>
      </c>
      <c r="AI137" s="114"/>
      <c r="AJ137" s="114">
        <f t="shared" si="64"/>
        <v>0</v>
      </c>
      <c r="AK137" s="114">
        <f t="shared" si="65"/>
        <v>0</v>
      </c>
      <c r="AL137" s="114">
        <f t="shared" si="83"/>
        <v>0</v>
      </c>
      <c r="AM137" s="114">
        <f t="shared" si="66"/>
        <v>0</v>
      </c>
      <c r="AN137" s="115">
        <f t="shared" si="67"/>
        <v>0</v>
      </c>
    </row>
    <row r="138" spans="1:40" ht="14.4">
      <c r="A138" s="47" t="str">
        <f t="shared" si="68"/>
        <v/>
      </c>
      <c r="B138" s="47" t="str">
        <f t="shared" si="69"/>
        <v/>
      </c>
      <c r="C138" s="48">
        <f t="shared" si="86"/>
        <v>0</v>
      </c>
      <c r="D138" s="48">
        <f t="shared" si="87"/>
        <v>0</v>
      </c>
      <c r="E138" s="48">
        <f t="shared" si="88"/>
        <v>0</v>
      </c>
      <c r="F138" s="48">
        <f t="shared" si="89"/>
        <v>0</v>
      </c>
      <c r="H138" s="19">
        <v>119</v>
      </c>
      <c r="I138" s="47" t="str">
        <f t="shared" si="70"/>
        <v/>
      </c>
      <c r="J138" s="19">
        <f t="shared" si="77"/>
        <v>0</v>
      </c>
      <c r="K138" s="19">
        <f t="shared" si="53"/>
        <v>1</v>
      </c>
      <c r="L138" s="63">
        <v>3.3020000000000001E-2</v>
      </c>
      <c r="M138" s="114">
        <f t="shared" si="54"/>
        <v>3.3020000000000049E-2</v>
      </c>
      <c r="N138" s="114"/>
      <c r="O138" s="114"/>
      <c r="P138" s="114"/>
      <c r="Q138" s="114"/>
      <c r="R138" s="114">
        <f>SUM($P$19:P137)*Q137</f>
        <v>0</v>
      </c>
      <c r="S138" s="114">
        <f t="shared" si="78"/>
        <v>0</v>
      </c>
      <c r="T138" s="114">
        <f t="shared" si="55"/>
        <v>0</v>
      </c>
      <c r="U138" s="114">
        <f t="shared" si="56"/>
        <v>0</v>
      </c>
      <c r="V138" s="114">
        <f t="shared" si="57"/>
        <v>0</v>
      </c>
      <c r="W138" s="114">
        <f t="shared" si="58"/>
        <v>0</v>
      </c>
      <c r="X138" s="114">
        <f t="shared" si="79"/>
        <v>0</v>
      </c>
      <c r="Y138" s="114">
        <f t="shared" si="59"/>
        <v>0</v>
      </c>
      <c r="Z138" s="114">
        <f t="shared" si="71"/>
        <v>0</v>
      </c>
      <c r="AA138" s="114">
        <f t="shared" si="84"/>
        <v>0</v>
      </c>
      <c r="AB138" s="114">
        <f t="shared" si="85"/>
        <v>0</v>
      </c>
      <c r="AC138" s="114">
        <f t="shared" si="72"/>
        <v>0</v>
      </c>
      <c r="AD138" s="114">
        <f t="shared" si="80"/>
        <v>0</v>
      </c>
      <c r="AE138" s="114">
        <f t="shared" si="62"/>
        <v>4547.7158756883819</v>
      </c>
      <c r="AF138" s="114">
        <f t="shared" si="81"/>
        <v>0</v>
      </c>
      <c r="AG138" s="114">
        <f t="shared" si="82"/>
        <v>0</v>
      </c>
      <c r="AH138" s="114">
        <f t="shared" si="63"/>
        <v>5240.9265024245005</v>
      </c>
      <c r="AI138" s="114"/>
      <c r="AJ138" s="114">
        <f t="shared" si="64"/>
        <v>0</v>
      </c>
      <c r="AK138" s="114">
        <f t="shared" si="65"/>
        <v>0</v>
      </c>
      <c r="AL138" s="114">
        <f t="shared" si="83"/>
        <v>0</v>
      </c>
      <c r="AM138" s="114">
        <f t="shared" si="66"/>
        <v>0</v>
      </c>
      <c r="AN138" s="115">
        <f t="shared" si="67"/>
        <v>0</v>
      </c>
    </row>
    <row r="139" spans="1:40" ht="14.4">
      <c r="A139" s="47" t="str">
        <f t="shared" si="68"/>
        <v/>
      </c>
      <c r="B139" s="47" t="str">
        <f t="shared" si="69"/>
        <v/>
      </c>
      <c r="C139" s="48">
        <f t="shared" si="86"/>
        <v>0</v>
      </c>
      <c r="D139" s="48">
        <f t="shared" si="87"/>
        <v>0</v>
      </c>
      <c r="E139" s="48">
        <f t="shared" si="88"/>
        <v>0</v>
      </c>
      <c r="F139" s="48">
        <f t="shared" si="89"/>
        <v>0</v>
      </c>
      <c r="H139" s="19">
        <v>120</v>
      </c>
      <c r="I139" s="47" t="str">
        <f t="shared" si="70"/>
        <v/>
      </c>
      <c r="J139" s="19">
        <f t="shared" si="77"/>
        <v>0</v>
      </c>
      <c r="K139" s="19">
        <f t="shared" si="53"/>
        <v>1</v>
      </c>
      <c r="L139" s="63">
        <v>3.3020000000000001E-2</v>
      </c>
      <c r="M139" s="120">
        <f t="shared" si="54"/>
        <v>3.3019999999999827E-2</v>
      </c>
      <c r="N139" s="120"/>
      <c r="O139" s="120"/>
      <c r="P139" s="120"/>
      <c r="Q139" s="120"/>
      <c r="R139" s="114">
        <f>SUM($P$19:P138)*Q138</f>
        <v>0</v>
      </c>
      <c r="S139" s="114">
        <f t="shared" si="78"/>
        <v>0</v>
      </c>
      <c r="T139" s="114">
        <f t="shared" si="55"/>
        <v>0</v>
      </c>
      <c r="U139" s="114">
        <f t="shared" si="56"/>
        <v>0</v>
      </c>
      <c r="V139" s="114">
        <f t="shared" si="57"/>
        <v>0</v>
      </c>
      <c r="W139" s="114">
        <f t="shared" si="58"/>
        <v>0</v>
      </c>
      <c r="X139" s="114">
        <f t="shared" si="79"/>
        <v>0</v>
      </c>
      <c r="Y139" s="114">
        <f t="shared" si="59"/>
        <v>0</v>
      </c>
      <c r="Z139" s="114">
        <f t="shared" si="71"/>
        <v>0</v>
      </c>
      <c r="AA139" s="114">
        <f t="shared" si="84"/>
        <v>0</v>
      </c>
      <c r="AB139" s="114">
        <f t="shared" si="85"/>
        <v>0</v>
      </c>
      <c r="AC139" s="114">
        <f t="shared" si="72"/>
        <v>0</v>
      </c>
      <c r="AD139" s="114">
        <f t="shared" si="80"/>
        <v>0</v>
      </c>
      <c r="AE139" s="114">
        <f t="shared" si="62"/>
        <v>4547.7158756883819</v>
      </c>
      <c r="AF139" s="114">
        <f t="shared" si="81"/>
        <v>0</v>
      </c>
      <c r="AG139" s="114">
        <f t="shared" si="82"/>
        <v>0</v>
      </c>
      <c r="AH139" s="114">
        <f t="shared" si="63"/>
        <v>5240.9265024245005</v>
      </c>
      <c r="AI139" s="114"/>
      <c r="AJ139" s="114">
        <f t="shared" si="64"/>
        <v>0</v>
      </c>
      <c r="AK139" s="114">
        <f t="shared" si="65"/>
        <v>0</v>
      </c>
      <c r="AL139" s="114">
        <f t="shared" si="83"/>
        <v>0</v>
      </c>
      <c r="AM139" s="114">
        <f t="shared" si="66"/>
        <v>0</v>
      </c>
      <c r="AN139" s="115">
        <f t="shared" si="67"/>
        <v>0</v>
      </c>
    </row>
    <row r="140" spans="1:40" ht="14.4">
      <c r="A140" s="47" t="str">
        <f t="shared" si="68"/>
        <v/>
      </c>
      <c r="B140" s="47" t="str">
        <f t="shared" si="69"/>
        <v/>
      </c>
      <c r="C140" s="48">
        <f t="shared" si="86"/>
        <v>0</v>
      </c>
      <c r="D140" s="48">
        <f t="shared" si="87"/>
        <v>0</v>
      </c>
      <c r="E140" s="48">
        <f t="shared" si="88"/>
        <v>0</v>
      </c>
      <c r="F140" s="48">
        <f t="shared" si="89"/>
        <v>0</v>
      </c>
      <c r="H140" s="19">
        <v>121</v>
      </c>
      <c r="I140" s="47" t="str">
        <f t="shared" si="70"/>
        <v/>
      </c>
      <c r="J140" s="19">
        <f t="shared" si="77"/>
        <v>0</v>
      </c>
      <c r="K140" s="19">
        <f t="shared" si="53"/>
        <v>1</v>
      </c>
      <c r="L140" s="63">
        <v>3.3020000000000001E-2</v>
      </c>
      <c r="M140" s="120">
        <f t="shared" si="54"/>
        <v>-0.98037346251406854</v>
      </c>
      <c r="N140" s="114"/>
      <c r="O140" s="114"/>
      <c r="P140" s="114"/>
      <c r="Q140" s="114"/>
      <c r="R140" s="114">
        <f>SUM($P$19:P139)*Q139</f>
        <v>0</v>
      </c>
      <c r="S140" s="114">
        <f t="shared" si="78"/>
        <v>0</v>
      </c>
      <c r="T140" s="114">
        <f t="shared" si="55"/>
        <v>0</v>
      </c>
      <c r="U140" s="114">
        <f t="shared" si="56"/>
        <v>0</v>
      </c>
      <c r="V140" s="114">
        <f t="shared" si="57"/>
        <v>0</v>
      </c>
      <c r="W140" s="114">
        <f t="shared" si="58"/>
        <v>0</v>
      </c>
      <c r="X140" s="114">
        <f t="shared" si="79"/>
        <v>0</v>
      </c>
      <c r="Y140" s="114">
        <f t="shared" si="59"/>
        <v>0</v>
      </c>
      <c r="Z140" s="114">
        <f t="shared" si="71"/>
        <v>0</v>
      </c>
      <c r="AA140" s="114">
        <f t="shared" si="84"/>
        <v>0</v>
      </c>
      <c r="AB140" s="114">
        <f t="shared" si="85"/>
        <v>0</v>
      </c>
      <c r="AC140" s="114">
        <f t="shared" si="72"/>
        <v>0</v>
      </c>
      <c r="AD140" s="114">
        <f t="shared" si="80"/>
        <v>0</v>
      </c>
      <c r="AE140" s="114">
        <f t="shared" si="62"/>
        <v>4547.7158756883819</v>
      </c>
      <c r="AF140" s="114">
        <f t="shared" si="81"/>
        <v>0</v>
      </c>
      <c r="AG140" s="114">
        <f t="shared" si="82"/>
        <v>0</v>
      </c>
      <c r="AH140" s="114">
        <f t="shared" si="63"/>
        <v>5240.9265024245005</v>
      </c>
      <c r="AI140" s="114"/>
      <c r="AJ140" s="114">
        <f t="shared" si="64"/>
        <v>0</v>
      </c>
      <c r="AK140" s="114">
        <f t="shared" si="65"/>
        <v>0</v>
      </c>
      <c r="AL140" s="114">
        <f t="shared" si="83"/>
        <v>0</v>
      </c>
      <c r="AM140" s="114">
        <f t="shared" si="66"/>
        <v>0</v>
      </c>
      <c r="AN140" s="115">
        <f t="shared" si="67"/>
        <v>0</v>
      </c>
    </row>
    <row r="141" spans="1:40">
      <c r="A141" s="47" t="str">
        <f t="shared" si="68"/>
        <v/>
      </c>
      <c r="B141" s="47" t="str">
        <f t="shared" si="69"/>
        <v/>
      </c>
      <c r="C141" s="48">
        <f t="shared" si="86"/>
        <v>0</v>
      </c>
      <c r="D141" s="48">
        <f t="shared" si="87"/>
        <v>0</v>
      </c>
      <c r="E141" s="48">
        <f t="shared" si="88"/>
        <v>0</v>
      </c>
      <c r="F141" s="48">
        <f t="shared" si="89"/>
        <v>0</v>
      </c>
      <c r="H141" s="19"/>
      <c r="I141" s="47" t="str">
        <f t="shared" si="70"/>
        <v/>
      </c>
      <c r="J141" s="19">
        <f t="shared" si="77"/>
        <v>0</v>
      </c>
      <c r="K141" s="19">
        <f t="shared" si="53"/>
        <v>1</v>
      </c>
      <c r="L141" s="19"/>
      <c r="M141" s="111"/>
      <c r="N141" s="111"/>
      <c r="O141" s="111"/>
      <c r="P141" s="111"/>
      <c r="Q141" s="111"/>
      <c r="R141" s="111"/>
      <c r="S141" s="111"/>
      <c r="T141" s="111"/>
      <c r="U141" s="111"/>
      <c r="V141" s="111"/>
      <c r="W141" s="111"/>
      <c r="X141" s="111"/>
      <c r="Y141" s="114">
        <f t="shared" si="59"/>
        <v>0</v>
      </c>
      <c r="Z141" s="114">
        <f t="shared" si="71"/>
        <v>0</v>
      </c>
      <c r="AA141" s="114">
        <f t="shared" si="84"/>
        <v>0</v>
      </c>
      <c r="AB141" s="114">
        <f t="shared" si="85"/>
        <v>0</v>
      </c>
      <c r="AC141" s="114">
        <f t="shared" si="72"/>
        <v>0</v>
      </c>
      <c r="AD141" s="114">
        <f t="shared" si="80"/>
        <v>0</v>
      </c>
      <c r="AE141" s="114">
        <f t="shared" si="62"/>
        <v>4547.7158756883819</v>
      </c>
      <c r="AF141" s="114">
        <f t="shared" si="81"/>
        <v>0</v>
      </c>
      <c r="AG141" s="114">
        <f t="shared" si="82"/>
        <v>0</v>
      </c>
      <c r="AH141" s="114">
        <f t="shared" si="63"/>
        <v>5240.9265024245005</v>
      </c>
      <c r="AI141" s="114"/>
      <c r="AJ141" s="114">
        <f t="shared" si="64"/>
        <v>0</v>
      </c>
      <c r="AK141" s="114">
        <f t="shared" si="65"/>
        <v>0</v>
      </c>
      <c r="AL141" s="114">
        <f t="shared" si="83"/>
        <v>0</v>
      </c>
      <c r="AM141" s="114">
        <f t="shared" si="66"/>
        <v>0</v>
      </c>
      <c r="AN141" s="115">
        <f t="shared" si="67"/>
        <v>0</v>
      </c>
    </row>
    <row r="142" spans="1:40">
      <c r="A142" s="47" t="str">
        <f t="shared" si="68"/>
        <v/>
      </c>
      <c r="B142" s="47" t="str">
        <f t="shared" si="69"/>
        <v/>
      </c>
      <c r="C142" s="48">
        <f t="shared" si="86"/>
        <v>0</v>
      </c>
      <c r="D142" s="48">
        <f t="shared" si="87"/>
        <v>0</v>
      </c>
      <c r="E142" s="48">
        <f t="shared" si="88"/>
        <v>0</v>
      </c>
      <c r="F142" s="48">
        <f t="shared" si="89"/>
        <v>0</v>
      </c>
      <c r="I142" s="81" t="str">
        <f t="shared" si="70"/>
        <v/>
      </c>
      <c r="J142">
        <f t="shared" si="77"/>
        <v>0</v>
      </c>
      <c r="K142">
        <f t="shared" si="53"/>
        <v>1</v>
      </c>
      <c r="M142" s="111"/>
      <c r="N142" s="111"/>
      <c r="O142" s="111"/>
      <c r="P142" s="111"/>
      <c r="Q142" s="111"/>
      <c r="R142" s="111"/>
      <c r="S142" s="111"/>
      <c r="T142" s="111"/>
      <c r="U142" s="111"/>
      <c r="V142" s="111"/>
      <c r="W142" s="111"/>
      <c r="X142" s="111"/>
      <c r="Y142" s="114">
        <f t="shared" si="59"/>
        <v>0</v>
      </c>
      <c r="Z142" s="114">
        <f t="shared" si="71"/>
        <v>0</v>
      </c>
      <c r="AA142" s="114">
        <f t="shared" si="84"/>
        <v>0</v>
      </c>
      <c r="AB142" s="114">
        <f t="shared" si="85"/>
        <v>0</v>
      </c>
      <c r="AC142" s="114">
        <f t="shared" si="72"/>
        <v>0</v>
      </c>
      <c r="AD142" s="114">
        <f t="shared" si="80"/>
        <v>0</v>
      </c>
      <c r="AE142" s="114">
        <f t="shared" si="62"/>
        <v>4547.7158756883819</v>
      </c>
      <c r="AF142" s="114">
        <f t="shared" si="81"/>
        <v>0</v>
      </c>
      <c r="AG142" s="114">
        <f t="shared" si="82"/>
        <v>0</v>
      </c>
      <c r="AH142" s="114">
        <f t="shared" si="63"/>
        <v>5240.9265024245005</v>
      </c>
      <c r="AI142" s="114"/>
      <c r="AJ142" s="114"/>
      <c r="AK142" s="114"/>
      <c r="AL142" s="114"/>
      <c r="AM142" s="114"/>
      <c r="AN142" s="115"/>
    </row>
    <row r="143" spans="1:40">
      <c r="A143" s="47" t="str">
        <f t="shared" si="68"/>
        <v/>
      </c>
      <c r="B143" s="47" t="str">
        <f t="shared" si="69"/>
        <v/>
      </c>
      <c r="C143" s="48">
        <f t="shared" si="86"/>
        <v>0</v>
      </c>
      <c r="D143" s="48">
        <f t="shared" si="87"/>
        <v>0</v>
      </c>
      <c r="E143" s="48">
        <f t="shared" si="88"/>
        <v>0</v>
      </c>
      <c r="F143" s="48">
        <f t="shared" si="89"/>
        <v>0</v>
      </c>
      <c r="I143" s="81" t="str">
        <f t="shared" si="70"/>
        <v/>
      </c>
      <c r="J143">
        <f t="shared" si="77"/>
        <v>0</v>
      </c>
      <c r="K143">
        <f t="shared" si="53"/>
        <v>1</v>
      </c>
      <c r="M143" s="111"/>
      <c r="N143" s="111"/>
      <c r="O143" s="111"/>
      <c r="P143" s="111"/>
      <c r="Q143" s="111"/>
      <c r="R143" s="111"/>
      <c r="S143" s="111"/>
      <c r="T143" s="111"/>
      <c r="U143" s="111"/>
      <c r="V143" s="111"/>
      <c r="W143" s="111"/>
      <c r="X143" s="111"/>
      <c r="Y143" s="114">
        <f t="shared" si="59"/>
        <v>0</v>
      </c>
      <c r="Z143" s="114">
        <f t="shared" si="71"/>
        <v>0</v>
      </c>
      <c r="AA143" s="114">
        <f t="shared" si="84"/>
        <v>0</v>
      </c>
      <c r="AB143" s="114">
        <f t="shared" si="85"/>
        <v>0</v>
      </c>
      <c r="AC143" s="114">
        <f t="shared" si="72"/>
        <v>0</v>
      </c>
      <c r="AD143" s="114">
        <f t="shared" si="80"/>
        <v>0</v>
      </c>
      <c r="AE143" s="114">
        <f t="shared" si="62"/>
        <v>4547.7158756883819</v>
      </c>
      <c r="AF143" s="114">
        <f t="shared" si="81"/>
        <v>0</v>
      </c>
      <c r="AG143" s="114">
        <f t="shared" si="82"/>
        <v>0</v>
      </c>
      <c r="AH143" s="114">
        <f t="shared" si="63"/>
        <v>5240.9265024245005</v>
      </c>
      <c r="AI143" s="114"/>
      <c r="AJ143" s="114"/>
      <c r="AK143" s="114"/>
      <c r="AL143" s="114"/>
      <c r="AM143" s="114"/>
      <c r="AN143" s="115"/>
    </row>
    <row r="144" spans="1:40">
      <c r="A144" s="47" t="str">
        <f t="shared" si="68"/>
        <v/>
      </c>
      <c r="B144" s="47" t="str">
        <f t="shared" si="69"/>
        <v/>
      </c>
      <c r="C144" s="48">
        <f t="shared" si="86"/>
        <v>0</v>
      </c>
      <c r="D144" s="48">
        <f t="shared" si="87"/>
        <v>0</v>
      </c>
      <c r="E144" s="48">
        <f t="shared" si="88"/>
        <v>0</v>
      </c>
      <c r="F144" s="48">
        <f t="shared" si="89"/>
        <v>0</v>
      </c>
      <c r="I144" s="81" t="str">
        <f t="shared" si="70"/>
        <v/>
      </c>
      <c r="J144">
        <f t="shared" si="77"/>
        <v>0</v>
      </c>
      <c r="K144">
        <f t="shared" si="53"/>
        <v>1</v>
      </c>
      <c r="M144" s="111"/>
      <c r="N144" s="111"/>
      <c r="O144" s="111"/>
      <c r="P144" s="111"/>
      <c r="Q144" s="111"/>
      <c r="R144" s="111"/>
      <c r="S144" s="111"/>
      <c r="T144" s="111"/>
      <c r="U144" s="111"/>
      <c r="V144" s="111"/>
      <c r="W144" s="111"/>
      <c r="X144" s="111"/>
      <c r="Y144" s="114">
        <f t="shared" si="59"/>
        <v>0</v>
      </c>
      <c r="Z144" s="114">
        <f t="shared" si="71"/>
        <v>0</v>
      </c>
      <c r="AA144" s="114">
        <f t="shared" si="84"/>
        <v>0</v>
      </c>
      <c r="AB144" s="114">
        <f t="shared" si="85"/>
        <v>0</v>
      </c>
      <c r="AC144" s="114">
        <f t="shared" si="72"/>
        <v>0</v>
      </c>
      <c r="AD144" s="114">
        <f t="shared" si="80"/>
        <v>0</v>
      </c>
      <c r="AE144" s="114">
        <f t="shared" si="62"/>
        <v>4547.7158756883819</v>
      </c>
      <c r="AF144" s="114">
        <f t="shared" si="81"/>
        <v>0</v>
      </c>
      <c r="AG144" s="114">
        <f t="shared" si="82"/>
        <v>0</v>
      </c>
      <c r="AH144" s="114">
        <f t="shared" si="63"/>
        <v>5240.9265024245005</v>
      </c>
      <c r="AI144" s="114"/>
      <c r="AJ144" s="114"/>
      <c r="AK144" s="114"/>
      <c r="AL144" s="114"/>
      <c r="AM144" s="114"/>
      <c r="AN144" s="115"/>
    </row>
    <row r="145" spans="1:40">
      <c r="A145" s="47" t="str">
        <f t="shared" si="68"/>
        <v/>
      </c>
      <c r="B145" s="47" t="str">
        <f t="shared" si="69"/>
        <v/>
      </c>
      <c r="C145" s="48">
        <f t="shared" si="86"/>
        <v>0</v>
      </c>
      <c r="D145" s="48">
        <f t="shared" si="87"/>
        <v>0</v>
      </c>
      <c r="E145" s="48">
        <f t="shared" si="88"/>
        <v>0</v>
      </c>
      <c r="F145" s="48">
        <f t="shared" si="89"/>
        <v>0</v>
      </c>
      <c r="I145" s="81" t="str">
        <f t="shared" si="70"/>
        <v/>
      </c>
      <c r="J145">
        <f t="shared" si="77"/>
        <v>0</v>
      </c>
      <c r="K145">
        <f t="shared" si="53"/>
        <v>1</v>
      </c>
      <c r="M145" s="111"/>
      <c r="N145" s="111"/>
      <c r="O145" s="111"/>
      <c r="P145" s="111"/>
      <c r="Q145" s="111"/>
      <c r="R145" s="111"/>
      <c r="S145" s="111"/>
      <c r="T145" s="111"/>
      <c r="U145" s="111"/>
      <c r="V145" s="111"/>
      <c r="W145" s="111"/>
      <c r="X145" s="111"/>
      <c r="Y145" s="114">
        <f t="shared" si="59"/>
        <v>0</v>
      </c>
      <c r="Z145" s="114">
        <f t="shared" si="71"/>
        <v>0</v>
      </c>
      <c r="AA145" s="114">
        <f t="shared" si="84"/>
        <v>0</v>
      </c>
      <c r="AB145" s="114">
        <f t="shared" si="85"/>
        <v>0</v>
      </c>
      <c r="AC145" s="114">
        <f t="shared" si="72"/>
        <v>0</v>
      </c>
      <c r="AD145" s="114">
        <f t="shared" si="80"/>
        <v>0</v>
      </c>
      <c r="AE145" s="114">
        <f t="shared" si="62"/>
        <v>4547.7158756883819</v>
      </c>
      <c r="AF145" s="114">
        <f t="shared" si="81"/>
        <v>0</v>
      </c>
      <c r="AG145" s="114">
        <f t="shared" si="82"/>
        <v>0</v>
      </c>
      <c r="AH145" s="114">
        <f t="shared" si="63"/>
        <v>5240.9265024245005</v>
      </c>
      <c r="AI145" s="114"/>
      <c r="AJ145" s="114"/>
      <c r="AK145" s="114"/>
      <c r="AL145" s="114"/>
      <c r="AM145" s="114"/>
      <c r="AN145" s="115"/>
    </row>
    <row r="146" spans="1:40">
      <c r="A146" s="47" t="str">
        <f t="shared" si="68"/>
        <v/>
      </c>
      <c r="B146" s="47" t="str">
        <f t="shared" si="69"/>
        <v/>
      </c>
      <c r="C146" s="48">
        <f t="shared" si="86"/>
        <v>0</v>
      </c>
      <c r="D146" s="48">
        <f t="shared" si="87"/>
        <v>0</v>
      </c>
      <c r="E146" s="48">
        <f t="shared" si="88"/>
        <v>0</v>
      </c>
      <c r="F146" s="48">
        <f t="shared" si="89"/>
        <v>0</v>
      </c>
      <c r="I146" s="81" t="str">
        <f t="shared" si="70"/>
        <v/>
      </c>
      <c r="J146">
        <f t="shared" si="77"/>
        <v>0</v>
      </c>
      <c r="K146">
        <f t="shared" si="53"/>
        <v>1</v>
      </c>
      <c r="M146" s="111"/>
      <c r="N146" s="111"/>
      <c r="O146" s="111"/>
      <c r="P146" s="111"/>
      <c r="Q146" s="111"/>
      <c r="R146" s="111"/>
      <c r="S146" s="111"/>
      <c r="T146" s="111"/>
      <c r="U146" s="111"/>
      <c r="V146" s="111"/>
      <c r="W146" s="111"/>
      <c r="X146" s="111"/>
      <c r="Y146" s="114">
        <f t="shared" si="59"/>
        <v>0</v>
      </c>
      <c r="Z146" s="114">
        <f t="shared" si="71"/>
        <v>0</v>
      </c>
      <c r="AA146" s="114">
        <f t="shared" si="84"/>
        <v>0</v>
      </c>
      <c r="AB146" s="114">
        <f t="shared" si="85"/>
        <v>0</v>
      </c>
      <c r="AC146" s="114">
        <f t="shared" si="72"/>
        <v>0</v>
      </c>
      <c r="AD146" s="114">
        <f t="shared" si="80"/>
        <v>0</v>
      </c>
      <c r="AE146" s="114">
        <f t="shared" si="62"/>
        <v>4547.7158756883819</v>
      </c>
      <c r="AF146" s="114">
        <f t="shared" si="81"/>
        <v>0</v>
      </c>
      <c r="AG146" s="114">
        <f t="shared" si="82"/>
        <v>0</v>
      </c>
      <c r="AH146" s="114">
        <f t="shared" si="63"/>
        <v>5240.9265024245005</v>
      </c>
      <c r="AI146" s="114"/>
      <c r="AJ146" s="114"/>
      <c r="AK146" s="114"/>
      <c r="AL146" s="114"/>
      <c r="AM146" s="114"/>
      <c r="AN146" s="115"/>
    </row>
    <row r="147" spans="1:40">
      <c r="A147" s="47" t="str">
        <f t="shared" si="68"/>
        <v/>
      </c>
      <c r="B147" s="47" t="str">
        <f t="shared" si="69"/>
        <v/>
      </c>
      <c r="C147" s="48">
        <f t="shared" si="86"/>
        <v>0</v>
      </c>
      <c r="D147" s="48">
        <f t="shared" si="87"/>
        <v>0</v>
      </c>
      <c r="E147" s="48">
        <f t="shared" si="88"/>
        <v>0</v>
      </c>
      <c r="F147" s="48">
        <f t="shared" si="89"/>
        <v>0</v>
      </c>
      <c r="I147" s="81" t="str">
        <f t="shared" si="70"/>
        <v/>
      </c>
      <c r="J147">
        <f t="shared" ref="J147:J159" si="90">IF($D$4="1.O. Selektion",E147,IF($D$4="1.O. Aggregat",F147,IF($D$4="2.O. Selektion",C147,D147)))</f>
        <v>0</v>
      </c>
      <c r="K147">
        <f t="shared" si="53"/>
        <v>1</v>
      </c>
      <c r="M147" s="111"/>
      <c r="N147" s="111"/>
      <c r="O147" s="111"/>
      <c r="P147" s="111"/>
      <c r="Q147" s="111"/>
      <c r="R147" s="111"/>
      <c r="S147" s="111"/>
      <c r="T147" s="111"/>
      <c r="U147" s="111"/>
      <c r="V147" s="111"/>
      <c r="W147" s="111"/>
      <c r="X147" s="111"/>
      <c r="Y147" s="114">
        <f t="shared" si="59"/>
        <v>0</v>
      </c>
      <c r="Z147" s="114">
        <f t="shared" si="71"/>
        <v>0</v>
      </c>
      <c r="AA147" s="114">
        <f t="shared" si="84"/>
        <v>0</v>
      </c>
      <c r="AB147" s="114">
        <f t="shared" si="85"/>
        <v>0</v>
      </c>
      <c r="AC147" s="114">
        <f t="shared" si="72"/>
        <v>0</v>
      </c>
      <c r="AD147" s="114">
        <f t="shared" ref="AD147:AD159" si="91">N147+Y148/(1+M147)-Y147</f>
        <v>0</v>
      </c>
      <c r="AE147" s="114">
        <f t="shared" si="62"/>
        <v>4547.7158756883819</v>
      </c>
      <c r="AF147" s="114">
        <f t="shared" ref="AF147:AF159" si="92">N147+AA148/(1+M147)-AA147</f>
        <v>0</v>
      </c>
      <c r="AG147" s="114">
        <f t="shared" ref="AG147:AG159" si="93">1/(1+M147)*J147*(O148+R148*$M$5-AA148)</f>
        <v>0</v>
      </c>
      <c r="AH147" s="114">
        <f t="shared" si="63"/>
        <v>5240.9265024245005</v>
      </c>
      <c r="AI147" s="114"/>
      <c r="AJ147" s="114"/>
      <c r="AK147" s="114"/>
      <c r="AL147" s="114"/>
      <c r="AM147" s="114"/>
      <c r="AN147" s="115"/>
    </row>
    <row r="148" spans="1:40">
      <c r="A148" s="47" t="str">
        <f t="shared" si="68"/>
        <v/>
      </c>
      <c r="B148" s="47" t="str">
        <f t="shared" si="69"/>
        <v/>
      </c>
      <c r="C148" s="48">
        <f t="shared" si="86"/>
        <v>0</v>
      </c>
      <c r="D148" s="48">
        <f t="shared" si="87"/>
        <v>0</v>
      </c>
      <c r="E148" s="48">
        <f t="shared" si="88"/>
        <v>0</v>
      </c>
      <c r="F148" s="48">
        <f t="shared" si="89"/>
        <v>0</v>
      </c>
      <c r="I148" s="81" t="str">
        <f t="shared" si="70"/>
        <v/>
      </c>
      <c r="J148">
        <f t="shared" si="90"/>
        <v>0</v>
      </c>
      <c r="K148">
        <f t="shared" ref="K148:K159" si="94">IF(J148&lt;&gt;"",1-J148,"")</f>
        <v>1</v>
      </c>
      <c r="M148" s="111"/>
      <c r="N148" s="111"/>
      <c r="O148" s="111"/>
      <c r="P148" s="111"/>
      <c r="Q148" s="111"/>
      <c r="R148" s="111"/>
      <c r="S148" s="111"/>
      <c r="T148" s="111"/>
      <c r="U148" s="111"/>
      <c r="V148" s="111"/>
      <c r="W148" s="111"/>
      <c r="X148" s="111"/>
      <c r="Y148" s="114">
        <f t="shared" ref="Y148:Y159" si="95">V148-W148*$M$3</f>
        <v>0</v>
      </c>
      <c r="Z148" s="114">
        <f t="shared" si="71"/>
        <v>0</v>
      </c>
      <c r="AA148" s="114">
        <f t="shared" ref="AA148:AA159" si="96">V148+AM148-W148*$M$5</f>
        <v>0</v>
      </c>
      <c r="AB148" s="114">
        <f t="shared" ref="AB148:AB159" si="97">V148+AN148+AM148-W148*$M$5</f>
        <v>0</v>
      </c>
      <c r="AC148" s="114">
        <f t="shared" si="72"/>
        <v>0</v>
      </c>
      <c r="AD148" s="114">
        <f t="shared" si="91"/>
        <v>0</v>
      </c>
      <c r="AE148" s="114">
        <f t="shared" ref="AE148:AE159" si="98">$M$3-AD148</f>
        <v>4547.7158756883819</v>
      </c>
      <c r="AF148" s="114">
        <f t="shared" si="92"/>
        <v>0</v>
      </c>
      <c r="AG148" s="114">
        <f t="shared" si="93"/>
        <v>0</v>
      </c>
      <c r="AH148" s="114">
        <f t="shared" ref="AH148:AH159" si="99">$M$5-AG148-AF148</f>
        <v>5240.9265024245005</v>
      </c>
      <c r="AI148" s="114"/>
      <c r="AJ148" s="114"/>
      <c r="AK148" s="114"/>
      <c r="AL148" s="114"/>
      <c r="AM148" s="114"/>
      <c r="AN148" s="115"/>
    </row>
    <row r="149" spans="1:40">
      <c r="A149" s="47" t="str">
        <f t="shared" ref="A149:A159" si="100">IF(AND(A148&lt;121,A148&lt;&gt;""),A148+1,"")</f>
        <v/>
      </c>
      <c r="B149" s="47" t="str">
        <f t="shared" ref="B149:B159" si="101">IF(AND($A148&lt;121,$A148&lt;&gt;""),B148+1,"")</f>
        <v/>
      </c>
      <c r="C149" s="48">
        <f t="shared" si="86"/>
        <v>0</v>
      </c>
      <c r="D149" s="48">
        <f t="shared" si="87"/>
        <v>0</v>
      </c>
      <c r="E149" s="48">
        <f t="shared" si="88"/>
        <v>0</v>
      </c>
      <c r="F149" s="48">
        <f t="shared" si="89"/>
        <v>0</v>
      </c>
      <c r="I149" s="81" t="str">
        <f t="shared" ref="I149:I159" si="102">IF(AND(A148&lt;121,A148&lt;&gt;""),A148+1,"")</f>
        <v/>
      </c>
      <c r="J149">
        <f t="shared" si="90"/>
        <v>0</v>
      </c>
      <c r="K149">
        <f t="shared" si="94"/>
        <v>1</v>
      </c>
      <c r="M149" s="111"/>
      <c r="N149" s="111"/>
      <c r="O149" s="111"/>
      <c r="P149" s="111"/>
      <c r="Q149" s="111"/>
      <c r="R149" s="111"/>
      <c r="S149" s="111"/>
      <c r="T149" s="111"/>
      <c r="U149" s="111"/>
      <c r="V149" s="111"/>
      <c r="W149" s="111"/>
      <c r="X149" s="111"/>
      <c r="Y149" s="114">
        <f t="shared" si="95"/>
        <v>0</v>
      </c>
      <c r="Z149" s="114">
        <f t="shared" ref="Z149:Z159" si="103">V149-$M$7*W149</f>
        <v>0</v>
      </c>
      <c r="AA149" s="114">
        <f t="shared" si="96"/>
        <v>0</v>
      </c>
      <c r="AB149" s="114">
        <f t="shared" si="97"/>
        <v>0</v>
      </c>
      <c r="AC149" s="114">
        <f t="shared" ref="AC149:AC159" si="104">IF((V149+AM149+AN149-W149*$M$5)&lt;=0,0,V149+AM149+AN149-W149*$M$5)</f>
        <v>0</v>
      </c>
      <c r="AD149" s="114">
        <f t="shared" si="91"/>
        <v>0</v>
      </c>
      <c r="AE149" s="114">
        <f t="shared" si="98"/>
        <v>4547.7158756883819</v>
      </c>
      <c r="AF149" s="114">
        <f t="shared" si="92"/>
        <v>0</v>
      </c>
      <c r="AG149" s="114">
        <f t="shared" si="93"/>
        <v>0</v>
      </c>
      <c r="AH149" s="114">
        <f t="shared" si="99"/>
        <v>5240.9265024245005</v>
      </c>
      <c r="AI149" s="114"/>
      <c r="AJ149" s="114"/>
      <c r="AK149" s="114"/>
      <c r="AL149" s="114"/>
      <c r="AM149" s="114"/>
      <c r="AN149" s="115"/>
    </row>
    <row r="150" spans="1:40">
      <c r="A150" s="47" t="str">
        <f t="shared" si="100"/>
        <v/>
      </c>
      <c r="B150" s="47" t="str">
        <f t="shared" si="101"/>
        <v/>
      </c>
      <c r="C150" s="48">
        <f t="shared" si="86"/>
        <v>0</v>
      </c>
      <c r="D150" s="48">
        <f t="shared" si="87"/>
        <v>0</v>
      </c>
      <c r="E150" s="48">
        <f t="shared" si="88"/>
        <v>0</v>
      </c>
      <c r="F150" s="48">
        <f t="shared" si="89"/>
        <v>0</v>
      </c>
      <c r="I150" s="81" t="str">
        <f t="shared" si="102"/>
        <v/>
      </c>
      <c r="J150">
        <f t="shared" si="90"/>
        <v>0</v>
      </c>
      <c r="K150">
        <f t="shared" si="94"/>
        <v>1</v>
      </c>
      <c r="M150" s="111"/>
      <c r="N150" s="111"/>
      <c r="O150" s="111"/>
      <c r="P150" s="111"/>
      <c r="Q150" s="111"/>
      <c r="R150" s="111"/>
      <c r="S150" s="111"/>
      <c r="T150" s="111"/>
      <c r="U150" s="111"/>
      <c r="V150" s="111"/>
      <c r="W150" s="111"/>
      <c r="X150" s="111"/>
      <c r="Y150" s="114">
        <f t="shared" si="95"/>
        <v>0</v>
      </c>
      <c r="Z150" s="114">
        <f t="shared" si="103"/>
        <v>0</v>
      </c>
      <c r="AA150" s="114">
        <f t="shared" si="96"/>
        <v>0</v>
      </c>
      <c r="AB150" s="114">
        <f t="shared" si="97"/>
        <v>0</v>
      </c>
      <c r="AC150" s="114">
        <f t="shared" si="104"/>
        <v>0</v>
      </c>
      <c r="AD150" s="114">
        <f t="shared" si="91"/>
        <v>0</v>
      </c>
      <c r="AE150" s="114">
        <f t="shared" si="98"/>
        <v>4547.7158756883819</v>
      </c>
      <c r="AF150" s="114">
        <f t="shared" si="92"/>
        <v>0</v>
      </c>
      <c r="AG150" s="114">
        <f t="shared" si="93"/>
        <v>0</v>
      </c>
      <c r="AH150" s="114">
        <f t="shared" si="99"/>
        <v>5240.9265024245005</v>
      </c>
      <c r="AI150" s="114"/>
      <c r="AJ150" s="114"/>
      <c r="AK150" s="114"/>
      <c r="AL150" s="114"/>
      <c r="AM150" s="114"/>
      <c r="AN150" s="115"/>
    </row>
    <row r="151" spans="1:40">
      <c r="A151" s="47" t="str">
        <f t="shared" si="100"/>
        <v/>
      </c>
      <c r="B151" s="47" t="str">
        <f t="shared" si="101"/>
        <v/>
      </c>
      <c r="C151" s="48">
        <f t="shared" si="86"/>
        <v>0</v>
      </c>
      <c r="D151" s="48">
        <f t="shared" si="87"/>
        <v>0</v>
      </c>
      <c r="E151" s="48">
        <f t="shared" si="88"/>
        <v>0</v>
      </c>
      <c r="F151" s="48">
        <f t="shared" si="89"/>
        <v>0</v>
      </c>
      <c r="I151" s="81" t="str">
        <f t="shared" si="102"/>
        <v/>
      </c>
      <c r="J151">
        <f t="shared" si="90"/>
        <v>0</v>
      </c>
      <c r="K151">
        <f t="shared" si="94"/>
        <v>1</v>
      </c>
      <c r="M151" s="111"/>
      <c r="N151" s="111"/>
      <c r="O151" s="111"/>
      <c r="P151" s="111"/>
      <c r="Q151" s="111"/>
      <c r="R151" s="111"/>
      <c r="S151" s="111"/>
      <c r="T151" s="111"/>
      <c r="U151" s="111"/>
      <c r="V151" s="111"/>
      <c r="W151" s="111"/>
      <c r="X151" s="111"/>
      <c r="Y151" s="114">
        <f t="shared" si="95"/>
        <v>0</v>
      </c>
      <c r="Z151" s="114">
        <f t="shared" si="103"/>
        <v>0</v>
      </c>
      <c r="AA151" s="114">
        <f t="shared" si="96"/>
        <v>0</v>
      </c>
      <c r="AB151" s="114">
        <f t="shared" si="97"/>
        <v>0</v>
      </c>
      <c r="AC151" s="114">
        <f t="shared" si="104"/>
        <v>0</v>
      </c>
      <c r="AD151" s="114">
        <f t="shared" si="91"/>
        <v>0</v>
      </c>
      <c r="AE151" s="114">
        <f t="shared" si="98"/>
        <v>4547.7158756883819</v>
      </c>
      <c r="AF151" s="114">
        <f t="shared" si="92"/>
        <v>0</v>
      </c>
      <c r="AG151" s="114">
        <f t="shared" si="93"/>
        <v>0</v>
      </c>
      <c r="AH151" s="114">
        <f t="shared" si="99"/>
        <v>5240.9265024245005</v>
      </c>
      <c r="AI151" s="114"/>
      <c r="AJ151" s="114"/>
      <c r="AK151" s="114"/>
      <c r="AL151" s="114"/>
      <c r="AM151" s="114"/>
      <c r="AN151" s="115"/>
    </row>
    <row r="152" spans="1:40">
      <c r="A152" s="47" t="str">
        <f t="shared" si="100"/>
        <v/>
      </c>
      <c r="B152" s="47" t="str">
        <f t="shared" si="101"/>
        <v/>
      </c>
      <c r="C152" s="48">
        <f t="shared" si="86"/>
        <v>0</v>
      </c>
      <c r="D152" s="48">
        <f t="shared" si="87"/>
        <v>0</v>
      </c>
      <c r="E152" s="48">
        <f t="shared" si="88"/>
        <v>0</v>
      </c>
      <c r="F152" s="48">
        <f t="shared" si="89"/>
        <v>0</v>
      </c>
      <c r="I152" s="81" t="str">
        <f t="shared" si="102"/>
        <v/>
      </c>
      <c r="J152">
        <f t="shared" si="90"/>
        <v>0</v>
      </c>
      <c r="K152">
        <f t="shared" si="94"/>
        <v>1</v>
      </c>
      <c r="M152" s="111"/>
      <c r="N152" s="111"/>
      <c r="O152" s="111"/>
      <c r="P152" s="111"/>
      <c r="Q152" s="111"/>
      <c r="R152" s="111"/>
      <c r="S152" s="111"/>
      <c r="T152" s="111"/>
      <c r="U152" s="111"/>
      <c r="V152" s="111"/>
      <c r="W152" s="111"/>
      <c r="X152" s="111"/>
      <c r="Y152" s="114">
        <f t="shared" si="95"/>
        <v>0</v>
      </c>
      <c r="Z152" s="114">
        <f t="shared" si="103"/>
        <v>0</v>
      </c>
      <c r="AA152" s="114">
        <f t="shared" si="96"/>
        <v>0</v>
      </c>
      <c r="AB152" s="114">
        <f t="shared" si="97"/>
        <v>0</v>
      </c>
      <c r="AC152" s="114">
        <f t="shared" si="104"/>
        <v>0</v>
      </c>
      <c r="AD152" s="114">
        <f t="shared" si="91"/>
        <v>0</v>
      </c>
      <c r="AE152" s="114">
        <f t="shared" si="98"/>
        <v>4547.7158756883819</v>
      </c>
      <c r="AF152" s="114">
        <f t="shared" si="92"/>
        <v>0</v>
      </c>
      <c r="AG152" s="114">
        <f t="shared" si="93"/>
        <v>0</v>
      </c>
      <c r="AH152" s="114">
        <f t="shared" si="99"/>
        <v>5240.9265024245005</v>
      </c>
      <c r="AI152" s="114"/>
      <c r="AJ152" s="114"/>
      <c r="AK152" s="114"/>
      <c r="AL152" s="114"/>
      <c r="AM152" s="114"/>
      <c r="AN152" s="115"/>
    </row>
    <row r="153" spans="1:40">
      <c r="A153" s="47" t="str">
        <f t="shared" si="100"/>
        <v/>
      </c>
      <c r="B153" s="47" t="str">
        <f t="shared" si="101"/>
        <v/>
      </c>
      <c r="C153" s="48">
        <f t="shared" si="86"/>
        <v>0</v>
      </c>
      <c r="D153" s="48">
        <f t="shared" si="87"/>
        <v>0</v>
      </c>
      <c r="E153" s="48">
        <f t="shared" si="88"/>
        <v>0</v>
      </c>
      <c r="F153" s="48">
        <f t="shared" si="89"/>
        <v>0</v>
      </c>
      <c r="I153" s="81" t="str">
        <f t="shared" si="102"/>
        <v/>
      </c>
      <c r="J153">
        <f t="shared" si="90"/>
        <v>0</v>
      </c>
      <c r="K153">
        <f t="shared" si="94"/>
        <v>1</v>
      </c>
      <c r="M153" s="111"/>
      <c r="N153" s="111"/>
      <c r="O153" s="111"/>
      <c r="P153" s="111"/>
      <c r="Q153" s="111"/>
      <c r="R153" s="111"/>
      <c r="S153" s="111"/>
      <c r="T153" s="111"/>
      <c r="U153" s="111"/>
      <c r="V153" s="111"/>
      <c r="W153" s="111"/>
      <c r="X153" s="111"/>
      <c r="Y153" s="114">
        <f t="shared" si="95"/>
        <v>0</v>
      </c>
      <c r="Z153" s="114">
        <f t="shared" si="103"/>
        <v>0</v>
      </c>
      <c r="AA153" s="114">
        <f t="shared" si="96"/>
        <v>0</v>
      </c>
      <c r="AB153" s="114">
        <f t="shared" si="97"/>
        <v>0</v>
      </c>
      <c r="AC153" s="114">
        <f t="shared" si="104"/>
        <v>0</v>
      </c>
      <c r="AD153" s="114">
        <f t="shared" si="91"/>
        <v>0</v>
      </c>
      <c r="AE153" s="114">
        <f t="shared" si="98"/>
        <v>4547.7158756883819</v>
      </c>
      <c r="AF153" s="114">
        <f t="shared" si="92"/>
        <v>0</v>
      </c>
      <c r="AG153" s="114">
        <f t="shared" si="93"/>
        <v>0</v>
      </c>
      <c r="AH153" s="114">
        <f t="shared" si="99"/>
        <v>5240.9265024245005</v>
      </c>
      <c r="AI153" s="114"/>
      <c r="AJ153" s="114"/>
      <c r="AK153" s="114"/>
      <c r="AL153" s="114"/>
      <c r="AM153" s="114"/>
      <c r="AN153" s="115"/>
    </row>
    <row r="154" spans="1:40">
      <c r="A154" s="47" t="str">
        <f t="shared" si="100"/>
        <v/>
      </c>
      <c r="B154" s="47" t="str">
        <f t="shared" si="101"/>
        <v/>
      </c>
      <c r="C154" s="48">
        <f t="shared" si="86"/>
        <v>0</v>
      </c>
      <c r="D154" s="48">
        <f t="shared" si="87"/>
        <v>0</v>
      </c>
      <c r="E154" s="48">
        <f t="shared" si="88"/>
        <v>0</v>
      </c>
      <c r="F154" s="48">
        <f t="shared" si="89"/>
        <v>0</v>
      </c>
      <c r="I154" s="81" t="str">
        <f t="shared" si="102"/>
        <v/>
      </c>
      <c r="J154">
        <f t="shared" si="90"/>
        <v>0</v>
      </c>
      <c r="K154">
        <f t="shared" si="94"/>
        <v>1</v>
      </c>
      <c r="M154" s="111"/>
      <c r="N154" s="111"/>
      <c r="O154" s="111"/>
      <c r="P154" s="111"/>
      <c r="Q154" s="111"/>
      <c r="R154" s="111"/>
      <c r="S154" s="111"/>
      <c r="T154" s="111"/>
      <c r="U154" s="111"/>
      <c r="V154" s="111"/>
      <c r="W154" s="111"/>
      <c r="X154" s="111"/>
      <c r="Y154" s="114">
        <f t="shared" si="95"/>
        <v>0</v>
      </c>
      <c r="Z154" s="114">
        <f t="shared" si="103"/>
        <v>0</v>
      </c>
      <c r="AA154" s="114">
        <f t="shared" si="96"/>
        <v>0</v>
      </c>
      <c r="AB154" s="114">
        <f t="shared" si="97"/>
        <v>0</v>
      </c>
      <c r="AC154" s="114">
        <f t="shared" si="104"/>
        <v>0</v>
      </c>
      <c r="AD154" s="114">
        <f t="shared" si="91"/>
        <v>0</v>
      </c>
      <c r="AE154" s="114">
        <f t="shared" si="98"/>
        <v>4547.7158756883819</v>
      </c>
      <c r="AF154" s="114">
        <f t="shared" si="92"/>
        <v>0</v>
      </c>
      <c r="AG154" s="114">
        <f t="shared" si="93"/>
        <v>0</v>
      </c>
      <c r="AH154" s="114">
        <f t="shared" si="99"/>
        <v>5240.9265024245005</v>
      </c>
      <c r="AI154" s="114"/>
      <c r="AJ154" s="114"/>
      <c r="AK154" s="114"/>
      <c r="AL154" s="114"/>
      <c r="AM154" s="114"/>
      <c r="AN154" s="115"/>
    </row>
    <row r="155" spans="1:40">
      <c r="A155" s="47" t="str">
        <f t="shared" si="100"/>
        <v/>
      </c>
      <c r="B155" s="47" t="str">
        <f t="shared" si="101"/>
        <v/>
      </c>
      <c r="C155" s="48">
        <f t="shared" si="86"/>
        <v>0</v>
      </c>
      <c r="D155" s="48">
        <f t="shared" si="87"/>
        <v>0</v>
      </c>
      <c r="E155" s="48">
        <f t="shared" si="88"/>
        <v>0</v>
      </c>
      <c r="F155" s="48">
        <f t="shared" si="89"/>
        <v>0</v>
      </c>
      <c r="I155" s="81" t="str">
        <f t="shared" si="102"/>
        <v/>
      </c>
      <c r="J155">
        <f t="shared" si="90"/>
        <v>0</v>
      </c>
      <c r="K155">
        <f t="shared" si="94"/>
        <v>1</v>
      </c>
      <c r="M155" s="111"/>
      <c r="N155" s="111"/>
      <c r="O155" s="111"/>
      <c r="P155" s="111"/>
      <c r="Q155" s="111"/>
      <c r="R155" s="111"/>
      <c r="S155" s="111"/>
      <c r="T155" s="111"/>
      <c r="U155" s="111"/>
      <c r="V155" s="111"/>
      <c r="W155" s="111"/>
      <c r="X155" s="111"/>
      <c r="Y155" s="114">
        <f t="shared" si="95"/>
        <v>0</v>
      </c>
      <c r="Z155" s="114">
        <f t="shared" si="103"/>
        <v>0</v>
      </c>
      <c r="AA155" s="114">
        <f t="shared" si="96"/>
        <v>0</v>
      </c>
      <c r="AB155" s="114">
        <f t="shared" si="97"/>
        <v>0</v>
      </c>
      <c r="AC155" s="114">
        <f t="shared" si="104"/>
        <v>0</v>
      </c>
      <c r="AD155" s="114">
        <f t="shared" si="91"/>
        <v>0</v>
      </c>
      <c r="AE155" s="114">
        <f t="shared" si="98"/>
        <v>4547.7158756883819</v>
      </c>
      <c r="AF155" s="114">
        <f t="shared" si="92"/>
        <v>0</v>
      </c>
      <c r="AG155" s="114">
        <f t="shared" si="93"/>
        <v>0</v>
      </c>
      <c r="AH155" s="114">
        <f t="shared" si="99"/>
        <v>5240.9265024245005</v>
      </c>
      <c r="AI155" s="114"/>
      <c r="AJ155" s="114"/>
      <c r="AK155" s="114"/>
      <c r="AL155" s="114"/>
      <c r="AM155" s="114"/>
      <c r="AN155" s="115"/>
    </row>
    <row r="156" spans="1:40">
      <c r="A156" s="47" t="str">
        <f t="shared" si="100"/>
        <v/>
      </c>
      <c r="B156" s="47" t="str">
        <f t="shared" si="101"/>
        <v/>
      </c>
      <c r="C156" s="48">
        <f t="shared" si="86"/>
        <v>0</v>
      </c>
      <c r="D156" s="48">
        <f t="shared" si="87"/>
        <v>0</v>
      </c>
      <c r="E156" s="48">
        <f t="shared" si="88"/>
        <v>0</v>
      </c>
      <c r="F156" s="48">
        <f t="shared" si="89"/>
        <v>0</v>
      </c>
      <c r="I156" s="81" t="str">
        <f t="shared" si="102"/>
        <v/>
      </c>
      <c r="J156">
        <f t="shared" si="90"/>
        <v>0</v>
      </c>
      <c r="K156">
        <f t="shared" si="94"/>
        <v>1</v>
      </c>
      <c r="M156" s="111"/>
      <c r="N156" s="111"/>
      <c r="O156" s="111"/>
      <c r="P156" s="111"/>
      <c r="Q156" s="111"/>
      <c r="R156" s="111"/>
      <c r="S156" s="111"/>
      <c r="T156" s="111"/>
      <c r="U156" s="111"/>
      <c r="V156" s="111"/>
      <c r="W156" s="111"/>
      <c r="X156" s="111"/>
      <c r="Y156" s="114">
        <f t="shared" si="95"/>
        <v>0</v>
      </c>
      <c r="Z156" s="114">
        <f t="shared" si="103"/>
        <v>0</v>
      </c>
      <c r="AA156" s="114">
        <f t="shared" si="96"/>
        <v>0</v>
      </c>
      <c r="AB156" s="114">
        <f t="shared" si="97"/>
        <v>0</v>
      </c>
      <c r="AC156" s="114">
        <f t="shared" si="104"/>
        <v>0</v>
      </c>
      <c r="AD156" s="114">
        <f t="shared" si="91"/>
        <v>0</v>
      </c>
      <c r="AE156" s="114">
        <f t="shared" si="98"/>
        <v>4547.7158756883819</v>
      </c>
      <c r="AF156" s="114">
        <f t="shared" si="92"/>
        <v>0</v>
      </c>
      <c r="AG156" s="114">
        <f t="shared" si="93"/>
        <v>0</v>
      </c>
      <c r="AH156" s="114">
        <f t="shared" si="99"/>
        <v>5240.9265024245005</v>
      </c>
      <c r="AI156" s="114"/>
      <c r="AJ156" s="114"/>
      <c r="AK156" s="114"/>
      <c r="AL156" s="114"/>
      <c r="AM156" s="114"/>
      <c r="AN156" s="115"/>
    </row>
    <row r="157" spans="1:40">
      <c r="A157" s="47" t="str">
        <f t="shared" si="100"/>
        <v/>
      </c>
      <c r="B157" s="47" t="str">
        <f t="shared" si="101"/>
        <v/>
      </c>
      <c r="C157" s="48">
        <f t="shared" si="86"/>
        <v>0</v>
      </c>
      <c r="D157" s="48">
        <f t="shared" si="87"/>
        <v>0</v>
      </c>
      <c r="E157" s="48">
        <f t="shared" si="88"/>
        <v>0</v>
      </c>
      <c r="F157" s="48">
        <f t="shared" si="89"/>
        <v>0</v>
      </c>
      <c r="I157" s="81" t="str">
        <f t="shared" si="102"/>
        <v/>
      </c>
      <c r="J157">
        <f t="shared" si="90"/>
        <v>0</v>
      </c>
      <c r="K157">
        <f t="shared" si="94"/>
        <v>1</v>
      </c>
      <c r="M157" s="111"/>
      <c r="N157" s="111"/>
      <c r="O157" s="111"/>
      <c r="P157" s="111"/>
      <c r="Q157" s="111"/>
      <c r="R157" s="111"/>
      <c r="S157" s="111"/>
      <c r="T157" s="111"/>
      <c r="U157" s="111"/>
      <c r="V157" s="111"/>
      <c r="W157" s="111"/>
      <c r="X157" s="111"/>
      <c r="Y157" s="114">
        <f t="shared" si="95"/>
        <v>0</v>
      </c>
      <c r="Z157" s="114">
        <f t="shared" si="103"/>
        <v>0</v>
      </c>
      <c r="AA157" s="114">
        <f t="shared" si="96"/>
        <v>0</v>
      </c>
      <c r="AB157" s="114">
        <f t="shared" si="97"/>
        <v>0</v>
      </c>
      <c r="AC157" s="114">
        <f t="shared" si="104"/>
        <v>0</v>
      </c>
      <c r="AD157" s="114">
        <f t="shared" si="91"/>
        <v>0</v>
      </c>
      <c r="AE157" s="114">
        <f t="shared" si="98"/>
        <v>4547.7158756883819</v>
      </c>
      <c r="AF157" s="114">
        <f t="shared" si="92"/>
        <v>0</v>
      </c>
      <c r="AG157" s="114">
        <f t="shared" si="93"/>
        <v>0</v>
      </c>
      <c r="AH157" s="114">
        <f t="shared" si="99"/>
        <v>5240.9265024245005</v>
      </c>
      <c r="AI157" s="114"/>
      <c r="AJ157" s="114"/>
      <c r="AK157" s="114"/>
      <c r="AL157" s="114"/>
      <c r="AM157" s="114"/>
      <c r="AN157" s="115"/>
    </row>
    <row r="158" spans="1:40">
      <c r="A158" s="47" t="str">
        <f t="shared" si="100"/>
        <v/>
      </c>
      <c r="B158" s="47" t="str">
        <f t="shared" si="101"/>
        <v/>
      </c>
      <c r="C158" s="48">
        <f t="shared" si="86"/>
        <v>0</v>
      </c>
      <c r="D158" s="48">
        <f t="shared" si="87"/>
        <v>0</v>
      </c>
      <c r="E158" s="48">
        <f t="shared" si="88"/>
        <v>0</v>
      </c>
      <c r="F158" s="48">
        <f t="shared" si="89"/>
        <v>0</v>
      </c>
      <c r="I158" s="81" t="str">
        <f t="shared" si="102"/>
        <v/>
      </c>
      <c r="J158">
        <f t="shared" si="90"/>
        <v>0</v>
      </c>
      <c r="K158">
        <f t="shared" si="94"/>
        <v>1</v>
      </c>
      <c r="M158" s="111"/>
      <c r="N158" s="111"/>
      <c r="O158" s="111"/>
      <c r="P158" s="111"/>
      <c r="Q158" s="111"/>
      <c r="R158" s="111"/>
      <c r="S158" s="111"/>
      <c r="T158" s="111"/>
      <c r="U158" s="111"/>
      <c r="V158" s="111"/>
      <c r="W158" s="111"/>
      <c r="X158" s="111"/>
      <c r="Y158" s="114">
        <f t="shared" si="95"/>
        <v>0</v>
      </c>
      <c r="Z158" s="114">
        <f t="shared" si="103"/>
        <v>0</v>
      </c>
      <c r="AA158" s="114">
        <f t="shared" si="96"/>
        <v>0</v>
      </c>
      <c r="AB158" s="114">
        <f t="shared" si="97"/>
        <v>0</v>
      </c>
      <c r="AC158" s="114">
        <f t="shared" si="104"/>
        <v>0</v>
      </c>
      <c r="AD158" s="114">
        <f t="shared" si="91"/>
        <v>0</v>
      </c>
      <c r="AE158" s="114">
        <f t="shared" si="98"/>
        <v>4547.7158756883819</v>
      </c>
      <c r="AF158" s="114">
        <f t="shared" si="92"/>
        <v>0</v>
      </c>
      <c r="AG158" s="114">
        <f t="shared" si="93"/>
        <v>0</v>
      </c>
      <c r="AH158" s="114">
        <f t="shared" si="99"/>
        <v>5240.9265024245005</v>
      </c>
      <c r="AI158" s="114"/>
      <c r="AJ158" s="114"/>
      <c r="AK158" s="114"/>
      <c r="AL158" s="114"/>
      <c r="AM158" s="114"/>
      <c r="AN158" s="115"/>
    </row>
    <row r="159" spans="1:40">
      <c r="A159" s="47" t="str">
        <f t="shared" si="100"/>
        <v/>
      </c>
      <c r="B159" s="47" t="str">
        <f t="shared" si="101"/>
        <v/>
      </c>
      <c r="C159" s="48">
        <f t="shared" si="86"/>
        <v>0</v>
      </c>
      <c r="D159" s="48">
        <f t="shared" si="87"/>
        <v>0</v>
      </c>
      <c r="E159" s="48">
        <f t="shared" si="88"/>
        <v>0</v>
      </c>
      <c r="F159" s="48">
        <f t="shared" si="89"/>
        <v>0</v>
      </c>
      <c r="I159" s="81" t="str">
        <f t="shared" si="102"/>
        <v/>
      </c>
      <c r="J159">
        <f t="shared" si="90"/>
        <v>0</v>
      </c>
      <c r="K159">
        <f t="shared" si="94"/>
        <v>1</v>
      </c>
      <c r="M159" s="111"/>
      <c r="N159" s="111"/>
      <c r="O159" s="111"/>
      <c r="P159" s="111"/>
      <c r="Q159" s="111"/>
      <c r="R159" s="111"/>
      <c r="S159" s="111"/>
      <c r="T159" s="111"/>
      <c r="U159" s="111"/>
      <c r="V159" s="111"/>
      <c r="W159" s="111"/>
      <c r="X159" s="111"/>
      <c r="Y159" s="114">
        <f t="shared" si="95"/>
        <v>0</v>
      </c>
      <c r="Z159" s="114">
        <f t="shared" si="103"/>
        <v>0</v>
      </c>
      <c r="AA159" s="114">
        <f t="shared" si="96"/>
        <v>0</v>
      </c>
      <c r="AB159" s="114">
        <f t="shared" si="97"/>
        <v>0</v>
      </c>
      <c r="AC159" s="114">
        <f t="shared" si="104"/>
        <v>0</v>
      </c>
      <c r="AD159" s="114">
        <f t="shared" si="91"/>
        <v>0</v>
      </c>
      <c r="AE159" s="114">
        <f t="shared" si="98"/>
        <v>4547.7158756883819</v>
      </c>
      <c r="AF159" s="114">
        <f t="shared" si="92"/>
        <v>0</v>
      </c>
      <c r="AG159" s="114">
        <f t="shared" si="93"/>
        <v>0</v>
      </c>
      <c r="AH159" s="114">
        <f t="shared" si="99"/>
        <v>5240.9265024245005</v>
      </c>
      <c r="AI159" s="114"/>
      <c r="AJ159" s="114"/>
      <c r="AK159" s="114"/>
      <c r="AL159" s="114"/>
      <c r="AM159" s="114"/>
      <c r="AN159" s="115"/>
    </row>
    <row r="160" spans="1:40">
      <c r="C160" s="4"/>
      <c r="D160" s="4"/>
      <c r="E160" s="4"/>
      <c r="F160" s="4"/>
      <c r="M160" s="111"/>
      <c r="N160" s="111"/>
      <c r="O160" s="111"/>
      <c r="P160" s="111"/>
      <c r="Q160" s="111"/>
      <c r="R160" s="111"/>
      <c r="S160" s="111"/>
      <c r="T160" s="111"/>
      <c r="U160" s="111"/>
      <c r="V160" s="111"/>
      <c r="W160" s="111"/>
      <c r="X160" s="111"/>
      <c r="Y160" s="111"/>
      <c r="Z160" s="111"/>
      <c r="AA160" s="111"/>
      <c r="AB160" s="111"/>
      <c r="AC160" s="111"/>
      <c r="AD160" s="111"/>
      <c r="AE160" s="111"/>
      <c r="AF160" s="111"/>
      <c r="AG160" s="111"/>
      <c r="AH160" s="111"/>
      <c r="AI160" s="111"/>
      <c r="AJ160" s="111"/>
      <c r="AK160" s="111"/>
      <c r="AL160" s="111"/>
      <c r="AM160" s="111"/>
      <c r="AN160" s="111"/>
    </row>
    <row r="161" spans="3:40">
      <c r="C161" s="4"/>
      <c r="D161" s="4"/>
      <c r="E161" s="4"/>
      <c r="F161" s="4"/>
      <c r="M161" s="111"/>
      <c r="N161" s="111"/>
      <c r="O161" s="111"/>
      <c r="P161" s="111"/>
      <c r="Q161" s="111"/>
      <c r="R161" s="111"/>
      <c r="S161" s="111"/>
      <c r="T161" s="111"/>
      <c r="U161" s="111"/>
      <c r="V161" s="111"/>
      <c r="W161" s="111"/>
      <c r="X161" s="111"/>
      <c r="Y161" s="111"/>
      <c r="Z161" s="111"/>
      <c r="AA161" s="111"/>
      <c r="AB161" s="111"/>
      <c r="AC161" s="111"/>
      <c r="AD161" s="111"/>
      <c r="AE161" s="111"/>
      <c r="AF161" s="111"/>
      <c r="AG161" s="111"/>
      <c r="AH161" s="111"/>
      <c r="AI161" s="111"/>
      <c r="AJ161" s="111"/>
      <c r="AK161" s="111"/>
      <c r="AL161" s="111"/>
      <c r="AM161" s="111"/>
      <c r="AN161" s="111"/>
    </row>
    <row r="162" spans="3:40">
      <c r="C162" s="4"/>
      <c r="D162" s="4"/>
      <c r="E162" s="4"/>
      <c r="F162" s="4"/>
      <c r="M162" s="111"/>
      <c r="N162" s="111"/>
      <c r="O162" s="111"/>
      <c r="P162" s="111"/>
      <c r="Q162" s="111"/>
      <c r="R162" s="111"/>
      <c r="S162" s="111"/>
      <c r="T162" s="111"/>
      <c r="U162" s="111"/>
      <c r="V162" s="111"/>
      <c r="W162" s="111"/>
      <c r="X162" s="111"/>
      <c r="Y162" s="111"/>
      <c r="Z162" s="111"/>
      <c r="AA162" s="111"/>
      <c r="AB162" s="111"/>
      <c r="AC162" s="111"/>
      <c r="AD162" s="111"/>
      <c r="AE162" s="111"/>
      <c r="AF162" s="111"/>
      <c r="AG162" s="111"/>
      <c r="AH162" s="111"/>
      <c r="AI162" s="111"/>
      <c r="AJ162" s="111"/>
      <c r="AK162" s="111"/>
      <c r="AL162" s="111"/>
      <c r="AM162" s="111"/>
      <c r="AN162" s="111"/>
    </row>
    <row r="163" spans="3:40">
      <c r="C163" s="4"/>
      <c r="D163" s="4"/>
      <c r="E163" s="4"/>
      <c r="F163" s="4"/>
      <c r="M163" s="111"/>
      <c r="N163" s="111"/>
      <c r="O163" s="111"/>
      <c r="P163" s="111"/>
      <c r="Q163" s="111"/>
      <c r="R163" s="111"/>
      <c r="S163" s="111"/>
      <c r="T163" s="111"/>
      <c r="U163" s="111"/>
      <c r="V163" s="111"/>
      <c r="W163" s="111"/>
      <c r="X163" s="111"/>
      <c r="Y163" s="111"/>
      <c r="Z163" s="111"/>
      <c r="AA163" s="111"/>
      <c r="AB163" s="111"/>
      <c r="AC163" s="111"/>
      <c r="AD163" s="111"/>
      <c r="AE163" s="111"/>
      <c r="AF163" s="111"/>
      <c r="AG163" s="111"/>
      <c r="AH163" s="111"/>
      <c r="AI163" s="111"/>
      <c r="AJ163" s="111"/>
      <c r="AK163" s="111"/>
      <c r="AL163" s="111"/>
      <c r="AM163" s="111"/>
      <c r="AN163" s="111"/>
    </row>
    <row r="164" spans="3:40">
      <c r="C164" s="4"/>
      <c r="D164" s="4"/>
      <c r="E164" s="4"/>
      <c r="F164" s="4"/>
      <c r="M164" s="111"/>
      <c r="N164" s="111"/>
      <c r="O164" s="111"/>
      <c r="P164" s="111"/>
      <c r="Q164" s="111"/>
      <c r="R164" s="111"/>
      <c r="S164" s="111"/>
      <c r="T164" s="111"/>
      <c r="U164" s="111"/>
      <c r="V164" s="111"/>
      <c r="W164" s="111"/>
      <c r="X164" s="111"/>
      <c r="Y164" s="111"/>
      <c r="Z164" s="111"/>
      <c r="AA164" s="111"/>
      <c r="AB164" s="111"/>
      <c r="AC164" s="111"/>
      <c r="AD164" s="111"/>
      <c r="AE164" s="111"/>
      <c r="AF164" s="111"/>
      <c r="AG164" s="111"/>
      <c r="AH164" s="111"/>
      <c r="AI164" s="111"/>
      <c r="AJ164" s="111"/>
      <c r="AK164" s="111"/>
      <c r="AL164" s="111"/>
      <c r="AM164" s="111"/>
      <c r="AN164" s="111"/>
    </row>
    <row r="165" spans="3:40">
      <c r="C165" s="4"/>
      <c r="D165" s="4"/>
      <c r="E165" s="4"/>
      <c r="F165" s="4"/>
      <c r="M165" s="111"/>
      <c r="N165" s="111"/>
      <c r="O165" s="111"/>
      <c r="P165" s="111"/>
      <c r="Q165" s="111"/>
      <c r="R165" s="111"/>
      <c r="S165" s="111"/>
      <c r="T165" s="111"/>
      <c r="U165" s="111"/>
      <c r="V165" s="111"/>
      <c r="W165" s="111"/>
      <c r="X165" s="111"/>
      <c r="Y165" s="111"/>
      <c r="Z165" s="111"/>
      <c r="AA165" s="111"/>
      <c r="AB165" s="111"/>
      <c r="AC165" s="111"/>
      <c r="AD165" s="111"/>
      <c r="AE165" s="111"/>
      <c r="AF165" s="111"/>
      <c r="AG165" s="111"/>
      <c r="AH165" s="111"/>
      <c r="AI165" s="111"/>
      <c r="AJ165" s="111"/>
      <c r="AK165" s="111"/>
      <c r="AL165" s="111"/>
      <c r="AM165" s="111"/>
      <c r="AN165" s="111"/>
    </row>
    <row r="166" spans="3:40">
      <c r="C166" s="4"/>
      <c r="D166" s="4"/>
      <c r="E166" s="4"/>
      <c r="F166" s="4"/>
      <c r="M166" s="111"/>
      <c r="N166" s="111"/>
      <c r="O166" s="111"/>
      <c r="P166" s="111"/>
      <c r="Q166" s="111"/>
      <c r="R166" s="111"/>
      <c r="S166" s="111"/>
      <c r="T166" s="111"/>
      <c r="U166" s="111"/>
      <c r="V166" s="111"/>
      <c r="W166" s="111"/>
      <c r="X166" s="111"/>
      <c r="Y166" s="111"/>
      <c r="Z166" s="111"/>
      <c r="AA166" s="111"/>
      <c r="AB166" s="111"/>
      <c r="AC166" s="111"/>
      <c r="AD166" s="111"/>
      <c r="AE166" s="111"/>
      <c r="AF166" s="111"/>
      <c r="AG166" s="111"/>
      <c r="AH166" s="111"/>
      <c r="AI166" s="111"/>
      <c r="AJ166" s="111"/>
      <c r="AK166" s="111"/>
      <c r="AL166" s="111"/>
      <c r="AM166" s="111"/>
      <c r="AN166" s="111"/>
    </row>
    <row r="167" spans="3:40">
      <c r="C167" s="4"/>
      <c r="D167" s="4"/>
      <c r="E167" s="4"/>
      <c r="F167" s="4"/>
      <c r="M167" s="111"/>
      <c r="N167" s="111"/>
      <c r="O167" s="111"/>
      <c r="P167" s="111"/>
      <c r="Q167" s="111"/>
      <c r="R167" s="111"/>
      <c r="S167" s="111"/>
      <c r="T167" s="111"/>
      <c r="U167" s="111"/>
      <c r="V167" s="111"/>
      <c r="W167" s="111"/>
      <c r="X167" s="111"/>
      <c r="Y167" s="111"/>
      <c r="Z167" s="111"/>
      <c r="AA167" s="111"/>
      <c r="AB167" s="111"/>
      <c r="AC167" s="111"/>
      <c r="AD167" s="111"/>
      <c r="AE167" s="111"/>
      <c r="AF167" s="111"/>
      <c r="AG167" s="111"/>
      <c r="AH167" s="111"/>
      <c r="AI167" s="111"/>
      <c r="AJ167" s="111"/>
      <c r="AK167" s="111"/>
      <c r="AL167" s="111"/>
      <c r="AM167" s="111"/>
      <c r="AN167" s="111"/>
    </row>
    <row r="168" spans="3:40">
      <c r="C168" s="4"/>
      <c r="D168" s="4"/>
      <c r="E168" s="4"/>
      <c r="F168" s="4"/>
      <c r="M168" s="111"/>
      <c r="N168" s="111"/>
      <c r="O168" s="111"/>
      <c r="P168" s="111"/>
      <c r="Q168" s="111"/>
      <c r="R168" s="111"/>
      <c r="S168" s="111"/>
      <c r="T168" s="111"/>
      <c r="U168" s="111"/>
      <c r="V168" s="111"/>
      <c r="W168" s="111"/>
      <c r="X168" s="111"/>
      <c r="Y168" s="111"/>
      <c r="Z168" s="111"/>
      <c r="AA168" s="111"/>
      <c r="AB168" s="111"/>
      <c r="AC168" s="111"/>
      <c r="AD168" s="111"/>
      <c r="AE168" s="111"/>
      <c r="AF168" s="111"/>
      <c r="AG168" s="111"/>
      <c r="AH168" s="111"/>
      <c r="AI168" s="111"/>
      <c r="AJ168" s="111"/>
      <c r="AK168" s="111"/>
      <c r="AL168" s="111"/>
      <c r="AM168" s="111"/>
      <c r="AN168" s="111"/>
    </row>
    <row r="169" spans="3:40">
      <c r="C169" s="4"/>
      <c r="D169" s="4"/>
      <c r="E169" s="4"/>
      <c r="F169" s="4"/>
      <c r="M169" s="111"/>
      <c r="N169" s="111"/>
      <c r="O169" s="111"/>
      <c r="P169" s="111"/>
      <c r="Q169" s="111"/>
      <c r="R169" s="111"/>
      <c r="S169" s="111"/>
      <c r="T169" s="111"/>
      <c r="U169" s="111"/>
      <c r="V169" s="111"/>
      <c r="W169" s="111"/>
      <c r="X169" s="111"/>
      <c r="Y169" s="111"/>
      <c r="Z169" s="111"/>
      <c r="AA169" s="111"/>
      <c r="AB169" s="111"/>
      <c r="AC169" s="111"/>
      <c r="AD169" s="111"/>
      <c r="AE169" s="111"/>
      <c r="AF169" s="111"/>
      <c r="AG169" s="111"/>
      <c r="AH169" s="111"/>
      <c r="AI169" s="111"/>
      <c r="AJ169" s="111"/>
      <c r="AK169" s="111"/>
      <c r="AL169" s="111"/>
      <c r="AM169" s="111"/>
      <c r="AN169" s="111"/>
    </row>
    <row r="170" spans="3:40">
      <c r="C170" s="4"/>
      <c r="D170" s="4"/>
      <c r="E170" s="4"/>
      <c r="F170" s="4"/>
      <c r="M170" s="111"/>
      <c r="N170" s="111"/>
      <c r="O170" s="111"/>
      <c r="P170" s="111"/>
      <c r="Q170" s="111"/>
      <c r="R170" s="111"/>
      <c r="S170" s="111"/>
      <c r="T170" s="111"/>
      <c r="U170" s="111"/>
      <c r="V170" s="111"/>
      <c r="W170" s="111"/>
      <c r="X170" s="111"/>
      <c r="Y170" s="111"/>
      <c r="Z170" s="111"/>
      <c r="AA170" s="111"/>
      <c r="AB170" s="111"/>
      <c r="AC170" s="111"/>
      <c r="AD170" s="111"/>
      <c r="AE170" s="111"/>
      <c r="AF170" s="111"/>
      <c r="AG170" s="111"/>
      <c r="AH170" s="111"/>
      <c r="AI170" s="111"/>
      <c r="AJ170" s="111"/>
      <c r="AK170" s="111"/>
      <c r="AL170" s="111"/>
      <c r="AM170" s="111"/>
      <c r="AN170" s="111"/>
    </row>
    <row r="171" spans="3:40">
      <c r="C171" s="4"/>
      <c r="D171" s="4"/>
      <c r="E171" s="4"/>
      <c r="F171" s="4"/>
      <c r="M171" s="111"/>
      <c r="N171" s="111"/>
      <c r="O171" s="111"/>
      <c r="P171" s="111"/>
      <c r="Q171" s="111"/>
      <c r="R171" s="111"/>
      <c r="S171" s="111"/>
      <c r="T171" s="111"/>
      <c r="U171" s="111"/>
      <c r="V171" s="111"/>
      <c r="W171" s="111"/>
      <c r="X171" s="111"/>
      <c r="Y171" s="111"/>
      <c r="Z171" s="111"/>
      <c r="AA171" s="111"/>
      <c r="AB171" s="111"/>
      <c r="AC171" s="111"/>
      <c r="AD171" s="111"/>
      <c r="AE171" s="111"/>
      <c r="AF171" s="111"/>
      <c r="AG171" s="111"/>
      <c r="AH171" s="111"/>
      <c r="AI171" s="111"/>
      <c r="AJ171" s="111"/>
      <c r="AK171" s="111"/>
      <c r="AL171" s="111"/>
      <c r="AM171" s="111"/>
      <c r="AN171" s="111"/>
    </row>
    <row r="172" spans="3:40">
      <c r="C172" s="4"/>
      <c r="D172" s="4"/>
      <c r="E172" s="4"/>
      <c r="F172" s="4"/>
      <c r="M172" s="111"/>
      <c r="N172" s="111"/>
      <c r="O172" s="111"/>
      <c r="P172" s="111"/>
      <c r="Q172" s="111"/>
      <c r="R172" s="111"/>
      <c r="S172" s="111"/>
      <c r="T172" s="111"/>
      <c r="U172" s="111"/>
      <c r="V172" s="111"/>
      <c r="W172" s="111"/>
      <c r="X172" s="111"/>
      <c r="Y172" s="111"/>
      <c r="Z172" s="111"/>
      <c r="AA172" s="111"/>
      <c r="AB172" s="111"/>
      <c r="AC172" s="111"/>
      <c r="AD172" s="111"/>
      <c r="AE172" s="111"/>
      <c r="AF172" s="111"/>
      <c r="AG172" s="111"/>
      <c r="AH172" s="111"/>
      <c r="AI172" s="111"/>
      <c r="AJ172" s="111"/>
      <c r="AK172" s="111"/>
      <c r="AL172" s="111"/>
      <c r="AM172" s="111"/>
      <c r="AN172" s="111"/>
    </row>
    <row r="173" spans="3:40">
      <c r="C173" s="4"/>
      <c r="D173" s="4"/>
      <c r="E173" s="4"/>
      <c r="F173" s="4"/>
      <c r="M173" s="111"/>
      <c r="N173" s="111"/>
      <c r="O173" s="111"/>
      <c r="P173" s="111"/>
      <c r="Q173" s="111"/>
      <c r="R173" s="111"/>
      <c r="S173" s="111"/>
      <c r="T173" s="111"/>
      <c r="U173" s="111"/>
      <c r="V173" s="111"/>
      <c r="W173" s="111"/>
      <c r="X173" s="111"/>
      <c r="Y173" s="111"/>
      <c r="Z173" s="111"/>
      <c r="AA173" s="111"/>
      <c r="AB173" s="111"/>
      <c r="AC173" s="111"/>
      <c r="AD173" s="111"/>
      <c r="AE173" s="111"/>
      <c r="AF173" s="111"/>
      <c r="AG173" s="111"/>
      <c r="AH173" s="111"/>
      <c r="AI173" s="111"/>
      <c r="AJ173" s="111"/>
      <c r="AK173" s="111"/>
      <c r="AL173" s="111"/>
      <c r="AM173" s="111"/>
      <c r="AN173" s="111"/>
    </row>
    <row r="174" spans="3:40">
      <c r="C174" s="4"/>
      <c r="D174" s="4"/>
      <c r="E174" s="4"/>
      <c r="F174" s="4"/>
      <c r="M174" s="111"/>
      <c r="N174" s="111"/>
      <c r="O174" s="111"/>
      <c r="P174" s="111"/>
      <c r="Q174" s="111"/>
      <c r="R174" s="111"/>
      <c r="S174" s="111"/>
      <c r="T174" s="111"/>
      <c r="U174" s="111"/>
      <c r="V174" s="111"/>
      <c r="W174" s="111"/>
      <c r="X174" s="111"/>
      <c r="Y174" s="111"/>
      <c r="Z174" s="111"/>
      <c r="AA174" s="111"/>
      <c r="AB174" s="111"/>
      <c r="AC174" s="111"/>
      <c r="AD174" s="111"/>
      <c r="AE174" s="111"/>
      <c r="AF174" s="111"/>
      <c r="AG174" s="111"/>
      <c r="AH174" s="111"/>
      <c r="AI174" s="111"/>
      <c r="AJ174" s="111"/>
      <c r="AK174" s="111"/>
      <c r="AL174" s="111"/>
      <c r="AM174" s="111"/>
      <c r="AN174" s="111"/>
    </row>
    <row r="175" spans="3:40">
      <c r="C175" s="4"/>
      <c r="D175" s="4"/>
      <c r="E175" s="4"/>
      <c r="F175" s="4"/>
      <c r="M175" s="111"/>
      <c r="N175" s="111"/>
      <c r="O175" s="111"/>
      <c r="P175" s="111"/>
      <c r="Q175" s="111"/>
      <c r="R175" s="111"/>
      <c r="S175" s="111"/>
      <c r="T175" s="111"/>
      <c r="U175" s="111"/>
      <c r="V175" s="111"/>
      <c r="W175" s="111"/>
      <c r="X175" s="111"/>
      <c r="Y175" s="111"/>
      <c r="Z175" s="111"/>
      <c r="AA175" s="111"/>
      <c r="AB175" s="111"/>
      <c r="AC175" s="111"/>
      <c r="AD175" s="111"/>
      <c r="AE175" s="111"/>
      <c r="AF175" s="111"/>
      <c r="AG175" s="111"/>
      <c r="AH175" s="111"/>
      <c r="AI175" s="111"/>
      <c r="AJ175" s="111"/>
      <c r="AK175" s="111"/>
      <c r="AL175" s="111"/>
      <c r="AM175" s="111"/>
      <c r="AN175" s="111"/>
    </row>
    <row r="176" spans="3:40">
      <c r="C176" s="4"/>
      <c r="D176" s="4"/>
      <c r="E176" s="4"/>
      <c r="F176" s="4"/>
      <c r="M176" s="111"/>
      <c r="N176" s="111"/>
      <c r="O176" s="111"/>
      <c r="P176" s="111"/>
      <c r="Q176" s="111"/>
      <c r="R176" s="111"/>
      <c r="S176" s="111"/>
      <c r="T176" s="111"/>
      <c r="U176" s="111"/>
      <c r="V176" s="111"/>
      <c r="W176" s="111"/>
      <c r="X176" s="111"/>
      <c r="Y176" s="111"/>
      <c r="Z176" s="111"/>
      <c r="AA176" s="111"/>
      <c r="AB176" s="111"/>
      <c r="AC176" s="111"/>
      <c r="AD176" s="111"/>
      <c r="AE176" s="111"/>
      <c r="AF176" s="111"/>
      <c r="AG176" s="111"/>
      <c r="AH176" s="111"/>
      <c r="AI176" s="111"/>
      <c r="AJ176" s="111"/>
      <c r="AK176" s="111"/>
      <c r="AL176" s="111"/>
      <c r="AM176" s="111"/>
      <c r="AN176" s="111"/>
    </row>
    <row r="177" spans="3:40">
      <c r="C177" s="4"/>
      <c r="D177" s="4"/>
      <c r="E177" s="4"/>
      <c r="F177" s="4"/>
      <c r="M177" s="111"/>
      <c r="N177" s="111"/>
      <c r="O177" s="111"/>
      <c r="P177" s="111"/>
      <c r="Q177" s="111"/>
      <c r="R177" s="111"/>
      <c r="S177" s="111"/>
      <c r="T177" s="111"/>
      <c r="U177" s="111"/>
      <c r="V177" s="111"/>
      <c r="W177" s="111"/>
      <c r="X177" s="111"/>
      <c r="Y177" s="111"/>
      <c r="Z177" s="111"/>
      <c r="AA177" s="111"/>
      <c r="AB177" s="111"/>
      <c r="AC177" s="111"/>
      <c r="AD177" s="111"/>
      <c r="AE177" s="111"/>
      <c r="AF177" s="111"/>
      <c r="AG177" s="111"/>
      <c r="AH177" s="111"/>
      <c r="AI177" s="111"/>
      <c r="AJ177" s="111"/>
      <c r="AK177" s="111"/>
      <c r="AL177" s="111"/>
      <c r="AM177" s="111"/>
      <c r="AN177" s="111"/>
    </row>
    <row r="178" spans="3:40">
      <c r="C178" s="4"/>
      <c r="D178" s="4"/>
      <c r="E178" s="4"/>
      <c r="F178" s="4"/>
      <c r="M178" s="111"/>
      <c r="N178" s="111"/>
      <c r="O178" s="111"/>
      <c r="P178" s="111"/>
      <c r="Q178" s="111"/>
      <c r="R178" s="111"/>
      <c r="S178" s="111"/>
      <c r="T178" s="111"/>
      <c r="U178" s="111"/>
      <c r="V178" s="111"/>
      <c r="W178" s="111"/>
      <c r="X178" s="111"/>
      <c r="Y178" s="111"/>
      <c r="Z178" s="111"/>
      <c r="AA178" s="111"/>
      <c r="AB178" s="111"/>
      <c r="AC178" s="111"/>
      <c r="AD178" s="111"/>
      <c r="AE178" s="111"/>
      <c r="AF178" s="111"/>
      <c r="AG178" s="111"/>
      <c r="AH178" s="111"/>
      <c r="AI178" s="111"/>
      <c r="AJ178" s="111"/>
      <c r="AK178" s="111"/>
      <c r="AL178" s="111"/>
      <c r="AM178" s="111"/>
      <c r="AN178" s="111"/>
    </row>
    <row r="179" spans="3:40">
      <c r="C179" s="4"/>
      <c r="D179" s="4"/>
      <c r="E179" s="4"/>
      <c r="F179" s="4"/>
      <c r="M179" s="111"/>
      <c r="N179" s="111"/>
      <c r="O179" s="111"/>
      <c r="P179" s="111"/>
      <c r="Q179" s="111"/>
      <c r="R179" s="111"/>
      <c r="S179" s="111"/>
      <c r="T179" s="111"/>
      <c r="U179" s="111"/>
      <c r="V179" s="111"/>
      <c r="W179" s="111"/>
      <c r="X179" s="111"/>
      <c r="Y179" s="111"/>
      <c r="Z179" s="111"/>
      <c r="AA179" s="111"/>
      <c r="AB179" s="111"/>
      <c r="AC179" s="111"/>
      <c r="AD179" s="111"/>
      <c r="AE179" s="111"/>
      <c r="AF179" s="111"/>
      <c r="AG179" s="111"/>
      <c r="AH179" s="111"/>
      <c r="AI179" s="111"/>
      <c r="AJ179" s="111"/>
      <c r="AK179" s="111"/>
      <c r="AL179" s="111"/>
      <c r="AM179" s="111"/>
      <c r="AN179" s="111"/>
    </row>
    <row r="180" spans="3:40">
      <c r="C180" s="4"/>
      <c r="D180" s="4"/>
      <c r="E180" s="4"/>
      <c r="F180" s="4"/>
      <c r="M180" s="111"/>
      <c r="N180" s="111"/>
      <c r="O180" s="111"/>
      <c r="P180" s="111"/>
      <c r="Q180" s="111"/>
      <c r="R180" s="111"/>
      <c r="S180" s="111"/>
      <c r="T180" s="111"/>
      <c r="U180" s="111"/>
      <c r="V180" s="111"/>
      <c r="W180" s="111"/>
      <c r="X180" s="111"/>
      <c r="Y180" s="111"/>
      <c r="Z180" s="111"/>
      <c r="AA180" s="111"/>
      <c r="AB180" s="111"/>
      <c r="AC180" s="111"/>
      <c r="AD180" s="111"/>
      <c r="AE180" s="111"/>
      <c r="AF180" s="111"/>
      <c r="AG180" s="111"/>
      <c r="AH180" s="111"/>
      <c r="AI180" s="111"/>
      <c r="AJ180" s="111"/>
      <c r="AK180" s="111"/>
      <c r="AL180" s="111"/>
      <c r="AM180" s="111"/>
      <c r="AN180" s="111"/>
    </row>
    <row r="181" spans="3:40">
      <c r="C181" s="4"/>
      <c r="D181" s="4"/>
      <c r="E181" s="4"/>
      <c r="F181" s="4"/>
      <c r="M181" s="111"/>
      <c r="N181" s="111"/>
      <c r="O181" s="111"/>
      <c r="P181" s="111"/>
      <c r="Q181" s="111"/>
      <c r="R181" s="111"/>
      <c r="S181" s="111"/>
      <c r="T181" s="111"/>
      <c r="U181" s="111"/>
      <c r="V181" s="111"/>
      <c r="W181" s="111"/>
      <c r="X181" s="111"/>
      <c r="Y181" s="111"/>
      <c r="Z181" s="111"/>
      <c r="AA181" s="111"/>
      <c r="AB181" s="111"/>
      <c r="AC181" s="111"/>
      <c r="AD181" s="111"/>
      <c r="AE181" s="111"/>
      <c r="AF181" s="111"/>
      <c r="AG181" s="111"/>
      <c r="AH181" s="111"/>
      <c r="AI181" s="111"/>
      <c r="AJ181" s="111"/>
      <c r="AK181" s="111"/>
      <c r="AL181" s="111"/>
      <c r="AM181" s="111"/>
      <c r="AN181" s="111"/>
    </row>
    <row r="182" spans="3:40">
      <c r="C182" s="4"/>
      <c r="D182" s="4"/>
      <c r="E182" s="4"/>
      <c r="F182" s="4"/>
      <c r="M182" s="111"/>
      <c r="N182" s="111"/>
      <c r="O182" s="111"/>
      <c r="P182" s="111"/>
      <c r="Q182" s="111"/>
      <c r="R182" s="111"/>
      <c r="S182" s="111"/>
      <c r="T182" s="111"/>
      <c r="U182" s="111"/>
      <c r="V182" s="111"/>
      <c r="W182" s="111"/>
      <c r="X182" s="111"/>
      <c r="Y182" s="111"/>
      <c r="Z182" s="111"/>
      <c r="AA182" s="111"/>
      <c r="AB182" s="111"/>
      <c r="AC182" s="111"/>
      <c r="AD182" s="111"/>
      <c r="AE182" s="111"/>
      <c r="AF182" s="111"/>
      <c r="AG182" s="111"/>
      <c r="AH182" s="111"/>
      <c r="AI182" s="111"/>
      <c r="AJ182" s="111"/>
      <c r="AK182" s="111"/>
      <c r="AL182" s="111"/>
      <c r="AM182" s="111"/>
      <c r="AN182" s="111"/>
    </row>
    <row r="183" spans="3:40">
      <c r="C183" s="4"/>
      <c r="D183" s="4"/>
      <c r="E183" s="4"/>
      <c r="F183" s="4"/>
      <c r="M183" s="111"/>
      <c r="N183" s="111"/>
      <c r="O183" s="111"/>
      <c r="P183" s="111"/>
      <c r="Q183" s="111"/>
      <c r="R183" s="111"/>
      <c r="S183" s="111"/>
      <c r="T183" s="111"/>
      <c r="U183" s="111"/>
      <c r="V183" s="111"/>
      <c r="W183" s="111"/>
      <c r="X183" s="111"/>
      <c r="Y183" s="111"/>
      <c r="Z183" s="111"/>
      <c r="AA183" s="111"/>
      <c r="AB183" s="111"/>
      <c r="AC183" s="111"/>
      <c r="AD183" s="111"/>
      <c r="AE183" s="111"/>
      <c r="AF183" s="111"/>
      <c r="AG183" s="111"/>
      <c r="AH183" s="111"/>
      <c r="AI183" s="111"/>
      <c r="AJ183" s="111"/>
      <c r="AK183" s="111"/>
      <c r="AL183" s="111"/>
      <c r="AM183" s="111"/>
      <c r="AN183" s="111"/>
    </row>
    <row r="184" spans="3:40">
      <c r="C184" s="4"/>
      <c r="D184" s="4"/>
      <c r="E184" s="4"/>
      <c r="F184" s="4"/>
      <c r="M184" s="111"/>
      <c r="N184" s="111"/>
      <c r="O184" s="111"/>
      <c r="P184" s="111"/>
      <c r="Q184" s="111"/>
      <c r="R184" s="111"/>
      <c r="S184" s="111"/>
      <c r="T184" s="111"/>
      <c r="U184" s="111"/>
      <c r="V184" s="111"/>
      <c r="W184" s="111"/>
      <c r="X184" s="111"/>
      <c r="Y184" s="111"/>
      <c r="Z184" s="111"/>
      <c r="AA184" s="111"/>
      <c r="AB184" s="111"/>
      <c r="AC184" s="111"/>
      <c r="AD184" s="111"/>
      <c r="AE184" s="111"/>
      <c r="AF184" s="111"/>
      <c r="AG184" s="111"/>
      <c r="AH184" s="111"/>
      <c r="AI184" s="111"/>
      <c r="AJ184" s="111"/>
      <c r="AK184" s="111"/>
      <c r="AL184" s="111"/>
      <c r="AM184" s="111"/>
      <c r="AN184" s="111"/>
    </row>
    <row r="185" spans="3:40">
      <c r="C185" s="4"/>
      <c r="D185" s="4"/>
      <c r="E185" s="4"/>
      <c r="F185" s="4"/>
      <c r="M185" s="111"/>
      <c r="N185" s="111"/>
      <c r="O185" s="111"/>
      <c r="P185" s="111"/>
      <c r="Q185" s="111"/>
      <c r="R185" s="111"/>
      <c r="S185" s="111"/>
      <c r="T185" s="111"/>
      <c r="U185" s="111"/>
      <c r="V185" s="111"/>
      <c r="W185" s="111"/>
      <c r="X185" s="111"/>
      <c r="Y185" s="111"/>
      <c r="Z185" s="111"/>
      <c r="AA185" s="111"/>
      <c r="AB185" s="111"/>
      <c r="AC185" s="111"/>
      <c r="AD185" s="111"/>
      <c r="AE185" s="111"/>
      <c r="AF185" s="111"/>
      <c r="AG185" s="111"/>
      <c r="AH185" s="111"/>
      <c r="AI185" s="111"/>
      <c r="AJ185" s="111"/>
      <c r="AK185" s="111"/>
      <c r="AL185" s="111"/>
      <c r="AM185" s="111"/>
      <c r="AN185" s="111"/>
    </row>
    <row r="186" spans="3:40">
      <c r="C186" s="4"/>
      <c r="D186" s="4"/>
      <c r="E186" s="4"/>
      <c r="F186" s="4"/>
      <c r="M186" s="111"/>
      <c r="N186" s="111"/>
      <c r="O186" s="111"/>
      <c r="P186" s="111"/>
      <c r="Q186" s="111"/>
      <c r="R186" s="111"/>
      <c r="S186" s="111"/>
      <c r="T186" s="111"/>
      <c r="U186" s="111"/>
      <c r="V186" s="111"/>
      <c r="W186" s="111"/>
      <c r="X186" s="111"/>
      <c r="Y186" s="111"/>
      <c r="Z186" s="111"/>
      <c r="AA186" s="111"/>
      <c r="AB186" s="111"/>
      <c r="AC186" s="111"/>
      <c r="AD186" s="111"/>
      <c r="AE186" s="111"/>
      <c r="AF186" s="111"/>
      <c r="AG186" s="111"/>
      <c r="AH186" s="111"/>
      <c r="AI186" s="111"/>
      <c r="AJ186" s="111"/>
      <c r="AK186" s="111"/>
      <c r="AL186" s="111"/>
      <c r="AM186" s="111"/>
      <c r="AN186" s="111"/>
    </row>
    <row r="187" spans="3:40">
      <c r="C187" s="4"/>
      <c r="D187" s="4"/>
      <c r="E187" s="4"/>
      <c r="F187" s="4"/>
      <c r="M187" s="111"/>
      <c r="N187" s="111"/>
      <c r="O187" s="111"/>
      <c r="P187" s="111"/>
      <c r="Q187" s="111"/>
      <c r="R187" s="111"/>
      <c r="S187" s="111"/>
      <c r="T187" s="111"/>
      <c r="U187" s="111"/>
      <c r="V187" s="111"/>
      <c r="W187" s="111"/>
      <c r="X187" s="111"/>
      <c r="Y187" s="111"/>
      <c r="Z187" s="111"/>
      <c r="AA187" s="111"/>
      <c r="AB187" s="111"/>
      <c r="AC187" s="111"/>
      <c r="AD187" s="111"/>
      <c r="AE187" s="111"/>
      <c r="AF187" s="111"/>
      <c r="AG187" s="111"/>
      <c r="AH187" s="111"/>
      <c r="AI187" s="111"/>
      <c r="AJ187" s="111"/>
      <c r="AK187" s="111"/>
      <c r="AL187" s="111"/>
      <c r="AM187" s="111"/>
      <c r="AN187" s="111"/>
    </row>
    <row r="188" spans="3:40">
      <c r="C188" s="4"/>
      <c r="D188" s="4"/>
      <c r="E188" s="4"/>
      <c r="F188" s="4"/>
      <c r="M188" s="111"/>
      <c r="N188" s="111"/>
      <c r="O188" s="111"/>
      <c r="P188" s="111"/>
      <c r="Q188" s="111"/>
      <c r="R188" s="111"/>
      <c r="S188" s="111"/>
      <c r="T188" s="111"/>
      <c r="U188" s="111"/>
      <c r="V188" s="111"/>
      <c r="W188" s="111"/>
      <c r="X188" s="111"/>
      <c r="Y188" s="111"/>
      <c r="Z188" s="111"/>
      <c r="AA188" s="111"/>
      <c r="AB188" s="111"/>
      <c r="AC188" s="111"/>
      <c r="AD188" s="111"/>
      <c r="AE188" s="111"/>
      <c r="AF188" s="111"/>
      <c r="AG188" s="111"/>
      <c r="AH188" s="111"/>
      <c r="AI188" s="111"/>
      <c r="AJ188" s="111"/>
      <c r="AK188" s="111"/>
      <c r="AL188" s="111"/>
      <c r="AM188" s="111"/>
      <c r="AN188" s="111"/>
    </row>
    <row r="189" spans="3:40">
      <c r="C189" s="4"/>
      <c r="D189" s="4"/>
      <c r="E189" s="4"/>
      <c r="F189" s="4"/>
      <c r="M189" s="111"/>
      <c r="N189" s="111"/>
      <c r="O189" s="111"/>
      <c r="P189" s="111"/>
      <c r="Q189" s="111"/>
      <c r="R189" s="111"/>
      <c r="S189" s="111"/>
      <c r="T189" s="111"/>
      <c r="U189" s="111"/>
      <c r="V189" s="111"/>
      <c r="W189" s="111"/>
      <c r="X189" s="111"/>
      <c r="Y189" s="111"/>
      <c r="Z189" s="111"/>
      <c r="AA189" s="111"/>
      <c r="AB189" s="111"/>
      <c r="AC189" s="111"/>
      <c r="AD189" s="111"/>
      <c r="AE189" s="111"/>
      <c r="AF189" s="111"/>
      <c r="AG189" s="111"/>
      <c r="AH189" s="111"/>
      <c r="AI189" s="111"/>
      <c r="AJ189" s="111"/>
      <c r="AK189" s="111"/>
      <c r="AL189" s="111"/>
      <c r="AM189" s="111"/>
      <c r="AN189" s="111"/>
    </row>
    <row r="190" spans="3:40">
      <c r="C190" s="4"/>
      <c r="D190" s="4"/>
      <c r="E190" s="4"/>
      <c r="F190" s="4"/>
      <c r="M190" s="111"/>
      <c r="N190" s="111"/>
      <c r="O190" s="111"/>
      <c r="P190" s="111"/>
      <c r="Q190" s="111"/>
      <c r="R190" s="111"/>
      <c r="S190" s="111"/>
      <c r="T190" s="111"/>
      <c r="U190" s="111"/>
      <c r="V190" s="111"/>
      <c r="W190" s="111"/>
      <c r="X190" s="111"/>
      <c r="Y190" s="111"/>
      <c r="Z190" s="111"/>
      <c r="AA190" s="111"/>
      <c r="AB190" s="111"/>
      <c r="AC190" s="111"/>
      <c r="AD190" s="111"/>
      <c r="AE190" s="111"/>
      <c r="AF190" s="111"/>
      <c r="AG190" s="111"/>
      <c r="AH190" s="111"/>
      <c r="AI190" s="111"/>
      <c r="AJ190" s="111"/>
      <c r="AK190" s="111"/>
      <c r="AL190" s="111"/>
      <c r="AM190" s="111"/>
      <c r="AN190" s="111"/>
    </row>
    <row r="191" spans="3:40">
      <c r="C191" s="4"/>
      <c r="D191" s="4"/>
      <c r="E191" s="4"/>
      <c r="F191" s="4"/>
      <c r="M191" s="111"/>
      <c r="N191" s="111"/>
      <c r="O191" s="111"/>
      <c r="P191" s="111"/>
      <c r="Q191" s="111"/>
      <c r="R191" s="111"/>
      <c r="S191" s="111"/>
      <c r="T191" s="111"/>
      <c r="U191" s="111"/>
      <c r="V191" s="111"/>
      <c r="W191" s="111"/>
      <c r="X191" s="111"/>
      <c r="Y191" s="111"/>
      <c r="Z191" s="111"/>
      <c r="AA191" s="111"/>
      <c r="AB191" s="111"/>
      <c r="AC191" s="111"/>
      <c r="AD191" s="111"/>
      <c r="AE191" s="111"/>
      <c r="AF191" s="111"/>
      <c r="AG191" s="111"/>
      <c r="AH191" s="111"/>
      <c r="AI191" s="111"/>
      <c r="AJ191" s="111"/>
      <c r="AK191" s="111"/>
      <c r="AL191" s="111"/>
      <c r="AM191" s="111"/>
      <c r="AN191" s="111"/>
    </row>
    <row r="192" spans="3:40">
      <c r="C192" s="4"/>
      <c r="D192" s="4"/>
      <c r="E192" s="4"/>
      <c r="F192" s="4"/>
      <c r="M192" s="111"/>
      <c r="N192" s="111"/>
      <c r="O192" s="111"/>
      <c r="P192" s="111"/>
      <c r="Q192" s="111"/>
      <c r="R192" s="111"/>
      <c r="S192" s="111"/>
      <c r="T192" s="111"/>
      <c r="U192" s="111"/>
      <c r="V192" s="111"/>
      <c r="W192" s="111"/>
      <c r="X192" s="111"/>
      <c r="Y192" s="111"/>
      <c r="Z192" s="111"/>
      <c r="AA192" s="111"/>
      <c r="AB192" s="111"/>
      <c r="AC192" s="111"/>
      <c r="AD192" s="111"/>
      <c r="AE192" s="111"/>
      <c r="AF192" s="111"/>
      <c r="AG192" s="111"/>
      <c r="AH192" s="111"/>
      <c r="AI192" s="111"/>
      <c r="AJ192" s="111"/>
      <c r="AK192" s="111"/>
      <c r="AL192" s="111"/>
      <c r="AM192" s="111"/>
      <c r="AN192" s="111"/>
    </row>
    <row r="193" spans="3:40">
      <c r="C193" s="4"/>
      <c r="D193" s="4"/>
      <c r="E193" s="4"/>
      <c r="F193" s="4"/>
      <c r="M193" s="111"/>
      <c r="N193" s="111"/>
      <c r="O193" s="111"/>
      <c r="P193" s="111"/>
      <c r="Q193" s="111"/>
      <c r="R193" s="111"/>
      <c r="S193" s="111"/>
      <c r="T193" s="111"/>
      <c r="U193" s="111"/>
      <c r="V193" s="111"/>
      <c r="W193" s="111"/>
      <c r="X193" s="111"/>
      <c r="Y193" s="111"/>
      <c r="Z193" s="111"/>
      <c r="AA193" s="111"/>
      <c r="AB193" s="111"/>
      <c r="AC193" s="111"/>
      <c r="AD193" s="111"/>
      <c r="AE193" s="111"/>
      <c r="AF193" s="111"/>
      <c r="AG193" s="111"/>
      <c r="AH193" s="111"/>
      <c r="AI193" s="111"/>
      <c r="AJ193" s="111"/>
      <c r="AK193" s="111"/>
      <c r="AL193" s="111"/>
      <c r="AM193" s="111"/>
      <c r="AN193" s="111"/>
    </row>
    <row r="194" spans="3:40">
      <c r="C194" s="4"/>
      <c r="D194" s="4"/>
      <c r="E194" s="4"/>
      <c r="F194" s="4"/>
      <c r="M194" s="111"/>
      <c r="N194" s="111"/>
      <c r="O194" s="111"/>
      <c r="P194" s="111"/>
      <c r="Q194" s="111"/>
      <c r="R194" s="111"/>
      <c r="S194" s="111"/>
      <c r="T194" s="111"/>
      <c r="U194" s="111"/>
      <c r="V194" s="111"/>
      <c r="W194" s="111"/>
      <c r="X194" s="111"/>
      <c r="Y194" s="111"/>
      <c r="Z194" s="111"/>
      <c r="AA194" s="111"/>
      <c r="AB194" s="111"/>
      <c r="AC194" s="111"/>
      <c r="AD194" s="111"/>
      <c r="AE194" s="111"/>
      <c r="AF194" s="111"/>
      <c r="AG194" s="111"/>
      <c r="AH194" s="111"/>
      <c r="AI194" s="111"/>
      <c r="AJ194" s="111"/>
      <c r="AK194" s="111"/>
      <c r="AL194" s="111"/>
      <c r="AM194" s="111"/>
      <c r="AN194" s="111"/>
    </row>
    <row r="195" spans="3:40">
      <c r="C195" s="4"/>
      <c r="D195" s="4"/>
      <c r="E195" s="4"/>
      <c r="F195" s="4"/>
      <c r="M195" s="111"/>
      <c r="N195" s="111"/>
      <c r="O195" s="111"/>
      <c r="P195" s="111"/>
      <c r="Q195" s="111"/>
      <c r="R195" s="111"/>
      <c r="S195" s="111"/>
      <c r="T195" s="111"/>
      <c r="U195" s="111"/>
      <c r="V195" s="111"/>
      <c r="W195" s="111"/>
      <c r="X195" s="111"/>
      <c r="Y195" s="111"/>
      <c r="Z195" s="111"/>
      <c r="AA195" s="111"/>
      <c r="AB195" s="111"/>
      <c r="AC195" s="111"/>
      <c r="AD195" s="111"/>
      <c r="AE195" s="111"/>
      <c r="AF195" s="111"/>
      <c r="AG195" s="111"/>
      <c r="AH195" s="111"/>
      <c r="AI195" s="111"/>
      <c r="AJ195" s="111"/>
      <c r="AK195" s="111"/>
      <c r="AL195" s="111"/>
      <c r="AM195" s="111"/>
      <c r="AN195" s="111"/>
    </row>
    <row r="196" spans="3:40">
      <c r="C196" s="4"/>
      <c r="D196" s="4"/>
      <c r="E196" s="4"/>
      <c r="F196" s="4"/>
      <c r="M196" s="111"/>
      <c r="N196" s="111"/>
      <c r="O196" s="111"/>
      <c r="P196" s="111"/>
      <c r="Q196" s="111"/>
      <c r="R196" s="111"/>
      <c r="S196" s="111"/>
      <c r="T196" s="111"/>
      <c r="U196" s="111"/>
      <c r="V196" s="111"/>
      <c r="W196" s="111"/>
      <c r="X196" s="111"/>
      <c r="Y196" s="111"/>
      <c r="Z196" s="111"/>
      <c r="AA196" s="111"/>
      <c r="AB196" s="111"/>
      <c r="AC196" s="111"/>
      <c r="AD196" s="111"/>
      <c r="AE196" s="111"/>
      <c r="AF196" s="111"/>
      <c r="AG196" s="111"/>
      <c r="AH196" s="111"/>
      <c r="AI196" s="111"/>
      <c r="AJ196" s="111"/>
      <c r="AK196" s="111"/>
      <c r="AL196" s="111"/>
      <c r="AM196" s="111"/>
      <c r="AN196" s="111"/>
    </row>
    <row r="197" spans="3:40">
      <c r="C197" s="4"/>
      <c r="D197" s="4"/>
      <c r="E197" s="4"/>
      <c r="F197" s="4"/>
      <c r="M197" s="111"/>
      <c r="N197" s="111"/>
      <c r="O197" s="111"/>
      <c r="P197" s="111"/>
      <c r="Q197" s="111"/>
      <c r="R197" s="111"/>
      <c r="S197" s="111"/>
      <c r="T197" s="111"/>
      <c r="U197" s="111"/>
      <c r="V197" s="111"/>
      <c r="W197" s="111"/>
      <c r="X197" s="111"/>
      <c r="Y197" s="111"/>
      <c r="Z197" s="111"/>
      <c r="AA197" s="111"/>
      <c r="AB197" s="111"/>
      <c r="AC197" s="111"/>
      <c r="AD197" s="111"/>
      <c r="AE197" s="111"/>
      <c r="AF197" s="111"/>
      <c r="AG197" s="111"/>
      <c r="AH197" s="111"/>
      <c r="AI197" s="111"/>
      <c r="AJ197" s="111"/>
      <c r="AK197" s="111"/>
      <c r="AL197" s="111"/>
      <c r="AM197" s="111"/>
      <c r="AN197" s="111"/>
    </row>
    <row r="198" spans="3:40">
      <c r="C198" s="4"/>
      <c r="D198" s="4"/>
      <c r="E198" s="4"/>
      <c r="F198" s="4"/>
      <c r="M198" s="111"/>
      <c r="N198" s="111"/>
      <c r="O198" s="111"/>
      <c r="P198" s="111"/>
      <c r="Q198" s="111"/>
      <c r="R198" s="111"/>
      <c r="S198" s="111"/>
      <c r="T198" s="111"/>
      <c r="U198" s="111"/>
      <c r="V198" s="111"/>
      <c r="W198" s="111"/>
      <c r="X198" s="111"/>
      <c r="Y198" s="111"/>
      <c r="Z198" s="111"/>
      <c r="AA198" s="111"/>
      <c r="AB198" s="111"/>
      <c r="AC198" s="111"/>
      <c r="AD198" s="111"/>
      <c r="AE198" s="111"/>
      <c r="AF198" s="111"/>
      <c r="AG198" s="111"/>
      <c r="AH198" s="111"/>
      <c r="AI198" s="111"/>
      <c r="AJ198" s="111"/>
      <c r="AK198" s="111"/>
      <c r="AL198" s="111"/>
      <c r="AM198" s="111"/>
      <c r="AN198" s="111"/>
    </row>
    <row r="199" spans="3:40">
      <c r="C199" s="4"/>
      <c r="D199" s="4"/>
      <c r="E199" s="4"/>
      <c r="F199" s="4"/>
      <c r="M199" s="111"/>
      <c r="N199" s="111"/>
      <c r="O199" s="111"/>
      <c r="P199" s="111"/>
      <c r="Q199" s="111"/>
      <c r="R199" s="111"/>
      <c r="S199" s="111"/>
      <c r="T199" s="111"/>
      <c r="U199" s="111"/>
      <c r="V199" s="111"/>
      <c r="W199" s="111"/>
      <c r="X199" s="111"/>
      <c r="Y199" s="111"/>
      <c r="Z199" s="111"/>
      <c r="AA199" s="111"/>
      <c r="AB199" s="111"/>
      <c r="AC199" s="111"/>
      <c r="AD199" s="111"/>
      <c r="AE199" s="111"/>
      <c r="AF199" s="111"/>
      <c r="AG199" s="111"/>
      <c r="AH199" s="111"/>
      <c r="AI199" s="111"/>
      <c r="AJ199" s="111"/>
      <c r="AK199" s="111"/>
      <c r="AL199" s="111"/>
      <c r="AM199" s="111"/>
      <c r="AN199" s="111"/>
    </row>
    <row r="200" spans="3:40">
      <c r="C200" s="4"/>
      <c r="D200" s="4"/>
      <c r="E200" s="4"/>
      <c r="F200" s="4"/>
      <c r="M200" s="111"/>
      <c r="N200" s="111"/>
      <c r="O200" s="111"/>
      <c r="P200" s="111"/>
      <c r="Q200" s="111"/>
      <c r="R200" s="111"/>
      <c r="S200" s="111"/>
      <c r="T200" s="111"/>
      <c r="U200" s="111"/>
      <c r="V200" s="111"/>
      <c r="W200" s="111"/>
      <c r="X200" s="111"/>
      <c r="Y200" s="111"/>
      <c r="Z200" s="111"/>
      <c r="AA200" s="111"/>
      <c r="AB200" s="111"/>
      <c r="AC200" s="111"/>
      <c r="AD200" s="111"/>
      <c r="AE200" s="111"/>
      <c r="AF200" s="111"/>
      <c r="AG200" s="111"/>
      <c r="AH200" s="111"/>
      <c r="AI200" s="111"/>
      <c r="AJ200" s="111"/>
      <c r="AK200" s="111"/>
      <c r="AL200" s="111"/>
      <c r="AM200" s="111"/>
      <c r="AN200" s="111"/>
    </row>
    <row r="201" spans="3:40">
      <c r="C201" s="4"/>
      <c r="D201" s="4"/>
      <c r="E201" s="4"/>
      <c r="F201" s="4"/>
      <c r="M201" s="111"/>
      <c r="N201" s="111"/>
      <c r="O201" s="111"/>
      <c r="P201" s="111"/>
      <c r="Q201" s="111"/>
      <c r="R201" s="111"/>
      <c r="S201" s="111"/>
      <c r="T201" s="111"/>
      <c r="U201" s="111"/>
      <c r="V201" s="111"/>
      <c r="W201" s="111"/>
      <c r="X201" s="111"/>
      <c r="Y201" s="111"/>
      <c r="Z201" s="111"/>
      <c r="AA201" s="111"/>
      <c r="AB201" s="111"/>
      <c r="AC201" s="111"/>
      <c r="AD201" s="111"/>
      <c r="AE201" s="111"/>
      <c r="AF201" s="111"/>
      <c r="AG201" s="111"/>
      <c r="AH201" s="111"/>
      <c r="AI201" s="111"/>
      <c r="AJ201" s="111"/>
      <c r="AK201" s="111"/>
      <c r="AL201" s="111"/>
      <c r="AM201" s="111"/>
      <c r="AN201" s="111"/>
    </row>
    <row r="202" spans="3:40">
      <c r="C202" s="4"/>
      <c r="D202" s="4"/>
      <c r="E202" s="4"/>
      <c r="F202" s="4"/>
      <c r="M202" s="111"/>
      <c r="N202" s="111"/>
      <c r="O202" s="111"/>
      <c r="P202" s="111"/>
      <c r="Q202" s="111"/>
      <c r="R202" s="111"/>
      <c r="S202" s="111"/>
      <c r="T202" s="111"/>
      <c r="U202" s="111"/>
      <c r="V202" s="111"/>
      <c r="W202" s="111"/>
      <c r="X202" s="111"/>
      <c r="Y202" s="111"/>
      <c r="Z202" s="111"/>
      <c r="AA202" s="111"/>
      <c r="AB202" s="111"/>
      <c r="AC202" s="111"/>
      <c r="AD202" s="111"/>
      <c r="AE202" s="111"/>
      <c r="AF202" s="111"/>
      <c r="AG202" s="111"/>
      <c r="AH202" s="111"/>
      <c r="AI202" s="111"/>
      <c r="AJ202" s="111"/>
      <c r="AK202" s="111"/>
      <c r="AL202" s="111"/>
      <c r="AM202" s="111"/>
      <c r="AN202" s="111"/>
    </row>
    <row r="203" spans="3:40">
      <c r="C203" s="4"/>
      <c r="D203" s="4"/>
      <c r="E203" s="4"/>
      <c r="F203" s="4"/>
      <c r="M203" s="111"/>
      <c r="N203" s="111"/>
      <c r="O203" s="111"/>
      <c r="P203" s="111"/>
      <c r="Q203" s="111"/>
      <c r="R203" s="111"/>
      <c r="S203" s="111"/>
      <c r="T203" s="111"/>
      <c r="U203" s="111"/>
      <c r="V203" s="111"/>
      <c r="W203" s="111"/>
      <c r="X203" s="111"/>
      <c r="Y203" s="111"/>
      <c r="Z203" s="111"/>
      <c r="AA203" s="111"/>
      <c r="AB203" s="111"/>
      <c r="AC203" s="111"/>
      <c r="AD203" s="111"/>
      <c r="AE203" s="111"/>
      <c r="AF203" s="111"/>
      <c r="AG203" s="111"/>
      <c r="AH203" s="111"/>
      <c r="AI203" s="111"/>
      <c r="AJ203" s="111"/>
      <c r="AK203" s="111"/>
      <c r="AL203" s="111"/>
      <c r="AM203" s="111"/>
      <c r="AN203" s="111"/>
    </row>
    <row r="204" spans="3:40">
      <c r="C204" s="4"/>
      <c r="D204" s="4"/>
      <c r="E204" s="4"/>
      <c r="F204" s="4"/>
      <c r="M204" s="111"/>
      <c r="N204" s="111"/>
      <c r="O204" s="111"/>
      <c r="P204" s="111"/>
      <c r="Q204" s="111"/>
      <c r="R204" s="111"/>
      <c r="S204" s="111"/>
      <c r="T204" s="111"/>
      <c r="U204" s="111"/>
      <c r="V204" s="111"/>
      <c r="W204" s="111"/>
      <c r="X204" s="111"/>
      <c r="Y204" s="111"/>
      <c r="Z204" s="111"/>
      <c r="AA204" s="111"/>
      <c r="AB204" s="111"/>
      <c r="AC204" s="111"/>
      <c r="AD204" s="111"/>
      <c r="AE204" s="111"/>
      <c r="AF204" s="111"/>
      <c r="AG204" s="111"/>
      <c r="AH204" s="111"/>
      <c r="AI204" s="111"/>
      <c r="AJ204" s="111"/>
      <c r="AK204" s="111"/>
      <c r="AL204" s="111"/>
      <c r="AM204" s="111"/>
      <c r="AN204" s="111"/>
    </row>
    <row r="205" spans="3:40">
      <c r="C205" s="4"/>
      <c r="D205" s="4"/>
      <c r="E205" s="4"/>
      <c r="F205" s="4"/>
      <c r="M205" s="111"/>
      <c r="N205" s="111"/>
      <c r="O205" s="111"/>
      <c r="P205" s="111"/>
      <c r="Q205" s="111"/>
      <c r="R205" s="111"/>
      <c r="S205" s="111"/>
      <c r="T205" s="111"/>
      <c r="U205" s="111"/>
      <c r="V205" s="111"/>
      <c r="W205" s="111"/>
      <c r="X205" s="111"/>
      <c r="Y205" s="111"/>
      <c r="Z205" s="111"/>
      <c r="AA205" s="111"/>
      <c r="AB205" s="111"/>
      <c r="AC205" s="111"/>
      <c r="AD205" s="111"/>
      <c r="AE205" s="111"/>
      <c r="AF205" s="111"/>
      <c r="AG205" s="111"/>
      <c r="AH205" s="111"/>
      <c r="AI205" s="111"/>
      <c r="AJ205" s="111"/>
      <c r="AK205" s="111"/>
      <c r="AL205" s="111"/>
      <c r="AM205" s="111"/>
      <c r="AN205" s="111"/>
    </row>
    <row r="206" spans="3:40">
      <c r="C206" s="4"/>
      <c r="D206" s="4"/>
      <c r="E206" s="4"/>
      <c r="F206" s="4"/>
      <c r="M206" s="111"/>
      <c r="N206" s="111"/>
      <c r="O206" s="111"/>
      <c r="P206" s="111"/>
      <c r="Q206" s="111"/>
      <c r="R206" s="111"/>
      <c r="S206" s="111"/>
      <c r="T206" s="111"/>
      <c r="U206" s="111"/>
      <c r="V206" s="111"/>
      <c r="W206" s="111"/>
      <c r="X206" s="111"/>
      <c r="Y206" s="111"/>
      <c r="Z206" s="111"/>
      <c r="AA206" s="111"/>
      <c r="AB206" s="111"/>
      <c r="AC206" s="111"/>
      <c r="AD206" s="111"/>
      <c r="AE206" s="111"/>
      <c r="AF206" s="111"/>
      <c r="AG206" s="111"/>
      <c r="AH206" s="111"/>
      <c r="AI206" s="111"/>
      <c r="AJ206" s="111"/>
      <c r="AK206" s="111"/>
      <c r="AL206" s="111"/>
      <c r="AM206" s="111"/>
      <c r="AN206" s="111"/>
    </row>
    <row r="207" spans="3:40">
      <c r="C207" s="4"/>
      <c r="D207" s="4"/>
      <c r="E207" s="4"/>
      <c r="F207" s="4"/>
      <c r="M207" s="111"/>
      <c r="N207" s="111"/>
      <c r="O207" s="111"/>
      <c r="P207" s="111"/>
      <c r="Q207" s="111"/>
      <c r="R207" s="111"/>
      <c r="S207" s="111"/>
      <c r="T207" s="111"/>
      <c r="U207" s="111"/>
      <c r="V207" s="111"/>
      <c r="W207" s="111"/>
      <c r="X207" s="111"/>
      <c r="Y207" s="111"/>
      <c r="Z207" s="111"/>
      <c r="AA207" s="111"/>
      <c r="AB207" s="111"/>
      <c r="AC207" s="111"/>
      <c r="AD207" s="111"/>
      <c r="AE207" s="111"/>
      <c r="AF207" s="111"/>
      <c r="AG207" s="111"/>
      <c r="AH207" s="111"/>
      <c r="AI207" s="111"/>
      <c r="AJ207" s="111"/>
      <c r="AK207" s="111"/>
      <c r="AL207" s="111"/>
      <c r="AM207" s="111"/>
      <c r="AN207" s="111"/>
    </row>
    <row r="208" spans="3:40">
      <c r="C208" s="4"/>
      <c r="D208" s="4"/>
      <c r="E208" s="4"/>
      <c r="F208" s="4"/>
      <c r="M208" s="111"/>
      <c r="N208" s="111"/>
      <c r="O208" s="111"/>
      <c r="P208" s="111"/>
      <c r="Q208" s="111"/>
      <c r="R208" s="111"/>
      <c r="S208" s="111"/>
      <c r="T208" s="111"/>
      <c r="U208" s="111"/>
      <c r="V208" s="111"/>
      <c r="W208" s="111"/>
      <c r="X208" s="111"/>
      <c r="Y208" s="111"/>
      <c r="Z208" s="111"/>
      <c r="AA208" s="111"/>
      <c r="AB208" s="111"/>
      <c r="AC208" s="111"/>
      <c r="AD208" s="111"/>
      <c r="AE208" s="111"/>
      <c r="AF208" s="111"/>
      <c r="AG208" s="111"/>
      <c r="AH208" s="111"/>
      <c r="AI208" s="111"/>
      <c r="AJ208" s="111"/>
      <c r="AK208" s="111"/>
      <c r="AL208" s="111"/>
      <c r="AM208" s="111"/>
      <c r="AN208" s="111"/>
    </row>
    <row r="209" spans="3:40">
      <c r="C209" s="4"/>
      <c r="D209" s="4"/>
      <c r="E209" s="4"/>
      <c r="F209" s="4"/>
      <c r="M209" s="111"/>
      <c r="N209" s="111"/>
      <c r="O209" s="111"/>
      <c r="P209" s="111"/>
      <c r="Q209" s="111"/>
      <c r="R209" s="111"/>
      <c r="S209" s="111"/>
      <c r="T209" s="111"/>
      <c r="U209" s="111"/>
      <c r="V209" s="111"/>
      <c r="W209" s="111"/>
      <c r="X209" s="111"/>
      <c r="Y209" s="111"/>
      <c r="Z209" s="111"/>
      <c r="AA209" s="111"/>
      <c r="AB209" s="111"/>
      <c r="AC209" s="111"/>
      <c r="AD209" s="111"/>
      <c r="AE209" s="111"/>
      <c r="AF209" s="111"/>
      <c r="AG209" s="111"/>
      <c r="AH209" s="111"/>
      <c r="AI209" s="111"/>
      <c r="AJ209" s="111"/>
      <c r="AK209" s="111"/>
      <c r="AL209" s="111"/>
      <c r="AM209" s="111"/>
      <c r="AN209" s="111"/>
    </row>
    <row r="210" spans="3:40">
      <c r="C210" s="4"/>
      <c r="D210" s="4"/>
      <c r="E210" s="4"/>
      <c r="F210" s="4"/>
      <c r="M210" s="111"/>
      <c r="N210" s="111"/>
      <c r="O210" s="111"/>
      <c r="P210" s="111"/>
      <c r="Q210" s="111"/>
      <c r="R210" s="111"/>
      <c r="S210" s="111"/>
      <c r="T210" s="111"/>
      <c r="U210" s="111"/>
      <c r="V210" s="111"/>
      <c r="W210" s="111"/>
      <c r="X210" s="111"/>
      <c r="Y210" s="111"/>
      <c r="Z210" s="111"/>
      <c r="AA210" s="111"/>
      <c r="AB210" s="111"/>
      <c r="AC210" s="111"/>
      <c r="AD210" s="111"/>
      <c r="AE210" s="111"/>
      <c r="AF210" s="111"/>
      <c r="AG210" s="111"/>
      <c r="AH210" s="111"/>
      <c r="AI210" s="111"/>
      <c r="AJ210" s="111"/>
      <c r="AK210" s="111"/>
      <c r="AL210" s="111"/>
      <c r="AM210" s="111"/>
      <c r="AN210" s="111"/>
    </row>
    <row r="211" spans="3:40">
      <c r="C211" s="4"/>
      <c r="D211" s="4"/>
      <c r="E211" s="4"/>
      <c r="F211" s="4"/>
      <c r="M211" s="111"/>
      <c r="N211" s="111"/>
      <c r="O211" s="111"/>
      <c r="P211" s="111"/>
      <c r="Q211" s="111"/>
      <c r="R211" s="111"/>
      <c r="S211" s="111"/>
      <c r="T211" s="111"/>
      <c r="U211" s="111"/>
      <c r="V211" s="111"/>
      <c r="W211" s="111"/>
      <c r="X211" s="111"/>
      <c r="Y211" s="111"/>
      <c r="Z211" s="111"/>
      <c r="AA211" s="111"/>
      <c r="AB211" s="111"/>
      <c r="AC211" s="111"/>
      <c r="AD211" s="111"/>
      <c r="AE211" s="111"/>
      <c r="AF211" s="111"/>
      <c r="AG211" s="111"/>
      <c r="AH211" s="111"/>
      <c r="AI211" s="111"/>
      <c r="AJ211" s="111"/>
      <c r="AK211" s="111"/>
      <c r="AL211" s="111"/>
      <c r="AM211" s="111"/>
      <c r="AN211" s="111"/>
    </row>
    <row r="212" spans="3:40">
      <c r="C212" s="4"/>
      <c r="D212" s="4"/>
      <c r="E212" s="4"/>
      <c r="F212" s="4"/>
      <c r="M212" s="111"/>
      <c r="N212" s="111"/>
      <c r="O212" s="111"/>
      <c r="P212" s="111"/>
      <c r="Q212" s="111"/>
      <c r="R212" s="111"/>
      <c r="S212" s="111"/>
      <c r="T212" s="111"/>
      <c r="U212" s="111"/>
      <c r="V212" s="111"/>
      <c r="W212" s="111"/>
      <c r="X212" s="111"/>
      <c r="Y212" s="111"/>
      <c r="Z212" s="111"/>
      <c r="AA212" s="111"/>
      <c r="AB212" s="111"/>
      <c r="AC212" s="111"/>
      <c r="AD212" s="111"/>
      <c r="AE212" s="111"/>
      <c r="AF212" s="111"/>
      <c r="AG212" s="111"/>
      <c r="AH212" s="111"/>
      <c r="AI212" s="111"/>
      <c r="AJ212" s="111"/>
      <c r="AK212" s="111"/>
      <c r="AL212" s="111"/>
      <c r="AM212" s="111"/>
      <c r="AN212" s="111"/>
    </row>
    <row r="213" spans="3:40">
      <c r="C213" s="4"/>
      <c r="D213" s="4"/>
      <c r="E213" s="4"/>
      <c r="F213" s="4"/>
    </row>
    <row r="214" spans="3:40">
      <c r="C214" s="4"/>
      <c r="D214" s="4"/>
      <c r="E214" s="4"/>
      <c r="F214" s="4"/>
    </row>
    <row r="215" spans="3:40">
      <c r="C215" s="4"/>
      <c r="D215" s="4"/>
      <c r="E215" s="4"/>
      <c r="F215" s="4"/>
    </row>
    <row r="216" spans="3:40">
      <c r="C216" s="4"/>
      <c r="D216" s="4"/>
      <c r="E216" s="4"/>
      <c r="F216" s="4"/>
    </row>
    <row r="217" spans="3:40">
      <c r="C217" s="4"/>
      <c r="D217" s="4"/>
      <c r="E217" s="4"/>
      <c r="F217" s="4"/>
    </row>
    <row r="218" spans="3:40">
      <c r="C218" s="4"/>
      <c r="D218" s="4"/>
      <c r="E218" s="4"/>
      <c r="F218" s="4"/>
    </row>
    <row r="219" spans="3:40">
      <c r="C219" s="4"/>
      <c r="D219" s="4"/>
      <c r="E219" s="4"/>
      <c r="F219" s="4"/>
    </row>
    <row r="220" spans="3:40">
      <c r="C220" s="4"/>
      <c r="D220" s="4"/>
      <c r="E220" s="4"/>
      <c r="F220" s="4"/>
    </row>
    <row r="221" spans="3:40">
      <c r="C221" s="4"/>
      <c r="D221" s="4"/>
      <c r="E221" s="4"/>
      <c r="F221" s="4"/>
    </row>
    <row r="222" spans="3:40">
      <c r="C222" s="4"/>
      <c r="D222" s="4"/>
      <c r="E222" s="4"/>
      <c r="F222" s="4"/>
    </row>
    <row r="223" spans="3:40">
      <c r="C223" s="4"/>
      <c r="D223" s="4"/>
      <c r="E223" s="4"/>
      <c r="F223" s="4"/>
    </row>
    <row r="224" spans="3:40">
      <c r="C224" s="4"/>
      <c r="D224" s="4"/>
      <c r="E224" s="4"/>
      <c r="F224" s="4"/>
    </row>
    <row r="225" spans="3:6">
      <c r="C225" s="4"/>
      <c r="D225" s="4"/>
      <c r="E225" s="4"/>
      <c r="F225" s="4"/>
    </row>
    <row r="226" spans="3:6">
      <c r="C226" s="4"/>
      <c r="D226" s="4"/>
      <c r="E226" s="4"/>
      <c r="F226" s="4"/>
    </row>
    <row r="227" spans="3:6">
      <c r="C227" s="4"/>
      <c r="D227" s="4"/>
      <c r="E227" s="4"/>
      <c r="F227" s="4"/>
    </row>
    <row r="228" spans="3:6">
      <c r="C228" s="4"/>
      <c r="D228" s="4"/>
      <c r="E228" s="4"/>
      <c r="F228" s="4"/>
    </row>
    <row r="229" spans="3:6">
      <c r="C229" s="4"/>
      <c r="D229" s="4"/>
      <c r="E229" s="4"/>
      <c r="F229" s="4"/>
    </row>
    <row r="230" spans="3:6">
      <c r="C230" s="4"/>
      <c r="D230" s="4"/>
      <c r="E230" s="4"/>
      <c r="F230" s="4"/>
    </row>
    <row r="231" spans="3:6">
      <c r="C231" s="4"/>
      <c r="D231" s="4"/>
      <c r="E231" s="4"/>
      <c r="F231" s="4"/>
    </row>
    <row r="232" spans="3:6">
      <c r="C232" s="4"/>
      <c r="D232" s="4"/>
      <c r="E232" s="4"/>
      <c r="F232" s="4"/>
    </row>
    <row r="233" spans="3:6">
      <c r="C233" s="4"/>
      <c r="D233" s="4"/>
      <c r="E233" s="4"/>
      <c r="F233" s="4"/>
    </row>
    <row r="234" spans="3:6">
      <c r="C234" s="4"/>
      <c r="D234" s="4"/>
      <c r="E234" s="4"/>
      <c r="F234" s="4"/>
    </row>
    <row r="235" spans="3:6">
      <c r="C235" s="4"/>
      <c r="D235" s="4"/>
      <c r="E235" s="4"/>
      <c r="F235" s="4"/>
    </row>
    <row r="236" spans="3:6">
      <c r="C236" s="4"/>
      <c r="D236" s="4"/>
      <c r="E236" s="4"/>
      <c r="F236" s="4"/>
    </row>
    <row r="237" spans="3:6">
      <c r="C237" s="4"/>
      <c r="D237" s="4"/>
      <c r="E237" s="4"/>
      <c r="F237" s="4"/>
    </row>
    <row r="238" spans="3:6">
      <c r="C238" s="4"/>
      <c r="D238" s="4"/>
      <c r="E238" s="4"/>
      <c r="F238" s="4"/>
    </row>
    <row r="239" spans="3:6">
      <c r="C239" s="4"/>
      <c r="D239" s="4"/>
      <c r="E239" s="4"/>
      <c r="F239" s="4"/>
    </row>
    <row r="240" spans="3:6">
      <c r="C240" s="4"/>
      <c r="D240" s="4"/>
      <c r="E240" s="4"/>
      <c r="F240" s="4"/>
    </row>
    <row r="241" spans="3:6">
      <c r="C241" s="4"/>
      <c r="D241" s="4"/>
      <c r="E241" s="4"/>
      <c r="F241" s="4"/>
    </row>
    <row r="242" spans="3:6">
      <c r="C242" s="4"/>
      <c r="D242" s="4"/>
      <c r="E242" s="4"/>
      <c r="F242" s="4"/>
    </row>
    <row r="243" spans="3:6">
      <c r="C243" s="4"/>
      <c r="D243" s="4"/>
      <c r="E243" s="4"/>
      <c r="F243" s="4"/>
    </row>
    <row r="244" spans="3:6">
      <c r="C244" s="4"/>
      <c r="D244" s="4"/>
      <c r="E244" s="4"/>
      <c r="F244" s="4"/>
    </row>
    <row r="245" spans="3:6">
      <c r="C245" s="4"/>
      <c r="D245" s="4"/>
      <c r="E245" s="4"/>
      <c r="F245" s="4"/>
    </row>
    <row r="246" spans="3:6">
      <c r="C246" s="4"/>
      <c r="D246" s="4"/>
      <c r="E246" s="4"/>
      <c r="F246" s="4"/>
    </row>
    <row r="247" spans="3:6">
      <c r="C247" s="4"/>
      <c r="D247" s="4"/>
      <c r="E247" s="4"/>
      <c r="F247" s="4"/>
    </row>
    <row r="248" spans="3:6">
      <c r="C248" s="4"/>
      <c r="D248" s="4"/>
      <c r="E248" s="4"/>
      <c r="F248" s="4"/>
    </row>
    <row r="249" spans="3:6">
      <c r="C249" s="4"/>
      <c r="D249" s="4"/>
      <c r="E249" s="4"/>
      <c r="F249" s="4"/>
    </row>
    <row r="250" spans="3:6">
      <c r="C250" s="4"/>
      <c r="D250" s="4"/>
      <c r="E250" s="4"/>
      <c r="F250" s="4"/>
    </row>
    <row r="251" spans="3:6">
      <c r="C251" s="4"/>
      <c r="D251" s="4"/>
      <c r="E251" s="4"/>
      <c r="F251" s="4"/>
    </row>
    <row r="252" spans="3:6">
      <c r="C252" s="4"/>
      <c r="D252" s="4"/>
      <c r="E252" s="4"/>
      <c r="F252" s="4"/>
    </row>
    <row r="253" spans="3:6">
      <c r="C253" s="4"/>
      <c r="D253" s="4"/>
      <c r="E253" s="4"/>
      <c r="F253" s="4"/>
    </row>
    <row r="254" spans="3:6">
      <c r="C254" s="4"/>
      <c r="D254" s="4"/>
      <c r="E254" s="4"/>
      <c r="F254" s="4"/>
    </row>
    <row r="255" spans="3:6">
      <c r="C255" s="4"/>
      <c r="D255" s="4"/>
      <c r="E255" s="4"/>
      <c r="F255" s="4"/>
    </row>
    <row r="256" spans="3:6">
      <c r="C256" s="4"/>
      <c r="D256" s="4"/>
      <c r="E256" s="4"/>
      <c r="F256" s="4"/>
    </row>
    <row r="257" spans="3:6">
      <c r="C257" s="4"/>
      <c r="D257" s="4"/>
      <c r="E257" s="4"/>
      <c r="F257" s="4"/>
    </row>
    <row r="258" spans="3:6">
      <c r="C258" s="4"/>
      <c r="D258" s="4"/>
      <c r="E258" s="4"/>
      <c r="F258" s="4"/>
    </row>
    <row r="259" spans="3:6">
      <c r="C259" s="4"/>
      <c r="D259" s="4"/>
      <c r="E259" s="4"/>
      <c r="F259" s="4"/>
    </row>
    <row r="260" spans="3:6">
      <c r="C260" s="4"/>
      <c r="D260" s="4"/>
      <c r="E260" s="4"/>
      <c r="F260" s="4"/>
    </row>
    <row r="261" spans="3:6">
      <c r="C261" s="4"/>
      <c r="D261" s="4"/>
      <c r="E261" s="4"/>
      <c r="F261" s="4"/>
    </row>
    <row r="262" spans="3:6">
      <c r="C262" s="4"/>
      <c r="D262" s="4"/>
      <c r="E262" s="4"/>
      <c r="F262" s="4"/>
    </row>
    <row r="263" spans="3:6">
      <c r="C263" s="4"/>
      <c r="D263" s="4"/>
      <c r="E263" s="4"/>
      <c r="F263" s="4"/>
    </row>
    <row r="264" spans="3:6">
      <c r="C264" s="4"/>
      <c r="D264" s="4"/>
      <c r="E264" s="4"/>
      <c r="F264" s="4"/>
    </row>
    <row r="265" spans="3:6">
      <c r="C265" s="4"/>
      <c r="D265" s="4"/>
      <c r="E265" s="4"/>
      <c r="F265" s="4"/>
    </row>
    <row r="266" spans="3:6">
      <c r="C266" s="4"/>
      <c r="D266" s="4"/>
      <c r="E266" s="4"/>
      <c r="F266" s="4"/>
    </row>
    <row r="267" spans="3:6">
      <c r="C267" s="4"/>
      <c r="D267" s="4"/>
      <c r="E267" s="4"/>
      <c r="F267" s="4"/>
    </row>
    <row r="268" spans="3:6">
      <c r="C268" s="4"/>
      <c r="D268" s="4"/>
      <c r="E268" s="4"/>
      <c r="F268" s="4"/>
    </row>
    <row r="269" spans="3:6">
      <c r="C269" s="4"/>
      <c r="D269" s="4"/>
      <c r="E269" s="4"/>
      <c r="F269" s="4"/>
    </row>
    <row r="270" spans="3:6">
      <c r="C270" s="4"/>
      <c r="D270" s="4"/>
      <c r="E270" s="4"/>
      <c r="F270" s="4"/>
    </row>
    <row r="271" spans="3:6">
      <c r="C271" s="4"/>
      <c r="D271" s="4"/>
      <c r="E271" s="4"/>
      <c r="F271" s="4"/>
    </row>
    <row r="272" spans="3:6">
      <c r="C272" s="4"/>
      <c r="D272" s="4"/>
      <c r="E272" s="4"/>
      <c r="F272" s="4"/>
    </row>
    <row r="273" spans="3:6">
      <c r="C273" s="4"/>
      <c r="D273" s="4"/>
      <c r="E273" s="4"/>
      <c r="F273" s="4"/>
    </row>
    <row r="274" spans="3:6">
      <c r="C274" s="4"/>
      <c r="D274" s="4"/>
      <c r="E274" s="4"/>
      <c r="F274" s="4"/>
    </row>
    <row r="275" spans="3:6">
      <c r="C275" s="4"/>
      <c r="D275" s="4"/>
      <c r="E275" s="4"/>
      <c r="F275" s="4"/>
    </row>
    <row r="276" spans="3:6">
      <c r="C276" s="4"/>
      <c r="D276" s="4"/>
      <c r="E276" s="4"/>
      <c r="F276" s="4"/>
    </row>
    <row r="277" spans="3:6">
      <c r="C277" s="4"/>
      <c r="D277" s="4"/>
      <c r="E277" s="4"/>
      <c r="F277" s="4"/>
    </row>
    <row r="278" spans="3:6">
      <c r="C278" s="4"/>
      <c r="D278" s="4"/>
      <c r="E278" s="4"/>
      <c r="F278" s="4"/>
    </row>
    <row r="279" spans="3:6">
      <c r="C279" s="4"/>
      <c r="D279" s="4"/>
      <c r="E279" s="4"/>
      <c r="F279" s="4"/>
    </row>
    <row r="280" spans="3:6">
      <c r="C280" s="4"/>
      <c r="D280" s="4"/>
      <c r="E280" s="4"/>
      <c r="F280" s="4"/>
    </row>
    <row r="281" spans="3:6">
      <c r="C281" s="4"/>
      <c r="D281" s="4"/>
      <c r="E281" s="4"/>
      <c r="F281" s="4"/>
    </row>
    <row r="282" spans="3:6">
      <c r="C282" s="4"/>
      <c r="D282" s="4"/>
      <c r="E282" s="4"/>
      <c r="F282" s="4"/>
    </row>
    <row r="283" spans="3:6">
      <c r="C283" s="4"/>
      <c r="D283" s="4"/>
      <c r="E283" s="4"/>
      <c r="F283" s="4"/>
    </row>
    <row r="284" spans="3:6">
      <c r="C284" s="4"/>
      <c r="D284" s="4"/>
      <c r="E284" s="4"/>
      <c r="F284" s="4"/>
    </row>
    <row r="285" spans="3:6">
      <c r="C285" s="4"/>
      <c r="D285" s="4"/>
      <c r="E285" s="4"/>
      <c r="F285" s="4"/>
    </row>
    <row r="286" spans="3:6">
      <c r="C286" s="4"/>
      <c r="D286" s="4"/>
      <c r="E286" s="4"/>
      <c r="F286" s="4"/>
    </row>
    <row r="287" spans="3:6">
      <c r="C287" s="4"/>
      <c r="D287" s="4"/>
      <c r="E287" s="4"/>
      <c r="F287" s="4"/>
    </row>
    <row r="288" spans="3:6">
      <c r="C288" s="4"/>
      <c r="D288" s="4"/>
      <c r="E288" s="4"/>
      <c r="F288" s="4"/>
    </row>
    <row r="289" spans="3:6">
      <c r="C289" s="4"/>
      <c r="D289" s="4"/>
      <c r="E289" s="4"/>
      <c r="F289" s="4"/>
    </row>
    <row r="290" spans="3:6">
      <c r="C290" s="4"/>
      <c r="D290" s="4"/>
      <c r="E290" s="4"/>
      <c r="F290" s="4"/>
    </row>
    <row r="291" spans="3:6">
      <c r="C291" s="4"/>
      <c r="D291" s="4"/>
      <c r="E291" s="4"/>
      <c r="F291" s="4"/>
    </row>
    <row r="292" spans="3:6">
      <c r="C292" s="4"/>
      <c r="D292" s="4"/>
      <c r="E292" s="4"/>
      <c r="F292" s="4"/>
    </row>
    <row r="293" spans="3:6">
      <c r="C293" s="4"/>
      <c r="D293" s="4"/>
      <c r="E293" s="4"/>
      <c r="F293" s="4"/>
    </row>
    <row r="294" spans="3:6">
      <c r="C294" s="4"/>
      <c r="D294" s="4"/>
      <c r="E294" s="4"/>
      <c r="F294" s="4"/>
    </row>
    <row r="295" spans="3:6">
      <c r="C295" s="4"/>
      <c r="D295" s="4"/>
      <c r="E295" s="4"/>
      <c r="F295" s="4"/>
    </row>
    <row r="296" spans="3:6">
      <c r="C296" s="4"/>
      <c r="D296" s="4"/>
      <c r="E296" s="4"/>
      <c r="F296" s="4"/>
    </row>
    <row r="297" spans="3:6">
      <c r="C297" s="4"/>
      <c r="D297" s="4"/>
      <c r="E297" s="4"/>
      <c r="F297" s="4"/>
    </row>
    <row r="298" spans="3:6">
      <c r="C298" s="4"/>
      <c r="D298" s="4"/>
      <c r="E298" s="4"/>
      <c r="F298" s="4"/>
    </row>
    <row r="299" spans="3:6">
      <c r="C299" s="4"/>
      <c r="D299" s="4"/>
      <c r="E299" s="4"/>
      <c r="F299" s="4"/>
    </row>
    <row r="300" spans="3:6">
      <c r="C300" s="4"/>
      <c r="D300" s="4"/>
      <c r="E300" s="4"/>
      <c r="F300" s="4"/>
    </row>
    <row r="301" spans="3:6">
      <c r="C301" s="4"/>
      <c r="D301" s="4"/>
      <c r="E301" s="4"/>
      <c r="F301" s="4"/>
    </row>
    <row r="302" spans="3:6">
      <c r="C302" s="4"/>
      <c r="D302" s="4"/>
      <c r="E302" s="4"/>
      <c r="F302" s="4"/>
    </row>
    <row r="303" spans="3:6">
      <c r="C303" s="4"/>
      <c r="D303" s="4"/>
      <c r="E303" s="4"/>
      <c r="F303" s="4"/>
    </row>
    <row r="304" spans="3:6">
      <c r="C304" s="4"/>
      <c r="D304" s="4"/>
      <c r="E304" s="4"/>
      <c r="F304" s="4"/>
    </row>
    <row r="305" spans="3:6">
      <c r="C305" s="4"/>
      <c r="D305" s="4"/>
      <c r="E305" s="4"/>
      <c r="F305" s="4"/>
    </row>
    <row r="306" spans="3:6">
      <c r="C306" s="4"/>
      <c r="D306" s="4"/>
      <c r="E306" s="4"/>
      <c r="F306" s="4"/>
    </row>
    <row r="307" spans="3:6">
      <c r="C307" s="4"/>
      <c r="D307" s="4"/>
      <c r="E307" s="4"/>
      <c r="F307" s="4"/>
    </row>
    <row r="308" spans="3:6">
      <c r="C308" s="4"/>
      <c r="D308" s="4"/>
      <c r="E308" s="4"/>
      <c r="F308" s="4"/>
    </row>
    <row r="309" spans="3:6">
      <c r="C309" s="4"/>
      <c r="D309" s="4"/>
      <c r="E309" s="4"/>
      <c r="F309" s="4"/>
    </row>
    <row r="310" spans="3:6">
      <c r="C310" s="4"/>
      <c r="D310" s="4"/>
      <c r="E310" s="4"/>
      <c r="F310" s="4"/>
    </row>
    <row r="311" spans="3:6">
      <c r="C311" s="4"/>
      <c r="D311" s="4"/>
      <c r="E311" s="4"/>
      <c r="F311" s="4"/>
    </row>
    <row r="312" spans="3:6">
      <c r="C312" s="4"/>
      <c r="D312" s="4"/>
      <c r="E312" s="4"/>
      <c r="F312" s="4"/>
    </row>
    <row r="313" spans="3:6">
      <c r="C313" s="4"/>
      <c r="D313" s="4"/>
      <c r="E313" s="4"/>
      <c r="F313" s="4"/>
    </row>
    <row r="314" spans="3:6">
      <c r="C314" s="4"/>
      <c r="D314" s="4"/>
      <c r="E314" s="4"/>
      <c r="F314" s="4"/>
    </row>
    <row r="315" spans="3:6">
      <c r="C315" s="4"/>
      <c r="D315" s="4"/>
      <c r="E315" s="4"/>
      <c r="F315" s="4"/>
    </row>
    <row r="316" spans="3:6">
      <c r="C316" s="4"/>
      <c r="D316" s="4"/>
      <c r="E316" s="4"/>
      <c r="F316" s="4"/>
    </row>
    <row r="317" spans="3:6">
      <c r="C317" s="4"/>
      <c r="D317" s="4"/>
      <c r="E317" s="4"/>
      <c r="F317" s="4"/>
    </row>
    <row r="318" spans="3:6">
      <c r="C318" s="4"/>
      <c r="D318" s="4"/>
      <c r="E318" s="4"/>
      <c r="F318" s="4"/>
    </row>
    <row r="319" spans="3:6">
      <c r="C319" s="4"/>
      <c r="D319" s="4"/>
      <c r="E319" s="4"/>
      <c r="F319" s="4"/>
    </row>
    <row r="320" spans="3:6">
      <c r="C320" s="4"/>
      <c r="D320" s="4"/>
      <c r="E320" s="4"/>
      <c r="F320" s="4"/>
    </row>
    <row r="321" spans="3:6">
      <c r="C321" s="4"/>
      <c r="D321" s="4"/>
      <c r="E321" s="4"/>
      <c r="F321" s="4"/>
    </row>
    <row r="322" spans="3:6">
      <c r="C322" s="4"/>
      <c r="D322" s="4"/>
      <c r="E322" s="4"/>
      <c r="F322" s="4"/>
    </row>
    <row r="323" spans="3:6">
      <c r="C323" s="4"/>
      <c r="D323" s="4"/>
      <c r="E323" s="4"/>
      <c r="F323" s="4"/>
    </row>
    <row r="324" spans="3:6">
      <c r="C324" s="4"/>
      <c r="D324" s="4"/>
      <c r="E324" s="4"/>
      <c r="F324" s="4"/>
    </row>
    <row r="325" spans="3:6">
      <c r="C325" s="4"/>
      <c r="D325" s="4"/>
      <c r="E325" s="4"/>
      <c r="F325" s="4"/>
    </row>
    <row r="326" spans="3:6">
      <c r="C326" s="4"/>
      <c r="D326" s="4"/>
      <c r="E326" s="4"/>
      <c r="F326" s="4"/>
    </row>
    <row r="327" spans="3:6">
      <c r="C327" s="4"/>
      <c r="D327" s="4"/>
      <c r="E327" s="4"/>
      <c r="F327" s="4"/>
    </row>
    <row r="328" spans="3:6">
      <c r="C328" s="4"/>
      <c r="D328" s="4"/>
      <c r="E328" s="4"/>
      <c r="F328" s="4"/>
    </row>
    <row r="329" spans="3:6">
      <c r="C329" s="4"/>
      <c r="D329" s="4"/>
      <c r="E329" s="4"/>
      <c r="F329" s="4"/>
    </row>
    <row r="330" spans="3:6">
      <c r="C330" s="4"/>
      <c r="D330" s="4"/>
      <c r="E330" s="4"/>
      <c r="F330" s="4"/>
    </row>
    <row r="331" spans="3:6">
      <c r="C331" s="4"/>
      <c r="D331" s="4"/>
      <c r="E331" s="4"/>
      <c r="F331" s="4"/>
    </row>
    <row r="332" spans="3:6">
      <c r="C332" s="4"/>
      <c r="D332" s="4"/>
      <c r="E332" s="4"/>
      <c r="F332" s="4"/>
    </row>
    <row r="333" spans="3:6">
      <c r="C333" s="4"/>
      <c r="D333" s="4"/>
      <c r="E333" s="4"/>
      <c r="F333" s="4"/>
    </row>
    <row r="334" spans="3:6">
      <c r="C334" s="4"/>
      <c r="D334" s="4"/>
      <c r="E334" s="4"/>
      <c r="F334" s="4"/>
    </row>
    <row r="335" spans="3:6">
      <c r="C335" s="4"/>
      <c r="D335" s="4"/>
      <c r="E335" s="4"/>
      <c r="F335" s="4"/>
    </row>
    <row r="336" spans="3:6">
      <c r="C336" s="4"/>
      <c r="D336" s="4"/>
      <c r="E336" s="4"/>
      <c r="F336" s="4"/>
    </row>
    <row r="337" spans="3:6">
      <c r="C337" s="4"/>
      <c r="D337" s="4"/>
      <c r="E337" s="4"/>
      <c r="F337" s="4"/>
    </row>
    <row r="338" spans="3:6">
      <c r="C338" s="4"/>
      <c r="D338" s="4"/>
      <c r="E338" s="4"/>
      <c r="F338" s="4"/>
    </row>
    <row r="339" spans="3:6">
      <c r="C339" s="4"/>
      <c r="D339" s="4"/>
      <c r="E339" s="4"/>
      <c r="F339" s="4"/>
    </row>
    <row r="340" spans="3:6">
      <c r="C340" s="4"/>
      <c r="D340" s="4"/>
      <c r="E340" s="4"/>
      <c r="F340" s="4"/>
    </row>
    <row r="341" spans="3:6">
      <c r="C341" s="4"/>
      <c r="D341" s="4"/>
      <c r="E341" s="4"/>
      <c r="F341" s="4"/>
    </row>
    <row r="342" spans="3:6">
      <c r="C342" s="4"/>
      <c r="D342" s="4"/>
      <c r="E342" s="4"/>
      <c r="F342" s="4"/>
    </row>
    <row r="343" spans="3:6">
      <c r="C343" s="4"/>
      <c r="D343" s="4"/>
      <c r="E343" s="4"/>
      <c r="F343" s="4"/>
    </row>
    <row r="344" spans="3:6">
      <c r="C344" s="4"/>
      <c r="D344" s="4"/>
      <c r="E344" s="4"/>
      <c r="F344" s="4"/>
    </row>
    <row r="345" spans="3:6">
      <c r="C345" s="4"/>
      <c r="D345" s="4"/>
      <c r="E345" s="4"/>
      <c r="F345" s="4"/>
    </row>
    <row r="346" spans="3:6">
      <c r="C346" s="4"/>
      <c r="D346" s="4"/>
      <c r="E346" s="4"/>
      <c r="F346" s="4"/>
    </row>
    <row r="347" spans="3:6">
      <c r="C347" s="4"/>
      <c r="D347" s="4"/>
      <c r="E347" s="4"/>
      <c r="F347" s="4"/>
    </row>
    <row r="348" spans="3:6">
      <c r="C348" s="4"/>
      <c r="D348" s="4"/>
      <c r="E348" s="4"/>
      <c r="F348" s="4"/>
    </row>
    <row r="349" spans="3:6">
      <c r="C349" s="4"/>
      <c r="D349" s="4"/>
      <c r="E349" s="4"/>
      <c r="F349" s="4"/>
    </row>
    <row r="350" spans="3:6">
      <c r="C350" s="4"/>
      <c r="D350" s="4"/>
      <c r="E350" s="4"/>
      <c r="F350" s="4"/>
    </row>
    <row r="351" spans="3:6">
      <c r="C351" s="4"/>
      <c r="D351" s="4"/>
      <c r="E351" s="4"/>
      <c r="F351" s="4"/>
    </row>
    <row r="352" spans="3:6">
      <c r="C352" s="4"/>
      <c r="D352" s="4"/>
      <c r="E352" s="4"/>
      <c r="F352" s="4"/>
    </row>
    <row r="353" spans="3:6">
      <c r="C353" s="4"/>
      <c r="D353" s="4"/>
      <c r="E353" s="4"/>
      <c r="F353" s="4"/>
    </row>
    <row r="354" spans="3:6">
      <c r="C354" s="4"/>
      <c r="D354" s="4"/>
      <c r="E354" s="4"/>
      <c r="F354" s="4"/>
    </row>
    <row r="355" spans="3:6">
      <c r="C355" s="4"/>
      <c r="D355" s="4"/>
      <c r="E355" s="4"/>
      <c r="F355" s="4"/>
    </row>
    <row r="356" spans="3:6">
      <c r="C356" s="4"/>
      <c r="D356" s="4"/>
      <c r="E356" s="4"/>
      <c r="F356" s="4"/>
    </row>
    <row r="357" spans="3:6">
      <c r="C357" s="4"/>
      <c r="D357" s="4"/>
      <c r="E357" s="4"/>
      <c r="F357" s="4"/>
    </row>
    <row r="358" spans="3:6">
      <c r="C358" s="4"/>
      <c r="D358" s="4"/>
      <c r="E358" s="4"/>
      <c r="F358" s="4"/>
    </row>
    <row r="359" spans="3:6">
      <c r="C359" s="4"/>
      <c r="D359" s="4"/>
      <c r="E359" s="4"/>
      <c r="F359" s="4"/>
    </row>
    <row r="360" spans="3:6">
      <c r="C360" s="4"/>
      <c r="D360" s="4"/>
      <c r="E360" s="4"/>
      <c r="F360" s="4"/>
    </row>
    <row r="361" spans="3:6">
      <c r="C361" s="4"/>
      <c r="D361" s="4"/>
      <c r="E361" s="4"/>
      <c r="F361" s="4"/>
    </row>
    <row r="362" spans="3:6">
      <c r="C362" s="4"/>
      <c r="D362" s="4"/>
      <c r="E362" s="4"/>
      <c r="F362" s="4"/>
    </row>
    <row r="363" spans="3:6">
      <c r="C363" s="4"/>
      <c r="D363" s="4"/>
      <c r="E363" s="4"/>
      <c r="F363" s="4"/>
    </row>
    <row r="364" spans="3:6">
      <c r="C364" s="4"/>
      <c r="D364" s="4"/>
      <c r="E364" s="4"/>
      <c r="F364" s="4"/>
    </row>
    <row r="365" spans="3:6">
      <c r="C365" s="4"/>
      <c r="D365" s="4"/>
      <c r="E365" s="4"/>
      <c r="F365" s="4"/>
    </row>
    <row r="366" spans="3:6">
      <c r="C366" s="4"/>
      <c r="D366" s="4"/>
      <c r="E366" s="4"/>
      <c r="F366" s="4"/>
    </row>
    <row r="367" spans="3:6">
      <c r="C367" s="4"/>
      <c r="D367" s="4"/>
      <c r="E367" s="4"/>
      <c r="F367" s="4"/>
    </row>
    <row r="368" spans="3:6">
      <c r="C368" s="4"/>
      <c r="D368" s="4"/>
      <c r="E368" s="4"/>
      <c r="F368" s="4"/>
    </row>
    <row r="369" spans="3:6">
      <c r="C369" s="4"/>
      <c r="D369" s="4"/>
      <c r="E369" s="4"/>
      <c r="F369" s="4"/>
    </row>
    <row r="370" spans="3:6">
      <c r="C370" s="4"/>
      <c r="D370" s="4"/>
      <c r="E370" s="4"/>
      <c r="F370" s="4"/>
    </row>
    <row r="371" spans="3:6">
      <c r="C371" s="4"/>
      <c r="D371" s="4"/>
      <c r="E371" s="4"/>
      <c r="F371" s="4"/>
    </row>
    <row r="372" spans="3:6">
      <c r="C372" s="4"/>
      <c r="D372" s="4"/>
      <c r="E372" s="4"/>
      <c r="F372" s="4"/>
    </row>
    <row r="373" spans="3:6">
      <c r="C373" s="4"/>
      <c r="D373" s="4"/>
      <c r="E373" s="4"/>
      <c r="F373" s="4"/>
    </row>
    <row r="374" spans="3:6">
      <c r="C374" s="4"/>
      <c r="D374" s="4"/>
      <c r="E374" s="4"/>
      <c r="F374" s="4"/>
    </row>
    <row r="375" spans="3:6">
      <c r="C375" s="4"/>
      <c r="D375" s="4"/>
      <c r="E375" s="4"/>
      <c r="F375" s="4"/>
    </row>
    <row r="376" spans="3:6">
      <c r="C376" s="4"/>
      <c r="D376" s="4"/>
      <c r="E376" s="4"/>
      <c r="F376" s="4"/>
    </row>
    <row r="377" spans="3:6">
      <c r="C377" s="4"/>
      <c r="D377" s="4"/>
      <c r="E377" s="4"/>
      <c r="F377" s="4"/>
    </row>
    <row r="378" spans="3:6">
      <c r="C378" s="4"/>
      <c r="D378" s="4"/>
      <c r="E378" s="4"/>
      <c r="F378" s="4"/>
    </row>
    <row r="379" spans="3:6">
      <c r="C379" s="4"/>
      <c r="D379" s="4"/>
      <c r="E379" s="4"/>
      <c r="F379" s="4"/>
    </row>
    <row r="380" spans="3:6">
      <c r="C380" s="4"/>
      <c r="D380" s="4"/>
      <c r="E380" s="4"/>
      <c r="F380" s="4"/>
    </row>
    <row r="381" spans="3:6">
      <c r="C381" s="4"/>
      <c r="D381" s="4"/>
      <c r="E381" s="4"/>
      <c r="F381" s="4"/>
    </row>
    <row r="382" spans="3:6">
      <c r="C382" s="4"/>
      <c r="D382" s="4"/>
      <c r="E382" s="4"/>
      <c r="F382" s="4"/>
    </row>
    <row r="383" spans="3:6">
      <c r="C383" s="4"/>
      <c r="D383" s="4"/>
      <c r="E383" s="4"/>
      <c r="F383" s="4"/>
    </row>
    <row r="384" spans="3:6">
      <c r="C384" s="4"/>
      <c r="D384" s="4"/>
      <c r="E384" s="4"/>
      <c r="F384" s="4"/>
    </row>
    <row r="385" spans="3:6">
      <c r="C385" s="4"/>
      <c r="D385" s="4"/>
      <c r="E385" s="4"/>
      <c r="F385" s="4"/>
    </row>
    <row r="386" spans="3:6">
      <c r="C386" s="4"/>
      <c r="D386" s="4"/>
      <c r="E386" s="4"/>
      <c r="F386" s="4"/>
    </row>
    <row r="387" spans="3:6">
      <c r="C387" s="4"/>
      <c r="D387" s="4"/>
      <c r="E387" s="4"/>
      <c r="F387" s="4"/>
    </row>
    <row r="388" spans="3:6">
      <c r="C388" s="4"/>
      <c r="D388" s="4"/>
      <c r="E388" s="4"/>
      <c r="F388" s="4"/>
    </row>
    <row r="389" spans="3:6">
      <c r="C389" s="4"/>
      <c r="D389" s="4"/>
      <c r="E389" s="4"/>
      <c r="F389" s="4"/>
    </row>
    <row r="390" spans="3:6">
      <c r="C390" s="4"/>
      <c r="D390" s="4"/>
      <c r="E390" s="4"/>
      <c r="F390" s="4"/>
    </row>
    <row r="391" spans="3:6">
      <c r="C391" s="4"/>
      <c r="D391" s="4"/>
      <c r="E391" s="4"/>
      <c r="F391" s="4"/>
    </row>
    <row r="392" spans="3:6">
      <c r="C392" s="4"/>
      <c r="D392" s="4"/>
      <c r="E392" s="4"/>
      <c r="F392" s="4"/>
    </row>
    <row r="393" spans="3:6">
      <c r="C393" s="4"/>
      <c r="D393" s="4"/>
      <c r="E393" s="4"/>
      <c r="F393" s="4"/>
    </row>
    <row r="394" spans="3:6">
      <c r="C394" s="4"/>
      <c r="D394" s="4"/>
      <c r="E394" s="4"/>
      <c r="F394" s="4"/>
    </row>
    <row r="395" spans="3:6">
      <c r="C395" s="4"/>
      <c r="D395" s="4"/>
      <c r="E395" s="4"/>
      <c r="F395" s="4"/>
    </row>
    <row r="396" spans="3:6">
      <c r="C396" s="4"/>
      <c r="D396" s="4"/>
      <c r="E396" s="4"/>
      <c r="F396" s="4"/>
    </row>
    <row r="397" spans="3:6">
      <c r="C397" s="4"/>
      <c r="D397" s="4"/>
      <c r="E397" s="4"/>
      <c r="F397" s="4"/>
    </row>
    <row r="398" spans="3:6">
      <c r="C398" s="4"/>
      <c r="D398" s="4"/>
      <c r="E398" s="4"/>
      <c r="F398" s="4"/>
    </row>
    <row r="399" spans="3:6">
      <c r="C399" s="4"/>
      <c r="D399" s="4"/>
      <c r="E399" s="4"/>
      <c r="F399" s="4"/>
    </row>
    <row r="400" spans="3:6">
      <c r="C400" s="4"/>
      <c r="D400" s="4"/>
      <c r="E400" s="4"/>
      <c r="F400" s="4"/>
    </row>
    <row r="401" spans="3:6">
      <c r="C401" s="4"/>
      <c r="D401" s="4"/>
      <c r="E401" s="4"/>
      <c r="F401" s="4"/>
    </row>
    <row r="402" spans="3:6">
      <c r="C402" s="4"/>
      <c r="D402" s="4"/>
      <c r="E402" s="4"/>
      <c r="F402" s="4"/>
    </row>
    <row r="403" spans="3:6">
      <c r="C403" s="4"/>
      <c r="D403" s="4"/>
      <c r="E403" s="4"/>
      <c r="F403" s="4"/>
    </row>
    <row r="404" spans="3:6">
      <c r="C404" s="4"/>
      <c r="D404" s="4"/>
      <c r="E404" s="4"/>
      <c r="F404" s="4"/>
    </row>
    <row r="405" spans="3:6">
      <c r="C405" s="4"/>
      <c r="D405" s="4"/>
      <c r="E405" s="4"/>
      <c r="F405" s="4"/>
    </row>
    <row r="406" spans="3:6">
      <c r="C406" s="4"/>
      <c r="D406" s="4"/>
      <c r="E406" s="4"/>
      <c r="F406" s="4"/>
    </row>
    <row r="407" spans="3:6">
      <c r="C407" s="4"/>
      <c r="D407" s="4"/>
      <c r="E407" s="4"/>
      <c r="F407" s="4"/>
    </row>
    <row r="408" spans="3:6">
      <c r="C408" s="4"/>
      <c r="D408" s="4"/>
      <c r="E408" s="4"/>
      <c r="F408" s="4"/>
    </row>
    <row r="409" spans="3:6">
      <c r="C409" s="4"/>
      <c r="D409" s="4"/>
      <c r="E409" s="4"/>
      <c r="F409" s="4"/>
    </row>
    <row r="410" spans="3:6">
      <c r="C410" s="4"/>
      <c r="D410" s="4"/>
      <c r="E410" s="4"/>
      <c r="F410" s="4"/>
    </row>
    <row r="411" spans="3:6">
      <c r="C411" s="4"/>
      <c r="D411" s="4"/>
      <c r="E411" s="4"/>
      <c r="F411" s="4"/>
    </row>
    <row r="412" spans="3:6">
      <c r="C412" s="4"/>
      <c r="D412" s="4"/>
      <c r="E412" s="4"/>
      <c r="F412" s="4"/>
    </row>
    <row r="413" spans="3:6">
      <c r="C413" s="4"/>
      <c r="D413" s="4"/>
      <c r="E413" s="4"/>
      <c r="F413" s="4"/>
    </row>
    <row r="414" spans="3:6">
      <c r="C414" s="4"/>
      <c r="D414" s="4"/>
      <c r="E414" s="4"/>
      <c r="F414" s="4"/>
    </row>
    <row r="415" spans="3:6">
      <c r="C415" s="4"/>
      <c r="D415" s="4"/>
      <c r="E415" s="4"/>
      <c r="F415" s="4"/>
    </row>
    <row r="416" spans="3:6">
      <c r="C416" s="4"/>
      <c r="D416" s="4"/>
      <c r="E416" s="4"/>
      <c r="F416" s="4"/>
    </row>
    <row r="417" spans="3:6">
      <c r="C417" s="4"/>
      <c r="D417" s="4"/>
      <c r="E417" s="4"/>
      <c r="F417" s="4"/>
    </row>
    <row r="418" spans="3:6">
      <c r="C418" s="4"/>
      <c r="D418" s="4"/>
      <c r="E418" s="4"/>
      <c r="F418" s="4"/>
    </row>
    <row r="419" spans="3:6">
      <c r="C419" s="4"/>
      <c r="D419" s="4"/>
      <c r="E419" s="4"/>
      <c r="F419" s="4"/>
    </row>
    <row r="420" spans="3:6">
      <c r="C420" s="4"/>
      <c r="D420" s="4"/>
      <c r="E420" s="4"/>
      <c r="F420" s="4"/>
    </row>
    <row r="421" spans="3:6">
      <c r="C421" s="4"/>
      <c r="D421" s="4"/>
      <c r="E421" s="4"/>
      <c r="F421" s="4"/>
    </row>
    <row r="422" spans="3:6">
      <c r="C422" s="4"/>
      <c r="D422" s="4"/>
      <c r="E422" s="4"/>
      <c r="F422" s="4"/>
    </row>
    <row r="423" spans="3:6">
      <c r="C423" s="4"/>
      <c r="D423" s="4"/>
      <c r="E423" s="4"/>
      <c r="F423" s="4"/>
    </row>
    <row r="424" spans="3:6">
      <c r="C424" s="4"/>
      <c r="D424" s="4"/>
      <c r="E424" s="4"/>
      <c r="F424" s="4"/>
    </row>
    <row r="425" spans="3:6">
      <c r="C425" s="4"/>
      <c r="D425" s="4"/>
      <c r="E425" s="4"/>
      <c r="F425" s="4"/>
    </row>
    <row r="426" spans="3:6">
      <c r="C426" s="4"/>
      <c r="D426" s="4"/>
      <c r="E426" s="4"/>
      <c r="F426" s="4"/>
    </row>
    <row r="427" spans="3:6">
      <c r="C427" s="4"/>
      <c r="D427" s="4"/>
      <c r="E427" s="4"/>
      <c r="F427" s="4"/>
    </row>
    <row r="428" spans="3:6">
      <c r="C428" s="4"/>
      <c r="D428" s="4"/>
      <c r="E428" s="4"/>
      <c r="F428" s="4"/>
    </row>
    <row r="429" spans="3:6">
      <c r="C429" s="4"/>
      <c r="D429" s="4"/>
      <c r="E429" s="4"/>
      <c r="F429" s="4"/>
    </row>
    <row r="430" spans="3:6">
      <c r="C430" s="4"/>
      <c r="D430" s="4"/>
      <c r="E430" s="4"/>
      <c r="F430" s="4"/>
    </row>
    <row r="431" spans="3:6">
      <c r="C431" s="4"/>
      <c r="D431" s="4"/>
      <c r="E431" s="4"/>
      <c r="F431" s="4"/>
    </row>
    <row r="432" spans="3:6">
      <c r="C432" s="4"/>
      <c r="D432" s="4"/>
      <c r="E432" s="4"/>
      <c r="F432" s="4"/>
    </row>
    <row r="433" spans="3:6">
      <c r="C433" s="4"/>
      <c r="D433" s="4"/>
      <c r="E433" s="4"/>
      <c r="F433" s="4"/>
    </row>
    <row r="434" spans="3:6">
      <c r="C434" s="4"/>
      <c r="D434" s="4"/>
      <c r="E434" s="4"/>
      <c r="F434" s="4"/>
    </row>
    <row r="435" spans="3:6">
      <c r="C435" s="4"/>
      <c r="D435" s="4"/>
      <c r="E435" s="4"/>
      <c r="F435" s="4"/>
    </row>
    <row r="436" spans="3:6">
      <c r="C436" s="4"/>
      <c r="D436" s="4"/>
      <c r="E436" s="4"/>
      <c r="F436" s="4"/>
    </row>
    <row r="437" spans="3:6">
      <c r="C437" s="4"/>
      <c r="D437" s="4"/>
      <c r="E437" s="4"/>
      <c r="F437" s="4"/>
    </row>
    <row r="438" spans="3:6">
      <c r="C438" s="4"/>
      <c r="D438" s="4"/>
      <c r="E438" s="4"/>
      <c r="F438" s="4"/>
    </row>
    <row r="439" spans="3:6">
      <c r="C439" s="4"/>
      <c r="D439" s="4"/>
      <c r="E439" s="4"/>
      <c r="F439" s="4"/>
    </row>
    <row r="440" spans="3:6">
      <c r="C440" s="4"/>
      <c r="D440" s="4"/>
      <c r="E440" s="4"/>
      <c r="F440" s="4"/>
    </row>
    <row r="441" spans="3:6">
      <c r="C441" s="4"/>
      <c r="D441" s="4"/>
      <c r="E441" s="4"/>
      <c r="F441" s="4"/>
    </row>
    <row r="442" spans="3:6">
      <c r="C442" s="4"/>
      <c r="D442" s="4"/>
      <c r="E442" s="4"/>
      <c r="F442" s="4"/>
    </row>
    <row r="443" spans="3:6">
      <c r="C443" s="4"/>
      <c r="D443" s="4"/>
      <c r="E443" s="4"/>
      <c r="F443" s="4"/>
    </row>
    <row r="444" spans="3:6">
      <c r="C444" s="4"/>
      <c r="D444" s="4"/>
      <c r="E444" s="4"/>
      <c r="F444" s="4"/>
    </row>
    <row r="445" spans="3:6">
      <c r="C445" s="4"/>
      <c r="D445" s="4"/>
      <c r="E445" s="4"/>
      <c r="F445" s="4"/>
    </row>
    <row r="446" spans="3:6">
      <c r="C446" s="4"/>
      <c r="D446" s="4"/>
      <c r="E446" s="4"/>
      <c r="F446" s="4"/>
    </row>
    <row r="447" spans="3:6">
      <c r="C447" s="4"/>
      <c r="D447" s="4"/>
      <c r="E447" s="4"/>
      <c r="F447" s="4"/>
    </row>
    <row r="448" spans="3:6">
      <c r="C448" s="4"/>
      <c r="D448" s="4"/>
      <c r="E448" s="4"/>
      <c r="F448" s="4"/>
    </row>
    <row r="449" spans="3:6">
      <c r="C449" s="4"/>
      <c r="D449" s="4"/>
      <c r="E449" s="4"/>
      <c r="F449" s="4"/>
    </row>
    <row r="450" spans="3:6">
      <c r="C450" s="4"/>
      <c r="D450" s="4"/>
      <c r="E450" s="4"/>
      <c r="F450" s="4"/>
    </row>
    <row r="451" spans="3:6">
      <c r="C451" s="4"/>
      <c r="D451" s="4"/>
      <c r="E451" s="4"/>
      <c r="F451" s="4"/>
    </row>
    <row r="452" spans="3:6">
      <c r="C452" s="4"/>
      <c r="D452" s="4"/>
      <c r="E452" s="4"/>
      <c r="F452" s="4"/>
    </row>
    <row r="453" spans="3:6">
      <c r="C453" s="4"/>
      <c r="D453" s="4"/>
      <c r="E453" s="4"/>
      <c r="F453" s="4"/>
    </row>
    <row r="454" spans="3:6">
      <c r="C454" s="4"/>
      <c r="D454" s="4"/>
      <c r="E454" s="4"/>
      <c r="F454" s="4"/>
    </row>
    <row r="455" spans="3:6">
      <c r="C455" s="4"/>
      <c r="D455" s="4"/>
      <c r="E455" s="4"/>
      <c r="F455" s="4"/>
    </row>
    <row r="456" spans="3:6">
      <c r="C456" s="4"/>
      <c r="D456" s="4"/>
      <c r="E456" s="4"/>
      <c r="F456" s="4"/>
    </row>
    <row r="457" spans="3:6">
      <c r="C457" s="4"/>
      <c r="D457" s="4"/>
      <c r="E457" s="4"/>
      <c r="F457" s="4"/>
    </row>
    <row r="458" spans="3:6">
      <c r="C458" s="4"/>
      <c r="D458" s="4"/>
      <c r="E458" s="4"/>
      <c r="F458" s="4"/>
    </row>
    <row r="459" spans="3:6">
      <c r="C459" s="4"/>
      <c r="D459" s="4"/>
      <c r="E459" s="4"/>
      <c r="F459" s="4"/>
    </row>
    <row r="460" spans="3:6">
      <c r="C460" s="4"/>
      <c r="D460" s="4"/>
      <c r="E460" s="4"/>
      <c r="F460" s="4"/>
    </row>
    <row r="461" spans="3:6">
      <c r="C461" s="4"/>
      <c r="D461" s="4"/>
      <c r="E461" s="4"/>
      <c r="F461" s="4"/>
    </row>
    <row r="462" spans="3:6">
      <c r="C462" s="4"/>
      <c r="D462" s="4"/>
      <c r="E462" s="4"/>
      <c r="F462" s="4"/>
    </row>
    <row r="463" spans="3:6">
      <c r="C463" s="4"/>
      <c r="D463" s="4"/>
      <c r="E463" s="4"/>
      <c r="F463" s="4"/>
    </row>
    <row r="464" spans="3:6">
      <c r="C464" s="4"/>
      <c r="D464" s="4"/>
      <c r="E464" s="4"/>
      <c r="F464" s="4"/>
    </row>
    <row r="465" spans="3:6">
      <c r="C465" s="4"/>
      <c r="D465" s="4"/>
      <c r="E465" s="4"/>
      <c r="F465" s="4"/>
    </row>
    <row r="466" spans="3:6">
      <c r="C466" s="4"/>
      <c r="D466" s="4"/>
      <c r="E466" s="4"/>
      <c r="F466" s="4"/>
    </row>
    <row r="467" spans="3:6">
      <c r="C467" s="4"/>
      <c r="D467" s="4"/>
      <c r="E467" s="4"/>
      <c r="F467" s="4"/>
    </row>
    <row r="468" spans="3:6">
      <c r="C468" s="4"/>
      <c r="D468" s="4"/>
      <c r="E468" s="4"/>
      <c r="F468" s="4"/>
    </row>
    <row r="469" spans="3:6">
      <c r="C469" s="4"/>
      <c r="D469" s="4"/>
      <c r="E469" s="4"/>
      <c r="F469" s="4"/>
    </row>
    <row r="470" spans="3:6">
      <c r="C470" s="4"/>
      <c r="D470" s="4"/>
      <c r="E470" s="4"/>
      <c r="F470" s="4"/>
    </row>
    <row r="471" spans="3:6">
      <c r="C471" s="4"/>
      <c r="D471" s="4"/>
      <c r="E471" s="4"/>
      <c r="F471" s="4"/>
    </row>
    <row r="472" spans="3:6">
      <c r="C472" s="4"/>
      <c r="D472" s="4"/>
      <c r="E472" s="4"/>
      <c r="F472" s="4"/>
    </row>
    <row r="473" spans="3:6">
      <c r="C473" s="4"/>
      <c r="D473" s="4"/>
      <c r="E473" s="4"/>
      <c r="F473" s="4"/>
    </row>
    <row r="474" spans="3:6">
      <c r="C474" s="4"/>
      <c r="D474" s="4"/>
      <c r="E474" s="4"/>
      <c r="F474" s="4"/>
    </row>
    <row r="475" spans="3:6">
      <c r="C475" s="4"/>
      <c r="D475" s="4"/>
      <c r="E475" s="4"/>
      <c r="F475" s="4"/>
    </row>
    <row r="476" spans="3:6">
      <c r="C476" s="4"/>
      <c r="D476" s="4"/>
      <c r="E476" s="4"/>
      <c r="F476" s="4"/>
    </row>
    <row r="477" spans="3:6">
      <c r="C477" s="4"/>
      <c r="D477" s="4"/>
      <c r="E477" s="4"/>
      <c r="F477" s="4"/>
    </row>
    <row r="478" spans="3:6">
      <c r="C478" s="4"/>
      <c r="D478" s="4"/>
      <c r="E478" s="4"/>
      <c r="F478" s="4"/>
    </row>
    <row r="479" spans="3:6">
      <c r="C479" s="4"/>
      <c r="D479" s="4"/>
      <c r="E479" s="4"/>
      <c r="F479" s="4"/>
    </row>
    <row r="480" spans="3:6">
      <c r="C480" s="4"/>
      <c r="D480" s="4"/>
      <c r="E480" s="4"/>
      <c r="F480" s="4"/>
    </row>
    <row r="481" spans="3:6">
      <c r="C481" s="4"/>
      <c r="D481" s="4"/>
      <c r="E481" s="4"/>
      <c r="F481" s="4"/>
    </row>
    <row r="482" spans="3:6">
      <c r="C482" s="4"/>
      <c r="D482" s="4"/>
      <c r="E482" s="4"/>
      <c r="F482" s="4"/>
    </row>
    <row r="483" spans="3:6">
      <c r="C483" s="4"/>
      <c r="D483" s="4"/>
      <c r="E483" s="4"/>
      <c r="F483" s="4"/>
    </row>
    <row r="484" spans="3:6">
      <c r="C484" s="4"/>
      <c r="D484" s="4"/>
      <c r="E484" s="4"/>
      <c r="F484" s="4"/>
    </row>
    <row r="485" spans="3:6">
      <c r="C485" s="4"/>
      <c r="D485" s="4"/>
      <c r="E485" s="4"/>
      <c r="F485" s="4"/>
    </row>
    <row r="486" spans="3:6">
      <c r="C486" s="4"/>
      <c r="D486" s="4"/>
      <c r="E486" s="4"/>
      <c r="F486" s="4"/>
    </row>
    <row r="487" spans="3:6">
      <c r="C487" s="4"/>
      <c r="D487" s="4"/>
      <c r="E487" s="4"/>
      <c r="F487" s="4"/>
    </row>
    <row r="488" spans="3:6">
      <c r="C488" s="4"/>
      <c r="D488" s="4"/>
      <c r="E488" s="4"/>
      <c r="F488" s="4"/>
    </row>
    <row r="489" spans="3:6">
      <c r="C489" s="4"/>
      <c r="D489" s="4"/>
      <c r="E489" s="4"/>
      <c r="F489" s="4"/>
    </row>
    <row r="490" spans="3:6">
      <c r="C490" s="4"/>
      <c r="D490" s="4"/>
      <c r="E490" s="4"/>
      <c r="F490" s="4"/>
    </row>
    <row r="491" spans="3:6">
      <c r="C491" s="4"/>
      <c r="D491" s="4"/>
      <c r="E491" s="4"/>
      <c r="F491" s="4"/>
    </row>
    <row r="492" spans="3:6">
      <c r="C492" s="4"/>
      <c r="D492" s="4"/>
      <c r="E492" s="4"/>
      <c r="F492" s="4"/>
    </row>
    <row r="493" spans="3:6">
      <c r="C493" s="4"/>
      <c r="D493" s="4"/>
      <c r="E493" s="4"/>
      <c r="F493" s="4"/>
    </row>
    <row r="494" spans="3:6">
      <c r="C494" s="4"/>
      <c r="D494" s="4"/>
      <c r="E494" s="4"/>
      <c r="F494" s="4"/>
    </row>
    <row r="495" spans="3:6">
      <c r="C495" s="4"/>
      <c r="D495" s="4"/>
      <c r="E495" s="4"/>
      <c r="F495" s="4"/>
    </row>
    <row r="496" spans="3:6">
      <c r="C496" s="4"/>
      <c r="D496" s="4"/>
      <c r="E496" s="4"/>
      <c r="F496" s="4"/>
    </row>
    <row r="497" spans="3:6">
      <c r="C497" s="4"/>
      <c r="D497" s="4"/>
      <c r="E497" s="4"/>
      <c r="F497" s="4"/>
    </row>
    <row r="498" spans="3:6">
      <c r="C498" s="4"/>
      <c r="D498" s="4"/>
      <c r="E498" s="4"/>
      <c r="F498" s="4"/>
    </row>
    <row r="499" spans="3:6">
      <c r="C499" s="4"/>
      <c r="D499" s="4"/>
      <c r="E499" s="4"/>
      <c r="F499" s="4"/>
    </row>
    <row r="500" spans="3:6">
      <c r="C500" s="4"/>
      <c r="D500" s="4"/>
      <c r="E500" s="4"/>
      <c r="F500" s="4"/>
    </row>
    <row r="501" spans="3:6">
      <c r="C501" s="4"/>
      <c r="D501" s="4"/>
      <c r="E501" s="4"/>
      <c r="F501" s="4"/>
    </row>
    <row r="502" spans="3:6">
      <c r="C502" s="4"/>
      <c r="D502" s="4"/>
      <c r="E502" s="4"/>
      <c r="F502" s="4"/>
    </row>
    <row r="503" spans="3:6">
      <c r="C503" s="4"/>
      <c r="D503" s="4"/>
      <c r="E503" s="4"/>
      <c r="F503" s="4"/>
    </row>
    <row r="504" spans="3:6">
      <c r="C504" s="4"/>
      <c r="D504" s="4"/>
      <c r="E504" s="4"/>
      <c r="F504" s="4"/>
    </row>
    <row r="505" spans="3:6">
      <c r="C505" s="4"/>
      <c r="D505" s="4"/>
      <c r="E505" s="4"/>
      <c r="F505" s="4"/>
    </row>
    <row r="506" spans="3:6">
      <c r="C506" s="4"/>
      <c r="D506" s="4"/>
      <c r="E506" s="4"/>
      <c r="F506" s="4"/>
    </row>
    <row r="507" spans="3:6">
      <c r="C507" s="4"/>
      <c r="D507" s="4"/>
      <c r="E507" s="4"/>
      <c r="F507" s="4"/>
    </row>
    <row r="508" spans="3:6">
      <c r="C508" s="4"/>
      <c r="D508" s="4"/>
      <c r="E508" s="4"/>
      <c r="F508" s="4"/>
    </row>
    <row r="509" spans="3:6">
      <c r="C509" s="4"/>
      <c r="D509" s="4"/>
      <c r="E509" s="4"/>
      <c r="F509" s="4"/>
    </row>
    <row r="510" spans="3:6">
      <c r="C510" s="4"/>
      <c r="D510" s="4"/>
      <c r="E510" s="4"/>
      <c r="F510" s="4"/>
    </row>
    <row r="511" spans="3:6">
      <c r="C511" s="4"/>
      <c r="D511" s="4"/>
      <c r="E511" s="4"/>
      <c r="F511" s="4"/>
    </row>
    <row r="512" spans="3:6">
      <c r="C512" s="4"/>
      <c r="D512" s="4"/>
      <c r="E512" s="4"/>
      <c r="F512" s="4"/>
    </row>
    <row r="513" spans="3:6">
      <c r="C513" s="4"/>
      <c r="D513" s="4"/>
      <c r="E513" s="4"/>
      <c r="F513" s="4"/>
    </row>
    <row r="514" spans="3:6">
      <c r="C514" s="4"/>
      <c r="D514" s="4"/>
      <c r="E514" s="4"/>
      <c r="F514" s="4"/>
    </row>
    <row r="515" spans="3:6">
      <c r="C515" s="4"/>
      <c r="D515" s="4"/>
      <c r="E515" s="4"/>
      <c r="F515" s="4"/>
    </row>
    <row r="516" spans="3:6">
      <c r="C516" s="4"/>
      <c r="D516" s="4"/>
      <c r="E516" s="4"/>
      <c r="F516" s="4"/>
    </row>
    <row r="517" spans="3:6">
      <c r="C517" s="4"/>
      <c r="D517" s="4"/>
      <c r="E517" s="4"/>
      <c r="F517" s="4"/>
    </row>
    <row r="518" spans="3:6">
      <c r="C518" s="4"/>
      <c r="D518" s="4"/>
      <c r="E518" s="4"/>
      <c r="F518" s="4"/>
    </row>
    <row r="519" spans="3:6">
      <c r="C519" s="4"/>
      <c r="D519" s="4"/>
      <c r="E519" s="4"/>
      <c r="F519" s="4"/>
    </row>
    <row r="520" spans="3:6">
      <c r="C520" s="4"/>
      <c r="D520" s="4"/>
      <c r="E520" s="4"/>
      <c r="F520" s="4"/>
    </row>
    <row r="521" spans="3:6">
      <c r="C521" s="4"/>
      <c r="D521" s="4"/>
      <c r="E521" s="4"/>
      <c r="F521" s="4"/>
    </row>
    <row r="522" spans="3:6">
      <c r="C522" s="4"/>
      <c r="D522" s="4"/>
      <c r="E522" s="4"/>
      <c r="F522" s="4"/>
    </row>
    <row r="523" spans="3:6">
      <c r="C523" s="4"/>
      <c r="D523" s="4"/>
      <c r="E523" s="4"/>
      <c r="F523" s="4"/>
    </row>
    <row r="524" spans="3:6">
      <c r="C524" s="4"/>
      <c r="D524" s="4"/>
      <c r="E524" s="4"/>
      <c r="F524" s="4"/>
    </row>
    <row r="525" spans="3:6">
      <c r="C525" s="4"/>
      <c r="D525" s="4"/>
      <c r="E525" s="4"/>
      <c r="F525" s="4"/>
    </row>
    <row r="526" spans="3:6">
      <c r="C526" s="4"/>
      <c r="D526" s="4"/>
      <c r="E526" s="4"/>
      <c r="F526" s="4"/>
    </row>
    <row r="527" spans="3:6">
      <c r="C527" s="4"/>
      <c r="D527" s="4"/>
      <c r="E527" s="4"/>
      <c r="F527" s="4"/>
    </row>
    <row r="528" spans="3:6">
      <c r="C528" s="4"/>
      <c r="D528" s="4"/>
      <c r="E528" s="4"/>
      <c r="F528" s="4"/>
    </row>
    <row r="529" spans="3:6">
      <c r="C529" s="4"/>
      <c r="D529" s="4"/>
      <c r="E529" s="4"/>
      <c r="F529" s="4"/>
    </row>
    <row r="530" spans="3:6">
      <c r="C530" s="4"/>
      <c r="D530" s="4"/>
      <c r="E530" s="4"/>
      <c r="F530" s="4"/>
    </row>
    <row r="531" spans="3:6">
      <c r="C531" s="4"/>
      <c r="D531" s="4"/>
      <c r="E531" s="4"/>
      <c r="F531" s="4"/>
    </row>
    <row r="532" spans="3:6">
      <c r="C532" s="4"/>
      <c r="D532" s="4"/>
      <c r="E532" s="4"/>
      <c r="F532" s="4"/>
    </row>
    <row r="533" spans="3:6">
      <c r="C533" s="4"/>
      <c r="D533" s="4"/>
      <c r="E533" s="4"/>
      <c r="F533" s="4"/>
    </row>
    <row r="534" spans="3:6">
      <c r="C534" s="4"/>
      <c r="D534" s="4"/>
      <c r="E534" s="4"/>
      <c r="F534" s="4"/>
    </row>
    <row r="535" spans="3:6">
      <c r="C535" s="4"/>
      <c r="D535" s="4"/>
      <c r="E535" s="4"/>
      <c r="F535" s="4"/>
    </row>
    <row r="536" spans="3:6">
      <c r="C536" s="4"/>
      <c r="D536" s="4"/>
      <c r="E536" s="4"/>
      <c r="F536" s="4"/>
    </row>
    <row r="537" spans="3:6">
      <c r="C537" s="4"/>
      <c r="D537" s="4"/>
      <c r="E537" s="4"/>
      <c r="F537" s="4"/>
    </row>
    <row r="538" spans="3:6">
      <c r="C538" s="4"/>
      <c r="D538" s="4"/>
      <c r="E538" s="4"/>
      <c r="F538" s="4"/>
    </row>
    <row r="539" spans="3:6">
      <c r="C539" s="4"/>
      <c r="D539" s="4"/>
      <c r="E539" s="4"/>
      <c r="F539" s="4"/>
    </row>
    <row r="540" spans="3:6">
      <c r="C540" s="4"/>
      <c r="D540" s="4"/>
      <c r="E540" s="4"/>
      <c r="F540" s="4"/>
    </row>
    <row r="541" spans="3:6">
      <c r="C541" s="4"/>
      <c r="D541" s="4"/>
      <c r="E541" s="4"/>
      <c r="F541" s="4"/>
    </row>
    <row r="542" spans="3:6">
      <c r="C542" s="4"/>
      <c r="D542" s="4"/>
      <c r="E542" s="4"/>
      <c r="F542" s="4"/>
    </row>
    <row r="543" spans="3:6">
      <c r="C543" s="4"/>
      <c r="D543" s="4"/>
      <c r="E543" s="4"/>
      <c r="F543" s="4"/>
    </row>
    <row r="544" spans="3:6">
      <c r="C544" s="4"/>
      <c r="D544" s="4"/>
      <c r="E544" s="4"/>
      <c r="F544" s="4"/>
    </row>
    <row r="545" spans="3:6">
      <c r="C545" s="4"/>
      <c r="D545" s="4"/>
      <c r="E545" s="4"/>
      <c r="F545" s="4"/>
    </row>
    <row r="546" spans="3:6">
      <c r="C546" s="4"/>
      <c r="D546" s="4"/>
      <c r="E546" s="4"/>
      <c r="F546" s="4"/>
    </row>
    <row r="547" spans="3:6">
      <c r="C547" s="4"/>
      <c r="D547" s="4"/>
      <c r="E547" s="4"/>
      <c r="F547" s="4"/>
    </row>
    <row r="548" spans="3:6">
      <c r="C548" s="4"/>
      <c r="D548" s="4"/>
      <c r="E548" s="4"/>
      <c r="F548" s="4"/>
    </row>
    <row r="549" spans="3:6">
      <c r="C549" s="4"/>
      <c r="D549" s="4"/>
      <c r="E549" s="4"/>
      <c r="F549" s="4"/>
    </row>
    <row r="550" spans="3:6">
      <c r="C550" s="4"/>
      <c r="D550" s="4"/>
      <c r="E550" s="4"/>
      <c r="F550" s="4"/>
    </row>
    <row r="551" spans="3:6">
      <c r="C551" s="4"/>
      <c r="D551" s="4"/>
      <c r="E551" s="4"/>
      <c r="F551" s="4"/>
    </row>
    <row r="552" spans="3:6">
      <c r="C552" s="4"/>
      <c r="D552" s="4"/>
      <c r="E552" s="4"/>
      <c r="F552" s="4"/>
    </row>
    <row r="553" spans="3:6">
      <c r="C553" s="4"/>
      <c r="D553" s="4"/>
      <c r="E553" s="4"/>
      <c r="F553" s="4"/>
    </row>
    <row r="554" spans="3:6">
      <c r="C554" s="4"/>
      <c r="D554" s="4"/>
      <c r="E554" s="4"/>
      <c r="F554" s="4"/>
    </row>
    <row r="555" spans="3:6">
      <c r="C555" s="4"/>
      <c r="D555" s="4"/>
      <c r="E555" s="4"/>
      <c r="F555" s="4"/>
    </row>
    <row r="556" spans="3:6">
      <c r="C556" s="4"/>
      <c r="D556" s="4"/>
      <c r="E556" s="4"/>
      <c r="F556" s="4"/>
    </row>
    <row r="557" spans="3:6">
      <c r="C557" s="4"/>
      <c r="D557" s="4"/>
      <c r="E557" s="4"/>
      <c r="F557" s="4"/>
    </row>
    <row r="558" spans="3:6">
      <c r="C558" s="4"/>
      <c r="D558" s="4"/>
      <c r="E558" s="4"/>
      <c r="F558" s="4"/>
    </row>
    <row r="559" spans="3:6">
      <c r="C559" s="4"/>
      <c r="D559" s="4"/>
      <c r="E559" s="4"/>
      <c r="F559" s="4"/>
    </row>
    <row r="560" spans="3:6">
      <c r="C560" s="4"/>
      <c r="D560" s="4"/>
      <c r="E560" s="4"/>
      <c r="F560" s="4"/>
    </row>
    <row r="561" spans="3:6">
      <c r="C561" s="4"/>
      <c r="D561" s="4"/>
      <c r="E561" s="4"/>
      <c r="F561" s="4"/>
    </row>
    <row r="562" spans="3:6">
      <c r="C562" s="4"/>
      <c r="D562" s="4"/>
      <c r="E562" s="4"/>
      <c r="F562" s="4"/>
    </row>
    <row r="563" spans="3:6">
      <c r="C563" s="4"/>
      <c r="D563" s="4"/>
      <c r="E563" s="4"/>
      <c r="F563" s="4"/>
    </row>
    <row r="564" spans="3:6">
      <c r="C564" s="4"/>
      <c r="D564" s="4"/>
      <c r="E564" s="4"/>
      <c r="F564" s="4"/>
    </row>
    <row r="565" spans="3:6">
      <c r="C565" s="4"/>
      <c r="D565" s="4"/>
      <c r="E565" s="4"/>
      <c r="F565" s="4"/>
    </row>
    <row r="566" spans="3:6">
      <c r="C566" s="4"/>
      <c r="D566" s="4"/>
      <c r="E566" s="4"/>
      <c r="F566" s="4"/>
    </row>
    <row r="567" spans="3:6">
      <c r="C567" s="4"/>
      <c r="D567" s="4"/>
      <c r="E567" s="4"/>
      <c r="F567" s="4"/>
    </row>
    <row r="568" spans="3:6">
      <c r="C568" s="4"/>
      <c r="D568" s="4"/>
      <c r="E568" s="4"/>
      <c r="F568" s="4"/>
    </row>
    <row r="569" spans="3:6">
      <c r="C569" s="4"/>
      <c r="D569" s="4"/>
      <c r="E569" s="4"/>
      <c r="F569" s="4"/>
    </row>
    <row r="570" spans="3:6">
      <c r="C570" s="4"/>
      <c r="D570" s="4"/>
      <c r="E570" s="4"/>
      <c r="F570" s="4"/>
    </row>
    <row r="571" spans="3:6">
      <c r="C571" s="4"/>
      <c r="D571" s="4"/>
      <c r="E571" s="4"/>
      <c r="F571" s="4"/>
    </row>
    <row r="572" spans="3:6">
      <c r="C572" s="4"/>
      <c r="D572" s="4"/>
      <c r="E572" s="4"/>
      <c r="F572" s="4"/>
    </row>
    <row r="573" spans="3:6">
      <c r="C573" s="4"/>
      <c r="D573" s="4"/>
      <c r="E573" s="4"/>
      <c r="F573" s="4"/>
    </row>
    <row r="574" spans="3:6">
      <c r="C574" s="4"/>
      <c r="D574" s="4"/>
      <c r="E574" s="4"/>
      <c r="F574" s="4"/>
    </row>
    <row r="575" spans="3:6">
      <c r="C575" s="4"/>
      <c r="D575" s="4"/>
      <c r="E575" s="4"/>
      <c r="F575" s="4"/>
    </row>
    <row r="576" spans="3:6">
      <c r="C576" s="4"/>
      <c r="D576" s="4"/>
      <c r="E576" s="4"/>
      <c r="F576" s="4"/>
    </row>
    <row r="577" spans="3:6">
      <c r="C577" s="4"/>
      <c r="D577" s="4"/>
      <c r="E577" s="4"/>
      <c r="F577" s="4"/>
    </row>
    <row r="578" spans="3:6">
      <c r="C578" s="4"/>
      <c r="D578" s="4"/>
      <c r="E578" s="4"/>
      <c r="F578" s="4"/>
    </row>
    <row r="579" spans="3:6">
      <c r="C579" s="4"/>
      <c r="D579" s="4"/>
      <c r="E579" s="4"/>
      <c r="F579" s="4"/>
    </row>
    <row r="580" spans="3:6">
      <c r="C580" s="4"/>
      <c r="D580" s="4"/>
      <c r="E580" s="4"/>
      <c r="F580" s="4"/>
    </row>
    <row r="581" spans="3:6">
      <c r="C581" s="4"/>
      <c r="D581" s="4"/>
      <c r="E581" s="4"/>
      <c r="F581" s="4"/>
    </row>
    <row r="582" spans="3:6">
      <c r="C582" s="4"/>
      <c r="D582" s="4"/>
      <c r="E582" s="4"/>
      <c r="F582" s="4"/>
    </row>
    <row r="583" spans="3:6">
      <c r="C583" s="4"/>
      <c r="D583" s="4"/>
      <c r="E583" s="4"/>
      <c r="F583" s="4"/>
    </row>
    <row r="584" spans="3:6">
      <c r="C584" s="4"/>
      <c r="D584" s="4"/>
      <c r="E584" s="4"/>
      <c r="F584" s="4"/>
    </row>
    <row r="585" spans="3:6">
      <c r="C585" s="4"/>
      <c r="D585" s="4"/>
      <c r="E585" s="4"/>
      <c r="F585" s="4"/>
    </row>
    <row r="586" spans="3:6">
      <c r="C586" s="4"/>
      <c r="D586" s="4"/>
      <c r="E586" s="4"/>
      <c r="F586" s="4"/>
    </row>
    <row r="587" spans="3:6">
      <c r="C587" s="4"/>
      <c r="D587" s="4"/>
      <c r="E587" s="4"/>
      <c r="F587" s="4"/>
    </row>
    <row r="588" spans="3:6">
      <c r="C588" s="4"/>
      <c r="D588" s="4"/>
      <c r="E588" s="4"/>
      <c r="F588" s="4"/>
    </row>
    <row r="589" spans="3:6">
      <c r="C589" s="4"/>
      <c r="D589" s="4"/>
      <c r="E589" s="4"/>
      <c r="F589" s="4"/>
    </row>
    <row r="590" spans="3:6">
      <c r="C590" s="4"/>
      <c r="D590" s="4"/>
      <c r="E590" s="4"/>
      <c r="F590" s="4"/>
    </row>
    <row r="591" spans="3:6">
      <c r="C591" s="4"/>
      <c r="D591" s="4"/>
      <c r="E591" s="4"/>
      <c r="F591" s="4"/>
    </row>
    <row r="592" spans="3:6">
      <c r="C592" s="4"/>
      <c r="D592" s="4"/>
      <c r="E592" s="4"/>
      <c r="F592" s="4"/>
    </row>
    <row r="593" spans="3:6">
      <c r="C593" s="4"/>
      <c r="D593" s="4"/>
      <c r="E593" s="4"/>
      <c r="F593" s="4"/>
    </row>
    <row r="594" spans="3:6">
      <c r="C594" s="4"/>
      <c r="D594" s="4"/>
      <c r="E594" s="4"/>
      <c r="F594" s="4"/>
    </row>
    <row r="595" spans="3:6">
      <c r="C595" s="4"/>
      <c r="D595" s="4"/>
      <c r="E595" s="4"/>
      <c r="F595" s="4"/>
    </row>
    <row r="596" spans="3:6">
      <c r="C596" s="4"/>
      <c r="D596" s="4"/>
      <c r="E596" s="4"/>
      <c r="F596" s="4"/>
    </row>
    <row r="597" spans="3:6">
      <c r="C597" s="4"/>
      <c r="D597" s="4"/>
      <c r="E597" s="4"/>
      <c r="F597" s="4"/>
    </row>
    <row r="598" spans="3:6">
      <c r="C598" s="4"/>
      <c r="D598" s="4"/>
      <c r="E598" s="4"/>
      <c r="F598" s="4"/>
    </row>
    <row r="599" spans="3:6">
      <c r="C599" s="4"/>
      <c r="D599" s="4"/>
      <c r="E599" s="4"/>
      <c r="F599" s="4"/>
    </row>
    <row r="600" spans="3:6">
      <c r="C600" s="4"/>
      <c r="D600" s="4"/>
      <c r="E600" s="4"/>
      <c r="F600" s="4"/>
    </row>
    <row r="601" spans="3:6">
      <c r="C601" s="4"/>
      <c r="D601" s="4"/>
      <c r="E601" s="4"/>
      <c r="F601" s="4"/>
    </row>
    <row r="602" spans="3:6">
      <c r="C602" s="4"/>
      <c r="D602" s="4"/>
      <c r="E602" s="4"/>
      <c r="F602" s="4"/>
    </row>
    <row r="603" spans="3:6">
      <c r="C603" s="4"/>
      <c r="D603" s="4"/>
      <c r="E603" s="4"/>
      <c r="F603" s="4"/>
    </row>
    <row r="604" spans="3:6">
      <c r="C604" s="4"/>
      <c r="D604" s="4"/>
      <c r="E604" s="4"/>
      <c r="F604" s="4"/>
    </row>
    <row r="605" spans="3:6">
      <c r="C605" s="4"/>
      <c r="D605" s="4"/>
      <c r="E605" s="4"/>
      <c r="F605" s="4"/>
    </row>
    <row r="606" spans="3:6">
      <c r="C606" s="4"/>
      <c r="D606" s="4"/>
      <c r="E606" s="4"/>
      <c r="F606" s="4"/>
    </row>
    <row r="607" spans="3:6">
      <c r="C607" s="4"/>
      <c r="D607" s="4"/>
      <c r="E607" s="4"/>
      <c r="F607" s="4"/>
    </row>
    <row r="608" spans="3:6">
      <c r="C608" s="4"/>
      <c r="D608" s="4"/>
      <c r="E608" s="4"/>
      <c r="F608" s="4"/>
    </row>
    <row r="609" spans="3:6">
      <c r="C609" s="4"/>
      <c r="D609" s="4"/>
      <c r="E609" s="4"/>
      <c r="F609" s="4"/>
    </row>
    <row r="610" spans="3:6">
      <c r="C610" s="4"/>
      <c r="D610" s="4"/>
      <c r="E610" s="4"/>
      <c r="F610" s="4"/>
    </row>
    <row r="611" spans="3:6">
      <c r="C611" s="4"/>
      <c r="D611" s="4"/>
      <c r="E611" s="4"/>
      <c r="F611" s="4"/>
    </row>
    <row r="612" spans="3:6">
      <c r="C612" s="4"/>
      <c r="D612" s="4"/>
      <c r="E612" s="4"/>
      <c r="F612" s="4"/>
    </row>
    <row r="613" spans="3:6">
      <c r="C613" s="4"/>
      <c r="D613" s="4"/>
      <c r="E613" s="4"/>
      <c r="F613" s="4"/>
    </row>
    <row r="614" spans="3:6">
      <c r="C614" s="4"/>
      <c r="D614" s="4"/>
      <c r="E614" s="4"/>
      <c r="F614" s="4"/>
    </row>
    <row r="615" spans="3:6">
      <c r="C615" s="4"/>
      <c r="D615" s="4"/>
      <c r="E615" s="4"/>
      <c r="F615" s="4"/>
    </row>
    <row r="616" spans="3:6">
      <c r="C616" s="4"/>
      <c r="D616" s="4"/>
      <c r="E616" s="4"/>
      <c r="F616" s="4"/>
    </row>
    <row r="617" spans="3:6">
      <c r="C617" s="4"/>
      <c r="D617" s="4"/>
      <c r="E617" s="4"/>
      <c r="F617" s="4"/>
    </row>
    <row r="618" spans="3:6">
      <c r="C618" s="4"/>
      <c r="D618" s="4"/>
      <c r="E618" s="4"/>
      <c r="F618" s="4"/>
    </row>
    <row r="619" spans="3:6">
      <c r="C619" s="4"/>
      <c r="D619" s="4"/>
      <c r="E619" s="4"/>
      <c r="F619" s="4"/>
    </row>
    <row r="620" spans="3:6">
      <c r="C620" s="4"/>
      <c r="D620" s="4"/>
      <c r="E620" s="4"/>
      <c r="F620" s="4"/>
    </row>
    <row r="621" spans="3:6">
      <c r="C621" s="4"/>
      <c r="D621" s="4"/>
      <c r="E621" s="4"/>
      <c r="F621" s="4"/>
    </row>
    <row r="622" spans="3:6">
      <c r="C622" s="4"/>
      <c r="D622" s="4"/>
      <c r="E622" s="4"/>
      <c r="F622" s="4"/>
    </row>
    <row r="623" spans="3:6">
      <c r="C623" s="4"/>
      <c r="D623" s="4"/>
      <c r="E623" s="4"/>
      <c r="F623" s="4"/>
    </row>
    <row r="624" spans="3:6">
      <c r="C624" s="4"/>
      <c r="D624" s="4"/>
      <c r="E624" s="4"/>
      <c r="F624" s="4"/>
    </row>
    <row r="625" spans="3:6">
      <c r="C625" s="4"/>
      <c r="D625" s="4"/>
      <c r="E625" s="4"/>
      <c r="F625" s="4"/>
    </row>
    <row r="626" spans="3:6">
      <c r="C626" s="4"/>
      <c r="D626" s="4"/>
      <c r="E626" s="4"/>
      <c r="F626" s="4"/>
    </row>
    <row r="627" spans="3:6">
      <c r="C627" s="4"/>
      <c r="D627" s="4"/>
      <c r="E627" s="4"/>
      <c r="F627" s="4"/>
    </row>
    <row r="628" spans="3:6">
      <c r="C628" s="4"/>
      <c r="D628" s="4"/>
      <c r="E628" s="4"/>
      <c r="F628" s="4"/>
    </row>
    <row r="629" spans="3:6">
      <c r="C629" s="4"/>
      <c r="D629" s="4"/>
      <c r="E629" s="4"/>
      <c r="F629" s="4"/>
    </row>
    <row r="630" spans="3:6">
      <c r="C630" s="4"/>
      <c r="D630" s="4"/>
      <c r="E630" s="4"/>
      <c r="F630" s="4"/>
    </row>
    <row r="631" spans="3:6">
      <c r="C631" s="4"/>
      <c r="D631" s="4"/>
      <c r="E631" s="4"/>
      <c r="F631" s="4"/>
    </row>
    <row r="632" spans="3:6">
      <c r="C632" s="4"/>
      <c r="D632" s="4"/>
      <c r="E632" s="4"/>
      <c r="F632" s="4"/>
    </row>
    <row r="633" spans="3:6">
      <c r="C633" s="4"/>
      <c r="D633" s="4"/>
      <c r="E633" s="4"/>
      <c r="F633" s="4"/>
    </row>
    <row r="634" spans="3:6">
      <c r="C634" s="4"/>
      <c r="D634" s="4"/>
      <c r="E634" s="4"/>
      <c r="F634" s="4"/>
    </row>
    <row r="635" spans="3:6">
      <c r="C635" s="4"/>
      <c r="D635" s="4"/>
      <c r="E635" s="4"/>
      <c r="F635" s="4"/>
    </row>
    <row r="636" spans="3:6">
      <c r="C636" s="4"/>
      <c r="D636" s="4"/>
      <c r="E636" s="4"/>
      <c r="F636" s="4"/>
    </row>
    <row r="637" spans="3:6">
      <c r="C637" s="4"/>
      <c r="D637" s="4"/>
      <c r="E637" s="4"/>
      <c r="F637" s="4"/>
    </row>
    <row r="638" spans="3:6">
      <c r="C638" s="4"/>
      <c r="D638" s="4"/>
      <c r="E638" s="4"/>
      <c r="F638" s="4"/>
    </row>
    <row r="639" spans="3:6">
      <c r="C639" s="4"/>
      <c r="D639" s="4"/>
      <c r="E639" s="4"/>
      <c r="F639" s="4"/>
    </row>
    <row r="640" spans="3:6">
      <c r="C640" s="4"/>
      <c r="D640" s="4"/>
      <c r="E640" s="4"/>
      <c r="F640" s="4"/>
    </row>
    <row r="641" spans="3:6">
      <c r="C641" s="4"/>
      <c r="D641" s="4"/>
      <c r="E641" s="4"/>
      <c r="F641" s="4"/>
    </row>
    <row r="642" spans="3:6">
      <c r="C642" s="4"/>
      <c r="D642" s="4"/>
      <c r="E642" s="4"/>
      <c r="F642" s="4"/>
    </row>
    <row r="643" spans="3:6">
      <c r="C643" s="4"/>
      <c r="D643" s="4"/>
      <c r="E643" s="4"/>
      <c r="F643" s="4"/>
    </row>
    <row r="644" spans="3:6">
      <c r="C644" s="4"/>
      <c r="D644" s="4"/>
      <c r="E644" s="4"/>
      <c r="F644" s="4"/>
    </row>
    <row r="645" spans="3:6">
      <c r="C645" s="4"/>
      <c r="D645" s="4"/>
      <c r="E645" s="4"/>
      <c r="F645" s="4"/>
    </row>
    <row r="646" spans="3:6">
      <c r="C646" s="4"/>
      <c r="D646" s="4"/>
      <c r="E646" s="4"/>
      <c r="F646" s="4"/>
    </row>
    <row r="647" spans="3:6">
      <c r="C647" s="4"/>
      <c r="D647" s="4"/>
      <c r="E647" s="4"/>
      <c r="F647" s="4"/>
    </row>
    <row r="648" spans="3:6">
      <c r="C648" s="4"/>
      <c r="D648" s="4"/>
      <c r="E648" s="4"/>
      <c r="F648" s="4"/>
    </row>
    <row r="649" spans="3:6">
      <c r="C649" s="4"/>
      <c r="D649" s="4"/>
      <c r="E649" s="4"/>
      <c r="F649" s="4"/>
    </row>
    <row r="650" spans="3:6">
      <c r="C650" s="4"/>
      <c r="D650" s="4"/>
      <c r="E650" s="4"/>
      <c r="F650" s="4"/>
    </row>
    <row r="651" spans="3:6">
      <c r="C651" s="4"/>
      <c r="D651" s="4"/>
      <c r="E651" s="4"/>
      <c r="F651" s="4"/>
    </row>
    <row r="652" spans="3:6">
      <c r="C652" s="4"/>
      <c r="D652" s="4"/>
      <c r="E652" s="4"/>
      <c r="F652" s="4"/>
    </row>
    <row r="653" spans="3:6">
      <c r="C653" s="4"/>
      <c r="D653" s="4"/>
      <c r="E653" s="4"/>
      <c r="F653" s="4"/>
    </row>
    <row r="654" spans="3:6">
      <c r="C654" s="4"/>
      <c r="D654" s="4"/>
      <c r="E654" s="4"/>
      <c r="F654" s="4"/>
    </row>
    <row r="655" spans="3:6">
      <c r="C655" s="4"/>
      <c r="D655" s="4"/>
      <c r="E655" s="4"/>
      <c r="F655" s="4"/>
    </row>
    <row r="656" spans="3:6">
      <c r="C656" s="4"/>
      <c r="D656" s="4"/>
      <c r="E656" s="4"/>
      <c r="F656" s="4"/>
    </row>
    <row r="657" spans="3:6">
      <c r="C657" s="4"/>
      <c r="D657" s="4"/>
      <c r="E657" s="4"/>
      <c r="F657" s="4"/>
    </row>
    <row r="658" spans="3:6">
      <c r="C658" s="4"/>
      <c r="D658" s="4"/>
      <c r="E658" s="4"/>
      <c r="F658" s="4"/>
    </row>
    <row r="659" spans="3:6">
      <c r="C659" s="4"/>
      <c r="D659" s="4"/>
      <c r="E659" s="4"/>
      <c r="F659" s="4"/>
    </row>
    <row r="660" spans="3:6">
      <c r="C660" s="4"/>
      <c r="D660" s="4"/>
      <c r="E660" s="4"/>
      <c r="F660" s="4"/>
    </row>
    <row r="661" spans="3:6">
      <c r="C661" s="4"/>
      <c r="D661" s="4"/>
      <c r="E661" s="4"/>
      <c r="F661" s="4"/>
    </row>
    <row r="662" spans="3:6">
      <c r="C662" s="4"/>
      <c r="D662" s="4"/>
      <c r="E662" s="4"/>
      <c r="F662" s="4"/>
    </row>
    <row r="663" spans="3:6">
      <c r="C663" s="4"/>
      <c r="D663" s="4"/>
      <c r="E663" s="4"/>
      <c r="F663" s="4"/>
    </row>
    <row r="664" spans="3:6">
      <c r="C664" s="4"/>
      <c r="D664" s="4"/>
      <c r="E664" s="4"/>
      <c r="F664" s="4"/>
    </row>
    <row r="665" spans="3:6">
      <c r="C665" s="4"/>
      <c r="D665" s="4"/>
      <c r="E665" s="4"/>
      <c r="F665" s="4"/>
    </row>
    <row r="666" spans="3:6">
      <c r="C666" s="4"/>
      <c r="D666" s="4"/>
      <c r="E666" s="4"/>
      <c r="F666" s="4"/>
    </row>
    <row r="667" spans="3:6">
      <c r="C667" s="4"/>
      <c r="D667" s="4"/>
      <c r="E667" s="4"/>
      <c r="F667" s="4"/>
    </row>
    <row r="668" spans="3:6">
      <c r="C668" s="4"/>
      <c r="D668" s="4"/>
      <c r="E668" s="4"/>
      <c r="F668" s="4"/>
    </row>
    <row r="669" spans="3:6">
      <c r="C669" s="4"/>
      <c r="D669" s="4"/>
      <c r="E669" s="4"/>
      <c r="F669" s="4"/>
    </row>
    <row r="670" spans="3:6">
      <c r="C670" s="4"/>
      <c r="D670" s="4"/>
      <c r="E670" s="4"/>
      <c r="F670" s="4"/>
    </row>
    <row r="671" spans="3:6">
      <c r="C671" s="4"/>
      <c r="D671" s="4"/>
      <c r="E671" s="4"/>
      <c r="F671" s="4"/>
    </row>
    <row r="672" spans="3:6">
      <c r="C672" s="4"/>
      <c r="D672" s="4"/>
      <c r="E672" s="4"/>
      <c r="F672" s="4"/>
    </row>
    <row r="673" spans="3:6">
      <c r="C673" s="4"/>
      <c r="D673" s="4"/>
      <c r="E673" s="4"/>
      <c r="F673" s="4"/>
    </row>
    <row r="674" spans="3:6">
      <c r="C674" s="4"/>
      <c r="D674" s="4"/>
      <c r="E674" s="4"/>
      <c r="F674" s="4"/>
    </row>
    <row r="675" spans="3:6">
      <c r="C675" s="4"/>
      <c r="D675" s="4"/>
      <c r="E675" s="4"/>
      <c r="F675" s="4"/>
    </row>
    <row r="676" spans="3:6">
      <c r="C676" s="4"/>
      <c r="D676" s="4"/>
      <c r="E676" s="4"/>
      <c r="F676" s="4"/>
    </row>
    <row r="677" spans="3:6">
      <c r="C677" s="4"/>
      <c r="D677" s="4"/>
      <c r="E677" s="4"/>
      <c r="F677" s="4"/>
    </row>
    <row r="678" spans="3:6">
      <c r="C678" s="4"/>
      <c r="D678" s="4"/>
      <c r="E678" s="4"/>
      <c r="F678" s="4"/>
    </row>
    <row r="679" spans="3:6">
      <c r="C679" s="4"/>
      <c r="D679" s="4"/>
      <c r="E679" s="4"/>
      <c r="F679" s="4"/>
    </row>
    <row r="680" spans="3:6">
      <c r="C680" s="4"/>
      <c r="D680" s="4"/>
      <c r="E680" s="4"/>
      <c r="F680" s="4"/>
    </row>
    <row r="681" spans="3:6">
      <c r="C681" s="4"/>
      <c r="D681" s="4"/>
      <c r="E681" s="4"/>
      <c r="F681" s="4"/>
    </row>
    <row r="682" spans="3:6">
      <c r="C682" s="4"/>
      <c r="D682" s="4"/>
      <c r="E682" s="4"/>
      <c r="F682" s="4"/>
    </row>
    <row r="683" spans="3:6">
      <c r="C683" s="4"/>
      <c r="D683" s="4"/>
      <c r="E683" s="4"/>
      <c r="F683" s="4"/>
    </row>
    <row r="684" spans="3:6">
      <c r="C684" s="4"/>
      <c r="D684" s="4"/>
      <c r="E684" s="4"/>
      <c r="F684" s="4"/>
    </row>
    <row r="685" spans="3:6">
      <c r="C685" s="4"/>
      <c r="D685" s="4"/>
      <c r="E685" s="4"/>
      <c r="F685" s="4"/>
    </row>
    <row r="686" spans="3:6">
      <c r="C686" s="4"/>
      <c r="D686" s="4"/>
      <c r="E686" s="4"/>
      <c r="F686" s="4"/>
    </row>
    <row r="687" spans="3:6">
      <c r="C687" s="4"/>
      <c r="D687" s="4"/>
      <c r="E687" s="4"/>
      <c r="F687" s="4"/>
    </row>
    <row r="688" spans="3:6">
      <c r="C688" s="4"/>
      <c r="D688" s="4"/>
      <c r="E688" s="4"/>
      <c r="F688" s="4"/>
    </row>
    <row r="689" spans="3:6">
      <c r="C689" s="4"/>
      <c r="D689" s="4"/>
      <c r="E689" s="4"/>
      <c r="F689" s="4"/>
    </row>
    <row r="690" spans="3:6">
      <c r="C690" s="4"/>
      <c r="D690" s="4"/>
      <c r="E690" s="4"/>
      <c r="F690" s="4"/>
    </row>
    <row r="691" spans="3:6">
      <c r="C691" s="4"/>
      <c r="D691" s="4"/>
      <c r="E691" s="4"/>
      <c r="F691" s="4"/>
    </row>
    <row r="692" spans="3:6">
      <c r="C692" s="4"/>
      <c r="D692" s="4"/>
      <c r="E692" s="4"/>
      <c r="F692" s="4"/>
    </row>
    <row r="693" spans="3:6">
      <c r="C693" s="4"/>
      <c r="D693" s="4"/>
      <c r="E693" s="4"/>
      <c r="F693" s="4"/>
    </row>
    <row r="694" spans="3:6">
      <c r="C694" s="4"/>
      <c r="D694" s="4"/>
      <c r="E694" s="4"/>
      <c r="F694" s="4"/>
    </row>
    <row r="695" spans="3:6">
      <c r="C695" s="4"/>
      <c r="D695" s="4"/>
      <c r="E695" s="4"/>
      <c r="F695" s="4"/>
    </row>
    <row r="696" spans="3:6">
      <c r="C696" s="4"/>
      <c r="D696" s="4"/>
      <c r="E696" s="4"/>
      <c r="F696" s="4"/>
    </row>
    <row r="697" spans="3:6">
      <c r="C697" s="4"/>
      <c r="D697" s="4"/>
      <c r="E697" s="4"/>
      <c r="F697" s="4"/>
    </row>
    <row r="698" spans="3:6">
      <c r="C698" s="4"/>
      <c r="D698" s="4"/>
      <c r="E698" s="4"/>
      <c r="F698" s="4"/>
    </row>
    <row r="699" spans="3:6">
      <c r="C699" s="4"/>
      <c r="D699" s="4"/>
      <c r="E699" s="4"/>
      <c r="F699" s="4"/>
    </row>
    <row r="700" spans="3:6">
      <c r="C700" s="4"/>
      <c r="D700" s="4"/>
      <c r="E700" s="4"/>
      <c r="F700" s="4"/>
    </row>
    <row r="701" spans="3:6">
      <c r="C701" s="4"/>
      <c r="D701" s="4"/>
      <c r="E701" s="4"/>
      <c r="F701" s="4"/>
    </row>
    <row r="702" spans="3:6">
      <c r="C702" s="4"/>
      <c r="D702" s="4"/>
      <c r="E702" s="4"/>
      <c r="F702" s="4"/>
    </row>
    <row r="703" spans="3:6">
      <c r="C703" s="4"/>
      <c r="D703" s="4"/>
      <c r="E703" s="4"/>
      <c r="F703" s="4"/>
    </row>
    <row r="704" spans="3:6">
      <c r="C704" s="4"/>
      <c r="D704" s="4"/>
      <c r="E704" s="4"/>
      <c r="F704" s="4"/>
    </row>
    <row r="705" spans="3:6">
      <c r="C705" s="4"/>
      <c r="D705" s="4"/>
      <c r="E705" s="4"/>
      <c r="F705" s="4"/>
    </row>
    <row r="706" spans="3:6">
      <c r="C706" s="4"/>
      <c r="D706" s="4"/>
      <c r="E706" s="4"/>
      <c r="F706" s="4"/>
    </row>
    <row r="707" spans="3:6">
      <c r="C707" s="4"/>
      <c r="D707" s="4"/>
      <c r="E707" s="4"/>
      <c r="F707" s="4"/>
    </row>
    <row r="708" spans="3:6">
      <c r="C708" s="4"/>
      <c r="D708" s="4"/>
      <c r="E708" s="4"/>
      <c r="F708" s="4"/>
    </row>
    <row r="709" spans="3:6">
      <c r="C709" s="4"/>
      <c r="D709" s="4"/>
      <c r="E709" s="4"/>
      <c r="F709" s="4"/>
    </row>
    <row r="710" spans="3:6">
      <c r="C710" s="4"/>
      <c r="D710" s="4"/>
      <c r="E710" s="4"/>
      <c r="F710" s="4"/>
    </row>
    <row r="711" spans="3:6">
      <c r="C711" s="4"/>
      <c r="D711" s="4"/>
      <c r="E711" s="4"/>
      <c r="F711" s="4"/>
    </row>
    <row r="712" spans="3:6">
      <c r="C712" s="4"/>
      <c r="D712" s="4"/>
      <c r="E712" s="4"/>
      <c r="F712" s="4"/>
    </row>
    <row r="713" spans="3:6">
      <c r="C713" s="4"/>
      <c r="D713" s="4"/>
      <c r="E713" s="4"/>
      <c r="F713" s="4"/>
    </row>
    <row r="714" spans="3:6">
      <c r="C714" s="4"/>
      <c r="D714" s="4"/>
      <c r="E714" s="4"/>
      <c r="F714" s="4"/>
    </row>
    <row r="715" spans="3:6">
      <c r="C715" s="4"/>
      <c r="D715" s="4"/>
      <c r="E715" s="4"/>
      <c r="F715" s="4"/>
    </row>
    <row r="716" spans="3:6">
      <c r="C716" s="4"/>
      <c r="D716" s="4"/>
      <c r="E716" s="4"/>
      <c r="F716" s="4"/>
    </row>
    <row r="717" spans="3:6">
      <c r="C717" s="4"/>
      <c r="D717" s="4"/>
      <c r="E717" s="4"/>
      <c r="F717" s="4"/>
    </row>
    <row r="718" spans="3:6">
      <c r="C718" s="4"/>
      <c r="D718" s="4"/>
      <c r="E718" s="4"/>
      <c r="F718" s="4"/>
    </row>
    <row r="719" spans="3:6">
      <c r="C719" s="4"/>
      <c r="D719" s="4"/>
      <c r="E719" s="4"/>
      <c r="F719" s="4"/>
    </row>
    <row r="720" spans="3:6">
      <c r="C720" s="4"/>
      <c r="D720" s="4"/>
      <c r="E720" s="4"/>
      <c r="F720" s="4"/>
    </row>
    <row r="721" spans="3:6">
      <c r="C721" s="4"/>
      <c r="D721" s="4"/>
      <c r="E721" s="4"/>
      <c r="F721" s="4"/>
    </row>
    <row r="722" spans="3:6">
      <c r="C722" s="4"/>
      <c r="D722" s="4"/>
      <c r="E722" s="4"/>
      <c r="F722" s="4"/>
    </row>
    <row r="723" spans="3:6">
      <c r="C723" s="4"/>
      <c r="D723" s="4"/>
      <c r="E723" s="4"/>
      <c r="F723" s="4"/>
    </row>
    <row r="724" spans="3:6">
      <c r="C724" s="4"/>
      <c r="D724" s="4"/>
      <c r="E724" s="4"/>
      <c r="F724" s="4"/>
    </row>
    <row r="725" spans="3:6">
      <c r="C725" s="4"/>
      <c r="D725" s="4"/>
      <c r="E725" s="4"/>
      <c r="F725" s="4"/>
    </row>
    <row r="726" spans="3:6">
      <c r="C726" s="4"/>
      <c r="D726" s="4"/>
      <c r="E726" s="4"/>
      <c r="F726" s="4"/>
    </row>
    <row r="727" spans="3:6">
      <c r="C727" s="4"/>
      <c r="D727" s="4"/>
      <c r="E727" s="4"/>
      <c r="F727" s="4"/>
    </row>
    <row r="728" spans="3:6">
      <c r="C728" s="4"/>
      <c r="D728" s="4"/>
      <c r="E728" s="4"/>
      <c r="F728" s="4"/>
    </row>
    <row r="729" spans="3:6">
      <c r="C729" s="4"/>
      <c r="D729" s="4"/>
      <c r="E729" s="4"/>
      <c r="F729" s="4"/>
    </row>
    <row r="730" spans="3:6">
      <c r="C730" s="4"/>
      <c r="D730" s="4"/>
      <c r="E730" s="4"/>
      <c r="F730" s="4"/>
    </row>
    <row r="731" spans="3:6">
      <c r="C731" s="4"/>
      <c r="D731" s="4"/>
      <c r="E731" s="4"/>
      <c r="F731" s="4"/>
    </row>
    <row r="732" spans="3:6">
      <c r="C732" s="4"/>
      <c r="D732" s="4"/>
      <c r="E732" s="4"/>
      <c r="F732" s="4"/>
    </row>
    <row r="733" spans="3:6">
      <c r="C733" s="4"/>
      <c r="D733" s="4"/>
      <c r="E733" s="4"/>
      <c r="F733" s="4"/>
    </row>
    <row r="734" spans="3:6">
      <c r="C734" s="4"/>
      <c r="D734" s="4"/>
      <c r="E734" s="4"/>
      <c r="F734" s="4"/>
    </row>
    <row r="735" spans="3:6">
      <c r="C735" s="4"/>
      <c r="D735" s="4"/>
      <c r="E735" s="4"/>
      <c r="F735" s="4"/>
    </row>
    <row r="736" spans="3:6">
      <c r="C736" s="4"/>
      <c r="D736" s="4"/>
      <c r="E736" s="4"/>
      <c r="F736" s="4"/>
    </row>
    <row r="737" spans="3:6">
      <c r="C737" s="4"/>
      <c r="D737" s="4"/>
      <c r="E737" s="4"/>
      <c r="F737" s="4"/>
    </row>
    <row r="738" spans="3:6">
      <c r="C738" s="4"/>
      <c r="D738" s="4"/>
      <c r="E738" s="4"/>
      <c r="F738" s="4"/>
    </row>
    <row r="739" spans="3:6">
      <c r="C739" s="4"/>
      <c r="D739" s="4"/>
      <c r="E739" s="4"/>
      <c r="F739" s="4"/>
    </row>
    <row r="740" spans="3:6">
      <c r="C740" s="4"/>
      <c r="D740" s="4"/>
      <c r="E740" s="4"/>
      <c r="F740" s="4"/>
    </row>
    <row r="741" spans="3:6">
      <c r="C741" s="4"/>
      <c r="D741" s="4"/>
      <c r="E741" s="4"/>
      <c r="F741" s="4"/>
    </row>
    <row r="742" spans="3:6">
      <c r="C742" s="4"/>
      <c r="D742" s="4"/>
      <c r="E742" s="4"/>
      <c r="F742" s="4"/>
    </row>
    <row r="743" spans="3:6">
      <c r="C743" s="4"/>
      <c r="D743" s="4"/>
      <c r="E743" s="4"/>
      <c r="F743" s="4"/>
    </row>
    <row r="744" spans="3:6">
      <c r="C744" s="4"/>
      <c r="D744" s="4"/>
      <c r="E744" s="4"/>
      <c r="F744" s="4"/>
    </row>
    <row r="745" spans="3:6">
      <c r="C745" s="4"/>
      <c r="D745" s="4"/>
      <c r="E745" s="4"/>
      <c r="F745" s="4"/>
    </row>
    <row r="746" spans="3:6">
      <c r="C746" s="4"/>
      <c r="D746" s="4"/>
      <c r="E746" s="4"/>
      <c r="F746" s="4"/>
    </row>
    <row r="747" spans="3:6">
      <c r="C747" s="4"/>
      <c r="D747" s="4"/>
      <c r="E747" s="4"/>
      <c r="F747" s="4"/>
    </row>
    <row r="748" spans="3:6">
      <c r="C748" s="4"/>
      <c r="D748" s="4"/>
      <c r="E748" s="4"/>
      <c r="F748" s="4"/>
    </row>
    <row r="749" spans="3:6">
      <c r="C749" s="4"/>
      <c r="D749" s="4"/>
      <c r="E749" s="4"/>
      <c r="F749" s="4"/>
    </row>
    <row r="750" spans="3:6">
      <c r="C750" s="4"/>
      <c r="D750" s="4"/>
      <c r="E750" s="4"/>
      <c r="F750" s="4"/>
    </row>
    <row r="751" spans="3:6">
      <c r="C751" s="4"/>
      <c r="D751" s="4"/>
      <c r="E751" s="4"/>
      <c r="F751" s="4"/>
    </row>
    <row r="752" spans="3:6">
      <c r="C752" s="4"/>
      <c r="D752" s="4"/>
      <c r="E752" s="4"/>
      <c r="F752" s="4"/>
    </row>
    <row r="753" spans="3:6">
      <c r="C753" s="4"/>
      <c r="D753" s="4"/>
      <c r="E753" s="4"/>
      <c r="F753" s="4"/>
    </row>
    <row r="754" spans="3:6">
      <c r="C754" s="4"/>
      <c r="D754" s="4"/>
      <c r="E754" s="4"/>
      <c r="F754" s="4"/>
    </row>
    <row r="755" spans="3:6">
      <c r="C755" s="4"/>
      <c r="D755" s="4"/>
      <c r="E755" s="4"/>
      <c r="F755" s="4"/>
    </row>
    <row r="756" spans="3:6">
      <c r="C756" s="4"/>
      <c r="D756" s="4"/>
      <c r="E756" s="4"/>
      <c r="F756" s="4"/>
    </row>
    <row r="757" spans="3:6">
      <c r="C757" s="4"/>
      <c r="D757" s="4"/>
      <c r="E757" s="4"/>
      <c r="F757" s="4"/>
    </row>
    <row r="758" spans="3:6">
      <c r="C758" s="4"/>
      <c r="D758" s="4"/>
      <c r="E758" s="4"/>
      <c r="F758" s="4"/>
    </row>
    <row r="759" spans="3:6">
      <c r="C759" s="4"/>
      <c r="D759" s="4"/>
      <c r="E759" s="4"/>
      <c r="F759" s="4"/>
    </row>
    <row r="760" spans="3:6">
      <c r="C760" s="4"/>
      <c r="D760" s="4"/>
      <c r="E760" s="4"/>
      <c r="F760" s="4"/>
    </row>
    <row r="761" spans="3:6">
      <c r="C761" s="4"/>
      <c r="D761" s="4"/>
      <c r="E761" s="4"/>
      <c r="F761" s="4"/>
    </row>
    <row r="762" spans="3:6">
      <c r="C762" s="4"/>
      <c r="D762" s="4"/>
      <c r="E762" s="4"/>
      <c r="F762" s="4"/>
    </row>
    <row r="763" spans="3:6">
      <c r="C763" s="4"/>
      <c r="D763" s="4"/>
      <c r="E763" s="4"/>
      <c r="F763" s="4"/>
    </row>
    <row r="764" spans="3:6">
      <c r="C764" s="4"/>
      <c r="D764" s="4"/>
      <c r="E764" s="4"/>
      <c r="F764" s="4"/>
    </row>
    <row r="765" spans="3:6">
      <c r="C765" s="4"/>
      <c r="D765" s="4"/>
      <c r="E765" s="4"/>
      <c r="F765" s="4"/>
    </row>
    <row r="766" spans="3:6">
      <c r="C766" s="4"/>
      <c r="D766" s="4"/>
      <c r="E766" s="4"/>
      <c r="F766" s="4"/>
    </row>
    <row r="767" spans="3:6">
      <c r="C767" s="4"/>
      <c r="D767" s="4"/>
      <c r="E767" s="4"/>
      <c r="F767" s="4"/>
    </row>
    <row r="768" spans="3:6">
      <c r="C768" s="4"/>
      <c r="D768" s="4"/>
      <c r="E768" s="4"/>
      <c r="F768" s="4"/>
    </row>
    <row r="769" spans="3:6">
      <c r="C769" s="4"/>
      <c r="D769" s="4"/>
      <c r="E769" s="4"/>
      <c r="F769" s="4"/>
    </row>
    <row r="770" spans="3:6">
      <c r="C770" s="4"/>
      <c r="D770" s="4"/>
      <c r="E770" s="4"/>
      <c r="F770" s="4"/>
    </row>
    <row r="771" spans="3:6">
      <c r="C771" s="4"/>
      <c r="D771" s="4"/>
      <c r="E771" s="4"/>
      <c r="F771" s="4"/>
    </row>
    <row r="772" spans="3:6">
      <c r="C772" s="4"/>
      <c r="D772" s="4"/>
      <c r="E772" s="4"/>
      <c r="F772" s="4"/>
    </row>
    <row r="773" spans="3:6">
      <c r="C773" s="4"/>
      <c r="D773" s="4"/>
      <c r="E773" s="4"/>
      <c r="F773" s="4"/>
    </row>
    <row r="774" spans="3:6">
      <c r="C774" s="4"/>
      <c r="D774" s="4"/>
      <c r="E774" s="4"/>
      <c r="F774" s="4"/>
    </row>
    <row r="775" spans="3:6">
      <c r="C775" s="4"/>
      <c r="D775" s="4"/>
      <c r="E775" s="4"/>
      <c r="F775" s="4"/>
    </row>
    <row r="776" spans="3:6">
      <c r="C776" s="4"/>
      <c r="D776" s="4"/>
      <c r="E776" s="4"/>
      <c r="F776" s="4"/>
    </row>
    <row r="777" spans="3:6">
      <c r="C777" s="4"/>
      <c r="D777" s="4"/>
      <c r="E777" s="4"/>
      <c r="F777" s="4"/>
    </row>
    <row r="778" spans="3:6">
      <c r="C778" s="4"/>
      <c r="D778" s="4"/>
      <c r="E778" s="4"/>
      <c r="F778" s="4"/>
    </row>
    <row r="779" spans="3:6">
      <c r="C779" s="4"/>
      <c r="D779" s="4"/>
      <c r="E779" s="4"/>
      <c r="F779" s="4"/>
    </row>
    <row r="780" spans="3:6">
      <c r="C780" s="4"/>
      <c r="D780" s="4"/>
      <c r="E780" s="4"/>
      <c r="F780" s="4"/>
    </row>
    <row r="781" spans="3:6">
      <c r="C781" s="4"/>
      <c r="D781" s="4"/>
      <c r="E781" s="4"/>
      <c r="F781" s="4"/>
    </row>
    <row r="782" spans="3:6">
      <c r="C782" s="4"/>
      <c r="D782" s="4"/>
      <c r="E782" s="4"/>
      <c r="F782" s="4"/>
    </row>
    <row r="783" spans="3:6">
      <c r="C783" s="4"/>
      <c r="D783" s="4"/>
      <c r="E783" s="4"/>
      <c r="F783" s="4"/>
    </row>
    <row r="784" spans="3:6">
      <c r="C784" s="4"/>
      <c r="D784" s="4"/>
      <c r="E784" s="4"/>
      <c r="F784" s="4"/>
    </row>
    <row r="785" spans="3:6">
      <c r="C785" s="4"/>
      <c r="D785" s="4"/>
      <c r="E785" s="4"/>
      <c r="F785" s="4"/>
    </row>
    <row r="786" spans="3:6">
      <c r="C786" s="4"/>
      <c r="D786" s="4"/>
      <c r="E786" s="4"/>
      <c r="F786" s="4"/>
    </row>
    <row r="787" spans="3:6">
      <c r="C787" s="4"/>
      <c r="D787" s="4"/>
      <c r="E787" s="4"/>
      <c r="F787" s="4"/>
    </row>
    <row r="788" spans="3:6">
      <c r="C788" s="4"/>
      <c r="D788" s="4"/>
      <c r="E788" s="4"/>
      <c r="F788" s="4"/>
    </row>
    <row r="789" spans="3:6">
      <c r="C789" s="4"/>
      <c r="D789" s="4"/>
      <c r="E789" s="4"/>
      <c r="F789" s="4"/>
    </row>
    <row r="790" spans="3:6">
      <c r="C790" s="4"/>
      <c r="D790" s="4"/>
      <c r="E790" s="4"/>
      <c r="F790" s="4"/>
    </row>
    <row r="791" spans="3:6">
      <c r="C791" s="4"/>
      <c r="D791" s="4"/>
      <c r="E791" s="4"/>
      <c r="F791" s="4"/>
    </row>
    <row r="792" spans="3:6">
      <c r="C792" s="4"/>
      <c r="D792" s="4"/>
      <c r="E792" s="4"/>
      <c r="F792" s="4"/>
    </row>
    <row r="793" spans="3:6">
      <c r="C793" s="4"/>
      <c r="D793" s="4"/>
      <c r="E793" s="4"/>
      <c r="F793" s="4"/>
    </row>
    <row r="794" spans="3:6">
      <c r="C794" s="4"/>
      <c r="D794" s="4"/>
      <c r="E794" s="4"/>
      <c r="F794" s="4"/>
    </row>
    <row r="795" spans="3:6">
      <c r="C795" s="4"/>
      <c r="D795" s="4"/>
      <c r="E795" s="4"/>
      <c r="F795" s="4"/>
    </row>
    <row r="796" spans="3:6">
      <c r="C796" s="4"/>
      <c r="D796" s="4"/>
      <c r="E796" s="4"/>
      <c r="F796" s="4"/>
    </row>
    <row r="797" spans="3:6">
      <c r="C797" s="4"/>
      <c r="D797" s="4"/>
      <c r="E797" s="4"/>
      <c r="F797" s="4"/>
    </row>
    <row r="798" spans="3:6">
      <c r="C798" s="4"/>
      <c r="D798" s="4"/>
      <c r="E798" s="4"/>
      <c r="F798" s="4"/>
    </row>
    <row r="799" spans="3:6">
      <c r="C799" s="4"/>
      <c r="D799" s="4"/>
      <c r="E799" s="4"/>
      <c r="F799" s="4"/>
    </row>
    <row r="800" spans="3:6">
      <c r="C800" s="4"/>
      <c r="D800" s="4"/>
      <c r="E800" s="4"/>
      <c r="F800" s="4"/>
    </row>
    <row r="801" spans="3:6">
      <c r="C801" s="4"/>
      <c r="D801" s="4"/>
      <c r="E801" s="4"/>
      <c r="F801" s="4"/>
    </row>
    <row r="802" spans="3:6">
      <c r="C802" s="4"/>
      <c r="D802" s="4"/>
      <c r="E802" s="4"/>
      <c r="F802" s="4"/>
    </row>
    <row r="803" spans="3:6">
      <c r="C803" s="4"/>
      <c r="D803" s="4"/>
      <c r="E803" s="4"/>
      <c r="F803" s="4"/>
    </row>
    <row r="804" spans="3:6">
      <c r="C804" s="4"/>
      <c r="D804" s="4"/>
      <c r="E804" s="4"/>
      <c r="F804" s="4"/>
    </row>
    <row r="805" spans="3:6">
      <c r="C805" s="4"/>
      <c r="D805" s="4"/>
      <c r="E805" s="4"/>
      <c r="F805" s="4"/>
    </row>
    <row r="806" spans="3:6">
      <c r="C806" s="4"/>
      <c r="D806" s="4"/>
      <c r="E806" s="4"/>
      <c r="F806" s="4"/>
    </row>
    <row r="807" spans="3:6">
      <c r="C807" s="4"/>
      <c r="D807" s="4"/>
      <c r="E807" s="4"/>
      <c r="F807" s="4"/>
    </row>
    <row r="808" spans="3:6">
      <c r="C808" s="4"/>
      <c r="D808" s="4"/>
      <c r="E808" s="4"/>
      <c r="F808" s="4"/>
    </row>
    <row r="809" spans="3:6">
      <c r="C809" s="4"/>
      <c r="D809" s="4"/>
      <c r="E809" s="4"/>
      <c r="F809" s="4"/>
    </row>
    <row r="810" spans="3:6">
      <c r="C810" s="4"/>
      <c r="D810" s="4"/>
      <c r="E810" s="4"/>
      <c r="F810" s="4"/>
    </row>
    <row r="811" spans="3:6">
      <c r="C811" s="4"/>
      <c r="D811" s="4"/>
      <c r="E811" s="4"/>
      <c r="F811" s="4"/>
    </row>
    <row r="812" spans="3:6">
      <c r="C812" s="4"/>
      <c r="D812" s="4"/>
      <c r="E812" s="4"/>
      <c r="F812" s="4"/>
    </row>
    <row r="813" spans="3:6">
      <c r="C813" s="4"/>
      <c r="D813" s="4"/>
      <c r="E813" s="4"/>
      <c r="F813" s="4"/>
    </row>
    <row r="814" spans="3:6">
      <c r="C814" s="4"/>
      <c r="D814" s="4"/>
      <c r="E814" s="4"/>
      <c r="F814" s="4"/>
    </row>
    <row r="815" spans="3:6">
      <c r="C815" s="4"/>
      <c r="D815" s="4"/>
      <c r="E815" s="4"/>
      <c r="F815" s="4"/>
    </row>
    <row r="816" spans="3:6">
      <c r="C816" s="4"/>
      <c r="D816" s="4"/>
      <c r="E816" s="4"/>
      <c r="F816" s="4"/>
    </row>
    <row r="817" spans="3:6">
      <c r="C817" s="4"/>
      <c r="D817" s="4"/>
      <c r="E817" s="4"/>
      <c r="F817" s="4"/>
    </row>
    <row r="818" spans="3:6">
      <c r="C818" s="4"/>
      <c r="D818" s="4"/>
      <c r="E818" s="4"/>
      <c r="F818" s="4"/>
    </row>
    <row r="819" spans="3:6">
      <c r="C819" s="4"/>
      <c r="D819" s="4"/>
      <c r="E819" s="4"/>
      <c r="F819" s="4"/>
    </row>
    <row r="820" spans="3:6">
      <c r="C820" s="4"/>
      <c r="D820" s="4"/>
      <c r="E820" s="4"/>
      <c r="F820" s="4"/>
    </row>
    <row r="821" spans="3:6">
      <c r="C821" s="4"/>
      <c r="D821" s="4"/>
      <c r="E821" s="4"/>
      <c r="F821" s="4"/>
    </row>
    <row r="822" spans="3:6">
      <c r="C822" s="4"/>
      <c r="D822" s="4"/>
      <c r="E822" s="4"/>
      <c r="F822" s="4"/>
    </row>
    <row r="823" spans="3:6">
      <c r="C823" s="4"/>
      <c r="D823" s="4"/>
      <c r="E823" s="4"/>
      <c r="F823" s="4"/>
    </row>
    <row r="824" spans="3:6">
      <c r="C824" s="4"/>
      <c r="D824" s="4"/>
      <c r="E824" s="4"/>
      <c r="F824" s="4"/>
    </row>
    <row r="825" spans="3:6">
      <c r="C825" s="4"/>
      <c r="D825" s="4"/>
      <c r="E825" s="4"/>
      <c r="F825" s="4"/>
    </row>
    <row r="826" spans="3:6">
      <c r="C826" s="4"/>
      <c r="D826" s="4"/>
      <c r="E826" s="4"/>
      <c r="F826" s="4"/>
    </row>
    <row r="827" spans="3:6">
      <c r="C827" s="4"/>
      <c r="D827" s="4"/>
      <c r="E827" s="4"/>
      <c r="F827" s="4"/>
    </row>
    <row r="828" spans="3:6">
      <c r="C828" s="4"/>
      <c r="D828" s="4"/>
      <c r="E828" s="4"/>
      <c r="F828" s="4"/>
    </row>
    <row r="829" spans="3:6">
      <c r="C829" s="4"/>
      <c r="D829" s="4"/>
      <c r="E829" s="4"/>
      <c r="F829" s="4"/>
    </row>
    <row r="830" spans="3:6">
      <c r="C830" s="4"/>
      <c r="D830" s="4"/>
      <c r="E830" s="4"/>
      <c r="F830" s="4"/>
    </row>
    <row r="831" spans="3:6">
      <c r="C831" s="4"/>
      <c r="D831" s="4"/>
      <c r="E831" s="4"/>
      <c r="F831" s="4"/>
    </row>
    <row r="832" spans="3:6">
      <c r="C832" s="4"/>
      <c r="D832" s="4"/>
      <c r="E832" s="4"/>
      <c r="F832" s="4"/>
    </row>
    <row r="833" spans="3:6">
      <c r="C833" s="4"/>
      <c r="D833" s="4"/>
      <c r="E833" s="4"/>
      <c r="F833" s="4"/>
    </row>
    <row r="834" spans="3:6">
      <c r="C834" s="4"/>
      <c r="D834" s="4"/>
      <c r="E834" s="4"/>
      <c r="F834" s="4"/>
    </row>
    <row r="835" spans="3:6">
      <c r="C835" s="4"/>
      <c r="D835" s="4"/>
      <c r="E835" s="4"/>
      <c r="F835" s="4"/>
    </row>
    <row r="836" spans="3:6">
      <c r="C836" s="4"/>
      <c r="D836" s="4"/>
      <c r="E836" s="4"/>
      <c r="F836" s="4"/>
    </row>
    <row r="837" spans="3:6">
      <c r="C837" s="4"/>
      <c r="D837" s="4"/>
      <c r="E837" s="4"/>
      <c r="F837" s="4"/>
    </row>
    <row r="838" spans="3:6">
      <c r="C838" s="4"/>
      <c r="D838" s="4"/>
      <c r="E838" s="4"/>
      <c r="F838" s="4"/>
    </row>
    <row r="839" spans="3:6">
      <c r="C839" s="4"/>
      <c r="D839" s="4"/>
      <c r="E839" s="4"/>
      <c r="F839" s="4"/>
    </row>
    <row r="840" spans="3:6">
      <c r="C840" s="4"/>
      <c r="D840" s="4"/>
      <c r="E840" s="4"/>
      <c r="F840" s="4"/>
    </row>
    <row r="841" spans="3:6">
      <c r="C841" s="4"/>
      <c r="D841" s="4"/>
      <c r="E841" s="4"/>
      <c r="F841" s="4"/>
    </row>
    <row r="842" spans="3:6">
      <c r="C842" s="4"/>
      <c r="D842" s="4"/>
      <c r="E842" s="4"/>
      <c r="F842" s="4"/>
    </row>
    <row r="843" spans="3:6">
      <c r="C843" s="4"/>
      <c r="D843" s="4"/>
      <c r="E843" s="4"/>
      <c r="F843" s="4"/>
    </row>
    <row r="844" spans="3:6">
      <c r="C844" s="4"/>
      <c r="D844" s="4"/>
      <c r="E844" s="4"/>
      <c r="F844" s="4"/>
    </row>
    <row r="845" spans="3:6">
      <c r="C845" s="4"/>
      <c r="D845" s="4"/>
      <c r="E845" s="4"/>
      <c r="F845" s="4"/>
    </row>
    <row r="846" spans="3:6">
      <c r="C846" s="4"/>
      <c r="D846" s="4"/>
      <c r="E846" s="4"/>
      <c r="F846" s="4"/>
    </row>
    <row r="847" spans="3:6">
      <c r="C847" s="4"/>
      <c r="D847" s="4"/>
      <c r="E847" s="4"/>
      <c r="F847" s="4"/>
    </row>
    <row r="848" spans="3:6">
      <c r="C848" s="4"/>
      <c r="D848" s="4"/>
      <c r="E848" s="4"/>
      <c r="F848" s="4"/>
    </row>
    <row r="849" spans="3:6">
      <c r="C849" s="4"/>
      <c r="D849" s="4"/>
      <c r="E849" s="4"/>
      <c r="F849" s="4"/>
    </row>
    <row r="850" spans="3:6">
      <c r="C850" s="4"/>
      <c r="D850" s="4"/>
      <c r="E850" s="4"/>
      <c r="F850" s="4"/>
    </row>
    <row r="851" spans="3:6">
      <c r="C851" s="4"/>
      <c r="D851" s="4"/>
      <c r="E851" s="4"/>
      <c r="F851" s="4"/>
    </row>
    <row r="852" spans="3:6">
      <c r="C852" s="4"/>
      <c r="D852" s="4"/>
      <c r="E852" s="4"/>
      <c r="F852" s="4"/>
    </row>
    <row r="853" spans="3:6">
      <c r="C853" s="4"/>
      <c r="D853" s="4"/>
      <c r="E853" s="4"/>
      <c r="F853" s="4"/>
    </row>
    <row r="854" spans="3:6">
      <c r="C854" s="4"/>
      <c r="D854" s="4"/>
      <c r="E854" s="4"/>
      <c r="F854" s="4"/>
    </row>
    <row r="855" spans="3:6">
      <c r="C855" s="4"/>
      <c r="D855" s="4"/>
      <c r="E855" s="4"/>
      <c r="F855" s="4"/>
    </row>
    <row r="856" spans="3:6">
      <c r="C856" s="4"/>
      <c r="D856" s="4"/>
      <c r="E856" s="4"/>
      <c r="F856" s="4"/>
    </row>
    <row r="857" spans="3:6">
      <c r="C857" s="4"/>
      <c r="D857" s="4"/>
      <c r="E857" s="4"/>
      <c r="F857" s="4"/>
    </row>
    <row r="858" spans="3:6">
      <c r="C858" s="4"/>
      <c r="D858" s="4"/>
      <c r="E858" s="4"/>
      <c r="F858" s="4"/>
    </row>
    <row r="859" spans="3:6">
      <c r="C859" s="4"/>
      <c r="D859" s="4"/>
      <c r="E859" s="4"/>
      <c r="F859" s="4"/>
    </row>
    <row r="860" spans="3:6">
      <c r="C860" s="4"/>
      <c r="D860" s="4"/>
      <c r="E860" s="4"/>
      <c r="F860" s="4"/>
    </row>
    <row r="861" spans="3:6">
      <c r="C861" s="4"/>
      <c r="D861" s="4"/>
      <c r="E861" s="4"/>
      <c r="F861" s="4"/>
    </row>
    <row r="862" spans="3:6">
      <c r="C862" s="4"/>
      <c r="D862" s="4"/>
      <c r="E862" s="4"/>
      <c r="F862" s="4"/>
    </row>
    <row r="863" spans="3:6">
      <c r="C863" s="4"/>
      <c r="D863" s="4"/>
      <c r="E863" s="4"/>
      <c r="F863" s="4"/>
    </row>
    <row r="864" spans="3:6">
      <c r="C864" s="4"/>
      <c r="D864" s="4"/>
      <c r="E864" s="4"/>
      <c r="F864" s="4"/>
    </row>
    <row r="865" spans="3:6">
      <c r="C865" s="4"/>
      <c r="D865" s="4"/>
      <c r="E865" s="4"/>
      <c r="F865" s="4"/>
    </row>
    <row r="866" spans="3:6">
      <c r="C866" s="4"/>
      <c r="D866" s="4"/>
      <c r="E866" s="4"/>
      <c r="F866" s="4"/>
    </row>
    <row r="867" spans="3:6">
      <c r="C867" s="4"/>
      <c r="D867" s="4"/>
      <c r="E867" s="4"/>
      <c r="F867" s="4"/>
    </row>
    <row r="868" spans="3:6">
      <c r="C868" s="4"/>
      <c r="D868" s="4"/>
      <c r="E868" s="4"/>
      <c r="F868" s="4"/>
    </row>
    <row r="869" spans="3:6">
      <c r="C869" s="4"/>
      <c r="D869" s="4"/>
      <c r="E869" s="4"/>
      <c r="F869" s="4"/>
    </row>
    <row r="870" spans="3:6">
      <c r="C870" s="4"/>
      <c r="D870" s="4"/>
      <c r="E870" s="4"/>
      <c r="F870" s="4"/>
    </row>
    <row r="871" spans="3:6">
      <c r="C871" s="4"/>
      <c r="D871" s="4"/>
      <c r="E871" s="4"/>
      <c r="F871" s="4"/>
    </row>
    <row r="872" spans="3:6">
      <c r="C872" s="4"/>
      <c r="D872" s="4"/>
      <c r="E872" s="4"/>
      <c r="F872" s="4"/>
    </row>
    <row r="873" spans="3:6">
      <c r="C873" s="4"/>
      <c r="D873" s="4"/>
      <c r="E873" s="4"/>
      <c r="F873" s="4"/>
    </row>
    <row r="874" spans="3:6">
      <c r="C874" s="4"/>
      <c r="D874" s="4"/>
      <c r="E874" s="4"/>
      <c r="F874" s="4"/>
    </row>
    <row r="875" spans="3:6">
      <c r="C875" s="4"/>
      <c r="D875" s="4"/>
      <c r="E875" s="4"/>
      <c r="F875" s="4"/>
    </row>
    <row r="876" spans="3:6">
      <c r="C876" s="4"/>
      <c r="D876" s="4"/>
      <c r="E876" s="4"/>
      <c r="F876" s="4"/>
    </row>
    <row r="877" spans="3:6">
      <c r="C877" s="4"/>
      <c r="D877" s="4"/>
      <c r="E877" s="4"/>
      <c r="F877" s="4"/>
    </row>
    <row r="878" spans="3:6">
      <c r="C878" s="4"/>
      <c r="D878" s="4"/>
      <c r="E878" s="4"/>
      <c r="F878" s="4"/>
    </row>
    <row r="879" spans="3:6">
      <c r="C879" s="4"/>
      <c r="D879" s="4"/>
      <c r="E879" s="4"/>
      <c r="F879" s="4"/>
    </row>
    <row r="880" spans="3:6">
      <c r="C880" s="4"/>
      <c r="D880" s="4"/>
      <c r="E880" s="4"/>
      <c r="F880" s="4"/>
    </row>
    <row r="881" spans="3:6">
      <c r="C881" s="4"/>
      <c r="D881" s="4"/>
      <c r="E881" s="4"/>
      <c r="F881" s="4"/>
    </row>
    <row r="882" spans="3:6">
      <c r="C882" s="4"/>
      <c r="D882" s="4"/>
      <c r="E882" s="4"/>
      <c r="F882" s="4"/>
    </row>
    <row r="883" spans="3:6">
      <c r="C883" s="4"/>
      <c r="D883" s="4"/>
      <c r="E883" s="4"/>
      <c r="F883" s="4"/>
    </row>
    <row r="884" spans="3:6">
      <c r="C884" s="4"/>
      <c r="D884" s="4"/>
      <c r="E884" s="4"/>
      <c r="F884" s="4"/>
    </row>
    <row r="885" spans="3:6">
      <c r="C885" s="4"/>
      <c r="D885" s="4"/>
      <c r="E885" s="4"/>
      <c r="F885" s="4"/>
    </row>
    <row r="886" spans="3:6">
      <c r="C886" s="4"/>
      <c r="D886" s="4"/>
      <c r="E886" s="4"/>
      <c r="F886" s="4"/>
    </row>
    <row r="887" spans="3:6">
      <c r="C887" s="4"/>
      <c r="D887" s="4"/>
      <c r="E887" s="4"/>
      <c r="F887" s="4"/>
    </row>
    <row r="888" spans="3:6">
      <c r="C888" s="4"/>
      <c r="D888" s="4"/>
      <c r="E888" s="4"/>
      <c r="F888" s="4"/>
    </row>
    <row r="889" spans="3:6">
      <c r="C889" s="4"/>
      <c r="D889" s="4"/>
      <c r="E889" s="4"/>
      <c r="F889" s="4"/>
    </row>
    <row r="890" spans="3:6">
      <c r="C890" s="4"/>
      <c r="D890" s="4"/>
      <c r="E890" s="4"/>
      <c r="F890" s="4"/>
    </row>
    <row r="891" spans="3:6">
      <c r="C891" s="4"/>
      <c r="D891" s="4"/>
      <c r="E891" s="4"/>
      <c r="F891" s="4"/>
    </row>
    <row r="892" spans="3:6">
      <c r="C892" s="4"/>
      <c r="D892" s="4"/>
      <c r="E892" s="4"/>
      <c r="F892" s="4"/>
    </row>
    <row r="893" spans="3:6">
      <c r="C893" s="4"/>
      <c r="D893" s="4"/>
      <c r="E893" s="4"/>
      <c r="F893" s="4"/>
    </row>
    <row r="894" spans="3:6">
      <c r="C894" s="4"/>
      <c r="D894" s="4"/>
      <c r="E894" s="4"/>
      <c r="F894" s="4"/>
    </row>
    <row r="895" spans="3:6">
      <c r="C895" s="4"/>
      <c r="D895" s="4"/>
      <c r="E895" s="4"/>
      <c r="F895" s="4"/>
    </row>
    <row r="896" spans="3:6">
      <c r="C896" s="4"/>
      <c r="D896" s="4"/>
      <c r="E896" s="4"/>
      <c r="F896" s="4"/>
    </row>
    <row r="897" spans="3:6">
      <c r="C897" s="4"/>
      <c r="D897" s="4"/>
      <c r="E897" s="4"/>
      <c r="F897" s="4"/>
    </row>
    <row r="898" spans="3:6">
      <c r="C898" s="4"/>
      <c r="D898" s="4"/>
      <c r="E898" s="4"/>
      <c r="F898" s="4"/>
    </row>
    <row r="899" spans="3:6">
      <c r="C899" s="4"/>
      <c r="D899" s="4"/>
      <c r="E899" s="4"/>
      <c r="F899" s="4"/>
    </row>
    <row r="900" spans="3:6">
      <c r="C900" s="4"/>
      <c r="D900" s="4"/>
      <c r="E900" s="4"/>
      <c r="F900" s="4"/>
    </row>
    <row r="901" spans="3:6">
      <c r="C901" s="4"/>
      <c r="D901" s="4"/>
      <c r="E901" s="4"/>
      <c r="F901" s="4"/>
    </row>
    <row r="902" spans="3:6">
      <c r="C902" s="4"/>
      <c r="D902" s="4"/>
      <c r="E902" s="4"/>
      <c r="F902" s="4"/>
    </row>
    <row r="903" spans="3:6">
      <c r="C903" s="4"/>
      <c r="D903" s="4"/>
      <c r="E903" s="4"/>
      <c r="F903" s="4"/>
    </row>
    <row r="904" spans="3:6">
      <c r="C904" s="4"/>
      <c r="D904" s="4"/>
      <c r="E904" s="4"/>
      <c r="F904" s="4"/>
    </row>
    <row r="905" spans="3:6">
      <c r="C905" s="4"/>
      <c r="D905" s="4"/>
      <c r="E905" s="4"/>
      <c r="F905" s="4"/>
    </row>
    <row r="906" spans="3:6">
      <c r="C906" s="4"/>
      <c r="D906" s="4"/>
      <c r="E906" s="4"/>
      <c r="F906" s="4"/>
    </row>
    <row r="907" spans="3:6">
      <c r="C907" s="4"/>
      <c r="D907" s="4"/>
      <c r="E907" s="4"/>
      <c r="F907" s="4"/>
    </row>
    <row r="908" spans="3:6">
      <c r="C908" s="4"/>
      <c r="D908" s="4"/>
      <c r="E908" s="4"/>
      <c r="F908" s="4"/>
    </row>
    <row r="909" spans="3:6">
      <c r="C909" s="4"/>
      <c r="D909" s="4"/>
      <c r="E909" s="4"/>
      <c r="F909" s="4"/>
    </row>
    <row r="910" spans="3:6">
      <c r="C910" s="4"/>
      <c r="D910" s="4"/>
      <c r="E910" s="4"/>
      <c r="F910" s="4"/>
    </row>
    <row r="911" spans="3:6">
      <c r="C911" s="4"/>
      <c r="D911" s="4"/>
      <c r="E911" s="4"/>
      <c r="F911" s="4"/>
    </row>
    <row r="912" spans="3:6">
      <c r="C912" s="4"/>
      <c r="D912" s="4"/>
      <c r="E912" s="4"/>
      <c r="F912" s="4"/>
    </row>
    <row r="913" spans="3:6">
      <c r="C913" s="4"/>
      <c r="D913" s="4"/>
      <c r="E913" s="4"/>
      <c r="F913" s="4"/>
    </row>
    <row r="914" spans="3:6">
      <c r="C914" s="4"/>
      <c r="D914" s="4"/>
      <c r="E914" s="4"/>
      <c r="F914" s="4"/>
    </row>
    <row r="915" spans="3:6">
      <c r="C915" s="4"/>
      <c r="D915" s="4"/>
      <c r="E915" s="4"/>
      <c r="F915" s="4"/>
    </row>
    <row r="916" spans="3:6">
      <c r="C916" s="4"/>
      <c r="D916" s="4"/>
      <c r="E916" s="4"/>
      <c r="F916" s="4"/>
    </row>
    <row r="917" spans="3:6">
      <c r="C917" s="4"/>
      <c r="D917" s="4"/>
      <c r="E917" s="4"/>
      <c r="F917" s="4"/>
    </row>
    <row r="918" spans="3:6">
      <c r="C918" s="4"/>
      <c r="D918" s="4"/>
      <c r="E918" s="4"/>
      <c r="F918" s="4"/>
    </row>
    <row r="919" spans="3:6">
      <c r="C919" s="4"/>
      <c r="D919" s="4"/>
      <c r="E919" s="4"/>
      <c r="F919" s="4"/>
    </row>
    <row r="920" spans="3:6">
      <c r="C920" s="4"/>
      <c r="D920" s="4"/>
      <c r="E920" s="4"/>
      <c r="F920" s="4"/>
    </row>
    <row r="921" spans="3:6">
      <c r="C921" s="4"/>
      <c r="D921" s="4"/>
      <c r="E921" s="4"/>
      <c r="F921" s="4"/>
    </row>
    <row r="922" spans="3:6">
      <c r="C922" s="4"/>
      <c r="D922" s="4"/>
      <c r="E922" s="4"/>
      <c r="F922" s="4"/>
    </row>
    <row r="923" spans="3:6">
      <c r="C923" s="4"/>
      <c r="D923" s="4"/>
      <c r="E923" s="4"/>
      <c r="F923" s="4"/>
    </row>
    <row r="924" spans="3:6">
      <c r="C924" s="4"/>
      <c r="D924" s="4"/>
      <c r="E924" s="4"/>
      <c r="F924" s="4"/>
    </row>
    <row r="925" spans="3:6">
      <c r="C925" s="4"/>
      <c r="D925" s="4"/>
      <c r="E925" s="4"/>
      <c r="F925" s="4"/>
    </row>
    <row r="926" spans="3:6">
      <c r="C926" s="4"/>
      <c r="D926" s="4"/>
      <c r="E926" s="4"/>
      <c r="F926" s="4"/>
    </row>
    <row r="927" spans="3:6">
      <c r="C927" s="4"/>
      <c r="D927" s="4"/>
      <c r="E927" s="4"/>
      <c r="F927" s="4"/>
    </row>
    <row r="928" spans="3:6">
      <c r="C928" s="4"/>
      <c r="D928" s="4"/>
      <c r="E928" s="4"/>
      <c r="F928" s="4"/>
    </row>
    <row r="929" spans="3:6">
      <c r="C929" s="4"/>
      <c r="D929" s="4"/>
      <c r="E929" s="4"/>
      <c r="F929" s="4"/>
    </row>
    <row r="930" spans="3:6">
      <c r="C930" s="4"/>
      <c r="D930" s="4"/>
      <c r="E930" s="4"/>
      <c r="F930" s="4"/>
    </row>
    <row r="931" spans="3:6">
      <c r="C931" s="4"/>
      <c r="D931" s="4"/>
      <c r="E931" s="4"/>
      <c r="F931" s="4"/>
    </row>
    <row r="932" spans="3:6">
      <c r="C932" s="4"/>
      <c r="D932" s="4"/>
      <c r="E932" s="4"/>
      <c r="F932" s="4"/>
    </row>
    <row r="933" spans="3:6">
      <c r="C933" s="4"/>
      <c r="D933" s="4"/>
      <c r="E933" s="4"/>
      <c r="F933" s="4"/>
    </row>
    <row r="934" spans="3:6">
      <c r="C934" s="4"/>
      <c r="D934" s="4"/>
      <c r="E934" s="4"/>
      <c r="F934" s="4"/>
    </row>
    <row r="935" spans="3:6">
      <c r="C935" s="4"/>
      <c r="D935" s="4"/>
      <c r="E935" s="4"/>
      <c r="F935" s="4"/>
    </row>
    <row r="936" spans="3:6">
      <c r="C936" s="4"/>
      <c r="D936" s="4"/>
      <c r="E936" s="4"/>
      <c r="F936" s="4"/>
    </row>
    <row r="937" spans="3:6">
      <c r="C937" s="4"/>
      <c r="D937" s="4"/>
      <c r="E937" s="4"/>
      <c r="F937" s="4"/>
    </row>
    <row r="938" spans="3:6">
      <c r="C938" s="4"/>
      <c r="D938" s="4"/>
      <c r="E938" s="4"/>
      <c r="F938" s="4"/>
    </row>
    <row r="939" spans="3:6">
      <c r="C939" s="4"/>
      <c r="D939" s="4"/>
      <c r="E939" s="4"/>
      <c r="F939" s="4"/>
    </row>
    <row r="940" spans="3:6">
      <c r="C940" s="4"/>
      <c r="D940" s="4"/>
      <c r="E940" s="4"/>
      <c r="F940" s="4"/>
    </row>
    <row r="941" spans="3:6">
      <c r="C941" s="4"/>
      <c r="D941" s="4"/>
      <c r="E941" s="4"/>
      <c r="F941" s="4"/>
    </row>
    <row r="942" spans="3:6">
      <c r="C942" s="4"/>
      <c r="D942" s="4"/>
      <c r="E942" s="4"/>
      <c r="F942" s="4"/>
    </row>
    <row r="943" spans="3:6">
      <c r="C943" s="4"/>
      <c r="D943" s="4"/>
      <c r="E943" s="4"/>
      <c r="F943" s="4"/>
    </row>
    <row r="944" spans="3:6">
      <c r="C944" s="4"/>
      <c r="D944" s="4"/>
      <c r="E944" s="4"/>
      <c r="F944" s="4"/>
    </row>
    <row r="945" spans="3:6">
      <c r="C945" s="4"/>
      <c r="D945" s="4"/>
      <c r="E945" s="4"/>
      <c r="F945" s="4"/>
    </row>
    <row r="946" spans="3:6">
      <c r="C946" s="4"/>
      <c r="D946" s="4"/>
      <c r="E946" s="4"/>
      <c r="F946" s="4"/>
    </row>
    <row r="947" spans="3:6">
      <c r="C947" s="4"/>
      <c r="D947" s="4"/>
      <c r="E947" s="4"/>
      <c r="F947" s="4"/>
    </row>
    <row r="948" spans="3:6">
      <c r="C948" s="4"/>
      <c r="D948" s="4"/>
      <c r="E948" s="4"/>
      <c r="F948" s="4"/>
    </row>
    <row r="949" spans="3:6">
      <c r="C949" s="4"/>
      <c r="D949" s="4"/>
      <c r="E949" s="4"/>
      <c r="F949" s="4"/>
    </row>
    <row r="950" spans="3:6">
      <c r="C950" s="4"/>
      <c r="D950" s="4"/>
      <c r="E950" s="4"/>
      <c r="F950" s="4"/>
    </row>
    <row r="951" spans="3:6">
      <c r="C951" s="4"/>
      <c r="D951" s="4"/>
      <c r="E951" s="4"/>
      <c r="F951" s="4"/>
    </row>
    <row r="952" spans="3:6">
      <c r="C952" s="4"/>
      <c r="D952" s="4"/>
      <c r="E952" s="4"/>
      <c r="F952" s="4"/>
    </row>
    <row r="953" spans="3:6">
      <c r="C953" s="4"/>
      <c r="D953" s="4"/>
      <c r="E953" s="4"/>
      <c r="F953" s="4"/>
    </row>
    <row r="954" spans="3:6">
      <c r="C954" s="4"/>
      <c r="D954" s="4"/>
      <c r="E954" s="4"/>
      <c r="F954" s="4"/>
    </row>
    <row r="955" spans="3:6">
      <c r="C955" s="4"/>
      <c r="D955" s="4"/>
      <c r="E955" s="4"/>
      <c r="F955" s="4"/>
    </row>
    <row r="956" spans="3:6">
      <c r="C956" s="4"/>
      <c r="D956" s="4"/>
      <c r="E956" s="4"/>
      <c r="F956" s="4"/>
    </row>
    <row r="957" spans="3:6">
      <c r="C957" s="4"/>
      <c r="D957" s="4"/>
      <c r="E957" s="4"/>
      <c r="F957" s="4"/>
    </row>
    <row r="958" spans="3:6">
      <c r="C958" s="4"/>
      <c r="D958" s="4"/>
      <c r="E958" s="4"/>
      <c r="F958" s="4"/>
    </row>
    <row r="959" spans="3:6">
      <c r="C959" s="4"/>
      <c r="D959" s="4"/>
      <c r="E959" s="4"/>
      <c r="F959" s="4"/>
    </row>
    <row r="960" spans="3:6">
      <c r="C960" s="4"/>
      <c r="D960" s="4"/>
      <c r="E960" s="4"/>
      <c r="F960" s="4"/>
    </row>
    <row r="961" spans="3:6">
      <c r="C961" s="4"/>
      <c r="D961" s="4"/>
      <c r="E961" s="4"/>
      <c r="F961" s="4"/>
    </row>
    <row r="962" spans="3:6">
      <c r="C962" s="4"/>
      <c r="D962" s="4"/>
      <c r="E962" s="4"/>
      <c r="F962" s="4"/>
    </row>
    <row r="963" spans="3:6">
      <c r="C963" s="4"/>
      <c r="D963" s="4"/>
      <c r="E963" s="4"/>
      <c r="F963" s="4"/>
    </row>
    <row r="964" spans="3:6">
      <c r="C964" s="4"/>
      <c r="D964" s="4"/>
      <c r="E964" s="4"/>
      <c r="F964" s="4"/>
    </row>
    <row r="965" spans="3:6">
      <c r="C965" s="4"/>
      <c r="D965" s="4"/>
      <c r="E965" s="4"/>
      <c r="F965" s="4"/>
    </row>
    <row r="966" spans="3:6">
      <c r="C966" s="4"/>
      <c r="D966" s="4"/>
      <c r="E966" s="4"/>
      <c r="F966" s="4"/>
    </row>
    <row r="967" spans="3:6">
      <c r="C967" s="4"/>
      <c r="D967" s="4"/>
      <c r="E967" s="4"/>
      <c r="F967" s="4"/>
    </row>
    <row r="968" spans="3:6">
      <c r="C968" s="4"/>
      <c r="D968" s="4"/>
      <c r="E968" s="4"/>
      <c r="F968" s="4"/>
    </row>
    <row r="969" spans="3:6">
      <c r="C969" s="4"/>
      <c r="D969" s="4"/>
      <c r="E969" s="4"/>
      <c r="F969" s="4"/>
    </row>
    <row r="970" spans="3:6">
      <c r="C970" s="4"/>
      <c r="D970" s="4"/>
      <c r="E970" s="4"/>
      <c r="F970" s="4"/>
    </row>
    <row r="971" spans="3:6">
      <c r="C971" s="4"/>
      <c r="D971" s="4"/>
      <c r="E971" s="4"/>
      <c r="F971" s="4"/>
    </row>
    <row r="972" spans="3:6">
      <c r="C972" s="4"/>
      <c r="D972" s="4"/>
      <c r="E972" s="4"/>
      <c r="F972" s="4"/>
    </row>
    <row r="973" spans="3:6">
      <c r="C973" s="4"/>
      <c r="D973" s="4"/>
      <c r="E973" s="4"/>
      <c r="F973" s="4"/>
    </row>
    <row r="974" spans="3:6">
      <c r="C974" s="4"/>
      <c r="D974" s="4"/>
      <c r="E974" s="4"/>
      <c r="F974" s="4"/>
    </row>
    <row r="975" spans="3:6">
      <c r="C975" s="4"/>
      <c r="D975" s="4"/>
      <c r="E975" s="4"/>
      <c r="F975" s="4"/>
    </row>
    <row r="976" spans="3:6">
      <c r="C976" s="4"/>
      <c r="D976" s="4"/>
      <c r="E976" s="4"/>
      <c r="F976" s="4"/>
    </row>
    <row r="977" spans="3:6">
      <c r="C977" s="4"/>
      <c r="D977" s="4"/>
      <c r="E977" s="4"/>
      <c r="F977" s="4"/>
    </row>
    <row r="978" spans="3:6">
      <c r="C978" s="4"/>
      <c r="D978" s="4"/>
      <c r="E978" s="4"/>
      <c r="F978" s="4"/>
    </row>
    <row r="979" spans="3:6">
      <c r="C979" s="4"/>
      <c r="D979" s="4"/>
      <c r="E979" s="4"/>
      <c r="F979" s="4"/>
    </row>
    <row r="980" spans="3:6">
      <c r="C980" s="4"/>
      <c r="D980" s="4"/>
      <c r="E980" s="4"/>
      <c r="F980" s="4"/>
    </row>
    <row r="981" spans="3:6">
      <c r="C981" s="4"/>
      <c r="D981" s="4"/>
      <c r="E981" s="4"/>
      <c r="F981" s="4"/>
    </row>
    <row r="982" spans="3:6">
      <c r="C982" s="4"/>
      <c r="D982" s="4"/>
      <c r="E982" s="4"/>
      <c r="F982" s="4"/>
    </row>
    <row r="983" spans="3:6">
      <c r="C983" s="4"/>
      <c r="D983" s="4"/>
      <c r="E983" s="4"/>
      <c r="F983" s="4"/>
    </row>
    <row r="984" spans="3:6">
      <c r="C984" s="4"/>
      <c r="D984" s="4"/>
      <c r="E984" s="4"/>
      <c r="F984" s="4"/>
    </row>
    <row r="985" spans="3:6">
      <c r="C985" s="4"/>
      <c r="D985" s="4"/>
      <c r="E985" s="4"/>
      <c r="F985" s="4"/>
    </row>
    <row r="986" spans="3:6">
      <c r="C986" s="4"/>
      <c r="D986" s="4"/>
      <c r="E986" s="4"/>
      <c r="F986" s="4"/>
    </row>
    <row r="987" spans="3:6">
      <c r="C987" s="4"/>
      <c r="D987" s="4"/>
      <c r="E987" s="4"/>
      <c r="F987" s="4"/>
    </row>
    <row r="988" spans="3:6">
      <c r="C988" s="4"/>
      <c r="D988" s="4"/>
      <c r="E988" s="4"/>
      <c r="F988" s="4"/>
    </row>
    <row r="989" spans="3:6">
      <c r="C989" s="4"/>
      <c r="D989" s="4"/>
      <c r="E989" s="4"/>
      <c r="F989" s="4"/>
    </row>
    <row r="990" spans="3:6">
      <c r="C990" s="4"/>
      <c r="D990" s="4"/>
      <c r="E990" s="4"/>
      <c r="F990" s="4"/>
    </row>
    <row r="991" spans="3:6">
      <c r="C991" s="4"/>
      <c r="D991" s="4"/>
      <c r="E991" s="4"/>
      <c r="F991" s="4"/>
    </row>
    <row r="992" spans="3:6">
      <c r="C992" s="4"/>
      <c r="D992" s="4"/>
      <c r="E992" s="4"/>
      <c r="F992" s="4"/>
    </row>
    <row r="993" spans="3:6">
      <c r="C993" s="4"/>
      <c r="D993" s="4"/>
      <c r="E993" s="4"/>
      <c r="F993" s="4"/>
    </row>
    <row r="994" spans="3:6">
      <c r="C994" s="4"/>
      <c r="D994" s="4"/>
      <c r="E994" s="4"/>
      <c r="F994" s="4"/>
    </row>
    <row r="995" spans="3:6">
      <c r="C995" s="4"/>
      <c r="D995" s="4"/>
      <c r="E995" s="4"/>
      <c r="F995" s="4"/>
    </row>
    <row r="996" spans="3:6">
      <c r="C996" s="4"/>
      <c r="D996" s="4"/>
      <c r="E996" s="4"/>
      <c r="F996" s="4"/>
    </row>
    <row r="997" spans="3:6">
      <c r="C997" s="4"/>
      <c r="D997" s="4"/>
      <c r="E997" s="4"/>
      <c r="F997" s="4"/>
    </row>
    <row r="998" spans="3:6">
      <c r="C998" s="4"/>
      <c r="D998" s="4"/>
      <c r="E998" s="4"/>
      <c r="F998" s="4"/>
    </row>
    <row r="999" spans="3:6">
      <c r="C999" s="4"/>
      <c r="D999" s="4"/>
      <c r="E999" s="4"/>
      <c r="F999" s="4"/>
    </row>
    <row r="1000" spans="3:6">
      <c r="C1000" s="4"/>
      <c r="D1000" s="4"/>
      <c r="E1000" s="4"/>
      <c r="F1000" s="4"/>
    </row>
    <row r="1001" spans="3:6">
      <c r="C1001" s="4"/>
      <c r="D1001" s="4"/>
      <c r="E1001" s="4"/>
      <c r="F1001" s="4"/>
    </row>
    <row r="1002" spans="3:6">
      <c r="C1002" s="4"/>
      <c r="D1002" s="4"/>
      <c r="E1002" s="4"/>
      <c r="F1002" s="4"/>
    </row>
    <row r="1003" spans="3:6">
      <c r="C1003" s="4"/>
      <c r="D1003" s="4"/>
      <c r="E1003" s="4"/>
      <c r="F1003" s="4"/>
    </row>
    <row r="1004" spans="3:6">
      <c r="C1004" s="4"/>
      <c r="D1004" s="4"/>
      <c r="E1004" s="4"/>
      <c r="F1004" s="4"/>
    </row>
    <row r="1005" spans="3:6">
      <c r="C1005" s="4"/>
      <c r="D1005" s="4"/>
      <c r="E1005" s="4"/>
      <c r="F1005" s="4"/>
    </row>
    <row r="1006" spans="3:6">
      <c r="C1006" s="4"/>
      <c r="D1006" s="4"/>
      <c r="E1006" s="4"/>
      <c r="F1006" s="4"/>
    </row>
    <row r="1007" spans="3:6">
      <c r="C1007" s="4"/>
      <c r="D1007" s="4"/>
      <c r="E1007" s="4"/>
      <c r="F1007" s="4"/>
    </row>
    <row r="1008" spans="3:6">
      <c r="C1008" s="4"/>
      <c r="D1008" s="4"/>
      <c r="E1008" s="4"/>
      <c r="F1008" s="4"/>
    </row>
    <row r="1009" spans="3:6">
      <c r="C1009" s="4"/>
      <c r="D1009" s="4"/>
      <c r="E1009" s="4"/>
      <c r="F1009" s="4"/>
    </row>
    <row r="1010" spans="3:6">
      <c r="C1010" s="4"/>
      <c r="D1010" s="4"/>
      <c r="E1010" s="4"/>
      <c r="F1010" s="4"/>
    </row>
    <row r="1011" spans="3:6">
      <c r="C1011" s="4"/>
      <c r="D1011" s="4"/>
      <c r="E1011" s="4"/>
      <c r="F1011" s="4"/>
    </row>
    <row r="1012" spans="3:6">
      <c r="C1012" s="4"/>
      <c r="D1012" s="4"/>
      <c r="E1012" s="4"/>
      <c r="F1012" s="4"/>
    </row>
    <row r="1013" spans="3:6">
      <c r="C1013" s="4"/>
      <c r="D1013" s="4"/>
      <c r="E1013" s="4"/>
      <c r="F1013" s="4"/>
    </row>
    <row r="1014" spans="3:6">
      <c r="C1014" s="4"/>
      <c r="D1014" s="4"/>
      <c r="E1014" s="4"/>
      <c r="F1014" s="4"/>
    </row>
    <row r="1015" spans="3:6">
      <c r="C1015" s="4"/>
      <c r="D1015" s="4"/>
      <c r="E1015" s="4"/>
      <c r="F1015" s="4"/>
    </row>
    <row r="1016" spans="3:6">
      <c r="C1016" s="4"/>
      <c r="D1016" s="4"/>
      <c r="E1016" s="4"/>
      <c r="F1016" s="4"/>
    </row>
    <row r="1017" spans="3:6">
      <c r="C1017" s="4"/>
      <c r="D1017" s="4"/>
      <c r="E1017" s="4"/>
      <c r="F1017" s="4"/>
    </row>
    <row r="1018" spans="3:6">
      <c r="C1018" s="4"/>
      <c r="D1018" s="4"/>
      <c r="E1018" s="4"/>
      <c r="F1018" s="4"/>
    </row>
    <row r="1019" spans="3:6">
      <c r="C1019" s="4"/>
      <c r="D1019" s="4"/>
      <c r="E1019" s="4"/>
      <c r="F1019" s="4"/>
    </row>
    <row r="1020" spans="3:6">
      <c r="C1020" s="4"/>
      <c r="D1020" s="4"/>
      <c r="E1020" s="4"/>
      <c r="F1020" s="4"/>
    </row>
    <row r="1021" spans="3:6">
      <c r="C1021" s="4"/>
      <c r="D1021" s="4"/>
      <c r="E1021" s="4"/>
      <c r="F1021" s="4"/>
    </row>
    <row r="1022" spans="3:6">
      <c r="C1022" s="4"/>
      <c r="D1022" s="4"/>
      <c r="E1022" s="4"/>
      <c r="F1022" s="4"/>
    </row>
    <row r="1023" spans="3:6">
      <c r="C1023" s="4"/>
      <c r="D1023" s="4"/>
      <c r="E1023" s="4"/>
      <c r="F1023" s="4"/>
    </row>
    <row r="1024" spans="3:6">
      <c r="C1024" s="4"/>
      <c r="D1024" s="4"/>
      <c r="E1024" s="4"/>
      <c r="F1024" s="4"/>
    </row>
    <row r="1025" spans="3:6">
      <c r="C1025" s="4"/>
      <c r="D1025" s="4"/>
      <c r="E1025" s="4"/>
      <c r="F1025" s="4"/>
    </row>
    <row r="1026" spans="3:6">
      <c r="C1026" s="4"/>
      <c r="D1026" s="4"/>
      <c r="E1026" s="4"/>
      <c r="F1026" s="4"/>
    </row>
    <row r="1027" spans="3:6">
      <c r="C1027" s="4"/>
      <c r="D1027" s="4"/>
      <c r="E1027" s="4"/>
      <c r="F1027" s="4"/>
    </row>
    <row r="1028" spans="3:6">
      <c r="C1028" s="4"/>
      <c r="D1028" s="4"/>
      <c r="E1028" s="4"/>
      <c r="F1028" s="4"/>
    </row>
    <row r="1029" spans="3:6">
      <c r="C1029" s="4"/>
      <c r="D1029" s="4"/>
      <c r="E1029" s="4"/>
      <c r="F1029" s="4"/>
    </row>
    <row r="1030" spans="3:6">
      <c r="C1030" s="4"/>
      <c r="D1030" s="4"/>
      <c r="E1030" s="4"/>
      <c r="F1030" s="4"/>
    </row>
    <row r="1031" spans="3:6">
      <c r="C1031" s="4"/>
      <c r="D1031" s="4"/>
      <c r="E1031" s="4"/>
      <c r="F1031" s="4"/>
    </row>
    <row r="1032" spans="3:6">
      <c r="C1032" s="4"/>
      <c r="D1032" s="4"/>
      <c r="E1032" s="4"/>
      <c r="F1032" s="4"/>
    </row>
    <row r="1033" spans="3:6">
      <c r="C1033" s="4"/>
      <c r="D1033" s="4"/>
      <c r="E1033" s="4"/>
      <c r="F1033" s="4"/>
    </row>
    <row r="1034" spans="3:6">
      <c r="C1034" s="4"/>
      <c r="D1034" s="4"/>
      <c r="E1034" s="4"/>
      <c r="F1034" s="4"/>
    </row>
    <row r="1035" spans="3:6">
      <c r="C1035" s="4"/>
      <c r="D1035" s="4"/>
      <c r="E1035" s="4"/>
      <c r="F1035" s="4"/>
    </row>
    <row r="1036" spans="3:6">
      <c r="C1036" s="4"/>
      <c r="D1036" s="4"/>
      <c r="E1036" s="4"/>
      <c r="F1036" s="4"/>
    </row>
    <row r="1037" spans="3:6">
      <c r="C1037" s="4"/>
      <c r="D1037" s="4"/>
      <c r="E1037" s="4"/>
      <c r="F1037" s="4"/>
    </row>
    <row r="1038" spans="3:6">
      <c r="C1038" s="4"/>
      <c r="D1038" s="4"/>
      <c r="E1038" s="4"/>
      <c r="F1038" s="4"/>
    </row>
    <row r="1039" spans="3:6">
      <c r="C1039" s="4"/>
      <c r="D1039" s="4"/>
      <c r="E1039" s="4"/>
      <c r="F1039" s="4"/>
    </row>
    <row r="1040" spans="3:6">
      <c r="C1040" s="4"/>
      <c r="D1040" s="4"/>
      <c r="E1040" s="4"/>
      <c r="F1040" s="4"/>
    </row>
    <row r="1041" spans="3:6">
      <c r="C1041" s="4"/>
      <c r="D1041" s="4"/>
      <c r="E1041" s="4"/>
      <c r="F1041" s="4"/>
    </row>
    <row r="1042" spans="3:6">
      <c r="C1042" s="4"/>
      <c r="D1042" s="4"/>
      <c r="E1042" s="4"/>
      <c r="F1042" s="4"/>
    </row>
    <row r="1043" spans="3:6">
      <c r="C1043" s="4"/>
      <c r="D1043" s="4"/>
      <c r="E1043" s="4"/>
      <c r="F1043" s="4"/>
    </row>
    <row r="1044" spans="3:6">
      <c r="C1044" s="4"/>
      <c r="D1044" s="4"/>
      <c r="E1044" s="4"/>
      <c r="F1044" s="4"/>
    </row>
    <row r="1045" spans="3:6">
      <c r="C1045" s="4"/>
      <c r="D1045" s="4"/>
      <c r="E1045" s="4"/>
      <c r="F1045" s="4"/>
    </row>
    <row r="1046" spans="3:6">
      <c r="C1046" s="4"/>
      <c r="D1046" s="4"/>
      <c r="E1046" s="4"/>
      <c r="F1046" s="4"/>
    </row>
    <row r="1047" spans="3:6">
      <c r="C1047" s="4"/>
      <c r="D1047" s="4"/>
      <c r="E1047" s="4"/>
      <c r="F1047" s="4"/>
    </row>
    <row r="1048" spans="3:6">
      <c r="C1048" s="4"/>
      <c r="D1048" s="4"/>
      <c r="E1048" s="4"/>
      <c r="F1048" s="4"/>
    </row>
    <row r="1049" spans="3:6">
      <c r="C1049" s="4"/>
      <c r="D1049" s="4"/>
      <c r="E1049" s="4"/>
      <c r="F1049" s="4"/>
    </row>
    <row r="1050" spans="3:6">
      <c r="C1050" s="4"/>
      <c r="D1050" s="4"/>
      <c r="E1050" s="4"/>
      <c r="F1050" s="4"/>
    </row>
    <row r="1051" spans="3:6">
      <c r="C1051" s="4"/>
      <c r="D1051" s="4"/>
      <c r="E1051" s="4"/>
      <c r="F1051" s="4"/>
    </row>
    <row r="1052" spans="3:6">
      <c r="C1052" s="4"/>
      <c r="D1052" s="4"/>
      <c r="E1052" s="4"/>
      <c r="F1052" s="4"/>
    </row>
    <row r="1053" spans="3:6">
      <c r="C1053" s="4"/>
      <c r="D1053" s="4"/>
      <c r="E1053" s="4"/>
      <c r="F1053" s="4"/>
    </row>
    <row r="1054" spans="3:6">
      <c r="C1054" s="4"/>
      <c r="D1054" s="4"/>
      <c r="E1054" s="4"/>
      <c r="F1054" s="4"/>
    </row>
    <row r="1055" spans="3:6">
      <c r="C1055" s="4"/>
      <c r="D1055" s="4"/>
      <c r="E1055" s="4"/>
      <c r="F1055" s="4"/>
    </row>
    <row r="1056" spans="3:6">
      <c r="C1056" s="4"/>
      <c r="D1056" s="4"/>
      <c r="E1056" s="4"/>
      <c r="F1056" s="4"/>
    </row>
    <row r="1057" spans="3:6">
      <c r="C1057" s="4"/>
      <c r="D1057" s="4"/>
      <c r="E1057" s="4"/>
      <c r="F1057" s="4"/>
    </row>
    <row r="1058" spans="3:6">
      <c r="C1058" s="4"/>
      <c r="D1058" s="4"/>
      <c r="E1058" s="4"/>
      <c r="F1058" s="4"/>
    </row>
    <row r="1059" spans="3:6">
      <c r="C1059" s="4"/>
      <c r="D1059" s="4"/>
      <c r="E1059" s="4"/>
      <c r="F1059" s="4"/>
    </row>
    <row r="1060" spans="3:6">
      <c r="C1060" s="4"/>
      <c r="D1060" s="4"/>
      <c r="E1060" s="4"/>
      <c r="F1060" s="4"/>
    </row>
    <row r="1061" spans="3:6">
      <c r="C1061" s="4"/>
      <c r="D1061" s="4"/>
      <c r="E1061" s="4"/>
      <c r="F1061" s="4"/>
    </row>
    <row r="1062" spans="3:6">
      <c r="C1062" s="4"/>
      <c r="D1062" s="4"/>
      <c r="E1062" s="4"/>
      <c r="F1062" s="4"/>
    </row>
    <row r="1063" spans="3:6">
      <c r="C1063" s="4"/>
      <c r="D1063" s="4"/>
      <c r="E1063" s="4"/>
      <c r="F1063" s="4"/>
    </row>
    <row r="1064" spans="3:6">
      <c r="C1064" s="4"/>
      <c r="D1064" s="4"/>
      <c r="E1064" s="4"/>
      <c r="F1064" s="4"/>
    </row>
    <row r="1065" spans="3:6">
      <c r="C1065" s="4"/>
      <c r="D1065" s="4"/>
      <c r="E1065" s="4"/>
      <c r="F1065" s="4"/>
    </row>
    <row r="1066" spans="3:6">
      <c r="C1066" s="4"/>
      <c r="D1066" s="4"/>
      <c r="E1066" s="4"/>
      <c r="F1066" s="4"/>
    </row>
    <row r="1067" spans="3:6">
      <c r="C1067" s="4"/>
      <c r="D1067" s="4"/>
      <c r="E1067" s="4"/>
      <c r="F1067" s="4"/>
    </row>
    <row r="1068" spans="3:6">
      <c r="C1068" s="4"/>
      <c r="D1068" s="4"/>
      <c r="E1068" s="4"/>
      <c r="F1068" s="4"/>
    </row>
    <row r="1069" spans="3:6">
      <c r="C1069" s="4"/>
      <c r="D1069" s="4"/>
      <c r="E1069" s="4"/>
      <c r="F1069" s="4"/>
    </row>
    <row r="1070" spans="3:6">
      <c r="C1070" s="4"/>
      <c r="D1070" s="4"/>
      <c r="E1070" s="4"/>
      <c r="F1070" s="4"/>
    </row>
    <row r="1071" spans="3:6">
      <c r="C1071" s="4"/>
      <c r="D1071" s="4"/>
      <c r="E1071" s="4"/>
      <c r="F1071" s="4"/>
    </row>
    <row r="1072" spans="3:6">
      <c r="C1072" s="4"/>
      <c r="D1072" s="4"/>
      <c r="E1072" s="4"/>
      <c r="F1072" s="4"/>
    </row>
    <row r="1073" spans="3:6">
      <c r="C1073" s="4"/>
      <c r="D1073" s="4"/>
      <c r="E1073" s="4"/>
      <c r="F1073" s="4"/>
    </row>
    <row r="1074" spans="3:6">
      <c r="C1074" s="4"/>
      <c r="D1074" s="4"/>
      <c r="E1074" s="4"/>
      <c r="F1074" s="4"/>
    </row>
    <row r="1075" spans="3:6">
      <c r="C1075" s="4"/>
      <c r="D1075" s="4"/>
      <c r="E1075" s="4"/>
      <c r="F1075" s="4"/>
    </row>
    <row r="1076" spans="3:6">
      <c r="C1076" s="4"/>
      <c r="D1076" s="4"/>
      <c r="E1076" s="4"/>
      <c r="F1076" s="4"/>
    </row>
    <row r="1077" spans="3:6">
      <c r="C1077" s="4"/>
      <c r="D1077" s="4"/>
      <c r="E1077" s="4"/>
      <c r="F1077" s="4"/>
    </row>
    <row r="1078" spans="3:6">
      <c r="C1078" s="4"/>
      <c r="D1078" s="4"/>
      <c r="E1078" s="4"/>
      <c r="F1078" s="4"/>
    </row>
    <row r="1079" spans="3:6">
      <c r="C1079" s="4"/>
      <c r="D1079" s="4"/>
      <c r="E1079" s="4"/>
      <c r="F1079" s="4"/>
    </row>
    <row r="1080" spans="3:6">
      <c r="C1080" s="4"/>
      <c r="D1080" s="4"/>
      <c r="E1080" s="4"/>
      <c r="F1080" s="4"/>
    </row>
    <row r="1081" spans="3:6">
      <c r="C1081" s="4"/>
      <c r="D1081" s="4"/>
      <c r="E1081" s="4"/>
      <c r="F1081" s="4"/>
    </row>
    <row r="1082" spans="3:6">
      <c r="C1082" s="4"/>
      <c r="D1082" s="4"/>
      <c r="E1082" s="4"/>
      <c r="F1082" s="4"/>
    </row>
    <row r="1083" spans="3:6">
      <c r="C1083" s="4"/>
      <c r="D1083" s="4"/>
      <c r="E1083" s="4"/>
      <c r="F1083" s="4"/>
    </row>
    <row r="1084" spans="3:6">
      <c r="C1084" s="4"/>
      <c r="D1084" s="4"/>
      <c r="E1084" s="4"/>
      <c r="F1084" s="4"/>
    </row>
    <row r="1085" spans="3:6">
      <c r="C1085" s="4"/>
      <c r="D1085" s="4"/>
      <c r="E1085" s="4"/>
      <c r="F1085" s="4"/>
    </row>
    <row r="1086" spans="3:6">
      <c r="C1086" s="4"/>
      <c r="D1086" s="4"/>
      <c r="E1086" s="4"/>
      <c r="F1086" s="4"/>
    </row>
    <row r="1087" spans="3:6">
      <c r="C1087" s="4"/>
      <c r="D1087" s="4"/>
      <c r="E1087" s="4"/>
      <c r="F1087" s="4"/>
    </row>
    <row r="1088" spans="3:6">
      <c r="C1088" s="4"/>
      <c r="D1088" s="4"/>
      <c r="E1088" s="4"/>
      <c r="F1088" s="4"/>
    </row>
    <row r="1089" spans="3:6">
      <c r="C1089" s="4"/>
      <c r="D1089" s="4"/>
      <c r="E1089" s="4"/>
      <c r="F1089" s="4"/>
    </row>
    <row r="1090" spans="3:6">
      <c r="C1090" s="4"/>
      <c r="D1090" s="4"/>
      <c r="E1090" s="4"/>
      <c r="F1090" s="4"/>
    </row>
    <row r="1091" spans="3:6">
      <c r="C1091" s="4"/>
      <c r="D1091" s="4"/>
      <c r="E1091" s="4"/>
      <c r="F1091" s="4"/>
    </row>
    <row r="1092" spans="3:6">
      <c r="C1092" s="4"/>
      <c r="D1092" s="4"/>
      <c r="E1092" s="4"/>
      <c r="F1092" s="4"/>
    </row>
    <row r="1093" spans="3:6">
      <c r="C1093" s="4"/>
      <c r="D1093" s="4"/>
      <c r="E1093" s="4"/>
      <c r="F1093" s="4"/>
    </row>
    <row r="1094" spans="3:6">
      <c r="C1094" s="4"/>
      <c r="D1094" s="4"/>
      <c r="E1094" s="4"/>
      <c r="F1094" s="4"/>
    </row>
    <row r="1095" spans="3:6">
      <c r="C1095" s="4"/>
      <c r="D1095" s="4"/>
      <c r="E1095" s="4"/>
      <c r="F1095" s="4"/>
    </row>
    <row r="1096" spans="3:6">
      <c r="C1096" s="4"/>
      <c r="D1096" s="4"/>
      <c r="E1096" s="4"/>
      <c r="F1096" s="4"/>
    </row>
    <row r="1097" spans="3:6">
      <c r="C1097" s="4"/>
      <c r="D1097" s="4"/>
      <c r="E1097" s="4"/>
      <c r="F1097" s="4"/>
    </row>
    <row r="1098" spans="3:6">
      <c r="C1098" s="4"/>
      <c r="D1098" s="4"/>
      <c r="E1098" s="4"/>
      <c r="F1098" s="4"/>
    </row>
    <row r="1099" spans="3:6">
      <c r="C1099" s="4"/>
      <c r="D1099" s="4"/>
      <c r="E1099" s="4"/>
      <c r="F1099" s="4"/>
    </row>
    <row r="1100" spans="3:6">
      <c r="C1100" s="4"/>
      <c r="D1100" s="4"/>
      <c r="E1100" s="4"/>
      <c r="F1100" s="4"/>
    </row>
    <row r="1101" spans="3:6">
      <c r="C1101" s="4"/>
      <c r="D1101" s="4"/>
      <c r="E1101" s="4"/>
      <c r="F1101" s="4"/>
    </row>
    <row r="1102" spans="3:6">
      <c r="C1102" s="4"/>
      <c r="D1102" s="4"/>
      <c r="E1102" s="4"/>
      <c r="F1102" s="4"/>
    </row>
    <row r="1103" spans="3:6">
      <c r="C1103" s="4"/>
      <c r="D1103" s="4"/>
      <c r="E1103" s="4"/>
      <c r="F1103" s="4"/>
    </row>
    <row r="1104" spans="3:6">
      <c r="C1104" s="4"/>
      <c r="D1104" s="4"/>
      <c r="E1104" s="4"/>
      <c r="F1104" s="4"/>
    </row>
    <row r="1105" spans="3:6">
      <c r="C1105" s="4"/>
      <c r="D1105" s="4"/>
      <c r="E1105" s="4"/>
      <c r="F1105" s="4"/>
    </row>
    <row r="1106" spans="3:6">
      <c r="C1106" s="4"/>
      <c r="D1106" s="4"/>
      <c r="E1106" s="4"/>
      <c r="F1106" s="4"/>
    </row>
    <row r="1107" spans="3:6">
      <c r="C1107" s="4"/>
      <c r="D1107" s="4"/>
      <c r="E1107" s="4"/>
      <c r="F1107" s="4"/>
    </row>
    <row r="1108" spans="3:6">
      <c r="C1108" s="4"/>
      <c r="D1108" s="4"/>
      <c r="E1108" s="4"/>
      <c r="F1108" s="4"/>
    </row>
    <row r="1109" spans="3:6">
      <c r="C1109" s="4"/>
      <c r="D1109" s="4"/>
      <c r="E1109" s="4"/>
      <c r="F1109" s="4"/>
    </row>
    <row r="1110" spans="3:6">
      <c r="C1110" s="4"/>
      <c r="D1110" s="4"/>
      <c r="E1110" s="4"/>
      <c r="F1110" s="4"/>
    </row>
    <row r="1111" spans="3:6">
      <c r="C1111" s="4"/>
      <c r="D1111" s="4"/>
      <c r="E1111" s="4"/>
      <c r="F1111" s="4"/>
    </row>
    <row r="1112" spans="3:6">
      <c r="C1112" s="4"/>
      <c r="D1112" s="4"/>
      <c r="E1112" s="4"/>
      <c r="F1112" s="4"/>
    </row>
    <row r="1113" spans="3:6">
      <c r="C1113" s="4"/>
      <c r="D1113" s="4"/>
      <c r="E1113" s="4"/>
      <c r="F1113" s="4"/>
    </row>
    <row r="1114" spans="3:6">
      <c r="C1114" s="4"/>
      <c r="D1114" s="4"/>
      <c r="E1114" s="4"/>
      <c r="F1114" s="4"/>
    </row>
    <row r="1115" spans="3:6">
      <c r="C1115" s="4"/>
      <c r="D1115" s="4"/>
      <c r="E1115" s="4"/>
      <c r="F1115" s="4"/>
    </row>
    <row r="1116" spans="3:6">
      <c r="C1116" s="4"/>
      <c r="D1116" s="4"/>
      <c r="E1116" s="4"/>
      <c r="F1116" s="4"/>
    </row>
    <row r="1117" spans="3:6">
      <c r="C1117" s="4"/>
      <c r="D1117" s="4"/>
      <c r="E1117" s="4"/>
      <c r="F1117" s="4"/>
    </row>
    <row r="1118" spans="3:6">
      <c r="C1118" s="4"/>
      <c r="D1118" s="4"/>
      <c r="E1118" s="4"/>
      <c r="F1118" s="4"/>
    </row>
    <row r="1119" spans="3:6">
      <c r="C1119" s="4"/>
      <c r="D1119" s="4"/>
      <c r="E1119" s="4"/>
      <c r="F1119" s="4"/>
    </row>
    <row r="1120" spans="3:6">
      <c r="C1120" s="4"/>
      <c r="D1120" s="4"/>
      <c r="E1120" s="4"/>
      <c r="F1120" s="4"/>
    </row>
    <row r="1121" spans="3:6">
      <c r="C1121" s="4"/>
      <c r="D1121" s="4"/>
      <c r="E1121" s="4"/>
      <c r="F1121" s="4"/>
    </row>
    <row r="1122" spans="3:6">
      <c r="C1122" s="4"/>
      <c r="D1122" s="4"/>
      <c r="E1122" s="4"/>
      <c r="F1122" s="4"/>
    </row>
    <row r="1123" spans="3:6">
      <c r="C1123" s="4"/>
      <c r="D1123" s="4"/>
      <c r="E1123" s="4"/>
      <c r="F1123" s="4"/>
    </row>
    <row r="1124" spans="3:6">
      <c r="C1124" s="4"/>
      <c r="D1124" s="4"/>
      <c r="E1124" s="4"/>
      <c r="F1124" s="4"/>
    </row>
    <row r="1125" spans="3:6">
      <c r="C1125" s="4"/>
      <c r="D1125" s="4"/>
      <c r="E1125" s="4"/>
      <c r="F1125" s="4"/>
    </row>
    <row r="1126" spans="3:6">
      <c r="C1126" s="4"/>
      <c r="D1126" s="4"/>
      <c r="E1126" s="4"/>
      <c r="F1126" s="4"/>
    </row>
    <row r="1127" spans="3:6">
      <c r="C1127" s="4"/>
      <c r="D1127" s="4"/>
      <c r="E1127" s="4"/>
      <c r="F1127" s="4"/>
    </row>
    <row r="1128" spans="3:6">
      <c r="C1128" s="4"/>
      <c r="D1128" s="4"/>
      <c r="E1128" s="4"/>
      <c r="F1128" s="4"/>
    </row>
    <row r="1129" spans="3:6">
      <c r="C1129" s="4"/>
      <c r="D1129" s="4"/>
      <c r="E1129" s="4"/>
      <c r="F1129" s="4"/>
    </row>
    <row r="1130" spans="3:6">
      <c r="C1130" s="4"/>
      <c r="D1130" s="4"/>
      <c r="E1130" s="4"/>
      <c r="F1130" s="4"/>
    </row>
    <row r="1131" spans="3:6">
      <c r="C1131" s="4"/>
      <c r="D1131" s="4"/>
      <c r="E1131" s="4"/>
      <c r="F1131" s="4"/>
    </row>
    <row r="1132" spans="3:6">
      <c r="C1132" s="4"/>
      <c r="D1132" s="4"/>
      <c r="E1132" s="4"/>
      <c r="F1132" s="4"/>
    </row>
    <row r="1133" spans="3:6">
      <c r="C1133" s="4"/>
      <c r="D1133" s="4"/>
      <c r="E1133" s="4"/>
      <c r="F1133" s="4"/>
    </row>
    <row r="1134" spans="3:6">
      <c r="C1134" s="4"/>
      <c r="D1134" s="4"/>
      <c r="E1134" s="4"/>
      <c r="F1134" s="4"/>
    </row>
    <row r="1135" spans="3:6">
      <c r="C1135" s="4"/>
      <c r="D1135" s="4"/>
      <c r="E1135" s="4"/>
      <c r="F1135" s="4"/>
    </row>
    <row r="1136" spans="3:6">
      <c r="C1136" s="4"/>
      <c r="D1136" s="4"/>
      <c r="E1136" s="4"/>
      <c r="F1136" s="4"/>
    </row>
    <row r="1137" spans="3:6">
      <c r="C1137" s="4"/>
      <c r="D1137" s="4"/>
      <c r="E1137" s="4"/>
      <c r="F1137" s="4"/>
    </row>
    <row r="1138" spans="3:6">
      <c r="C1138" s="4"/>
      <c r="D1138" s="4"/>
      <c r="E1138" s="4"/>
      <c r="F1138" s="4"/>
    </row>
    <row r="1139" spans="3:6">
      <c r="C1139" s="4"/>
      <c r="D1139" s="4"/>
      <c r="E1139" s="4"/>
      <c r="F1139" s="4"/>
    </row>
    <row r="1140" spans="3:6">
      <c r="C1140" s="4"/>
      <c r="D1140" s="4"/>
      <c r="E1140" s="4"/>
      <c r="F1140" s="4"/>
    </row>
    <row r="1141" spans="3:6">
      <c r="C1141" s="4"/>
      <c r="D1141" s="4"/>
      <c r="E1141" s="4"/>
      <c r="F1141" s="4"/>
    </row>
    <row r="1142" spans="3:6">
      <c r="C1142" s="4"/>
      <c r="D1142" s="4"/>
      <c r="E1142" s="4"/>
      <c r="F1142" s="4"/>
    </row>
    <row r="1143" spans="3:6">
      <c r="C1143" s="4"/>
      <c r="D1143" s="4"/>
      <c r="E1143" s="4"/>
      <c r="F1143" s="4"/>
    </row>
    <row r="1144" spans="3:6">
      <c r="C1144" s="4"/>
      <c r="D1144" s="4"/>
      <c r="E1144" s="4"/>
      <c r="F1144" s="4"/>
    </row>
    <row r="1145" spans="3:6">
      <c r="C1145" s="4"/>
      <c r="D1145" s="4"/>
      <c r="E1145" s="4"/>
      <c r="F1145" s="4"/>
    </row>
    <row r="1146" spans="3:6">
      <c r="C1146" s="4"/>
      <c r="D1146" s="4"/>
      <c r="E1146" s="4"/>
      <c r="F1146" s="4"/>
    </row>
    <row r="1147" spans="3:6">
      <c r="C1147" s="4"/>
      <c r="D1147" s="4"/>
      <c r="E1147" s="4"/>
      <c r="F1147" s="4"/>
    </row>
    <row r="1148" spans="3:6">
      <c r="C1148" s="4"/>
      <c r="D1148" s="4"/>
      <c r="E1148" s="4"/>
      <c r="F1148" s="4"/>
    </row>
    <row r="1149" spans="3:6">
      <c r="C1149" s="4"/>
      <c r="D1149" s="4"/>
      <c r="E1149" s="4"/>
      <c r="F1149" s="4"/>
    </row>
    <row r="1150" spans="3:6">
      <c r="C1150" s="4"/>
      <c r="D1150" s="4"/>
      <c r="E1150" s="4"/>
      <c r="F1150" s="4"/>
    </row>
    <row r="1151" spans="3:6">
      <c r="C1151" s="4"/>
      <c r="D1151" s="4"/>
      <c r="E1151" s="4"/>
      <c r="F1151" s="4"/>
    </row>
    <row r="1152" spans="3:6">
      <c r="C1152" s="4"/>
      <c r="D1152" s="4"/>
      <c r="E1152" s="4"/>
      <c r="F1152" s="4"/>
    </row>
    <row r="1153" spans="3:6">
      <c r="C1153" s="4"/>
      <c r="D1153" s="4"/>
      <c r="E1153" s="4"/>
      <c r="F1153" s="4"/>
    </row>
    <row r="1154" spans="3:6">
      <c r="C1154" s="4"/>
      <c r="D1154" s="4"/>
      <c r="E1154" s="4"/>
      <c r="F1154" s="4"/>
    </row>
    <row r="1155" spans="3:6">
      <c r="C1155" s="4"/>
      <c r="D1155" s="4"/>
      <c r="E1155" s="4"/>
      <c r="F1155" s="4"/>
    </row>
    <row r="1156" spans="3:6">
      <c r="C1156" s="4"/>
      <c r="D1156" s="4"/>
      <c r="E1156" s="4"/>
      <c r="F1156" s="4"/>
    </row>
    <row r="1157" spans="3:6">
      <c r="C1157" s="4"/>
      <c r="D1157" s="4"/>
      <c r="E1157" s="4"/>
      <c r="F1157" s="4"/>
    </row>
    <row r="1158" spans="3:6">
      <c r="C1158" s="4"/>
      <c r="D1158" s="4"/>
      <c r="E1158" s="4"/>
      <c r="F1158" s="4"/>
    </row>
    <row r="1159" spans="3:6">
      <c r="C1159" s="4"/>
      <c r="D1159" s="4"/>
      <c r="E1159" s="4"/>
      <c r="F1159" s="4"/>
    </row>
    <row r="1160" spans="3:6">
      <c r="C1160" s="4"/>
      <c r="D1160" s="4"/>
      <c r="E1160" s="4"/>
      <c r="F1160" s="4"/>
    </row>
    <row r="1161" spans="3:6">
      <c r="C1161" s="4"/>
      <c r="D1161" s="4"/>
      <c r="E1161" s="4"/>
      <c r="F1161" s="4"/>
    </row>
    <row r="1162" spans="3:6">
      <c r="C1162" s="4"/>
      <c r="D1162" s="4"/>
      <c r="E1162" s="4"/>
      <c r="F1162" s="4"/>
    </row>
    <row r="1163" spans="3:6">
      <c r="C1163" s="4"/>
      <c r="D1163" s="4"/>
      <c r="E1163" s="4"/>
      <c r="F1163" s="4"/>
    </row>
    <row r="1164" spans="3:6">
      <c r="C1164" s="4"/>
      <c r="D1164" s="4"/>
      <c r="E1164" s="4"/>
      <c r="F1164" s="4"/>
    </row>
    <row r="1165" spans="3:6">
      <c r="C1165" s="4"/>
      <c r="D1165" s="4"/>
      <c r="E1165" s="4"/>
      <c r="F1165" s="4"/>
    </row>
    <row r="1166" spans="3:6">
      <c r="C1166" s="4"/>
      <c r="D1166" s="4"/>
      <c r="E1166" s="4"/>
      <c r="F1166" s="4"/>
    </row>
    <row r="1167" spans="3:6">
      <c r="C1167" s="4"/>
      <c r="D1167" s="4"/>
      <c r="E1167" s="4"/>
      <c r="F1167" s="4"/>
    </row>
    <row r="1168" spans="3:6">
      <c r="C1168" s="4"/>
      <c r="D1168" s="4"/>
      <c r="E1168" s="4"/>
      <c r="F1168" s="4"/>
    </row>
    <row r="1169" spans="3:6">
      <c r="C1169" s="4"/>
      <c r="D1169" s="4"/>
      <c r="E1169" s="4"/>
      <c r="F1169" s="4"/>
    </row>
    <row r="1170" spans="3:6">
      <c r="C1170" s="4"/>
      <c r="D1170" s="4"/>
      <c r="E1170" s="4"/>
      <c r="F1170" s="4"/>
    </row>
    <row r="1171" spans="3:6">
      <c r="C1171" s="4"/>
      <c r="D1171" s="4"/>
      <c r="E1171" s="4"/>
      <c r="F1171" s="4"/>
    </row>
    <row r="1172" spans="3:6">
      <c r="C1172" s="4"/>
      <c r="D1172" s="4"/>
      <c r="E1172" s="4"/>
      <c r="F1172" s="4"/>
    </row>
    <row r="1173" spans="3:6">
      <c r="C1173" s="4"/>
      <c r="D1173" s="4"/>
      <c r="E1173" s="4"/>
      <c r="F1173" s="4"/>
    </row>
    <row r="1174" spans="3:6">
      <c r="C1174" s="4"/>
      <c r="D1174" s="4"/>
      <c r="E1174" s="4"/>
      <c r="F1174" s="4"/>
    </row>
    <row r="1175" spans="3:6">
      <c r="C1175" s="4"/>
      <c r="D1175" s="4"/>
      <c r="E1175" s="4"/>
      <c r="F1175" s="4"/>
    </row>
    <row r="1176" spans="3:6">
      <c r="C1176" s="4"/>
      <c r="D1176" s="4"/>
      <c r="E1176" s="4"/>
      <c r="F1176" s="4"/>
    </row>
    <row r="1177" spans="3:6">
      <c r="C1177" s="4"/>
      <c r="D1177" s="4"/>
      <c r="E1177" s="4"/>
      <c r="F1177" s="4"/>
    </row>
    <row r="1178" spans="3:6">
      <c r="C1178" s="4"/>
      <c r="D1178" s="4"/>
      <c r="E1178" s="4"/>
      <c r="F1178" s="4"/>
    </row>
    <row r="1179" spans="3:6">
      <c r="C1179" s="4"/>
      <c r="D1179" s="4"/>
      <c r="E1179" s="4"/>
      <c r="F1179" s="4"/>
    </row>
    <row r="1180" spans="3:6">
      <c r="C1180" s="4"/>
      <c r="D1180" s="4"/>
      <c r="E1180" s="4"/>
      <c r="F1180" s="4"/>
    </row>
    <row r="1181" spans="3:6">
      <c r="C1181" s="4"/>
      <c r="D1181" s="4"/>
      <c r="E1181" s="4"/>
      <c r="F1181" s="4"/>
    </row>
    <row r="1182" spans="3:6">
      <c r="C1182" s="4"/>
      <c r="D1182" s="4"/>
      <c r="E1182" s="4"/>
      <c r="F1182" s="4"/>
    </row>
    <row r="1183" spans="3:6">
      <c r="C1183" s="4"/>
      <c r="D1183" s="4"/>
      <c r="E1183" s="4"/>
      <c r="F1183" s="4"/>
    </row>
    <row r="1184" spans="3:6">
      <c r="C1184" s="4"/>
      <c r="D1184" s="4"/>
      <c r="E1184" s="4"/>
      <c r="F1184" s="4"/>
    </row>
    <row r="1185" spans="3:6">
      <c r="C1185" s="4"/>
      <c r="D1185" s="4"/>
      <c r="E1185" s="4"/>
      <c r="F1185" s="4"/>
    </row>
    <row r="1186" spans="3:6">
      <c r="C1186" s="4"/>
      <c r="D1186" s="4"/>
      <c r="E1186" s="4"/>
      <c r="F1186" s="4"/>
    </row>
    <row r="1187" spans="3:6">
      <c r="C1187" s="4"/>
      <c r="D1187" s="4"/>
      <c r="E1187" s="4"/>
      <c r="F1187" s="4"/>
    </row>
    <row r="1188" spans="3:6">
      <c r="C1188" s="4"/>
      <c r="D1188" s="4"/>
      <c r="E1188" s="4"/>
      <c r="F1188" s="4"/>
    </row>
    <row r="1189" spans="3:6">
      <c r="C1189" s="4"/>
      <c r="D1189" s="4"/>
      <c r="E1189" s="4"/>
      <c r="F1189" s="4"/>
    </row>
    <row r="1190" spans="3:6">
      <c r="C1190" s="4"/>
      <c r="D1190" s="4"/>
      <c r="E1190" s="4"/>
      <c r="F1190" s="4"/>
    </row>
    <row r="1191" spans="3:6">
      <c r="C1191" s="4"/>
      <c r="D1191" s="4"/>
      <c r="E1191" s="4"/>
      <c r="F1191" s="4"/>
    </row>
    <row r="1192" spans="3:6">
      <c r="C1192" s="4"/>
      <c r="D1192" s="4"/>
      <c r="E1192" s="4"/>
      <c r="F1192" s="4"/>
    </row>
    <row r="1193" spans="3:6">
      <c r="C1193" s="4"/>
      <c r="D1193" s="4"/>
      <c r="E1193" s="4"/>
      <c r="F1193" s="4"/>
    </row>
    <row r="1194" spans="3:6">
      <c r="C1194" s="4"/>
      <c r="D1194" s="4"/>
      <c r="E1194" s="4"/>
      <c r="F1194" s="4"/>
    </row>
    <row r="1195" spans="3:6">
      <c r="C1195" s="4"/>
      <c r="D1195" s="4"/>
      <c r="E1195" s="4"/>
      <c r="F1195" s="4"/>
    </row>
    <row r="1196" spans="3:6">
      <c r="C1196" s="4"/>
      <c r="D1196" s="4"/>
      <c r="E1196" s="4"/>
      <c r="F1196" s="4"/>
    </row>
    <row r="1197" spans="3:6">
      <c r="C1197" s="4"/>
      <c r="D1197" s="4"/>
      <c r="E1197" s="4"/>
      <c r="F1197" s="4"/>
    </row>
    <row r="1198" spans="3:6">
      <c r="C1198" s="4"/>
      <c r="D1198" s="4"/>
      <c r="E1198" s="4"/>
      <c r="F1198" s="4"/>
    </row>
    <row r="1199" spans="3:6">
      <c r="C1199" s="4"/>
      <c r="D1199" s="4"/>
      <c r="E1199" s="4"/>
      <c r="F1199" s="4"/>
    </row>
    <row r="1200" spans="3:6">
      <c r="C1200" s="4"/>
      <c r="D1200" s="4"/>
      <c r="E1200" s="4"/>
      <c r="F1200" s="4"/>
    </row>
    <row r="1201" spans="3:6">
      <c r="C1201" s="4"/>
      <c r="D1201" s="4"/>
      <c r="E1201" s="4"/>
      <c r="F1201" s="4"/>
    </row>
    <row r="1202" spans="3:6">
      <c r="C1202" s="4"/>
      <c r="D1202" s="4"/>
      <c r="E1202" s="4"/>
      <c r="F1202" s="4"/>
    </row>
    <row r="1203" spans="3:6">
      <c r="C1203" s="4"/>
      <c r="D1203" s="4"/>
      <c r="E1203" s="4"/>
      <c r="F1203" s="4"/>
    </row>
    <row r="1204" spans="3:6">
      <c r="C1204" s="4"/>
      <c r="D1204" s="4"/>
      <c r="E1204" s="4"/>
      <c r="F1204" s="4"/>
    </row>
    <row r="1205" spans="3:6">
      <c r="C1205" s="4"/>
      <c r="D1205" s="4"/>
      <c r="E1205" s="4"/>
      <c r="F1205" s="4"/>
    </row>
    <row r="1206" spans="3:6">
      <c r="C1206" s="4"/>
      <c r="D1206" s="4"/>
      <c r="E1206" s="4"/>
      <c r="F1206" s="4"/>
    </row>
    <row r="1207" spans="3:6">
      <c r="C1207" s="4"/>
      <c r="D1207" s="4"/>
      <c r="E1207" s="4"/>
      <c r="F1207" s="4"/>
    </row>
    <row r="1208" spans="3:6">
      <c r="C1208" s="4"/>
      <c r="D1208" s="4"/>
      <c r="E1208" s="4"/>
      <c r="F1208" s="4"/>
    </row>
    <row r="1209" spans="3:6">
      <c r="C1209" s="4"/>
      <c r="D1209" s="4"/>
      <c r="E1209" s="4"/>
      <c r="F1209" s="4"/>
    </row>
    <row r="1210" spans="3:6">
      <c r="C1210" s="4"/>
      <c r="D1210" s="4"/>
      <c r="E1210" s="4"/>
      <c r="F1210" s="4"/>
    </row>
    <row r="1211" spans="3:6">
      <c r="C1211" s="4"/>
      <c r="D1211" s="4"/>
      <c r="E1211" s="4"/>
      <c r="F1211" s="4"/>
    </row>
    <row r="1212" spans="3:6">
      <c r="C1212" s="4"/>
      <c r="D1212" s="4"/>
      <c r="E1212" s="4"/>
      <c r="F1212" s="4"/>
    </row>
    <row r="1213" spans="3:6">
      <c r="C1213" s="4"/>
      <c r="D1213" s="4"/>
      <c r="E1213" s="4"/>
      <c r="F1213" s="4"/>
    </row>
    <row r="1214" spans="3:6">
      <c r="C1214" s="4"/>
      <c r="D1214" s="4"/>
      <c r="E1214" s="4"/>
      <c r="F1214" s="4"/>
    </row>
    <row r="1215" spans="3:6">
      <c r="C1215" s="4"/>
      <c r="D1215" s="4"/>
      <c r="E1215" s="4"/>
      <c r="F1215" s="4"/>
    </row>
    <row r="1216" spans="3:6">
      <c r="C1216" s="4"/>
      <c r="D1216" s="4"/>
      <c r="E1216" s="4"/>
      <c r="F1216" s="4"/>
    </row>
    <row r="1217" spans="3:6">
      <c r="C1217" s="4"/>
      <c r="D1217" s="4"/>
      <c r="E1217" s="4"/>
      <c r="F1217" s="4"/>
    </row>
    <row r="1218" spans="3:6">
      <c r="C1218" s="4"/>
      <c r="D1218" s="4"/>
      <c r="E1218" s="4"/>
      <c r="F1218" s="4"/>
    </row>
    <row r="1219" spans="3:6">
      <c r="C1219" s="4"/>
      <c r="D1219" s="4"/>
      <c r="E1219" s="4"/>
      <c r="F1219" s="4"/>
    </row>
    <row r="1220" spans="3:6">
      <c r="C1220" s="4"/>
      <c r="D1220" s="4"/>
      <c r="E1220" s="4"/>
      <c r="F1220" s="4"/>
    </row>
    <row r="1221" spans="3:6">
      <c r="C1221" s="4"/>
      <c r="D1221" s="4"/>
      <c r="E1221" s="4"/>
      <c r="F1221" s="4"/>
    </row>
    <row r="1222" spans="3:6">
      <c r="C1222" s="4"/>
      <c r="D1222" s="4"/>
      <c r="E1222" s="4"/>
      <c r="F1222" s="4"/>
    </row>
    <row r="1223" spans="3:6">
      <c r="C1223" s="4"/>
      <c r="D1223" s="4"/>
      <c r="E1223" s="4"/>
      <c r="F1223" s="4"/>
    </row>
    <row r="1224" spans="3:6">
      <c r="C1224" s="4"/>
      <c r="D1224" s="4"/>
      <c r="E1224" s="4"/>
      <c r="F1224" s="4"/>
    </row>
    <row r="1225" spans="3:6">
      <c r="C1225" s="4"/>
      <c r="D1225" s="4"/>
      <c r="E1225" s="4"/>
      <c r="F1225" s="4"/>
    </row>
    <row r="1226" spans="3:6">
      <c r="C1226" s="4"/>
      <c r="D1226" s="4"/>
      <c r="E1226" s="4"/>
      <c r="F1226" s="4"/>
    </row>
    <row r="1227" spans="3:6">
      <c r="C1227" s="4"/>
      <c r="D1227" s="4"/>
      <c r="E1227" s="4"/>
      <c r="F1227" s="4"/>
    </row>
    <row r="1228" spans="3:6">
      <c r="C1228" s="4"/>
      <c r="D1228" s="4"/>
      <c r="E1228" s="4"/>
      <c r="F1228" s="4"/>
    </row>
    <row r="1229" spans="3:6">
      <c r="C1229" s="4"/>
      <c r="D1229" s="4"/>
      <c r="E1229" s="4"/>
      <c r="F1229" s="4"/>
    </row>
    <row r="1230" spans="3:6">
      <c r="C1230" s="4"/>
      <c r="D1230" s="4"/>
      <c r="E1230" s="4"/>
      <c r="F1230" s="4"/>
    </row>
    <row r="1231" spans="3:6">
      <c r="C1231" s="4"/>
      <c r="D1231" s="4"/>
      <c r="E1231" s="4"/>
      <c r="F1231" s="4"/>
    </row>
    <row r="1232" spans="3:6">
      <c r="C1232" s="4"/>
      <c r="D1232" s="4"/>
      <c r="E1232" s="4"/>
      <c r="F1232" s="4"/>
    </row>
    <row r="1233" spans="3:6">
      <c r="C1233" s="4"/>
      <c r="D1233" s="4"/>
      <c r="E1233" s="4"/>
      <c r="F1233" s="4"/>
    </row>
    <row r="1234" spans="3:6">
      <c r="C1234" s="4"/>
      <c r="D1234" s="4"/>
      <c r="E1234" s="4"/>
      <c r="F1234" s="4"/>
    </row>
    <row r="1235" spans="3:6">
      <c r="C1235" s="4"/>
      <c r="D1235" s="4"/>
      <c r="E1235" s="4"/>
      <c r="F1235" s="4"/>
    </row>
    <row r="1236" spans="3:6">
      <c r="C1236" s="4"/>
      <c r="D1236" s="4"/>
      <c r="E1236" s="4"/>
      <c r="F1236" s="4"/>
    </row>
    <row r="1237" spans="3:6">
      <c r="C1237" s="4"/>
      <c r="D1237" s="4"/>
      <c r="E1237" s="4"/>
      <c r="F1237" s="4"/>
    </row>
  </sheetData>
  <dataValidations count="8">
    <dataValidation type="list" allowBlank="1" showInputMessage="1" showErrorMessage="1" error="Es sind nur die Werte 1 und 2 zulässig" sqref="D4" xr:uid="{00000000-0002-0000-0400-000000000000}">
      <formula1>"1.O. Selektion,1.O. Aggregat,2.O. Selektion,2.O. Aggregat"</formula1>
    </dataValidation>
    <dataValidation type="list" allowBlank="1" showInputMessage="1" showErrorMessage="1" sqref="E5" xr:uid="{00000000-0002-0000-0400-000001000000}">
      <formula1>"konstant,variabel"</formula1>
    </dataValidation>
    <dataValidation type="whole" allowBlank="1" showInputMessage="1" showErrorMessage="1" error="Es sind nur ganze Zahlen von 0 bis 120 zulässig." sqref="B4" xr:uid="{00000000-0002-0000-0400-000002000000}">
      <formula1>0</formula1>
      <formula2>120</formula2>
    </dataValidation>
    <dataValidation type="whole" allowBlank="1" showInputMessage="1" showErrorMessage="1" error="Es sind nur ganze Zahlen von 1900 bis 2100 zulässig." sqref="B3" xr:uid="{00000000-0002-0000-0400-000003000000}">
      <formula1>1900</formula1>
      <formula2>2100</formula2>
    </dataValidation>
    <dataValidation type="whole" allowBlank="1" showInputMessage="1" showErrorMessage="1" error="Für T_2 sind nur ganze Zahlen von 10 bis 1000 zulässig und T_2 muss größer als T_1 sein." sqref="B9" xr:uid="{00000000-0002-0000-0400-000004000000}">
      <formula1>MAX(B8+1,10)</formula1>
      <formula2>1000</formula2>
    </dataValidation>
    <dataValidation type="whole" allowBlank="1" showInputMessage="1" showErrorMessage="1" error="Für T_1 sind nur ganze Zahlen von 5 bis 1000 zulässig und T_1 muss kleiner als T_2 sein." sqref="B8" xr:uid="{00000000-0002-0000-0400-000005000000}">
      <formula1>5</formula1>
      <formula2>MIN(1000,B9-1)</formula2>
    </dataValidation>
    <dataValidation type="whole" allowBlank="1" showInputMessage="1" showErrorMessage="1" error="Es sind nur ganze Zahlen von 0 bis 100 zulässig._x000a_" sqref="B5" xr:uid="{00000000-0002-0000-0400-000006000000}">
      <formula1>0</formula1>
      <formula2>100</formula2>
    </dataValidation>
    <dataValidation type="list" allowBlank="1" showInputMessage="1" showErrorMessage="1" error="Es sind nur die Werte 1 und 2 zulässig" sqref="B6" xr:uid="{00000000-0002-0000-0400-000007000000}">
      <formula1>"1,2"</formula1>
    </dataValidation>
  </dataValidations>
  <pageMargins left="0.78740157480314965" right="0.78740157480314965" top="0.98425196850393704" bottom="0.98425196850393704" header="0.51181102362204722" footer="0.51181102362204722"/>
  <pageSetup paperSize="9" fitToWidth="4" fitToHeight="5" pageOrder="overThenDown"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2"/>
  <dimension ref="A1:M713"/>
  <sheetViews>
    <sheetView showGridLines="0" topLeftCell="F1" workbookViewId="0">
      <selection activeCell="D1" sqref="D1"/>
    </sheetView>
  </sheetViews>
  <sheetFormatPr baseColWidth="10" defaultRowHeight="13.2"/>
  <cols>
    <col min="1" max="1" width="5.33203125" style="14" bestFit="1" customWidth="1"/>
    <col min="2" max="3" width="14.44140625" bestFit="1" customWidth="1"/>
    <col min="4" max="5" width="13.33203125" bestFit="1" customWidth="1"/>
    <col min="6" max="7" width="14.44140625" bestFit="1" customWidth="1"/>
    <col min="8" max="9" width="13.33203125" bestFit="1" customWidth="1"/>
    <col min="10" max="11" width="14.44140625" bestFit="1" customWidth="1"/>
    <col min="12" max="13" width="13.33203125" bestFit="1" customWidth="1"/>
  </cols>
  <sheetData>
    <row r="1" spans="1:13">
      <c r="A1" s="10"/>
      <c r="B1" s="10" t="s">
        <v>9</v>
      </c>
      <c r="C1" s="10" t="s">
        <v>9</v>
      </c>
      <c r="D1" s="10" t="s">
        <v>8</v>
      </c>
      <c r="E1" s="10" t="s">
        <v>8</v>
      </c>
      <c r="F1" s="10" t="s">
        <v>9</v>
      </c>
      <c r="G1" s="10" t="s">
        <v>9</v>
      </c>
      <c r="H1" s="10" t="s">
        <v>8</v>
      </c>
      <c r="I1" s="10" t="s">
        <v>8</v>
      </c>
      <c r="J1" s="10" t="s">
        <v>9</v>
      </c>
      <c r="K1" s="10" t="s">
        <v>9</v>
      </c>
      <c r="L1" s="10" t="s">
        <v>8</v>
      </c>
      <c r="M1" s="10" t="s">
        <v>8</v>
      </c>
    </row>
    <row r="2" spans="1:13">
      <c r="A2" s="10"/>
      <c r="B2" s="10" t="s">
        <v>7</v>
      </c>
      <c r="C2" s="10" t="s">
        <v>7</v>
      </c>
      <c r="D2" s="10" t="s">
        <v>7</v>
      </c>
      <c r="E2" s="10" t="s">
        <v>7</v>
      </c>
      <c r="F2" s="10" t="s">
        <v>7</v>
      </c>
      <c r="G2" s="10" t="s">
        <v>7</v>
      </c>
      <c r="H2" s="10" t="s">
        <v>7</v>
      </c>
      <c r="I2" s="10" t="s">
        <v>7</v>
      </c>
      <c r="J2" s="10" t="s">
        <v>7</v>
      </c>
      <c r="K2" s="10" t="s">
        <v>7</v>
      </c>
      <c r="L2" s="10" t="s">
        <v>7</v>
      </c>
      <c r="M2" s="10" t="s">
        <v>7</v>
      </c>
    </row>
    <row r="3" spans="1:13" s="1" customFormat="1">
      <c r="A3" s="10"/>
      <c r="B3" s="10" t="s">
        <v>11</v>
      </c>
      <c r="C3" s="10" t="s">
        <v>11</v>
      </c>
      <c r="D3" s="10" t="s">
        <v>11</v>
      </c>
      <c r="E3" s="10" t="s">
        <v>11</v>
      </c>
      <c r="F3" s="10" t="s">
        <v>31</v>
      </c>
      <c r="G3" s="10" t="s">
        <v>31</v>
      </c>
      <c r="H3" s="10" t="s">
        <v>31</v>
      </c>
      <c r="I3" s="10" t="s">
        <v>31</v>
      </c>
      <c r="J3" s="10" t="s">
        <v>10</v>
      </c>
      <c r="K3" s="10" t="s">
        <v>10</v>
      </c>
      <c r="L3" s="10" t="s">
        <v>10</v>
      </c>
      <c r="M3" s="10" t="s">
        <v>10</v>
      </c>
    </row>
    <row r="4" spans="1:13">
      <c r="A4" s="10" t="s">
        <v>0</v>
      </c>
      <c r="B4" s="10" t="s">
        <v>1</v>
      </c>
      <c r="C4" s="10" t="s">
        <v>2</v>
      </c>
      <c r="D4" s="10" t="s">
        <v>1</v>
      </c>
      <c r="E4" s="10" t="s">
        <v>2</v>
      </c>
      <c r="F4" s="10" t="s">
        <v>1</v>
      </c>
      <c r="G4" s="10" t="s">
        <v>2</v>
      </c>
      <c r="H4" s="10" t="s">
        <v>1</v>
      </c>
      <c r="I4" s="10" t="s">
        <v>2</v>
      </c>
      <c r="J4" s="10" t="s">
        <v>1</v>
      </c>
      <c r="K4" s="10" t="s">
        <v>2</v>
      </c>
      <c r="L4" s="10" t="s">
        <v>1</v>
      </c>
      <c r="M4" s="10" t="s">
        <v>2</v>
      </c>
    </row>
    <row r="5" spans="1:13">
      <c r="A5" s="40">
        <v>0</v>
      </c>
      <c r="B5" s="41">
        <v>3.0179999999999998E-3</v>
      </c>
      <c r="C5" s="41">
        <v>3.0530000000000002E-3</v>
      </c>
      <c r="D5" s="42">
        <v>4.0759999999999998E-3</v>
      </c>
      <c r="E5" s="42">
        <v>3.2260000000000001E-3</v>
      </c>
      <c r="F5" s="41">
        <v>2.8289999999999999E-3</v>
      </c>
      <c r="G5" s="41">
        <v>2.833E-3</v>
      </c>
      <c r="H5" s="41">
        <v>3.8210000000000002E-3</v>
      </c>
      <c r="I5" s="41">
        <v>2.993E-3</v>
      </c>
      <c r="J5" s="42">
        <v>2.5460000000000001E-3</v>
      </c>
      <c r="K5" s="42">
        <v>2.5490000000000001E-3</v>
      </c>
      <c r="L5" s="41">
        <v>3.4390000000000002E-3</v>
      </c>
      <c r="M5" s="41">
        <v>2.6940000000000002E-3</v>
      </c>
    </row>
    <row r="6" spans="1:13">
      <c r="A6" s="40">
        <v>1</v>
      </c>
      <c r="B6" s="41">
        <v>2.7799999999999998E-4</v>
      </c>
      <c r="C6" s="41">
        <v>3.1700000000000001E-4</v>
      </c>
      <c r="D6" s="42">
        <v>3.7500000000000001E-4</v>
      </c>
      <c r="E6" s="42">
        <v>3.3500000000000001E-4</v>
      </c>
      <c r="F6" s="41">
        <v>2.5999999999999998E-4</v>
      </c>
      <c r="G6" s="41">
        <v>2.9399999999999999E-4</v>
      </c>
      <c r="H6" s="41">
        <v>3.5199999999999999E-4</v>
      </c>
      <c r="I6" s="41">
        <v>3.1100000000000002E-4</v>
      </c>
      <c r="J6" s="42">
        <v>2.34E-4</v>
      </c>
      <c r="K6" s="42">
        <v>2.6499999999999999E-4</v>
      </c>
      <c r="L6" s="41">
        <v>3.1700000000000001E-4</v>
      </c>
      <c r="M6" s="41">
        <v>2.7999999999999998E-4</v>
      </c>
    </row>
    <row r="7" spans="1:13">
      <c r="A7" s="40">
        <v>2</v>
      </c>
      <c r="B7" s="41">
        <v>1.8699999999999999E-4</v>
      </c>
      <c r="C7" s="41">
        <v>1.8200000000000001E-4</v>
      </c>
      <c r="D7" s="42">
        <v>2.5300000000000002E-4</v>
      </c>
      <c r="E7" s="42">
        <v>1.92E-4</v>
      </c>
      <c r="F7" s="41">
        <v>1.76E-4</v>
      </c>
      <c r="G7" s="41">
        <v>1.6899999999999999E-4</v>
      </c>
      <c r="H7" s="41">
        <v>2.3699999999999999E-4</v>
      </c>
      <c r="I7" s="41">
        <v>1.7799999999999999E-4</v>
      </c>
      <c r="J7" s="42">
        <v>1.5799999999999999E-4</v>
      </c>
      <c r="K7" s="42">
        <v>1.5200000000000001E-4</v>
      </c>
      <c r="L7" s="41">
        <v>2.14E-4</v>
      </c>
      <c r="M7" s="41">
        <v>1.6000000000000001E-4</v>
      </c>
    </row>
    <row r="8" spans="1:13">
      <c r="A8" s="40">
        <v>3</v>
      </c>
      <c r="B8" s="41">
        <v>1.3899999999999999E-4</v>
      </c>
      <c r="C8" s="41">
        <v>1.3999999999999999E-4</v>
      </c>
      <c r="D8" s="42">
        <v>1.8699999999999999E-4</v>
      </c>
      <c r="E8" s="42">
        <v>1.4799999999999999E-4</v>
      </c>
      <c r="F8" s="41">
        <v>1.2999999999999999E-4</v>
      </c>
      <c r="G8" s="41">
        <v>1.2999999999999999E-4</v>
      </c>
      <c r="H8" s="41">
        <v>1.76E-4</v>
      </c>
      <c r="I8" s="41">
        <v>1.37E-4</v>
      </c>
      <c r="J8" s="42">
        <v>1.17E-4</v>
      </c>
      <c r="K8" s="42">
        <v>1.17E-4</v>
      </c>
      <c r="L8" s="41">
        <v>1.5799999999999999E-4</v>
      </c>
      <c r="M8" s="41">
        <v>1.2400000000000001E-4</v>
      </c>
    </row>
    <row r="9" spans="1:13">
      <c r="A9" s="40">
        <v>4</v>
      </c>
      <c r="B9" s="41">
        <v>1.07E-4</v>
      </c>
      <c r="C9" s="41">
        <v>1.1400000000000001E-4</v>
      </c>
      <c r="D9" s="42">
        <v>1.45E-4</v>
      </c>
      <c r="E9" s="42">
        <v>1.2E-4</v>
      </c>
      <c r="F9" s="41">
        <v>1E-4</v>
      </c>
      <c r="G9" s="41">
        <v>1.06E-4</v>
      </c>
      <c r="H9" s="41">
        <v>1.36E-4</v>
      </c>
      <c r="I9" s="41">
        <v>1.12E-4</v>
      </c>
      <c r="J9" s="42">
        <v>9.0000000000000006E-5</v>
      </c>
      <c r="K9" s="42">
        <v>9.5000000000000005E-5</v>
      </c>
      <c r="L9" s="41">
        <v>1.22E-4</v>
      </c>
      <c r="M9" s="41">
        <v>1.01E-4</v>
      </c>
    </row>
    <row r="10" spans="1:13">
      <c r="A10" s="40">
        <v>5</v>
      </c>
      <c r="B10" s="41">
        <v>9.5000000000000005E-5</v>
      </c>
      <c r="C10" s="41">
        <v>8.8999999999999995E-5</v>
      </c>
      <c r="D10" s="42">
        <v>1.2799999999999999E-4</v>
      </c>
      <c r="E10" s="42">
        <v>9.3999999999999994E-5</v>
      </c>
      <c r="F10" s="41">
        <v>8.8999999999999995E-5</v>
      </c>
      <c r="G10" s="41">
        <v>8.2000000000000001E-5</v>
      </c>
      <c r="H10" s="41">
        <v>1.2E-4</v>
      </c>
      <c r="I10" s="41">
        <v>8.7000000000000001E-5</v>
      </c>
      <c r="J10" s="42">
        <v>8.0000000000000007E-5</v>
      </c>
      <c r="K10" s="42">
        <v>7.3999999999999996E-5</v>
      </c>
      <c r="L10" s="41">
        <v>1.08E-4</v>
      </c>
      <c r="M10" s="41">
        <v>7.7999999999999999E-5</v>
      </c>
    </row>
    <row r="11" spans="1:13">
      <c r="A11" s="40">
        <v>6</v>
      </c>
      <c r="B11" s="41">
        <v>9.0000000000000006E-5</v>
      </c>
      <c r="C11" s="41">
        <v>9.1000000000000003E-5</v>
      </c>
      <c r="D11" s="42">
        <v>1.21E-4</v>
      </c>
      <c r="E11" s="42">
        <v>9.7E-5</v>
      </c>
      <c r="F11" s="41">
        <v>8.3999999999999995E-5</v>
      </c>
      <c r="G11" s="41">
        <v>8.5000000000000006E-5</v>
      </c>
      <c r="H11" s="41">
        <v>1.1400000000000001E-4</v>
      </c>
      <c r="I11" s="41">
        <v>9.0000000000000006E-5</v>
      </c>
      <c r="J11" s="42">
        <v>7.6000000000000004E-5</v>
      </c>
      <c r="K11" s="42">
        <v>7.6000000000000004E-5</v>
      </c>
      <c r="L11" s="41">
        <v>1.02E-4</v>
      </c>
      <c r="M11" s="41">
        <v>8.1000000000000004E-5</v>
      </c>
    </row>
    <row r="12" spans="1:13">
      <c r="A12" s="40">
        <v>7</v>
      </c>
      <c r="B12" s="41">
        <v>7.7000000000000001E-5</v>
      </c>
      <c r="C12" s="41">
        <v>9.1000000000000003E-5</v>
      </c>
      <c r="D12" s="42">
        <v>1.0399999999999999E-4</v>
      </c>
      <c r="E12" s="42">
        <v>9.6000000000000002E-5</v>
      </c>
      <c r="F12" s="41">
        <v>7.2000000000000002E-5</v>
      </c>
      <c r="G12" s="41">
        <v>8.3999999999999995E-5</v>
      </c>
      <c r="H12" s="41">
        <v>9.7E-5</v>
      </c>
      <c r="I12" s="41">
        <v>8.8999999999999995E-5</v>
      </c>
      <c r="J12" s="42">
        <v>6.4999999999999994E-5</v>
      </c>
      <c r="K12" s="42">
        <v>7.6000000000000004E-5</v>
      </c>
      <c r="L12" s="41">
        <v>8.7000000000000001E-5</v>
      </c>
      <c r="M12" s="41">
        <v>8.0000000000000007E-5</v>
      </c>
    </row>
    <row r="13" spans="1:13">
      <c r="A13" s="40">
        <v>8</v>
      </c>
      <c r="B13" s="41">
        <v>8.7000000000000001E-5</v>
      </c>
      <c r="C13" s="41">
        <v>7.7999999999999999E-5</v>
      </c>
      <c r="D13" s="42">
        <v>1.17E-4</v>
      </c>
      <c r="E13" s="42">
        <v>8.2000000000000001E-5</v>
      </c>
      <c r="F13" s="41">
        <v>8.1000000000000004E-5</v>
      </c>
      <c r="G13" s="41">
        <v>7.2000000000000002E-5</v>
      </c>
      <c r="H13" s="41">
        <v>1.1E-4</v>
      </c>
      <c r="I13" s="41">
        <v>7.6000000000000004E-5</v>
      </c>
      <c r="J13" s="42">
        <v>7.2999999999999999E-5</v>
      </c>
      <c r="K13" s="42">
        <v>6.4999999999999994E-5</v>
      </c>
      <c r="L13" s="41">
        <v>9.8999999999999994E-5</v>
      </c>
      <c r="M13" s="41">
        <v>6.8999999999999997E-5</v>
      </c>
    </row>
    <row r="14" spans="1:13">
      <c r="A14" s="40">
        <v>9</v>
      </c>
      <c r="B14" s="41">
        <v>7.3999999999999996E-5</v>
      </c>
      <c r="C14" s="41">
        <v>7.7000000000000001E-5</v>
      </c>
      <c r="D14" s="42">
        <v>1E-4</v>
      </c>
      <c r="E14" s="42">
        <v>8.2000000000000001E-5</v>
      </c>
      <c r="F14" s="41">
        <v>6.8999999999999997E-5</v>
      </c>
      <c r="G14" s="41">
        <v>7.2000000000000002E-5</v>
      </c>
      <c r="H14" s="41">
        <v>9.2999999999999997E-5</v>
      </c>
      <c r="I14" s="41">
        <v>7.6000000000000004E-5</v>
      </c>
      <c r="J14" s="42">
        <v>6.2000000000000003E-5</v>
      </c>
      <c r="K14" s="42">
        <v>6.4999999999999994E-5</v>
      </c>
      <c r="L14" s="41">
        <v>8.3999999999999995E-5</v>
      </c>
      <c r="M14" s="41">
        <v>6.7999999999999999E-5</v>
      </c>
    </row>
    <row r="15" spans="1:13">
      <c r="A15" s="40">
        <v>10</v>
      </c>
      <c r="B15" s="41">
        <v>7.2999999999999999E-5</v>
      </c>
      <c r="C15" s="41">
        <v>7.4999999999999993E-5</v>
      </c>
      <c r="D15" s="42">
        <v>9.7999999999999997E-5</v>
      </c>
      <c r="E15" s="42">
        <v>7.8999999999999996E-5</v>
      </c>
      <c r="F15" s="41">
        <v>6.7999999999999999E-5</v>
      </c>
      <c r="G15" s="41">
        <v>6.8999999999999997E-5</v>
      </c>
      <c r="H15" s="41">
        <v>9.2E-5</v>
      </c>
      <c r="I15" s="41">
        <v>7.2999999999999999E-5</v>
      </c>
      <c r="J15" s="42">
        <v>6.0999999999999999E-5</v>
      </c>
      <c r="K15" s="42">
        <v>6.2000000000000003E-5</v>
      </c>
      <c r="L15" s="41">
        <v>8.2999999999999998E-5</v>
      </c>
      <c r="M15" s="41">
        <v>6.6000000000000005E-5</v>
      </c>
    </row>
    <row r="16" spans="1:13">
      <c r="A16" s="40">
        <v>11</v>
      </c>
      <c r="B16" s="41">
        <v>8.6000000000000003E-5</v>
      </c>
      <c r="C16" s="41">
        <v>8.1000000000000004E-5</v>
      </c>
      <c r="D16" s="42">
        <v>1.17E-4</v>
      </c>
      <c r="E16" s="42">
        <v>8.5000000000000006E-5</v>
      </c>
      <c r="F16" s="41">
        <v>8.1000000000000004E-5</v>
      </c>
      <c r="G16" s="41">
        <v>7.4999999999999993E-5</v>
      </c>
      <c r="H16" s="41">
        <v>1.0900000000000001E-4</v>
      </c>
      <c r="I16" s="41">
        <v>7.8999999999999996E-5</v>
      </c>
      <c r="J16" s="42">
        <v>7.2999999999999999E-5</v>
      </c>
      <c r="K16" s="42">
        <v>6.7000000000000002E-5</v>
      </c>
      <c r="L16" s="41">
        <v>9.7999999999999997E-5</v>
      </c>
      <c r="M16" s="41">
        <v>7.1000000000000005E-5</v>
      </c>
    </row>
    <row r="17" spans="1:13">
      <c r="A17" s="40">
        <v>12</v>
      </c>
      <c r="B17" s="41">
        <v>9.1000000000000003E-5</v>
      </c>
      <c r="C17" s="41">
        <v>8.5000000000000006E-5</v>
      </c>
      <c r="D17" s="42">
        <v>1.2300000000000001E-4</v>
      </c>
      <c r="E17" s="42">
        <v>9.0000000000000006E-5</v>
      </c>
      <c r="F17" s="41">
        <v>8.5000000000000006E-5</v>
      </c>
      <c r="G17" s="41">
        <v>7.8999999999999996E-5</v>
      </c>
      <c r="H17" s="41">
        <v>1.15E-4</v>
      </c>
      <c r="I17" s="41">
        <v>8.2999999999999998E-5</v>
      </c>
      <c r="J17" s="42">
        <v>7.7000000000000001E-5</v>
      </c>
      <c r="K17" s="42">
        <v>7.1000000000000005E-5</v>
      </c>
      <c r="L17" s="41">
        <v>1.0399999999999999E-4</v>
      </c>
      <c r="M17" s="41">
        <v>7.4999999999999993E-5</v>
      </c>
    </row>
    <row r="18" spans="1:13">
      <c r="A18" s="40">
        <v>13</v>
      </c>
      <c r="B18" s="41">
        <v>1E-4</v>
      </c>
      <c r="C18" s="41">
        <v>8.8999999999999995E-5</v>
      </c>
      <c r="D18" s="42">
        <v>1.35E-4</v>
      </c>
      <c r="E18" s="42">
        <v>9.3999999999999994E-5</v>
      </c>
      <c r="F18" s="41">
        <v>9.3999999999999994E-5</v>
      </c>
      <c r="G18" s="41">
        <v>8.2999999999999998E-5</v>
      </c>
      <c r="H18" s="41">
        <v>1.27E-4</v>
      </c>
      <c r="I18" s="41">
        <v>8.7999999999999998E-5</v>
      </c>
      <c r="J18" s="42">
        <v>8.3999999999999995E-5</v>
      </c>
      <c r="K18" s="42">
        <v>7.4999999999999993E-5</v>
      </c>
      <c r="L18" s="41">
        <v>1.1400000000000001E-4</v>
      </c>
      <c r="M18" s="41">
        <v>7.8999999999999996E-5</v>
      </c>
    </row>
    <row r="19" spans="1:13">
      <c r="A19" s="40">
        <v>14</v>
      </c>
      <c r="B19" s="41">
        <v>1.22E-4</v>
      </c>
      <c r="C19" s="41">
        <v>1.0399999999999999E-4</v>
      </c>
      <c r="D19" s="42">
        <v>1.65E-4</v>
      </c>
      <c r="E19" s="42">
        <v>1.1E-4</v>
      </c>
      <c r="F19" s="41">
        <v>1.15E-4</v>
      </c>
      <c r="G19" s="41">
        <v>9.7E-5</v>
      </c>
      <c r="H19" s="41">
        <v>1.55E-4</v>
      </c>
      <c r="I19" s="41">
        <v>1.02E-4</v>
      </c>
      <c r="J19" s="42">
        <v>1.03E-4</v>
      </c>
      <c r="K19" s="42">
        <v>8.7000000000000001E-5</v>
      </c>
      <c r="L19" s="41">
        <v>1.3999999999999999E-4</v>
      </c>
      <c r="M19" s="41">
        <v>9.2E-5</v>
      </c>
    </row>
    <row r="20" spans="1:13">
      <c r="A20" s="40">
        <v>15</v>
      </c>
      <c r="B20" s="41">
        <v>1.6899999999999999E-4</v>
      </c>
      <c r="C20" s="41">
        <v>1.36E-4</v>
      </c>
      <c r="D20" s="42">
        <v>2.2800000000000001E-4</v>
      </c>
      <c r="E20" s="42">
        <v>1.44E-4</v>
      </c>
      <c r="F20" s="41">
        <v>1.5799999999999999E-4</v>
      </c>
      <c r="G20" s="41">
        <v>1.27E-4</v>
      </c>
      <c r="H20" s="41">
        <v>2.14E-4</v>
      </c>
      <c r="I20" s="41">
        <v>1.34E-4</v>
      </c>
      <c r="J20" s="42">
        <v>1.4200000000000001E-4</v>
      </c>
      <c r="K20" s="42">
        <v>1.1400000000000001E-4</v>
      </c>
      <c r="L20" s="41">
        <v>1.92E-4</v>
      </c>
      <c r="M20" s="41">
        <v>1.2E-4</v>
      </c>
    </row>
    <row r="21" spans="1:13">
      <c r="A21" s="40">
        <v>16</v>
      </c>
      <c r="B21" s="41">
        <v>2.43E-4</v>
      </c>
      <c r="C21" s="41">
        <v>1.64E-4</v>
      </c>
      <c r="D21" s="42">
        <v>3.28E-4</v>
      </c>
      <c r="E21" s="42">
        <v>1.73E-4</v>
      </c>
      <c r="F21" s="41">
        <v>2.2699999999999999E-4</v>
      </c>
      <c r="G21" s="41">
        <v>1.5200000000000001E-4</v>
      </c>
      <c r="H21" s="41">
        <v>3.0699999999999998E-4</v>
      </c>
      <c r="I21" s="41">
        <v>1.6100000000000001E-4</v>
      </c>
      <c r="J21" s="42">
        <v>2.05E-4</v>
      </c>
      <c r="K21" s="42">
        <v>1.37E-4</v>
      </c>
      <c r="L21" s="41">
        <v>2.7599999999999999E-4</v>
      </c>
      <c r="M21" s="41">
        <v>1.44E-4</v>
      </c>
    </row>
    <row r="22" spans="1:13">
      <c r="A22" s="40">
        <v>17</v>
      </c>
      <c r="B22" s="41">
        <v>3.2000000000000003E-4</v>
      </c>
      <c r="C22" s="41">
        <v>1.8799999999999999E-4</v>
      </c>
      <c r="D22" s="42">
        <v>4.3199999999999998E-4</v>
      </c>
      <c r="E22" s="42">
        <v>1.9900000000000001E-4</v>
      </c>
      <c r="F22" s="41">
        <v>2.9999999999999997E-4</v>
      </c>
      <c r="G22" s="41">
        <v>1.75E-4</v>
      </c>
      <c r="H22" s="41">
        <v>4.0499999999999998E-4</v>
      </c>
      <c r="I22" s="41">
        <v>1.85E-4</v>
      </c>
      <c r="J22" s="42">
        <v>2.7E-4</v>
      </c>
      <c r="K22" s="42">
        <v>1.5699999999999999E-4</v>
      </c>
      <c r="L22" s="41">
        <v>3.6400000000000001E-4</v>
      </c>
      <c r="M22" s="41">
        <v>1.66E-4</v>
      </c>
    </row>
    <row r="23" spans="1:13">
      <c r="A23" s="40">
        <v>18</v>
      </c>
      <c r="B23" s="41">
        <v>5.2300000000000003E-4</v>
      </c>
      <c r="C23" s="41">
        <v>2.6699999999999998E-4</v>
      </c>
      <c r="D23" s="42">
        <v>7.0699999999999995E-4</v>
      </c>
      <c r="E23" s="42">
        <v>2.8200000000000002E-4</v>
      </c>
      <c r="F23" s="41">
        <v>4.9100000000000001E-4</v>
      </c>
      <c r="G23" s="41">
        <v>2.4800000000000001E-4</v>
      </c>
      <c r="H23" s="41">
        <v>6.6299999999999996E-4</v>
      </c>
      <c r="I23" s="41">
        <v>2.6200000000000003E-4</v>
      </c>
      <c r="J23" s="42">
        <v>4.4200000000000001E-4</v>
      </c>
      <c r="K23" s="42">
        <v>2.23E-4</v>
      </c>
      <c r="L23" s="41">
        <v>5.9599999999999996E-4</v>
      </c>
      <c r="M23" s="41">
        <v>2.3499999999999999E-4</v>
      </c>
    </row>
    <row r="24" spans="1:13">
      <c r="A24" s="40">
        <v>19</v>
      </c>
      <c r="B24" s="41">
        <v>5.53E-4</v>
      </c>
      <c r="C24" s="41">
        <v>2.6899999999999998E-4</v>
      </c>
      <c r="D24" s="42">
        <v>7.4700000000000005E-4</v>
      </c>
      <c r="E24" s="42">
        <v>2.8499999999999999E-4</v>
      </c>
      <c r="F24" s="41">
        <v>5.1800000000000001E-4</v>
      </c>
      <c r="G24" s="41">
        <v>2.5000000000000001E-4</v>
      </c>
      <c r="H24" s="41">
        <v>6.9999999999999999E-4</v>
      </c>
      <c r="I24" s="41">
        <v>2.6400000000000002E-4</v>
      </c>
      <c r="J24" s="42">
        <v>4.6700000000000002E-4</v>
      </c>
      <c r="K24" s="42">
        <v>2.2499999999999999E-4</v>
      </c>
      <c r="L24" s="41">
        <v>6.3000000000000003E-4</v>
      </c>
      <c r="M24" s="41">
        <v>2.3800000000000001E-4</v>
      </c>
    </row>
    <row r="25" spans="1:13">
      <c r="A25" s="40">
        <v>20</v>
      </c>
      <c r="B25" s="41">
        <v>5.5000000000000003E-4</v>
      </c>
      <c r="C25" s="41">
        <v>2.5999999999999998E-4</v>
      </c>
      <c r="D25" s="42">
        <v>7.4299999999999995E-4</v>
      </c>
      <c r="E25" s="42">
        <v>2.7500000000000002E-4</v>
      </c>
      <c r="F25" s="41">
        <v>5.1599999999999997E-4</v>
      </c>
      <c r="G25" s="41">
        <v>2.42E-4</v>
      </c>
      <c r="H25" s="41">
        <v>6.9700000000000003E-4</v>
      </c>
      <c r="I25" s="41">
        <v>2.5500000000000002E-4</v>
      </c>
      <c r="J25" s="42">
        <v>4.64E-4</v>
      </c>
      <c r="K25" s="42">
        <v>2.1800000000000001E-4</v>
      </c>
      <c r="L25" s="41">
        <v>6.2699999999999995E-4</v>
      </c>
      <c r="M25" s="41">
        <v>2.3000000000000001E-4</v>
      </c>
    </row>
    <row r="26" spans="1:13">
      <c r="A26" s="40">
        <v>21</v>
      </c>
      <c r="B26" s="41">
        <v>5.5800000000000001E-4</v>
      </c>
      <c r="C26" s="41">
        <v>2.3900000000000001E-4</v>
      </c>
      <c r="D26" s="42">
        <v>7.54E-4</v>
      </c>
      <c r="E26" s="42">
        <v>2.52E-4</v>
      </c>
      <c r="F26" s="41">
        <v>5.2300000000000003E-4</v>
      </c>
      <c r="G26" s="41">
        <v>2.22E-4</v>
      </c>
      <c r="H26" s="41">
        <v>7.0699999999999995E-4</v>
      </c>
      <c r="I26" s="41">
        <v>2.34E-4</v>
      </c>
      <c r="J26" s="42">
        <v>4.7100000000000001E-4</v>
      </c>
      <c r="K26" s="42">
        <v>1.9900000000000001E-4</v>
      </c>
      <c r="L26" s="41">
        <v>6.3599999999999996E-4</v>
      </c>
      <c r="M26" s="41">
        <v>2.1100000000000001E-4</v>
      </c>
    </row>
    <row r="27" spans="1:13">
      <c r="A27" s="40">
        <v>22</v>
      </c>
      <c r="B27" s="41">
        <v>5.4799999999999998E-4</v>
      </c>
      <c r="C27" s="41">
        <v>2.43E-4</v>
      </c>
      <c r="D27" s="42">
        <v>7.4100000000000001E-4</v>
      </c>
      <c r="E27" s="42">
        <v>2.5700000000000001E-4</v>
      </c>
      <c r="F27" s="41">
        <v>5.1400000000000003E-4</v>
      </c>
      <c r="G27" s="41">
        <v>2.2599999999999999E-4</v>
      </c>
      <c r="H27" s="41">
        <v>6.9399999999999996E-4</v>
      </c>
      <c r="I27" s="41">
        <v>2.3800000000000001E-4</v>
      </c>
      <c r="J27" s="42">
        <v>4.6299999999999998E-4</v>
      </c>
      <c r="K27" s="42">
        <v>2.03E-4</v>
      </c>
      <c r="L27" s="41">
        <v>6.2500000000000001E-4</v>
      </c>
      <c r="M27" s="41">
        <v>2.1499999999999999E-4</v>
      </c>
    </row>
    <row r="28" spans="1:13">
      <c r="A28" s="40">
        <v>23</v>
      </c>
      <c r="B28" s="41">
        <v>5.6300000000000002E-4</v>
      </c>
      <c r="C28" s="41">
        <v>2.2699999999999999E-4</v>
      </c>
      <c r="D28" s="42">
        <v>7.6099999999999996E-4</v>
      </c>
      <c r="E28" s="42">
        <v>2.4000000000000001E-4</v>
      </c>
      <c r="F28" s="41">
        <v>5.2800000000000004E-4</v>
      </c>
      <c r="G28" s="41">
        <v>2.1100000000000001E-4</v>
      </c>
      <c r="H28" s="41">
        <v>7.1299999999999998E-4</v>
      </c>
      <c r="I28" s="41">
        <v>2.23E-4</v>
      </c>
      <c r="J28" s="42">
        <v>4.75E-4</v>
      </c>
      <c r="K28" s="42">
        <v>1.9000000000000001E-4</v>
      </c>
      <c r="L28" s="41">
        <v>6.4199999999999999E-4</v>
      </c>
      <c r="M28" s="41">
        <v>2.0100000000000001E-4</v>
      </c>
    </row>
    <row r="29" spans="1:13">
      <c r="A29" s="40">
        <v>24</v>
      </c>
      <c r="B29" s="41">
        <v>5.4600000000000004E-4</v>
      </c>
      <c r="C29" s="41">
        <v>2.5099999999999998E-4</v>
      </c>
      <c r="D29" s="42">
        <v>7.3700000000000002E-4</v>
      </c>
      <c r="E29" s="42">
        <v>2.6600000000000001E-4</v>
      </c>
      <c r="F29" s="41">
        <v>5.1199999999999998E-4</v>
      </c>
      <c r="G29" s="41">
        <v>2.33E-4</v>
      </c>
      <c r="H29" s="41">
        <v>6.9099999999999999E-4</v>
      </c>
      <c r="I29" s="41">
        <v>2.4600000000000002E-4</v>
      </c>
      <c r="J29" s="42">
        <v>4.6000000000000001E-4</v>
      </c>
      <c r="K29" s="42">
        <v>2.1000000000000001E-4</v>
      </c>
      <c r="L29" s="41">
        <v>6.2200000000000005E-4</v>
      </c>
      <c r="M29" s="41">
        <v>2.22E-4</v>
      </c>
    </row>
    <row r="30" spans="1:13">
      <c r="A30" s="40">
        <v>25</v>
      </c>
      <c r="B30" s="41">
        <v>5.4100000000000003E-4</v>
      </c>
      <c r="C30" s="41">
        <v>2.5500000000000002E-4</v>
      </c>
      <c r="D30" s="42">
        <v>7.3099999999999999E-4</v>
      </c>
      <c r="E30" s="42">
        <v>2.7E-4</v>
      </c>
      <c r="F30" s="41">
        <v>5.0799999999999999E-4</v>
      </c>
      <c r="G30" s="41">
        <v>2.3699999999999999E-4</v>
      </c>
      <c r="H30" s="41">
        <v>6.8599999999999998E-4</v>
      </c>
      <c r="I30" s="41">
        <v>2.5000000000000001E-4</v>
      </c>
      <c r="J30" s="42">
        <v>4.57E-4</v>
      </c>
      <c r="K30" s="42">
        <v>2.13E-4</v>
      </c>
      <c r="L30" s="41">
        <v>6.1700000000000004E-4</v>
      </c>
      <c r="M30" s="41">
        <v>2.2499999999999999E-4</v>
      </c>
    </row>
    <row r="31" spans="1:13">
      <c r="A31" s="40">
        <v>26</v>
      </c>
      <c r="B31" s="41">
        <v>5.4000000000000001E-4</v>
      </c>
      <c r="C31" s="41">
        <v>2.5500000000000002E-4</v>
      </c>
      <c r="D31" s="42">
        <v>7.2999999999999996E-4</v>
      </c>
      <c r="E31" s="42">
        <v>2.7E-4</v>
      </c>
      <c r="F31" s="41">
        <v>5.0600000000000005E-4</v>
      </c>
      <c r="G31" s="41">
        <v>2.3699999999999999E-4</v>
      </c>
      <c r="H31" s="41">
        <v>6.8400000000000004E-4</v>
      </c>
      <c r="I31" s="41">
        <v>2.5000000000000001E-4</v>
      </c>
      <c r="J31" s="42">
        <v>4.5600000000000003E-4</v>
      </c>
      <c r="K31" s="42">
        <v>2.13E-4</v>
      </c>
      <c r="L31" s="41">
        <v>6.1600000000000001E-4</v>
      </c>
      <c r="M31" s="41">
        <v>2.2499999999999999E-4</v>
      </c>
    </row>
    <row r="32" spans="1:13">
      <c r="A32" s="40">
        <v>27</v>
      </c>
      <c r="B32" s="41">
        <v>5.5800000000000001E-4</v>
      </c>
      <c r="C32" s="41">
        <v>2.6600000000000001E-4</v>
      </c>
      <c r="D32" s="42">
        <v>7.4299999999999995E-4</v>
      </c>
      <c r="E32" s="42">
        <v>2.81E-4</v>
      </c>
      <c r="F32" s="41">
        <v>5.2300000000000003E-4</v>
      </c>
      <c r="G32" s="41">
        <v>2.4699999999999999E-4</v>
      </c>
      <c r="H32" s="41">
        <v>6.9700000000000003E-4</v>
      </c>
      <c r="I32" s="41">
        <v>2.61E-4</v>
      </c>
      <c r="J32" s="42">
        <v>4.7100000000000001E-4</v>
      </c>
      <c r="K32" s="42">
        <v>2.22E-4</v>
      </c>
      <c r="L32" s="41">
        <v>6.2699999999999995E-4</v>
      </c>
      <c r="M32" s="41">
        <v>2.3499999999999999E-4</v>
      </c>
    </row>
    <row r="33" spans="1:13">
      <c r="A33" s="40">
        <v>28</v>
      </c>
      <c r="B33" s="41">
        <v>5.7399999999999997E-4</v>
      </c>
      <c r="C33" s="41">
        <v>2.9300000000000002E-4</v>
      </c>
      <c r="D33" s="42">
        <v>7.2599999999999997E-4</v>
      </c>
      <c r="E33" s="42">
        <v>3.0899999999999998E-4</v>
      </c>
      <c r="F33" s="41">
        <v>5.3799999999999996E-4</v>
      </c>
      <c r="G33" s="41">
        <v>2.72E-4</v>
      </c>
      <c r="H33" s="41">
        <v>6.8099999999999996E-4</v>
      </c>
      <c r="I33" s="41">
        <v>2.8699999999999998E-4</v>
      </c>
      <c r="J33" s="42">
        <v>4.8500000000000003E-4</v>
      </c>
      <c r="K33" s="42">
        <v>2.4399999999999999E-4</v>
      </c>
      <c r="L33" s="41">
        <v>6.1300000000000005E-4</v>
      </c>
      <c r="M33" s="41">
        <v>2.5799999999999998E-4</v>
      </c>
    </row>
    <row r="34" spans="1:13">
      <c r="A34" s="40">
        <v>29</v>
      </c>
      <c r="B34" s="41">
        <v>5.9500000000000004E-4</v>
      </c>
      <c r="C34" s="41">
        <v>3.1700000000000001E-4</v>
      </c>
      <c r="D34" s="42">
        <v>7.1500000000000003E-4</v>
      </c>
      <c r="E34" s="42">
        <v>3.3500000000000001E-4</v>
      </c>
      <c r="F34" s="41">
        <v>5.5699999999999999E-4</v>
      </c>
      <c r="G34" s="41">
        <v>2.9399999999999999E-4</v>
      </c>
      <c r="H34" s="41">
        <v>6.7000000000000002E-4</v>
      </c>
      <c r="I34" s="41">
        <v>3.1100000000000002E-4</v>
      </c>
      <c r="J34" s="42">
        <v>5.0199999999999995E-4</v>
      </c>
      <c r="K34" s="42">
        <v>2.6499999999999999E-4</v>
      </c>
      <c r="L34" s="41">
        <v>6.0300000000000002E-4</v>
      </c>
      <c r="M34" s="41">
        <v>2.7999999999999998E-4</v>
      </c>
    </row>
    <row r="35" spans="1:13">
      <c r="A35" s="40">
        <v>30</v>
      </c>
      <c r="B35" s="41">
        <v>6.0999999999999997E-4</v>
      </c>
      <c r="C35" s="41">
        <v>3.2899999999999997E-4</v>
      </c>
      <c r="D35" s="42">
        <v>7.0899999999999999E-4</v>
      </c>
      <c r="E35" s="42">
        <v>3.48E-4</v>
      </c>
      <c r="F35" s="41">
        <v>5.7200000000000003E-4</v>
      </c>
      <c r="G35" s="41">
        <v>3.0600000000000001E-4</v>
      </c>
      <c r="H35" s="41">
        <v>6.6500000000000001E-4</v>
      </c>
      <c r="I35" s="41">
        <v>3.2299999999999999E-4</v>
      </c>
      <c r="J35" s="42">
        <v>5.1500000000000005E-4</v>
      </c>
      <c r="K35" s="42">
        <v>2.7500000000000002E-4</v>
      </c>
      <c r="L35" s="41">
        <v>5.9800000000000001E-4</v>
      </c>
      <c r="M35" s="41">
        <v>2.9100000000000003E-4</v>
      </c>
    </row>
    <row r="36" spans="1:13">
      <c r="A36" s="40">
        <v>31</v>
      </c>
      <c r="B36" s="41">
        <v>6.4700000000000001E-4</v>
      </c>
      <c r="C36" s="41">
        <v>3.5E-4</v>
      </c>
      <c r="D36" s="42">
        <v>7.1699999999999997E-4</v>
      </c>
      <c r="E36" s="42">
        <v>3.6099999999999999E-4</v>
      </c>
      <c r="F36" s="41">
        <v>6.0599999999999998E-4</v>
      </c>
      <c r="G36" s="41">
        <v>3.2499999999999999E-4</v>
      </c>
      <c r="H36" s="41">
        <v>6.7199999999999996E-4</v>
      </c>
      <c r="I36" s="41">
        <v>3.3500000000000001E-4</v>
      </c>
      <c r="J36" s="42">
        <v>5.4600000000000004E-4</v>
      </c>
      <c r="K36" s="42">
        <v>2.92E-4</v>
      </c>
      <c r="L36" s="41">
        <v>6.0499999999999996E-4</v>
      </c>
      <c r="M36" s="41">
        <v>3.0200000000000002E-4</v>
      </c>
    </row>
    <row r="37" spans="1:13">
      <c r="A37" s="40">
        <v>32</v>
      </c>
      <c r="B37" s="41">
        <v>6.7400000000000001E-4</v>
      </c>
      <c r="C37" s="41">
        <v>3.9399999999999998E-4</v>
      </c>
      <c r="D37" s="42">
        <v>7.4200000000000004E-4</v>
      </c>
      <c r="E37" s="42">
        <v>3.8099999999999999E-4</v>
      </c>
      <c r="F37" s="41">
        <v>6.3199999999999997E-4</v>
      </c>
      <c r="G37" s="41">
        <v>3.6499999999999998E-4</v>
      </c>
      <c r="H37" s="41">
        <v>6.9499999999999998E-4</v>
      </c>
      <c r="I37" s="41">
        <v>3.5300000000000002E-4</v>
      </c>
      <c r="J37" s="42">
        <v>5.6800000000000004E-4</v>
      </c>
      <c r="K37" s="42">
        <v>3.2899999999999997E-4</v>
      </c>
      <c r="L37" s="41">
        <v>6.2600000000000004E-4</v>
      </c>
      <c r="M37" s="41">
        <v>3.1799999999999998E-4</v>
      </c>
    </row>
    <row r="38" spans="1:13">
      <c r="A38" s="40">
        <v>33</v>
      </c>
      <c r="B38" s="41">
        <v>7.1199999999999996E-4</v>
      </c>
      <c r="C38" s="41">
        <v>4.2700000000000002E-4</v>
      </c>
      <c r="D38" s="42">
        <v>7.8600000000000002E-4</v>
      </c>
      <c r="E38" s="42">
        <v>4.1300000000000001E-4</v>
      </c>
      <c r="F38" s="41">
        <v>6.6799999999999997E-4</v>
      </c>
      <c r="G38" s="41">
        <v>3.9599999999999998E-4</v>
      </c>
      <c r="H38" s="41">
        <v>7.36E-4</v>
      </c>
      <c r="I38" s="41">
        <v>3.8299999999999999E-4</v>
      </c>
      <c r="J38" s="42">
        <v>6.0099999999999997E-4</v>
      </c>
      <c r="K38" s="42">
        <v>3.57E-4</v>
      </c>
      <c r="L38" s="41">
        <v>6.6299999999999996E-4</v>
      </c>
      <c r="M38" s="41">
        <v>3.4400000000000001E-4</v>
      </c>
    </row>
    <row r="39" spans="1:13">
      <c r="A39" s="40">
        <v>34</v>
      </c>
      <c r="B39" s="41">
        <v>7.7399999999999995E-4</v>
      </c>
      <c r="C39" s="41">
        <v>4.8000000000000001E-4</v>
      </c>
      <c r="D39" s="42">
        <v>8.4500000000000005E-4</v>
      </c>
      <c r="E39" s="42">
        <v>4.6099999999999998E-4</v>
      </c>
      <c r="F39" s="41">
        <v>7.2599999999999997E-4</v>
      </c>
      <c r="G39" s="41">
        <v>4.4499999999999997E-4</v>
      </c>
      <c r="H39" s="41">
        <v>7.9199999999999995E-4</v>
      </c>
      <c r="I39" s="41">
        <v>4.2700000000000002E-4</v>
      </c>
      <c r="J39" s="42">
        <v>6.5300000000000004E-4</v>
      </c>
      <c r="K39" s="42">
        <v>4.0099999999999999E-4</v>
      </c>
      <c r="L39" s="41">
        <v>7.1299999999999998E-4</v>
      </c>
      <c r="M39" s="41">
        <v>3.8499999999999998E-4</v>
      </c>
    </row>
    <row r="40" spans="1:13">
      <c r="A40" s="40">
        <v>35</v>
      </c>
      <c r="B40" s="41">
        <v>8.2600000000000002E-4</v>
      </c>
      <c r="C40" s="41">
        <v>5.3300000000000005E-4</v>
      </c>
      <c r="D40" s="42">
        <v>9.1799999999999998E-4</v>
      </c>
      <c r="E40" s="42">
        <v>5.1900000000000004E-4</v>
      </c>
      <c r="F40" s="41">
        <v>7.7399999999999995E-4</v>
      </c>
      <c r="G40" s="41">
        <v>4.9399999999999997E-4</v>
      </c>
      <c r="H40" s="41">
        <v>8.61E-4</v>
      </c>
      <c r="I40" s="41">
        <v>4.8200000000000001E-4</v>
      </c>
      <c r="J40" s="42">
        <v>6.9700000000000003E-4</v>
      </c>
      <c r="K40" s="42">
        <v>4.4499999999999997E-4</v>
      </c>
      <c r="L40" s="41">
        <v>7.7499999999999997E-4</v>
      </c>
      <c r="M40" s="41">
        <v>4.3399999999999998E-4</v>
      </c>
    </row>
    <row r="41" spans="1:13">
      <c r="A41" s="40">
        <v>36</v>
      </c>
      <c r="B41" s="41">
        <v>8.8999999999999995E-4</v>
      </c>
      <c r="C41" s="41">
        <v>5.9599999999999996E-4</v>
      </c>
      <c r="D41" s="42">
        <v>1.008E-3</v>
      </c>
      <c r="E41" s="42">
        <v>5.8500000000000002E-4</v>
      </c>
      <c r="F41" s="41">
        <v>8.34E-4</v>
      </c>
      <c r="G41" s="41">
        <v>5.53E-4</v>
      </c>
      <c r="H41" s="41">
        <v>9.4499999999999998E-4</v>
      </c>
      <c r="I41" s="41">
        <v>5.4299999999999997E-4</v>
      </c>
      <c r="J41" s="42">
        <v>7.5100000000000004E-4</v>
      </c>
      <c r="K41" s="42">
        <v>4.9799999999999996E-4</v>
      </c>
      <c r="L41" s="41">
        <v>8.4999999999999995E-4</v>
      </c>
      <c r="M41" s="41">
        <v>4.8799999999999999E-4</v>
      </c>
    </row>
    <row r="42" spans="1:13" ht="12.75" customHeight="1">
      <c r="A42" s="40">
        <v>37</v>
      </c>
      <c r="B42" s="41">
        <v>9.7300000000000002E-4</v>
      </c>
      <c r="C42" s="41">
        <v>6.7100000000000005E-4</v>
      </c>
      <c r="D42" s="42">
        <v>1.119E-3</v>
      </c>
      <c r="E42" s="42">
        <v>6.5600000000000001E-4</v>
      </c>
      <c r="F42" s="41">
        <v>9.1200000000000005E-4</v>
      </c>
      <c r="G42" s="41">
        <v>6.2299999999999996E-4</v>
      </c>
      <c r="H42" s="41">
        <v>1.049E-3</v>
      </c>
      <c r="I42" s="41">
        <v>6.0800000000000003E-4</v>
      </c>
      <c r="J42" s="42">
        <v>8.2100000000000001E-4</v>
      </c>
      <c r="K42" s="42">
        <v>5.6099999999999998E-4</v>
      </c>
      <c r="L42" s="41">
        <v>9.4399999999999996E-4</v>
      </c>
      <c r="M42" s="41">
        <v>5.4699999999999996E-4</v>
      </c>
    </row>
    <row r="43" spans="1:13" ht="12.75" customHeight="1">
      <c r="A43" s="40">
        <v>38</v>
      </c>
      <c r="B43" s="41">
        <v>1.041E-3</v>
      </c>
      <c r="C43" s="41">
        <v>7.2499999999999995E-4</v>
      </c>
      <c r="D43" s="42">
        <v>1.242E-3</v>
      </c>
      <c r="E43" s="42">
        <v>7.2499999999999995E-4</v>
      </c>
      <c r="F43" s="41">
        <v>9.7599999999999998E-4</v>
      </c>
      <c r="G43" s="41">
        <v>6.7299999999999999E-4</v>
      </c>
      <c r="H43" s="41">
        <v>1.1640000000000001E-3</v>
      </c>
      <c r="I43" s="41">
        <v>6.7199999999999996E-4</v>
      </c>
      <c r="J43" s="42">
        <v>8.7799999999999998E-4</v>
      </c>
      <c r="K43" s="42">
        <v>6.0599999999999998E-4</v>
      </c>
      <c r="L43" s="41">
        <v>1.047E-3</v>
      </c>
      <c r="M43" s="41">
        <v>6.0499999999999996E-4</v>
      </c>
    </row>
    <row r="44" spans="1:13" ht="12.75" customHeight="1">
      <c r="A44" s="40">
        <v>39</v>
      </c>
      <c r="B44" s="41">
        <v>1.1479999999999999E-3</v>
      </c>
      <c r="C44" s="41">
        <v>7.85E-4</v>
      </c>
      <c r="D44" s="42">
        <v>1.3669999999999999E-3</v>
      </c>
      <c r="E44" s="42">
        <v>7.9799999999999999E-4</v>
      </c>
      <c r="F44" s="41">
        <v>1.0759999999999999E-3</v>
      </c>
      <c r="G44" s="41">
        <v>7.2900000000000005E-4</v>
      </c>
      <c r="H44" s="41">
        <v>1.281E-3</v>
      </c>
      <c r="I44" s="41">
        <v>7.3999999999999999E-4</v>
      </c>
      <c r="J44" s="42">
        <v>9.68E-4</v>
      </c>
      <c r="K44" s="42">
        <v>6.5600000000000001E-4</v>
      </c>
      <c r="L44" s="41">
        <v>1.1529999999999999E-3</v>
      </c>
      <c r="M44" s="41">
        <v>6.6600000000000003E-4</v>
      </c>
    </row>
    <row r="45" spans="1:13">
      <c r="A45" s="40">
        <v>40</v>
      </c>
      <c r="B45" s="41">
        <v>1.284E-3</v>
      </c>
      <c r="C45" s="41">
        <v>8.8999999999999995E-4</v>
      </c>
      <c r="D45" s="42">
        <v>1.495E-3</v>
      </c>
      <c r="E45" s="42">
        <v>8.8099999999999995E-4</v>
      </c>
      <c r="F45" s="41">
        <v>1.204E-3</v>
      </c>
      <c r="G45" s="41">
        <v>8.2600000000000002E-4</v>
      </c>
      <c r="H45" s="41">
        <v>1.4009999999999999E-3</v>
      </c>
      <c r="I45" s="41">
        <v>8.1700000000000002E-4</v>
      </c>
      <c r="J45" s="42">
        <v>1.083E-3</v>
      </c>
      <c r="K45" s="42">
        <v>7.4299999999999995E-4</v>
      </c>
      <c r="L45" s="41">
        <v>1.261E-3</v>
      </c>
      <c r="M45" s="41">
        <v>7.3499999999999998E-4</v>
      </c>
    </row>
    <row r="46" spans="1:13">
      <c r="A46" s="40">
        <v>41</v>
      </c>
      <c r="B46" s="41">
        <v>1.3860000000000001E-3</v>
      </c>
      <c r="C46" s="41">
        <v>9.859999999999999E-4</v>
      </c>
      <c r="D46" s="42">
        <v>1.6260000000000001E-3</v>
      </c>
      <c r="E46" s="42">
        <v>9.68E-4</v>
      </c>
      <c r="F46" s="41">
        <v>1.299E-3</v>
      </c>
      <c r="G46" s="41">
        <v>9.1500000000000001E-4</v>
      </c>
      <c r="H46" s="41">
        <v>1.524E-3</v>
      </c>
      <c r="I46" s="41">
        <v>8.9899999999999995E-4</v>
      </c>
      <c r="J46" s="42">
        <v>1.1689999999999999E-3</v>
      </c>
      <c r="K46" s="42">
        <v>8.2299999999999995E-4</v>
      </c>
      <c r="L46" s="41">
        <v>1.372E-3</v>
      </c>
      <c r="M46" s="41">
        <v>8.0900000000000004E-4</v>
      </c>
    </row>
    <row r="47" spans="1:13">
      <c r="A47" s="40">
        <v>42</v>
      </c>
      <c r="B47" s="43">
        <v>1.5269999999999999E-3</v>
      </c>
      <c r="C47" s="43">
        <v>1.0820000000000001E-3</v>
      </c>
      <c r="D47" s="44">
        <v>1.758E-3</v>
      </c>
      <c r="E47" s="44">
        <v>1.059E-3</v>
      </c>
      <c r="F47" s="41">
        <v>1.431E-3</v>
      </c>
      <c r="G47" s="41">
        <v>1.0039999999999999E-3</v>
      </c>
      <c r="H47" s="41">
        <v>1.6479999999999999E-3</v>
      </c>
      <c r="I47" s="41">
        <v>9.8299999999999993E-4</v>
      </c>
      <c r="J47" s="44">
        <v>1.2880000000000001E-3</v>
      </c>
      <c r="K47" s="44">
        <v>9.0300000000000005E-4</v>
      </c>
      <c r="L47" s="43">
        <v>1.4829999999999999E-3</v>
      </c>
      <c r="M47" s="43">
        <v>8.8500000000000004E-4</v>
      </c>
    </row>
    <row r="48" spans="1:13">
      <c r="A48" s="40">
        <v>43</v>
      </c>
      <c r="B48" s="43">
        <v>1.663E-3</v>
      </c>
      <c r="C48" s="43">
        <v>1.1980000000000001E-3</v>
      </c>
      <c r="D48" s="44">
        <v>1.9E-3</v>
      </c>
      <c r="E48" s="44">
        <v>1.1490000000000001E-3</v>
      </c>
      <c r="F48" s="41">
        <v>1.5590000000000001E-3</v>
      </c>
      <c r="G48" s="41">
        <v>1.111E-3</v>
      </c>
      <c r="H48" s="41">
        <v>1.781E-3</v>
      </c>
      <c r="I48" s="41">
        <v>1.0660000000000001E-3</v>
      </c>
      <c r="J48" s="44">
        <v>1.403E-3</v>
      </c>
      <c r="K48" s="44">
        <v>1E-3</v>
      </c>
      <c r="L48" s="43">
        <v>1.603E-3</v>
      </c>
      <c r="M48" s="43">
        <v>9.59E-4</v>
      </c>
    </row>
    <row r="49" spans="1:13">
      <c r="A49" s="40">
        <v>44</v>
      </c>
      <c r="B49" s="43">
        <v>1.815E-3</v>
      </c>
      <c r="C49" s="43">
        <v>1.292E-3</v>
      </c>
      <c r="D49" s="44">
        <v>2.0530000000000001E-3</v>
      </c>
      <c r="E49" s="44">
        <v>1.237E-3</v>
      </c>
      <c r="F49" s="41">
        <v>1.702E-3</v>
      </c>
      <c r="G49" s="41">
        <v>1.1980000000000001E-3</v>
      </c>
      <c r="H49" s="41">
        <v>1.9239999999999999E-3</v>
      </c>
      <c r="I49" s="41">
        <v>1.1479999999999999E-3</v>
      </c>
      <c r="J49" s="44">
        <v>1.5319999999999999E-3</v>
      </c>
      <c r="K49" s="44">
        <v>1.0790000000000001E-3</v>
      </c>
      <c r="L49" s="43">
        <v>1.732E-3</v>
      </c>
      <c r="M49" s="43">
        <v>1.0330000000000001E-3</v>
      </c>
    </row>
    <row r="50" spans="1:13">
      <c r="A50" s="40">
        <v>45</v>
      </c>
      <c r="B50" s="41">
        <v>2.0379999999999999E-3</v>
      </c>
      <c r="C50" s="41">
        <v>1.4369999999999999E-3</v>
      </c>
      <c r="D50" s="42">
        <v>2.2169999999999998E-3</v>
      </c>
      <c r="E50" s="42">
        <v>1.3320000000000001E-3</v>
      </c>
      <c r="F50" s="41">
        <v>1.91E-3</v>
      </c>
      <c r="G50" s="41">
        <v>1.3339999999999999E-3</v>
      </c>
      <c r="H50" s="41">
        <v>2.0790000000000001E-3</v>
      </c>
      <c r="I50" s="41">
        <v>1.2359999999999999E-3</v>
      </c>
      <c r="J50" s="42">
        <v>1.719E-3</v>
      </c>
      <c r="K50" s="42">
        <v>1.1999999999999999E-3</v>
      </c>
      <c r="L50" s="41">
        <v>1.8710000000000001E-3</v>
      </c>
      <c r="M50" s="41">
        <v>1.1130000000000001E-3</v>
      </c>
    </row>
    <row r="51" spans="1:13">
      <c r="A51" s="40">
        <v>46</v>
      </c>
      <c r="B51" s="41">
        <v>2.2190000000000001E-3</v>
      </c>
      <c r="C51" s="41">
        <v>1.5460000000000001E-3</v>
      </c>
      <c r="D51" s="42">
        <v>2.3999999999999998E-3</v>
      </c>
      <c r="E51" s="42">
        <v>1.4400000000000001E-3</v>
      </c>
      <c r="F51" s="41">
        <v>2.0799999999999998E-3</v>
      </c>
      <c r="G51" s="41">
        <v>1.4339999999999999E-3</v>
      </c>
      <c r="H51" s="41">
        <v>2.2499999999999998E-3</v>
      </c>
      <c r="I51" s="41">
        <v>1.3359999999999999E-3</v>
      </c>
      <c r="J51" s="42">
        <v>1.872E-3</v>
      </c>
      <c r="K51" s="42">
        <v>1.291E-3</v>
      </c>
      <c r="L51" s="41">
        <v>2.0249999999999999E-3</v>
      </c>
      <c r="M51" s="41">
        <v>1.2030000000000001E-3</v>
      </c>
    </row>
    <row r="52" spans="1:13">
      <c r="A52" s="40">
        <v>47</v>
      </c>
      <c r="B52" s="41">
        <v>2.4580000000000001E-3</v>
      </c>
      <c r="C52" s="41">
        <v>1.671E-3</v>
      </c>
      <c r="D52" s="42">
        <v>2.601E-3</v>
      </c>
      <c r="E52" s="42">
        <v>1.5579999999999999E-3</v>
      </c>
      <c r="F52" s="41">
        <v>2.3040000000000001E-3</v>
      </c>
      <c r="G52" s="41">
        <v>1.5499999999999999E-3</v>
      </c>
      <c r="H52" s="41">
        <v>2.4380000000000001E-3</v>
      </c>
      <c r="I52" s="41">
        <v>1.446E-3</v>
      </c>
      <c r="J52" s="42">
        <v>2.0739999999999999E-3</v>
      </c>
      <c r="K52" s="42">
        <v>1.395E-3</v>
      </c>
      <c r="L52" s="41">
        <v>2.1940000000000002E-3</v>
      </c>
      <c r="M52" s="41">
        <v>1.3010000000000001E-3</v>
      </c>
    </row>
    <row r="53" spans="1:13">
      <c r="A53" s="40">
        <v>48</v>
      </c>
      <c r="B53" s="41">
        <v>2.6879999999999999E-3</v>
      </c>
      <c r="C53" s="41">
        <v>1.8600000000000001E-3</v>
      </c>
      <c r="D53" s="42">
        <v>2.813E-3</v>
      </c>
      <c r="E53" s="42">
        <v>1.683E-3</v>
      </c>
      <c r="F53" s="41">
        <v>2.5200000000000001E-3</v>
      </c>
      <c r="G53" s="41">
        <v>1.7260000000000001E-3</v>
      </c>
      <c r="H53" s="41">
        <v>2.637E-3</v>
      </c>
      <c r="I53" s="41">
        <v>1.562E-3</v>
      </c>
      <c r="J53" s="42">
        <v>2.2680000000000001E-3</v>
      </c>
      <c r="K53" s="42">
        <v>1.5529999999999999E-3</v>
      </c>
      <c r="L53" s="41">
        <v>2.3730000000000001E-3</v>
      </c>
      <c r="M53" s="41">
        <v>1.4059999999999999E-3</v>
      </c>
    </row>
    <row r="54" spans="1:13">
      <c r="A54" s="40">
        <v>49</v>
      </c>
      <c r="B54" s="41">
        <v>2.9940000000000001E-3</v>
      </c>
      <c r="C54" s="41">
        <v>1.9759999999999999E-3</v>
      </c>
      <c r="D54" s="42">
        <v>3.0379999999999999E-3</v>
      </c>
      <c r="E54" s="42">
        <v>1.8109999999999999E-3</v>
      </c>
      <c r="F54" s="41">
        <v>2.807E-3</v>
      </c>
      <c r="G54" s="41">
        <v>1.833E-3</v>
      </c>
      <c r="H54" s="41">
        <v>2.8479999999999998E-3</v>
      </c>
      <c r="I54" s="41">
        <v>1.6800000000000001E-3</v>
      </c>
      <c r="J54" s="42">
        <v>2.526E-3</v>
      </c>
      <c r="K54" s="42">
        <v>1.65E-3</v>
      </c>
      <c r="L54" s="41">
        <v>2.5630000000000002E-3</v>
      </c>
      <c r="M54" s="41">
        <v>1.5120000000000001E-3</v>
      </c>
    </row>
    <row r="55" spans="1:13">
      <c r="A55" s="40">
        <v>50</v>
      </c>
      <c r="B55" s="41">
        <v>3.3639999999999998E-3</v>
      </c>
      <c r="C55" s="41">
        <v>2.183E-3</v>
      </c>
      <c r="D55" s="42">
        <v>3.274E-3</v>
      </c>
      <c r="E55" s="42">
        <v>1.9350000000000001E-3</v>
      </c>
      <c r="F55" s="41">
        <v>3.153E-3</v>
      </c>
      <c r="G55" s="41">
        <v>2.0249999999999999E-3</v>
      </c>
      <c r="H55" s="41">
        <v>3.0690000000000001E-3</v>
      </c>
      <c r="I55" s="41">
        <v>1.7960000000000001E-3</v>
      </c>
      <c r="J55" s="42">
        <v>2.8379999999999998E-3</v>
      </c>
      <c r="K55" s="42">
        <v>1.823E-3</v>
      </c>
      <c r="L55" s="41">
        <v>2.7620000000000001E-3</v>
      </c>
      <c r="M55" s="41">
        <v>1.616E-3</v>
      </c>
    </row>
    <row r="56" spans="1:13">
      <c r="A56" s="40">
        <v>51</v>
      </c>
      <c r="B56" s="41">
        <v>3.591E-3</v>
      </c>
      <c r="C56" s="41">
        <v>2.3530000000000001E-3</v>
      </c>
      <c r="D56" s="42">
        <v>3.5339999999999998E-3</v>
      </c>
      <c r="E56" s="42">
        <v>2.0600000000000002E-3</v>
      </c>
      <c r="F56" s="41">
        <v>3.3660000000000001E-3</v>
      </c>
      <c r="G56" s="41">
        <v>2.183E-3</v>
      </c>
      <c r="H56" s="41">
        <v>3.3119999999999998E-3</v>
      </c>
      <c r="I56" s="41">
        <v>1.9109999999999999E-3</v>
      </c>
      <c r="J56" s="42">
        <v>3.029E-3</v>
      </c>
      <c r="K56" s="42">
        <v>1.9650000000000002E-3</v>
      </c>
      <c r="L56" s="41">
        <v>2.9810000000000001E-3</v>
      </c>
      <c r="M56" s="41">
        <v>1.72E-3</v>
      </c>
    </row>
    <row r="57" spans="1:13">
      <c r="A57" s="40">
        <v>52</v>
      </c>
      <c r="B57" s="41">
        <v>3.98E-3</v>
      </c>
      <c r="C57" s="41">
        <v>2.5019999999999999E-3</v>
      </c>
      <c r="D57" s="42">
        <v>3.8070000000000001E-3</v>
      </c>
      <c r="E57" s="42">
        <v>2.1819999999999999E-3</v>
      </c>
      <c r="F57" s="41">
        <v>3.7309999999999999E-3</v>
      </c>
      <c r="G57" s="41">
        <v>2.3210000000000001E-3</v>
      </c>
      <c r="H57" s="41">
        <v>3.568E-3</v>
      </c>
      <c r="I57" s="41">
        <v>2.0249999999999999E-3</v>
      </c>
      <c r="J57" s="42">
        <v>3.3579999999999999E-3</v>
      </c>
      <c r="K57" s="42">
        <v>2.0890000000000001E-3</v>
      </c>
      <c r="L57" s="41">
        <v>3.212E-3</v>
      </c>
      <c r="M57" s="41">
        <v>1.8220000000000001E-3</v>
      </c>
    </row>
    <row r="58" spans="1:13">
      <c r="A58" s="40">
        <v>53</v>
      </c>
      <c r="B58" s="41">
        <v>4.3660000000000001E-3</v>
      </c>
      <c r="C58" s="41">
        <v>2.709E-3</v>
      </c>
      <c r="D58" s="42">
        <v>4.0879999999999996E-3</v>
      </c>
      <c r="E58" s="42">
        <v>2.3119999999999998E-3</v>
      </c>
      <c r="F58" s="41">
        <v>4.0930000000000003E-3</v>
      </c>
      <c r="G58" s="41">
        <v>2.5140000000000002E-3</v>
      </c>
      <c r="H58" s="41">
        <v>3.8319999999999999E-3</v>
      </c>
      <c r="I58" s="41">
        <v>2.1459999999999999E-3</v>
      </c>
      <c r="J58" s="42">
        <v>3.6840000000000002E-3</v>
      </c>
      <c r="K58" s="42">
        <v>2.2620000000000001E-3</v>
      </c>
      <c r="L58" s="41">
        <v>3.4489999999999998E-3</v>
      </c>
      <c r="M58" s="41">
        <v>1.931E-3</v>
      </c>
    </row>
    <row r="59" spans="1:13">
      <c r="A59" s="40">
        <v>54</v>
      </c>
      <c r="B59" s="41">
        <v>4.8050000000000002E-3</v>
      </c>
      <c r="C59" s="41">
        <v>2.957E-3</v>
      </c>
      <c r="D59" s="42">
        <v>4.3670000000000002E-3</v>
      </c>
      <c r="E59" s="42">
        <v>2.4580000000000001E-3</v>
      </c>
      <c r="F59" s="41">
        <v>4.5050000000000003E-3</v>
      </c>
      <c r="G59" s="41">
        <v>2.7439999999999999E-3</v>
      </c>
      <c r="H59" s="41">
        <v>4.0930000000000003E-3</v>
      </c>
      <c r="I59" s="41">
        <v>2.2799999999999999E-3</v>
      </c>
      <c r="J59" s="42">
        <v>4.0540000000000003E-3</v>
      </c>
      <c r="K59" s="42">
        <v>2.47E-3</v>
      </c>
      <c r="L59" s="41">
        <v>3.6840000000000002E-3</v>
      </c>
      <c r="M59" s="41">
        <v>2.052E-3</v>
      </c>
    </row>
    <row r="60" spans="1:13">
      <c r="A60" s="40">
        <v>55</v>
      </c>
      <c r="B60" s="41">
        <v>5.2379999999999996E-3</v>
      </c>
      <c r="C60" s="41">
        <v>3.1410000000000001E-3</v>
      </c>
      <c r="D60" s="42">
        <v>4.6360000000000004E-3</v>
      </c>
      <c r="E60" s="42">
        <v>2.6180000000000001E-3</v>
      </c>
      <c r="F60" s="41">
        <v>4.9100000000000003E-3</v>
      </c>
      <c r="G60" s="41">
        <v>2.9139999999999999E-3</v>
      </c>
      <c r="H60" s="41">
        <v>4.346E-3</v>
      </c>
      <c r="I60" s="41">
        <v>2.4290000000000002E-3</v>
      </c>
      <c r="J60" s="42">
        <v>4.4190000000000002E-3</v>
      </c>
      <c r="K60" s="42">
        <v>2.6229999999999999E-3</v>
      </c>
      <c r="L60" s="41">
        <v>3.9110000000000004E-3</v>
      </c>
      <c r="M60" s="41">
        <v>2.186E-3</v>
      </c>
    </row>
    <row r="61" spans="1:13">
      <c r="A61" s="40">
        <v>56</v>
      </c>
      <c r="B61" s="41">
        <v>5.7749999999999998E-3</v>
      </c>
      <c r="C61" s="41">
        <v>3.4450000000000001E-3</v>
      </c>
      <c r="D61" s="42">
        <v>4.901E-3</v>
      </c>
      <c r="E61" s="42">
        <v>2.8029999999999999E-3</v>
      </c>
      <c r="F61" s="41">
        <v>5.4140000000000004E-3</v>
      </c>
      <c r="G61" s="41">
        <v>3.1970000000000002E-3</v>
      </c>
      <c r="H61" s="41">
        <v>4.594E-3</v>
      </c>
      <c r="I61" s="41">
        <v>2.5999999999999999E-3</v>
      </c>
      <c r="J61" s="42">
        <v>4.8719999999999996E-3</v>
      </c>
      <c r="K61" s="42">
        <v>2.8770000000000002E-3</v>
      </c>
      <c r="L61" s="41">
        <v>4.1339999999999997E-3</v>
      </c>
      <c r="M61" s="41">
        <v>2.3400000000000001E-3</v>
      </c>
    </row>
    <row r="62" spans="1:13">
      <c r="A62" s="40">
        <v>57</v>
      </c>
      <c r="B62" s="41">
        <v>6.3870000000000003E-3</v>
      </c>
      <c r="C62" s="41">
        <v>3.7200000000000002E-3</v>
      </c>
      <c r="D62" s="42">
        <v>5.1789999999999996E-3</v>
      </c>
      <c r="E62" s="42">
        <v>3.0130000000000001E-3</v>
      </c>
      <c r="F62" s="41">
        <v>5.9870000000000001E-3</v>
      </c>
      <c r="G62" s="41">
        <v>3.4510000000000001E-3</v>
      </c>
      <c r="H62" s="41">
        <v>4.8549999999999999E-3</v>
      </c>
      <c r="I62" s="41">
        <v>2.7959999999999999E-3</v>
      </c>
      <c r="J62" s="42">
        <v>5.3880000000000004E-3</v>
      </c>
      <c r="K62" s="42">
        <v>3.1059999999999998E-3</v>
      </c>
      <c r="L62" s="41">
        <v>4.3699999999999998E-3</v>
      </c>
      <c r="M62" s="41">
        <v>2.516E-3</v>
      </c>
    </row>
    <row r="63" spans="1:13">
      <c r="A63" s="40">
        <v>58</v>
      </c>
      <c r="B63" s="41">
        <v>6.9800000000000001E-3</v>
      </c>
      <c r="C63" s="41">
        <v>4.0610000000000004E-3</v>
      </c>
      <c r="D63" s="42">
        <v>5.4850000000000003E-3</v>
      </c>
      <c r="E63" s="42">
        <v>3.2399999999999998E-3</v>
      </c>
      <c r="F63" s="41">
        <v>6.5430000000000002E-3</v>
      </c>
      <c r="G63" s="41">
        <v>3.7680000000000001E-3</v>
      </c>
      <c r="H63" s="41">
        <v>5.1419999999999999E-3</v>
      </c>
      <c r="I63" s="41">
        <v>3.0070000000000001E-3</v>
      </c>
      <c r="J63" s="42">
        <v>5.888E-3</v>
      </c>
      <c r="K63" s="42">
        <v>3.3909999999999999E-3</v>
      </c>
      <c r="L63" s="41">
        <v>4.627E-3</v>
      </c>
      <c r="M63" s="41">
        <v>2.7060000000000001E-3</v>
      </c>
    </row>
    <row r="64" spans="1:13">
      <c r="A64" s="40">
        <v>59</v>
      </c>
      <c r="B64" s="41">
        <v>7.7530000000000003E-3</v>
      </c>
      <c r="C64" s="41">
        <v>4.4679999999999997E-3</v>
      </c>
      <c r="D64" s="42">
        <v>5.8459999999999996E-3</v>
      </c>
      <c r="E64" s="42">
        <v>3.49E-3</v>
      </c>
      <c r="F64" s="41">
        <v>7.2680000000000002E-3</v>
      </c>
      <c r="G64" s="41">
        <v>4.1450000000000002E-3</v>
      </c>
      <c r="H64" s="41">
        <v>5.4799999999999996E-3</v>
      </c>
      <c r="I64" s="41">
        <v>3.238E-3</v>
      </c>
      <c r="J64" s="42">
        <v>6.5409999999999999E-3</v>
      </c>
      <c r="K64" s="42">
        <v>3.7309999999999999E-3</v>
      </c>
      <c r="L64" s="41">
        <v>4.9319999999999998E-3</v>
      </c>
      <c r="M64" s="41">
        <v>2.9139999999999999E-3</v>
      </c>
    </row>
    <row r="65" spans="1:13">
      <c r="A65" s="40">
        <v>60</v>
      </c>
      <c r="B65" s="41">
        <v>8.5649999999999997E-3</v>
      </c>
      <c r="C65" s="41">
        <v>4.9350000000000002E-3</v>
      </c>
      <c r="D65" s="42">
        <v>6.2810000000000001E-3</v>
      </c>
      <c r="E65" s="42">
        <v>3.7659999999999998E-3</v>
      </c>
      <c r="F65" s="41">
        <v>8.0289999999999997E-3</v>
      </c>
      <c r="G65" s="41">
        <v>4.5789999999999997E-3</v>
      </c>
      <c r="H65" s="41">
        <v>5.888E-3</v>
      </c>
      <c r="I65" s="41">
        <v>3.4940000000000001E-3</v>
      </c>
      <c r="J65" s="42">
        <v>7.2259999999999998E-3</v>
      </c>
      <c r="K65" s="42">
        <v>4.1209999999999997E-3</v>
      </c>
      <c r="L65" s="41">
        <v>5.2989999999999999E-3</v>
      </c>
      <c r="M65" s="41">
        <v>3.1449999999999998E-3</v>
      </c>
    </row>
    <row r="66" spans="1:13">
      <c r="A66" s="40">
        <v>61</v>
      </c>
      <c r="B66" s="41">
        <v>9.3900000000000008E-3</v>
      </c>
      <c r="C66" s="41">
        <v>5.3790000000000001E-3</v>
      </c>
      <c r="D66" s="42">
        <v>6.8479999999999999E-3</v>
      </c>
      <c r="E66" s="42">
        <v>4.0740000000000004E-3</v>
      </c>
      <c r="F66" s="41">
        <v>8.8020000000000008E-3</v>
      </c>
      <c r="G66" s="41">
        <v>4.9909999999999998E-3</v>
      </c>
      <c r="H66" s="41">
        <v>6.4190000000000002E-3</v>
      </c>
      <c r="I66" s="41">
        <v>3.7799999999999999E-3</v>
      </c>
      <c r="J66" s="42">
        <v>7.9220000000000002E-3</v>
      </c>
      <c r="K66" s="42">
        <v>4.4920000000000003E-3</v>
      </c>
      <c r="L66" s="41">
        <v>5.777E-3</v>
      </c>
      <c r="M66" s="41">
        <v>3.4020000000000001E-3</v>
      </c>
    </row>
    <row r="67" spans="1:13">
      <c r="A67" s="40">
        <v>62</v>
      </c>
      <c r="B67" s="41">
        <v>1.0182E-2</v>
      </c>
      <c r="C67" s="41">
        <v>5.8219999999999999E-3</v>
      </c>
      <c r="D67" s="42">
        <v>7.5659999999999998E-3</v>
      </c>
      <c r="E67" s="42">
        <v>4.4209999999999996E-3</v>
      </c>
      <c r="F67" s="41">
        <v>9.5440000000000004E-3</v>
      </c>
      <c r="G67" s="41">
        <v>5.4019999999999997E-3</v>
      </c>
      <c r="H67" s="41">
        <v>7.0920000000000002E-3</v>
      </c>
      <c r="I67" s="41">
        <v>4.1019999999999997E-3</v>
      </c>
      <c r="J67" s="42">
        <v>8.5900000000000004E-3</v>
      </c>
      <c r="K67" s="42">
        <v>4.862E-3</v>
      </c>
      <c r="L67" s="41">
        <v>6.3829999999999998E-3</v>
      </c>
      <c r="M67" s="41">
        <v>3.692E-3</v>
      </c>
    </row>
    <row r="68" spans="1:13">
      <c r="A68" s="40">
        <v>63</v>
      </c>
      <c r="B68" s="41">
        <v>1.0939000000000001E-2</v>
      </c>
      <c r="C68" s="41">
        <v>6.221E-3</v>
      </c>
      <c r="D68" s="42">
        <v>8.4379999999999993E-3</v>
      </c>
      <c r="E68" s="42">
        <v>4.8149999999999998E-3</v>
      </c>
      <c r="F68" s="41">
        <v>1.0253999999999999E-2</v>
      </c>
      <c r="G68" s="41">
        <v>5.7720000000000002E-3</v>
      </c>
      <c r="H68" s="41">
        <v>7.9089999999999994E-3</v>
      </c>
      <c r="I68" s="41">
        <v>4.4669999999999996E-3</v>
      </c>
      <c r="J68" s="42">
        <v>9.2289999999999994E-3</v>
      </c>
      <c r="K68" s="42">
        <v>5.195E-3</v>
      </c>
      <c r="L68" s="41">
        <v>7.1190000000000003E-3</v>
      </c>
      <c r="M68" s="41">
        <v>4.0210000000000003E-3</v>
      </c>
    </row>
    <row r="69" spans="1:13">
      <c r="A69" s="40">
        <v>64</v>
      </c>
      <c r="B69" s="41">
        <v>1.1774E-2</v>
      </c>
      <c r="C69" s="41">
        <v>6.5909999999999996E-3</v>
      </c>
      <c r="D69" s="42">
        <v>9.4389999999999995E-3</v>
      </c>
      <c r="E69" s="42">
        <v>5.2500000000000003E-3</v>
      </c>
      <c r="F69" s="41">
        <v>1.1037E-2</v>
      </c>
      <c r="G69" s="41">
        <v>6.1149999999999998E-3</v>
      </c>
      <c r="H69" s="41">
        <v>8.848E-3</v>
      </c>
      <c r="I69" s="41">
        <v>4.8710000000000003E-3</v>
      </c>
      <c r="J69" s="42">
        <v>9.9330000000000009E-3</v>
      </c>
      <c r="K69" s="42">
        <v>5.5040000000000002E-3</v>
      </c>
      <c r="L69" s="41">
        <v>7.9629999999999996E-3</v>
      </c>
      <c r="M69" s="41">
        <v>4.3839999999999999E-3</v>
      </c>
    </row>
    <row r="70" spans="1:13">
      <c r="A70" s="40">
        <v>65</v>
      </c>
      <c r="B70" s="41">
        <v>1.2699E-2</v>
      </c>
      <c r="C70" s="41">
        <v>6.9769999999999997E-3</v>
      </c>
      <c r="D70" s="42">
        <v>1.0533000000000001E-2</v>
      </c>
      <c r="E70" s="42">
        <v>5.7829999999999999E-3</v>
      </c>
      <c r="F70" s="41">
        <v>1.1904E-2</v>
      </c>
      <c r="G70" s="41">
        <v>6.4739999999999997E-3</v>
      </c>
      <c r="H70" s="41">
        <v>9.8729999999999998E-3</v>
      </c>
      <c r="I70" s="41">
        <v>5.3660000000000001E-3</v>
      </c>
      <c r="J70" s="42">
        <v>1.0714E-2</v>
      </c>
      <c r="K70" s="42">
        <v>5.8269999999999997E-3</v>
      </c>
      <c r="L70" s="41">
        <v>8.8859999999999998E-3</v>
      </c>
      <c r="M70" s="41">
        <v>4.8300000000000001E-3</v>
      </c>
    </row>
    <row r="71" spans="1:13">
      <c r="A71" s="40">
        <v>66</v>
      </c>
      <c r="B71" s="41">
        <v>1.3823E-2</v>
      </c>
      <c r="C71" s="41">
        <v>7.5040000000000003E-3</v>
      </c>
      <c r="D71" s="42">
        <v>1.1779E-2</v>
      </c>
      <c r="E71" s="42">
        <v>6.3210000000000002E-3</v>
      </c>
      <c r="F71" s="41">
        <v>1.2958000000000001E-2</v>
      </c>
      <c r="G71" s="41">
        <v>6.9620000000000003E-3</v>
      </c>
      <c r="H71" s="41">
        <v>1.1042E-2</v>
      </c>
      <c r="I71" s="41">
        <v>5.8650000000000004E-3</v>
      </c>
      <c r="J71" s="42">
        <v>1.1662E-2</v>
      </c>
      <c r="K71" s="42">
        <v>6.2659999999999999E-3</v>
      </c>
      <c r="L71" s="41">
        <v>9.9380000000000007E-3</v>
      </c>
      <c r="M71" s="41">
        <v>5.2779999999999997E-3</v>
      </c>
    </row>
    <row r="72" spans="1:13">
      <c r="A72" s="40">
        <v>67</v>
      </c>
      <c r="B72" s="41">
        <v>1.5212E-2</v>
      </c>
      <c r="C72" s="41">
        <v>8.2679999999999993E-3</v>
      </c>
      <c r="D72" s="42">
        <v>1.3339E-2</v>
      </c>
      <c r="E72" s="42">
        <v>7.071E-3</v>
      </c>
      <c r="F72" s="41">
        <v>1.426E-2</v>
      </c>
      <c r="G72" s="41">
        <v>7.6709999999999999E-3</v>
      </c>
      <c r="H72" s="41">
        <v>1.2503999999999999E-2</v>
      </c>
      <c r="I72" s="41">
        <v>6.561E-3</v>
      </c>
      <c r="J72" s="42">
        <v>1.2834E-2</v>
      </c>
      <c r="K72" s="42">
        <v>6.9040000000000004E-3</v>
      </c>
      <c r="L72" s="41">
        <v>1.1253000000000001E-2</v>
      </c>
      <c r="M72" s="41">
        <v>5.9049999999999997E-3</v>
      </c>
    </row>
    <row r="73" spans="1:13">
      <c r="A73" s="40">
        <v>68</v>
      </c>
      <c r="B73" s="41">
        <v>1.6712000000000001E-2</v>
      </c>
      <c r="C73" s="41">
        <v>9.2219999999999993E-3</v>
      </c>
      <c r="D73" s="42">
        <v>1.5037999999999999E-2</v>
      </c>
      <c r="E73" s="42">
        <v>7.9920000000000008E-3</v>
      </c>
      <c r="F73" s="41">
        <v>1.5665999999999999E-2</v>
      </c>
      <c r="G73" s="41">
        <v>8.5570000000000004E-3</v>
      </c>
      <c r="H73" s="41">
        <v>1.4097E-2</v>
      </c>
      <c r="I73" s="41">
        <v>7.4149999999999997E-3</v>
      </c>
      <c r="J73" s="42">
        <v>1.4099E-2</v>
      </c>
      <c r="K73" s="42">
        <v>7.7010000000000004E-3</v>
      </c>
      <c r="L73" s="41">
        <v>1.2687E-2</v>
      </c>
      <c r="M73" s="41">
        <v>6.6740000000000002E-3</v>
      </c>
    </row>
    <row r="74" spans="1:13">
      <c r="A74" s="40">
        <v>69</v>
      </c>
      <c r="B74" s="41">
        <v>1.8321E-2</v>
      </c>
      <c r="C74" s="41">
        <v>1.0312999999999999E-2</v>
      </c>
      <c r="D74" s="42">
        <v>1.6868999999999999E-2</v>
      </c>
      <c r="E74" s="42">
        <v>9.0390000000000002E-3</v>
      </c>
      <c r="F74" s="41">
        <v>1.7173999999999998E-2</v>
      </c>
      <c r="G74" s="41">
        <v>9.5689999999999994E-3</v>
      </c>
      <c r="H74" s="41">
        <v>1.5813000000000001E-2</v>
      </c>
      <c r="I74" s="41">
        <v>8.3870000000000004E-3</v>
      </c>
      <c r="J74" s="42">
        <v>1.5455999999999999E-2</v>
      </c>
      <c r="K74" s="42">
        <v>8.6119999999999999E-3</v>
      </c>
      <c r="L74" s="41">
        <v>1.4231000000000001E-2</v>
      </c>
      <c r="M74" s="41">
        <v>7.548E-3</v>
      </c>
    </row>
    <row r="75" spans="1:13">
      <c r="A75" s="40">
        <v>70</v>
      </c>
      <c r="B75" s="41">
        <v>2.0056000000000001E-2</v>
      </c>
      <c r="C75" s="41">
        <v>1.154E-2</v>
      </c>
      <c r="D75" s="42">
        <v>1.8832000000000002E-2</v>
      </c>
      <c r="E75" s="42">
        <v>1.0208999999999999E-2</v>
      </c>
      <c r="F75" s="41">
        <v>1.8800000000000001E-2</v>
      </c>
      <c r="G75" s="41">
        <v>1.0707E-2</v>
      </c>
      <c r="H75" s="41">
        <v>1.7652999999999999E-2</v>
      </c>
      <c r="I75" s="41">
        <v>9.4730000000000005E-3</v>
      </c>
      <c r="J75" s="42">
        <v>1.6920000000000001E-2</v>
      </c>
      <c r="K75" s="42">
        <v>9.6369999999999997E-3</v>
      </c>
      <c r="L75" s="41">
        <v>1.5886999999999998E-2</v>
      </c>
      <c r="M75" s="41">
        <v>8.5249999999999996E-3</v>
      </c>
    </row>
    <row r="76" spans="1:13">
      <c r="A76" s="40">
        <v>71</v>
      </c>
      <c r="B76" s="41">
        <v>2.1984E-2</v>
      </c>
      <c r="C76" s="41">
        <v>1.3015000000000001E-2</v>
      </c>
      <c r="D76" s="42">
        <v>2.0937000000000001E-2</v>
      </c>
      <c r="E76" s="42">
        <v>1.1591000000000001E-2</v>
      </c>
      <c r="F76" s="41">
        <v>2.0608000000000001E-2</v>
      </c>
      <c r="G76" s="41">
        <v>1.2076E-2</v>
      </c>
      <c r="H76" s="41">
        <v>1.9626000000000001E-2</v>
      </c>
      <c r="I76" s="41">
        <v>1.0755000000000001E-2</v>
      </c>
      <c r="J76" s="42">
        <v>1.8547000000000001E-2</v>
      </c>
      <c r="K76" s="42">
        <v>1.0869E-2</v>
      </c>
      <c r="L76" s="41">
        <v>1.7663000000000002E-2</v>
      </c>
      <c r="M76" s="41">
        <v>9.6790000000000001E-3</v>
      </c>
    </row>
    <row r="77" spans="1:13">
      <c r="A77" s="40">
        <v>72</v>
      </c>
      <c r="B77" s="41">
        <v>2.419E-2</v>
      </c>
      <c r="C77" s="41">
        <v>1.4689000000000001E-2</v>
      </c>
      <c r="D77" s="42">
        <v>2.3230000000000001E-2</v>
      </c>
      <c r="E77" s="42">
        <v>1.3131E-2</v>
      </c>
      <c r="F77" s="41">
        <v>2.2675000000000001E-2</v>
      </c>
      <c r="G77" s="41">
        <v>1.3629E-2</v>
      </c>
      <c r="H77" s="41">
        <v>2.1774999999999999E-2</v>
      </c>
      <c r="I77" s="41">
        <v>1.2182999999999999E-2</v>
      </c>
      <c r="J77" s="42">
        <v>2.0407999999999999E-2</v>
      </c>
      <c r="K77" s="42">
        <v>1.2266000000000001E-2</v>
      </c>
      <c r="L77" s="41">
        <v>1.9598000000000001E-2</v>
      </c>
      <c r="M77" s="41">
        <v>1.0965000000000001E-2</v>
      </c>
    </row>
    <row r="78" spans="1:13">
      <c r="A78" s="40">
        <v>73</v>
      </c>
      <c r="B78" s="41">
        <v>2.6682999999999998E-2</v>
      </c>
      <c r="C78" s="41">
        <v>1.6504000000000001E-2</v>
      </c>
      <c r="D78" s="42">
        <v>2.5718999999999999E-2</v>
      </c>
      <c r="E78" s="42">
        <v>1.4777999999999999E-2</v>
      </c>
      <c r="F78" s="41">
        <v>2.5012E-2</v>
      </c>
      <c r="G78" s="41">
        <v>1.5313E-2</v>
      </c>
      <c r="H78" s="41">
        <v>2.4108999999999998E-2</v>
      </c>
      <c r="I78" s="41">
        <v>1.3712E-2</v>
      </c>
      <c r="J78" s="42">
        <v>2.2511E-2</v>
      </c>
      <c r="K78" s="42">
        <v>1.3782000000000001E-2</v>
      </c>
      <c r="L78" s="41">
        <v>2.1697999999999999E-2</v>
      </c>
      <c r="M78" s="41">
        <v>1.2341E-2</v>
      </c>
    </row>
    <row r="79" spans="1:13">
      <c r="A79" s="40">
        <v>74</v>
      </c>
      <c r="B79" s="41">
        <v>2.9482999999999999E-2</v>
      </c>
      <c r="C79" s="41">
        <v>1.8588E-2</v>
      </c>
      <c r="D79" s="42">
        <v>2.8435999999999999E-2</v>
      </c>
      <c r="E79" s="42">
        <v>1.6656000000000001E-2</v>
      </c>
      <c r="F79" s="41">
        <v>2.7636999999999998E-2</v>
      </c>
      <c r="G79" s="41">
        <v>1.7246999999999998E-2</v>
      </c>
      <c r="H79" s="41">
        <v>2.6655999999999999E-2</v>
      </c>
      <c r="I79" s="41">
        <v>1.5454000000000001E-2</v>
      </c>
      <c r="J79" s="42">
        <v>2.4872999999999999E-2</v>
      </c>
      <c r="K79" s="42">
        <v>1.5521999999999999E-2</v>
      </c>
      <c r="L79" s="41">
        <v>2.3990000000000001E-2</v>
      </c>
      <c r="M79" s="41">
        <v>1.3908999999999999E-2</v>
      </c>
    </row>
    <row r="80" spans="1:13">
      <c r="A80" s="40">
        <v>75</v>
      </c>
      <c r="B80" s="41">
        <v>3.2731000000000003E-2</v>
      </c>
      <c r="C80" s="41">
        <v>2.0976000000000002E-2</v>
      </c>
      <c r="D80" s="42">
        <v>3.1542000000000001E-2</v>
      </c>
      <c r="E80" s="42">
        <v>1.8807999999999998E-2</v>
      </c>
      <c r="F80" s="41">
        <v>3.0682000000000001E-2</v>
      </c>
      <c r="G80" s="41">
        <v>1.9462E-2</v>
      </c>
      <c r="H80" s="41">
        <v>2.9567E-2</v>
      </c>
      <c r="I80" s="41">
        <v>1.7451000000000001E-2</v>
      </c>
      <c r="J80" s="42">
        <v>2.7614E-2</v>
      </c>
      <c r="K80" s="42">
        <v>1.7516E-2</v>
      </c>
      <c r="L80" s="41">
        <v>2.6610000000000002E-2</v>
      </c>
      <c r="M80" s="41">
        <v>1.5706000000000001E-2</v>
      </c>
    </row>
    <row r="81" spans="1:13">
      <c r="A81" s="40">
        <v>76</v>
      </c>
      <c r="B81" s="41">
        <v>3.6375999999999999E-2</v>
      </c>
      <c r="C81" s="41">
        <v>2.3574000000000001E-2</v>
      </c>
      <c r="D81" s="42">
        <v>3.5006000000000002E-2</v>
      </c>
      <c r="E81" s="42">
        <v>2.1163000000000001E-2</v>
      </c>
      <c r="F81" s="41">
        <v>3.4098999999999997E-2</v>
      </c>
      <c r="G81" s="41">
        <v>2.1873E-2</v>
      </c>
      <c r="H81" s="41">
        <v>3.2814999999999997E-2</v>
      </c>
      <c r="I81" s="41">
        <v>1.9636000000000001E-2</v>
      </c>
      <c r="J81" s="42">
        <v>3.0689000000000001E-2</v>
      </c>
      <c r="K81" s="42">
        <v>1.9685999999999999E-2</v>
      </c>
      <c r="L81" s="41">
        <v>2.9533E-2</v>
      </c>
      <c r="M81" s="41">
        <v>1.7672E-2</v>
      </c>
    </row>
    <row r="82" spans="1:13">
      <c r="A82" s="40">
        <v>77</v>
      </c>
      <c r="B82" s="41">
        <v>4.0538999999999999E-2</v>
      </c>
      <c r="C82" s="41">
        <v>2.6251E-2</v>
      </c>
      <c r="D82" s="42">
        <v>3.8965E-2</v>
      </c>
      <c r="E82" s="42">
        <v>2.3618E-2</v>
      </c>
      <c r="F82" s="41">
        <v>3.7999999999999999E-2</v>
      </c>
      <c r="G82" s="41">
        <v>2.4357E-2</v>
      </c>
      <c r="H82" s="41">
        <v>3.6525000000000002E-2</v>
      </c>
      <c r="I82" s="41">
        <v>2.1913999999999999E-2</v>
      </c>
      <c r="J82" s="42">
        <v>3.4200000000000001E-2</v>
      </c>
      <c r="K82" s="42">
        <v>2.1922000000000001E-2</v>
      </c>
      <c r="L82" s="41">
        <v>3.2872999999999999E-2</v>
      </c>
      <c r="M82" s="41">
        <v>1.9722E-2</v>
      </c>
    </row>
    <row r="83" spans="1:13">
      <c r="A83" s="40">
        <v>78</v>
      </c>
      <c r="B83" s="41">
        <v>4.5282999999999997E-2</v>
      </c>
      <c r="C83" s="41">
        <v>2.9312000000000001E-2</v>
      </c>
      <c r="D83" s="42">
        <v>4.3496E-2</v>
      </c>
      <c r="E83" s="42">
        <v>2.6467999999999998E-2</v>
      </c>
      <c r="F83" s="41">
        <v>4.2448E-2</v>
      </c>
      <c r="G83" s="41">
        <v>2.7196999999999999E-2</v>
      </c>
      <c r="H83" s="41">
        <v>4.0772999999999997E-2</v>
      </c>
      <c r="I83" s="41">
        <v>2.4558E-2</v>
      </c>
      <c r="J83" s="42">
        <v>3.8203000000000001E-2</v>
      </c>
      <c r="K83" s="42">
        <v>2.4476999999999999E-2</v>
      </c>
      <c r="L83" s="41">
        <v>3.6695999999999999E-2</v>
      </c>
      <c r="M83" s="41">
        <v>2.2102E-2</v>
      </c>
    </row>
    <row r="84" spans="1:13">
      <c r="A84" s="40">
        <v>79</v>
      </c>
      <c r="B84" s="41">
        <v>5.0716999999999998E-2</v>
      </c>
      <c r="C84" s="41">
        <v>3.2944000000000001E-2</v>
      </c>
      <c r="D84" s="42">
        <v>4.8724000000000003E-2</v>
      </c>
      <c r="E84" s="42">
        <v>2.9908000000000001E-2</v>
      </c>
      <c r="F84" s="41">
        <v>4.7541E-2</v>
      </c>
      <c r="G84" s="41">
        <v>3.0567E-2</v>
      </c>
      <c r="H84" s="41">
        <v>4.5672999999999998E-2</v>
      </c>
      <c r="I84" s="41">
        <v>2.775E-2</v>
      </c>
      <c r="J84" s="42">
        <v>4.2786999999999999E-2</v>
      </c>
      <c r="K84" s="42">
        <v>2.751E-2</v>
      </c>
      <c r="L84" s="41">
        <v>4.1105999999999997E-2</v>
      </c>
      <c r="M84" s="41">
        <v>2.4975000000000001E-2</v>
      </c>
    </row>
    <row r="85" spans="1:13">
      <c r="A85" s="40">
        <v>80</v>
      </c>
      <c r="B85" s="41">
        <v>5.6992000000000001E-2</v>
      </c>
      <c r="C85" s="41">
        <v>3.7376E-2</v>
      </c>
      <c r="D85" s="42">
        <v>5.4808000000000003E-2</v>
      </c>
      <c r="E85" s="42">
        <v>3.4171E-2</v>
      </c>
      <c r="F85" s="41">
        <v>5.3422999999999998E-2</v>
      </c>
      <c r="G85" s="41">
        <v>3.4679000000000001E-2</v>
      </c>
      <c r="H85" s="41">
        <v>5.1376999999999999E-2</v>
      </c>
      <c r="I85" s="41">
        <v>3.1704999999999997E-2</v>
      </c>
      <c r="J85" s="42">
        <v>4.8080999999999999E-2</v>
      </c>
      <c r="K85" s="42">
        <v>3.1210999999999999E-2</v>
      </c>
      <c r="L85" s="41">
        <v>4.6239000000000002E-2</v>
      </c>
      <c r="M85" s="41">
        <v>2.8535000000000001E-2</v>
      </c>
    </row>
    <row r="86" spans="1:13">
      <c r="A86" s="40">
        <v>81</v>
      </c>
      <c r="B86" s="41">
        <v>6.4088000000000006E-2</v>
      </c>
      <c r="C86" s="41">
        <v>4.2803000000000001E-2</v>
      </c>
      <c r="D86" s="42">
        <v>6.1747999999999997E-2</v>
      </c>
      <c r="E86" s="42">
        <v>3.9454000000000003E-2</v>
      </c>
      <c r="F86" s="41">
        <v>6.0075999999999997E-2</v>
      </c>
      <c r="G86" s="41">
        <v>3.9715E-2</v>
      </c>
      <c r="H86" s="41">
        <v>5.7882000000000003E-2</v>
      </c>
      <c r="I86" s="41">
        <v>3.6608000000000002E-2</v>
      </c>
      <c r="J86" s="42">
        <v>5.4067999999999998E-2</v>
      </c>
      <c r="K86" s="42">
        <v>3.5742999999999997E-2</v>
      </c>
      <c r="L86" s="41">
        <v>5.2094000000000001E-2</v>
      </c>
      <c r="M86" s="41">
        <v>3.2946999999999997E-2</v>
      </c>
    </row>
    <row r="87" spans="1:13">
      <c r="A87" s="40">
        <v>82</v>
      </c>
      <c r="B87" s="41">
        <v>7.2092000000000003E-2</v>
      </c>
      <c r="C87" s="41">
        <v>4.9384999999999998E-2</v>
      </c>
      <c r="D87" s="42">
        <v>6.9627999999999995E-2</v>
      </c>
      <c r="E87" s="42">
        <v>4.5913000000000002E-2</v>
      </c>
      <c r="F87" s="41">
        <v>6.7579E-2</v>
      </c>
      <c r="G87" s="41">
        <v>4.5822000000000002E-2</v>
      </c>
      <c r="H87" s="41">
        <v>6.5268999999999994E-2</v>
      </c>
      <c r="I87" s="41">
        <v>4.2599999999999999E-2</v>
      </c>
      <c r="J87" s="42">
        <v>6.0821E-2</v>
      </c>
      <c r="K87" s="42">
        <v>4.1239999999999999E-2</v>
      </c>
      <c r="L87" s="41">
        <v>5.8742000000000003E-2</v>
      </c>
      <c r="M87" s="41">
        <v>3.8339999999999999E-2</v>
      </c>
    </row>
    <row r="88" spans="1:13">
      <c r="A88" s="40">
        <v>83</v>
      </c>
      <c r="B88" s="41">
        <v>8.1032999999999994E-2</v>
      </c>
      <c r="C88" s="41">
        <v>5.7050999999999998E-2</v>
      </c>
      <c r="D88" s="42">
        <v>7.8478999999999993E-2</v>
      </c>
      <c r="E88" s="42">
        <v>5.3487E-2</v>
      </c>
      <c r="F88" s="41">
        <v>7.5958999999999999E-2</v>
      </c>
      <c r="G88" s="41">
        <v>5.2935000000000003E-2</v>
      </c>
      <c r="H88" s="41">
        <v>7.3565000000000005E-2</v>
      </c>
      <c r="I88" s="41">
        <v>4.9626999999999998E-2</v>
      </c>
      <c r="J88" s="42">
        <v>6.8362999999999993E-2</v>
      </c>
      <c r="K88" s="42">
        <v>4.7641000000000003E-2</v>
      </c>
      <c r="L88" s="41">
        <v>6.6209000000000004E-2</v>
      </c>
      <c r="M88" s="41">
        <v>4.4665000000000003E-2</v>
      </c>
    </row>
    <row r="89" spans="1:13">
      <c r="A89" s="40">
        <v>84</v>
      </c>
      <c r="B89" s="41">
        <v>9.1011999999999996E-2</v>
      </c>
      <c r="C89" s="41">
        <v>6.5553E-2</v>
      </c>
      <c r="D89" s="42">
        <v>8.8404999999999997E-2</v>
      </c>
      <c r="E89" s="42">
        <v>6.1955999999999997E-2</v>
      </c>
      <c r="F89" s="41">
        <v>8.5314000000000001E-2</v>
      </c>
      <c r="G89" s="41">
        <v>6.0823000000000002E-2</v>
      </c>
      <c r="H89" s="41">
        <v>8.2869999999999999E-2</v>
      </c>
      <c r="I89" s="41">
        <v>5.7486000000000002E-2</v>
      </c>
      <c r="J89" s="42">
        <v>7.6782000000000003E-2</v>
      </c>
      <c r="K89" s="42">
        <v>5.4740999999999998E-2</v>
      </c>
      <c r="L89" s="41">
        <v>7.4582999999999997E-2</v>
      </c>
      <c r="M89" s="41">
        <v>5.1736999999999998E-2</v>
      </c>
    </row>
    <row r="90" spans="1:13">
      <c r="A90" s="40">
        <v>85</v>
      </c>
      <c r="B90" s="41">
        <v>0.102071</v>
      </c>
      <c r="C90" s="41">
        <v>7.4861999999999998E-2</v>
      </c>
      <c r="D90" s="42">
        <v>9.9446999999999994E-2</v>
      </c>
      <c r="E90" s="42">
        <v>7.1302000000000004E-2</v>
      </c>
      <c r="F90" s="41">
        <v>9.5681000000000002E-2</v>
      </c>
      <c r="G90" s="41">
        <v>6.9459999999999994E-2</v>
      </c>
      <c r="H90" s="41">
        <v>9.3220999999999998E-2</v>
      </c>
      <c r="I90" s="41">
        <v>6.6156999999999994E-2</v>
      </c>
      <c r="J90" s="42">
        <v>8.6112999999999995E-2</v>
      </c>
      <c r="K90" s="42">
        <v>6.2514E-2</v>
      </c>
      <c r="L90" s="41">
        <v>8.3899000000000001E-2</v>
      </c>
      <c r="M90" s="41">
        <v>5.9540999999999997E-2</v>
      </c>
    </row>
    <row r="91" spans="1:13">
      <c r="A91" s="40">
        <v>86</v>
      </c>
      <c r="B91" s="41">
        <v>0.11414100000000001</v>
      </c>
      <c r="C91" s="41">
        <v>8.5114999999999996E-2</v>
      </c>
      <c r="D91" s="42">
        <v>0.111543</v>
      </c>
      <c r="E91" s="42">
        <v>8.1656000000000006E-2</v>
      </c>
      <c r="F91" s="41">
        <v>0.10699500000000001</v>
      </c>
      <c r="G91" s="41">
        <v>7.8974000000000003E-2</v>
      </c>
      <c r="H91" s="41">
        <v>0.104559</v>
      </c>
      <c r="I91" s="41">
        <v>7.5763999999999998E-2</v>
      </c>
      <c r="J91" s="42">
        <v>9.6295000000000006E-2</v>
      </c>
      <c r="K91" s="42">
        <v>7.1076E-2</v>
      </c>
      <c r="L91" s="41">
        <v>9.4103000000000006E-2</v>
      </c>
      <c r="M91" s="41">
        <v>6.8186999999999998E-2</v>
      </c>
    </row>
    <row r="92" spans="1:13">
      <c r="A92" s="40">
        <v>87</v>
      </c>
      <c r="B92" s="41">
        <v>0.127192</v>
      </c>
      <c r="C92" s="41">
        <v>9.6333000000000002E-2</v>
      </c>
      <c r="D92" s="42">
        <v>0.12466099999999999</v>
      </c>
      <c r="E92" s="42">
        <v>9.3028E-2</v>
      </c>
      <c r="F92" s="41">
        <v>0.119229</v>
      </c>
      <c r="G92" s="41">
        <v>8.9382000000000003E-2</v>
      </c>
      <c r="H92" s="41">
        <v>0.116856</v>
      </c>
      <c r="I92" s="41">
        <v>8.6315000000000003E-2</v>
      </c>
      <c r="J92" s="42">
        <v>0.107306</v>
      </c>
      <c r="K92" s="42">
        <v>8.0444000000000002E-2</v>
      </c>
      <c r="L92" s="41">
        <v>0.105171</v>
      </c>
      <c r="M92" s="41">
        <v>7.7684000000000003E-2</v>
      </c>
    </row>
    <row r="93" spans="1:13" ht="12.75" customHeight="1">
      <c r="A93" s="40">
        <v>88</v>
      </c>
      <c r="B93" s="41">
        <v>0.14102100000000001</v>
      </c>
      <c r="C93" s="41">
        <v>0.108385</v>
      </c>
      <c r="D93" s="42">
        <v>0.138599</v>
      </c>
      <c r="E93" s="42">
        <v>0.10527499999999999</v>
      </c>
      <c r="F93" s="41">
        <v>0.132192</v>
      </c>
      <c r="G93" s="41">
        <v>0.100565</v>
      </c>
      <c r="H93" s="41">
        <v>0.12992100000000001</v>
      </c>
      <c r="I93" s="41">
        <v>9.7679000000000002E-2</v>
      </c>
      <c r="J93" s="42">
        <v>0.118973</v>
      </c>
      <c r="K93" s="42">
        <v>9.0508000000000005E-2</v>
      </c>
      <c r="L93" s="41">
        <v>0.11692900000000001</v>
      </c>
      <c r="M93" s="41">
        <v>8.7911000000000003E-2</v>
      </c>
    </row>
    <row r="94" spans="1:13">
      <c r="A94" s="40">
        <v>89</v>
      </c>
      <c r="B94" s="41">
        <v>0.15542500000000001</v>
      </c>
      <c r="C94" s="41">
        <v>0.121035</v>
      </c>
      <c r="D94" s="42">
        <v>0.15315000000000001</v>
      </c>
      <c r="E94" s="42">
        <v>0.118149</v>
      </c>
      <c r="F94" s="41">
        <v>0.14569399999999999</v>
      </c>
      <c r="G94" s="41">
        <v>0.112302</v>
      </c>
      <c r="H94" s="41">
        <v>0.143562</v>
      </c>
      <c r="I94" s="41">
        <v>0.109624</v>
      </c>
      <c r="J94" s="42">
        <v>0.13112399999999999</v>
      </c>
      <c r="K94" s="42">
        <v>0.10107099999999999</v>
      </c>
      <c r="L94" s="41">
        <v>0.12920599999999999</v>
      </c>
      <c r="M94" s="41">
        <v>9.8662E-2</v>
      </c>
    </row>
    <row r="95" spans="1:13">
      <c r="A95" s="40">
        <v>90</v>
      </c>
      <c r="B95" s="41">
        <v>0.17023099999999999</v>
      </c>
      <c r="C95" s="41">
        <v>0.13389899999999999</v>
      </c>
      <c r="D95" s="42">
        <v>0.16813800000000001</v>
      </c>
      <c r="E95" s="42">
        <v>0.13126499999999999</v>
      </c>
      <c r="F95" s="41">
        <v>0.15957299999999999</v>
      </c>
      <c r="G95" s="41">
        <v>0.124237</v>
      </c>
      <c r="H95" s="41">
        <v>0.157611</v>
      </c>
      <c r="I95" s="41">
        <v>0.121794</v>
      </c>
      <c r="J95" s="42">
        <v>0.14361599999999999</v>
      </c>
      <c r="K95" s="42">
        <v>0.111814</v>
      </c>
      <c r="L95" s="41">
        <v>0.14185</v>
      </c>
      <c r="M95" s="41">
        <v>0.109614</v>
      </c>
    </row>
    <row r="96" spans="1:13">
      <c r="A96" s="40">
        <v>91</v>
      </c>
      <c r="B96" s="41">
        <v>0.185449</v>
      </c>
      <c r="C96" s="41">
        <v>0.14666999999999999</v>
      </c>
      <c r="D96" s="42">
        <v>0.183559</v>
      </c>
      <c r="E96" s="42">
        <v>0.144313</v>
      </c>
      <c r="F96" s="41">
        <v>0.17383799999999999</v>
      </c>
      <c r="G96" s="41">
        <v>0.13608700000000001</v>
      </c>
      <c r="H96" s="41">
        <v>0.172067</v>
      </c>
      <c r="I96" s="41">
        <v>0.13389999999999999</v>
      </c>
      <c r="J96" s="42">
        <v>0.15645400000000001</v>
      </c>
      <c r="K96" s="42">
        <v>0.122478</v>
      </c>
      <c r="L96" s="41">
        <v>0.15486</v>
      </c>
      <c r="M96" s="41">
        <v>0.12051000000000001</v>
      </c>
    </row>
    <row r="97" spans="1:13">
      <c r="A97" s="40">
        <v>92</v>
      </c>
      <c r="B97" s="45">
        <v>0.200989</v>
      </c>
      <c r="C97" s="45">
        <v>0.15939500000000001</v>
      </c>
      <c r="D97" s="42">
        <v>0.199321</v>
      </c>
      <c r="E97" s="42">
        <v>0.157333</v>
      </c>
      <c r="F97" s="41">
        <v>0.18840499999999999</v>
      </c>
      <c r="G97" s="41">
        <v>0.147894</v>
      </c>
      <c r="H97" s="41">
        <v>0.18684100000000001</v>
      </c>
      <c r="I97" s="41">
        <v>0.145981</v>
      </c>
      <c r="J97" s="42">
        <v>0.16956399999999999</v>
      </c>
      <c r="K97" s="42">
        <v>0.133104</v>
      </c>
      <c r="L97" s="45">
        <v>0.168157</v>
      </c>
      <c r="M97" s="45">
        <v>0.131383</v>
      </c>
    </row>
    <row r="98" spans="1:13" ht="12.75" customHeight="1">
      <c r="A98" s="40">
        <v>93</v>
      </c>
      <c r="B98" s="45">
        <v>0.21684999999999999</v>
      </c>
      <c r="C98" s="45">
        <v>0.17211299999999999</v>
      </c>
      <c r="D98" s="42">
        <v>0.215417</v>
      </c>
      <c r="E98" s="42">
        <v>0.17036499999999999</v>
      </c>
      <c r="F98" s="41">
        <v>0.20327300000000001</v>
      </c>
      <c r="G98" s="41">
        <v>0.159695</v>
      </c>
      <c r="H98" s="41">
        <v>0.20193</v>
      </c>
      <c r="I98" s="41">
        <v>0.15807199999999999</v>
      </c>
      <c r="J98" s="42">
        <v>0.182946</v>
      </c>
      <c r="K98" s="42">
        <v>0.14372499999999999</v>
      </c>
      <c r="L98" s="45">
        <v>0.18173700000000001</v>
      </c>
      <c r="M98" s="45">
        <v>0.142265</v>
      </c>
    </row>
    <row r="99" spans="1:13" ht="12.75" customHeight="1">
      <c r="A99" s="40">
        <v>94</v>
      </c>
      <c r="B99" s="45">
        <v>0.23299700000000001</v>
      </c>
      <c r="C99" s="45">
        <v>0.18486</v>
      </c>
      <c r="D99" s="42">
        <v>0.23180999999999999</v>
      </c>
      <c r="E99" s="42">
        <v>0.18344199999999999</v>
      </c>
      <c r="F99" s="41">
        <v>0.21840899999999999</v>
      </c>
      <c r="G99" s="41">
        <v>0.17152100000000001</v>
      </c>
      <c r="H99" s="41">
        <v>0.21729699999999999</v>
      </c>
      <c r="I99" s="41">
        <v>0.170206</v>
      </c>
      <c r="J99" s="42">
        <v>0.19656799999999999</v>
      </c>
      <c r="K99" s="42">
        <v>0.15436900000000001</v>
      </c>
      <c r="L99" s="45">
        <v>0.19556699999999999</v>
      </c>
      <c r="M99" s="45">
        <v>0.15318499999999999</v>
      </c>
    </row>
    <row r="100" spans="1:13" ht="12.75" customHeight="1">
      <c r="A100" s="40">
        <v>95</v>
      </c>
      <c r="B100" s="45">
        <v>0.249388</v>
      </c>
      <c r="C100" s="45">
        <v>0.19761799999999999</v>
      </c>
      <c r="D100" s="42">
        <v>0.24845999999999999</v>
      </c>
      <c r="E100" s="42">
        <v>0.196546</v>
      </c>
      <c r="F100" s="41">
        <v>0.23377400000000001</v>
      </c>
      <c r="G100" s="41">
        <v>0.18335899999999999</v>
      </c>
      <c r="H100" s="41">
        <v>0.232904</v>
      </c>
      <c r="I100" s="41">
        <v>0.182365</v>
      </c>
      <c r="J100" s="42">
        <v>0.210397</v>
      </c>
      <c r="K100" s="42">
        <v>0.165023</v>
      </c>
      <c r="L100" s="45">
        <v>0.20961399999999999</v>
      </c>
      <c r="M100" s="45">
        <v>0.164128</v>
      </c>
    </row>
    <row r="101" spans="1:13">
      <c r="A101" s="40">
        <v>96</v>
      </c>
      <c r="B101" s="41">
        <v>0.26599899999999999</v>
      </c>
      <c r="C101" s="41">
        <v>0.21035799999999999</v>
      </c>
      <c r="D101" s="42">
        <v>0.26533899999999999</v>
      </c>
      <c r="E101" s="42">
        <v>0.209643</v>
      </c>
      <c r="F101" s="41">
        <v>0.24934500000000001</v>
      </c>
      <c r="G101" s="41">
        <v>0.19517899999999999</v>
      </c>
      <c r="H101" s="41">
        <v>0.248727</v>
      </c>
      <c r="I101" s="41">
        <v>0.19451599999999999</v>
      </c>
      <c r="J101" s="42">
        <v>0.224411</v>
      </c>
      <c r="K101" s="42">
        <v>0.17566200000000001</v>
      </c>
      <c r="L101" s="41">
        <v>0.223854</v>
      </c>
      <c r="M101" s="41">
        <v>0.175065</v>
      </c>
    </row>
    <row r="102" spans="1:13">
      <c r="A102" s="40">
        <v>97</v>
      </c>
      <c r="B102" s="41">
        <v>0.28282299999999999</v>
      </c>
      <c r="C102" s="41">
        <v>0.22303799999999999</v>
      </c>
      <c r="D102" s="42">
        <v>0.282439</v>
      </c>
      <c r="E102" s="42">
        <v>0.222688</v>
      </c>
      <c r="F102" s="41">
        <v>0.26511600000000002</v>
      </c>
      <c r="G102" s="41">
        <v>0.20694499999999999</v>
      </c>
      <c r="H102" s="41">
        <v>0.26475599999999999</v>
      </c>
      <c r="I102" s="41">
        <v>0.20662</v>
      </c>
      <c r="J102" s="42">
        <v>0.23860400000000001</v>
      </c>
      <c r="K102" s="42">
        <v>0.18625</v>
      </c>
      <c r="L102" s="41">
        <v>0.23827999999999999</v>
      </c>
      <c r="M102" s="41">
        <v>0.18595800000000001</v>
      </c>
    </row>
    <row r="103" spans="1:13">
      <c r="A103" s="40">
        <v>98</v>
      </c>
      <c r="B103" s="41">
        <v>0.29982399999999998</v>
      </c>
      <c r="C103" s="41">
        <v>0.235681</v>
      </c>
      <c r="D103" s="42">
        <v>0.29971799999999998</v>
      </c>
      <c r="E103" s="42">
        <v>0.23570099999999999</v>
      </c>
      <c r="F103" s="41">
        <v>0.28105200000000002</v>
      </c>
      <c r="G103" s="41">
        <v>0.21867600000000001</v>
      </c>
      <c r="H103" s="41">
        <v>0.28095300000000001</v>
      </c>
      <c r="I103" s="41">
        <v>0.218694</v>
      </c>
      <c r="J103" s="42">
        <v>0.25294699999999998</v>
      </c>
      <c r="K103" s="42">
        <v>0.19680800000000001</v>
      </c>
      <c r="L103" s="41">
        <v>0.25285800000000003</v>
      </c>
      <c r="M103" s="41">
        <v>0.196824</v>
      </c>
    </row>
    <row r="104" spans="1:13">
      <c r="A104" s="40">
        <v>99</v>
      </c>
      <c r="B104" s="41">
        <v>0.31692900000000002</v>
      </c>
      <c r="C104" s="41">
        <v>0.24829599999999999</v>
      </c>
      <c r="D104" s="42">
        <v>0.317104</v>
      </c>
      <c r="E104" s="42">
        <v>0.24868499999999999</v>
      </c>
      <c r="F104" s="41">
        <v>0.29708600000000002</v>
      </c>
      <c r="G104" s="41">
        <v>0.23038</v>
      </c>
      <c r="H104" s="41">
        <v>0.29725099999999999</v>
      </c>
      <c r="I104" s="41">
        <v>0.230742</v>
      </c>
      <c r="J104" s="42">
        <v>0.26737699999999998</v>
      </c>
      <c r="K104" s="42">
        <v>0.207342</v>
      </c>
      <c r="L104" s="41">
        <v>0.26752599999999999</v>
      </c>
      <c r="M104" s="41">
        <v>0.20766699999999999</v>
      </c>
    </row>
    <row r="105" spans="1:13">
      <c r="A105" s="40">
        <v>100</v>
      </c>
      <c r="B105" s="41">
        <v>0.33048699999999998</v>
      </c>
      <c r="C105" s="41">
        <v>0.275117</v>
      </c>
      <c r="D105" s="42">
        <v>0.33048699999999998</v>
      </c>
      <c r="E105" s="42">
        <v>0.275117</v>
      </c>
      <c r="F105" s="41">
        <v>0.30979499999999999</v>
      </c>
      <c r="G105" s="41">
        <v>0.25526599999999999</v>
      </c>
      <c r="H105" s="41">
        <v>0.30979499999999999</v>
      </c>
      <c r="I105" s="41">
        <v>0.25526599999999999</v>
      </c>
      <c r="J105" s="42">
        <v>0.27881600000000001</v>
      </c>
      <c r="K105" s="42">
        <v>0.229739</v>
      </c>
      <c r="L105" s="41">
        <v>0.27881600000000001</v>
      </c>
      <c r="M105" s="41">
        <v>0.229739</v>
      </c>
    </row>
    <row r="106" spans="1:13">
      <c r="A106" s="40">
        <v>101</v>
      </c>
      <c r="B106" s="41">
        <v>0.34813100000000002</v>
      </c>
      <c r="C106" s="41">
        <v>0.29141600000000001</v>
      </c>
      <c r="D106" s="42">
        <v>0.34813100000000002</v>
      </c>
      <c r="E106" s="42">
        <v>0.29141600000000001</v>
      </c>
      <c r="F106" s="41">
        <v>0.32633499999999999</v>
      </c>
      <c r="G106" s="41">
        <v>0.27038899999999999</v>
      </c>
      <c r="H106" s="41">
        <v>0.32633499999999999</v>
      </c>
      <c r="I106" s="41">
        <v>0.27038899999999999</v>
      </c>
      <c r="J106" s="42">
        <v>0.29370099999999999</v>
      </c>
      <c r="K106" s="42">
        <v>0.24335000000000001</v>
      </c>
      <c r="L106" s="41">
        <v>0.29370099999999999</v>
      </c>
      <c r="M106" s="41">
        <v>0.24335000000000001</v>
      </c>
    </row>
    <row r="107" spans="1:13">
      <c r="A107" s="40">
        <v>102</v>
      </c>
      <c r="B107" s="41">
        <v>0.36608600000000002</v>
      </c>
      <c r="C107" s="41">
        <v>0.30814399999999997</v>
      </c>
      <c r="D107" s="42">
        <v>0.36608600000000002</v>
      </c>
      <c r="E107" s="42">
        <v>0.30814399999999997</v>
      </c>
      <c r="F107" s="41">
        <v>0.34316600000000003</v>
      </c>
      <c r="G107" s="41">
        <v>0.28591</v>
      </c>
      <c r="H107" s="41">
        <v>0.34316600000000003</v>
      </c>
      <c r="I107" s="41">
        <v>0.28591</v>
      </c>
      <c r="J107" s="42">
        <v>0.30885000000000001</v>
      </c>
      <c r="K107" s="42">
        <v>0.25731900000000002</v>
      </c>
      <c r="L107" s="41">
        <v>0.30885000000000001</v>
      </c>
      <c r="M107" s="41">
        <v>0.25731900000000002</v>
      </c>
    </row>
    <row r="108" spans="1:13">
      <c r="A108" s="40">
        <v>103</v>
      </c>
      <c r="B108" s="41">
        <v>0.38435399999999997</v>
      </c>
      <c r="C108" s="41">
        <v>0.32531100000000002</v>
      </c>
      <c r="D108" s="42">
        <v>0.38435399999999997</v>
      </c>
      <c r="E108" s="42">
        <v>0.32531100000000002</v>
      </c>
      <c r="F108" s="41">
        <v>0.36029</v>
      </c>
      <c r="G108" s="41">
        <v>0.301838</v>
      </c>
      <c r="H108" s="41">
        <v>0.36029</v>
      </c>
      <c r="I108" s="41">
        <v>0.301838</v>
      </c>
      <c r="J108" s="42">
        <v>0.32426100000000002</v>
      </c>
      <c r="K108" s="42">
        <v>0.27165499999999998</v>
      </c>
      <c r="L108" s="41">
        <v>0.32426100000000002</v>
      </c>
      <c r="M108" s="41">
        <v>0.27165499999999998</v>
      </c>
    </row>
    <row r="109" spans="1:13">
      <c r="A109" s="40">
        <v>104</v>
      </c>
      <c r="B109" s="41">
        <v>0.40293400000000001</v>
      </c>
      <c r="C109" s="41">
        <v>0.34293000000000001</v>
      </c>
      <c r="D109" s="42">
        <v>0.40293400000000001</v>
      </c>
      <c r="E109" s="42">
        <v>0.34293000000000001</v>
      </c>
      <c r="F109" s="41">
        <v>0.37770599999999999</v>
      </c>
      <c r="G109" s="41">
        <v>0.31818600000000002</v>
      </c>
      <c r="H109" s="41">
        <v>0.37770599999999999</v>
      </c>
      <c r="I109" s="41">
        <v>0.31818600000000002</v>
      </c>
      <c r="J109" s="42">
        <v>0.33993600000000002</v>
      </c>
      <c r="K109" s="42">
        <v>0.28636800000000001</v>
      </c>
      <c r="L109" s="41">
        <v>0.33993600000000002</v>
      </c>
      <c r="M109" s="41">
        <v>0.28636800000000001</v>
      </c>
    </row>
    <row r="110" spans="1:13">
      <c r="A110" s="40">
        <v>105</v>
      </c>
      <c r="B110" s="41">
        <v>0.42182399999999998</v>
      </c>
      <c r="C110" s="41">
        <v>0.361012</v>
      </c>
      <c r="D110" s="42">
        <v>0.42182399999999998</v>
      </c>
      <c r="E110" s="42">
        <v>0.361012</v>
      </c>
      <c r="F110" s="41">
        <v>0.39541399999999999</v>
      </c>
      <c r="G110" s="41">
        <v>0.33496300000000001</v>
      </c>
      <c r="H110" s="41">
        <v>0.39541399999999999</v>
      </c>
      <c r="I110" s="41">
        <v>0.33496300000000001</v>
      </c>
      <c r="J110" s="42">
        <v>0.35587299999999999</v>
      </c>
      <c r="K110" s="42">
        <v>0.30146699999999998</v>
      </c>
      <c r="L110" s="41">
        <v>0.35587299999999999</v>
      </c>
      <c r="M110" s="41">
        <v>0.30146699999999998</v>
      </c>
    </row>
    <row r="111" spans="1:13">
      <c r="A111" s="40">
        <v>106</v>
      </c>
      <c r="B111" s="41">
        <v>0.441023</v>
      </c>
      <c r="C111" s="41">
        <v>0.37956699999999999</v>
      </c>
      <c r="D111" s="42">
        <v>0.441023</v>
      </c>
      <c r="E111" s="42">
        <v>0.37956699999999999</v>
      </c>
      <c r="F111" s="41">
        <v>0.41341099999999997</v>
      </c>
      <c r="G111" s="41">
        <v>0.35217999999999999</v>
      </c>
      <c r="H111" s="41">
        <v>0.41341099999999997</v>
      </c>
      <c r="I111" s="41">
        <v>0.35217999999999999</v>
      </c>
      <c r="J111" s="42">
        <v>0.37206899999999998</v>
      </c>
      <c r="K111" s="42">
        <v>0.31696200000000002</v>
      </c>
      <c r="L111" s="41">
        <v>0.37206899999999998</v>
      </c>
      <c r="M111" s="41">
        <v>0.31696200000000002</v>
      </c>
    </row>
    <row r="112" spans="1:13">
      <c r="A112" s="40">
        <v>107</v>
      </c>
      <c r="B112" s="41">
        <v>0.46052500000000002</v>
      </c>
      <c r="C112" s="41">
        <v>0.39860600000000002</v>
      </c>
      <c r="D112" s="42">
        <v>0.46052500000000002</v>
      </c>
      <c r="E112" s="42">
        <v>0.39860600000000002</v>
      </c>
      <c r="F112" s="41">
        <v>0.43169200000000002</v>
      </c>
      <c r="G112" s="41">
        <v>0.36984400000000001</v>
      </c>
      <c r="H112" s="41">
        <v>0.43169200000000002</v>
      </c>
      <c r="I112" s="41">
        <v>0.36984400000000001</v>
      </c>
      <c r="J112" s="42">
        <v>0.38852300000000001</v>
      </c>
      <c r="K112" s="42">
        <v>0.33285999999999999</v>
      </c>
      <c r="L112" s="41">
        <v>0.38852300000000001</v>
      </c>
      <c r="M112" s="41">
        <v>0.33285999999999999</v>
      </c>
    </row>
    <row r="113" spans="1:13">
      <c r="A113" s="40">
        <v>108</v>
      </c>
      <c r="B113" s="41">
        <v>0.480327</v>
      </c>
      <c r="C113" s="41">
        <v>0.41813600000000001</v>
      </c>
      <c r="D113" s="42">
        <v>0.480327</v>
      </c>
      <c r="E113" s="42">
        <v>0.41813600000000001</v>
      </c>
      <c r="F113" s="41">
        <v>0.45025399999999999</v>
      </c>
      <c r="G113" s="41">
        <v>0.38796599999999998</v>
      </c>
      <c r="H113" s="41">
        <v>0.45025399999999999</v>
      </c>
      <c r="I113" s="41">
        <v>0.38796599999999998</v>
      </c>
      <c r="J113" s="42">
        <v>0.40522900000000001</v>
      </c>
      <c r="K113" s="42">
        <v>0.34916900000000001</v>
      </c>
      <c r="L113" s="41">
        <v>0.40522900000000001</v>
      </c>
      <c r="M113" s="41">
        <v>0.34916900000000001</v>
      </c>
    </row>
    <row r="114" spans="1:13">
      <c r="A114" s="40">
        <v>109</v>
      </c>
      <c r="B114" s="41">
        <v>0.50041899999999995</v>
      </c>
      <c r="C114" s="41">
        <v>0.43816699999999997</v>
      </c>
      <c r="D114" s="42">
        <v>0.50041899999999995</v>
      </c>
      <c r="E114" s="42">
        <v>0.43816699999999997</v>
      </c>
      <c r="F114" s="41">
        <v>0.469088</v>
      </c>
      <c r="G114" s="41">
        <v>0.40655200000000002</v>
      </c>
      <c r="H114" s="41">
        <v>0.469088</v>
      </c>
      <c r="I114" s="41">
        <v>0.40655200000000002</v>
      </c>
      <c r="J114" s="42">
        <v>0.42218</v>
      </c>
      <c r="K114" s="42">
        <v>0.365896</v>
      </c>
      <c r="L114" s="41">
        <v>0.42218</v>
      </c>
      <c r="M114" s="41">
        <v>0.365896</v>
      </c>
    </row>
    <row r="115" spans="1:13">
      <c r="A115" s="40">
        <v>110</v>
      </c>
      <c r="B115" s="41">
        <v>0.52079299999999995</v>
      </c>
      <c r="C115" s="41">
        <v>0.45870499999999997</v>
      </c>
      <c r="D115" s="42">
        <v>0.52079299999999995</v>
      </c>
      <c r="E115" s="42">
        <v>0.45870499999999997</v>
      </c>
      <c r="F115" s="41">
        <v>0.48818600000000001</v>
      </c>
      <c r="G115" s="41">
        <v>0.42560700000000001</v>
      </c>
      <c r="H115" s="41">
        <v>0.48818600000000001</v>
      </c>
      <c r="I115" s="41">
        <v>0.42560700000000001</v>
      </c>
      <c r="J115" s="42">
        <v>0.43936799999999998</v>
      </c>
      <c r="K115" s="42">
        <v>0.383046</v>
      </c>
      <c r="L115" s="41">
        <v>0.43936799999999998</v>
      </c>
      <c r="M115" s="41">
        <v>0.383046</v>
      </c>
    </row>
    <row r="116" spans="1:13">
      <c r="A116" s="40">
        <v>111</v>
      </c>
      <c r="B116" s="41">
        <v>0.541435</v>
      </c>
      <c r="C116" s="41">
        <v>0.47975200000000001</v>
      </c>
      <c r="D116" s="42">
        <v>0.541435</v>
      </c>
      <c r="E116" s="42">
        <v>0.47975200000000001</v>
      </c>
      <c r="F116" s="41">
        <v>0.50753599999999999</v>
      </c>
      <c r="G116" s="41">
        <v>0.44513599999999998</v>
      </c>
      <c r="H116" s="41">
        <v>0.50753599999999999</v>
      </c>
      <c r="I116" s="41">
        <v>0.44513599999999998</v>
      </c>
      <c r="J116" s="42">
        <v>0.45678200000000002</v>
      </c>
      <c r="K116" s="42">
        <v>0.40062199999999998</v>
      </c>
      <c r="L116" s="41">
        <v>0.45678200000000002</v>
      </c>
      <c r="M116" s="41">
        <v>0.40062199999999998</v>
      </c>
    </row>
    <row r="117" spans="1:13">
      <c r="A117" s="40">
        <v>112</v>
      </c>
      <c r="B117" s="41">
        <v>0.56233</v>
      </c>
      <c r="C117" s="41">
        <v>0.50131199999999998</v>
      </c>
      <c r="D117" s="42">
        <v>0.56233</v>
      </c>
      <c r="E117" s="42">
        <v>0.50131199999999998</v>
      </c>
      <c r="F117" s="41">
        <v>0.52712300000000001</v>
      </c>
      <c r="G117" s="41">
        <v>0.46514</v>
      </c>
      <c r="H117" s="41">
        <v>0.52712300000000001</v>
      </c>
      <c r="I117" s="41">
        <v>0.46514</v>
      </c>
      <c r="J117" s="42">
        <v>0.47441100000000003</v>
      </c>
      <c r="K117" s="42">
        <v>0.418626</v>
      </c>
      <c r="L117" s="41">
        <v>0.47441100000000003</v>
      </c>
      <c r="M117" s="41">
        <v>0.418626</v>
      </c>
    </row>
    <row r="118" spans="1:13">
      <c r="A118" s="40">
        <v>113</v>
      </c>
      <c r="B118" s="41">
        <v>0.58345899999999995</v>
      </c>
      <c r="C118" s="41">
        <v>0.52338200000000001</v>
      </c>
      <c r="D118" s="42">
        <v>0.58345899999999995</v>
      </c>
      <c r="E118" s="42">
        <v>0.52338200000000001</v>
      </c>
      <c r="F118" s="41">
        <v>0.54693000000000003</v>
      </c>
      <c r="G118" s="41">
        <v>0.48561700000000002</v>
      </c>
      <c r="H118" s="41">
        <v>0.54693000000000003</v>
      </c>
      <c r="I118" s="41">
        <v>0.48561700000000002</v>
      </c>
      <c r="J118" s="42">
        <v>0.49223699999999998</v>
      </c>
      <c r="K118" s="42">
        <v>0.43705500000000003</v>
      </c>
      <c r="L118" s="41">
        <v>0.49223699999999998</v>
      </c>
      <c r="M118" s="41">
        <v>0.43705500000000003</v>
      </c>
    </row>
    <row r="119" spans="1:13">
      <c r="A119" s="40">
        <v>114</v>
      </c>
      <c r="B119" s="41">
        <v>0.60480100000000003</v>
      </c>
      <c r="C119" s="41">
        <v>0.545956</v>
      </c>
      <c r="D119" s="42">
        <v>0.60480100000000003</v>
      </c>
      <c r="E119" s="42">
        <v>0.545956</v>
      </c>
      <c r="F119" s="41">
        <v>0.56693499999999997</v>
      </c>
      <c r="G119" s="41">
        <v>0.50656299999999999</v>
      </c>
      <c r="H119" s="41">
        <v>0.56693499999999997</v>
      </c>
      <c r="I119" s="41">
        <v>0.50656299999999999</v>
      </c>
      <c r="J119" s="42">
        <v>0.51024099999999994</v>
      </c>
      <c r="K119" s="42">
        <v>0.45590599999999998</v>
      </c>
      <c r="L119" s="41">
        <v>0.51024099999999994</v>
      </c>
      <c r="M119" s="41">
        <v>0.45590599999999998</v>
      </c>
    </row>
    <row r="120" spans="1:13">
      <c r="A120" s="40">
        <v>115</v>
      </c>
      <c r="B120" s="41">
        <v>0.62632600000000005</v>
      </c>
      <c r="C120" s="41">
        <v>0.56902399999999997</v>
      </c>
      <c r="D120" s="42">
        <v>0.62632600000000005</v>
      </c>
      <c r="E120" s="42">
        <v>0.56902399999999997</v>
      </c>
      <c r="F120" s="41">
        <v>0.58711199999999997</v>
      </c>
      <c r="G120" s="41">
        <v>0.52796600000000005</v>
      </c>
      <c r="H120" s="41">
        <v>0.58711199999999997</v>
      </c>
      <c r="I120" s="41">
        <v>0.52796600000000005</v>
      </c>
      <c r="J120" s="42">
        <v>0.52840100000000001</v>
      </c>
      <c r="K120" s="42">
        <v>0.47516999999999998</v>
      </c>
      <c r="L120" s="41">
        <v>0.52840100000000001</v>
      </c>
      <c r="M120" s="41">
        <v>0.47516999999999998</v>
      </c>
    </row>
    <row r="121" spans="1:13">
      <c r="A121" s="40">
        <v>116</v>
      </c>
      <c r="B121" s="41">
        <v>0.648003</v>
      </c>
      <c r="C121" s="41">
        <v>0.59257000000000004</v>
      </c>
      <c r="D121" s="42">
        <v>0.648003</v>
      </c>
      <c r="E121" s="42">
        <v>0.59257000000000004</v>
      </c>
      <c r="F121" s="41">
        <v>0.60743199999999997</v>
      </c>
      <c r="G121" s="41">
        <v>0.549813</v>
      </c>
      <c r="H121" s="41">
        <v>0.60743199999999997</v>
      </c>
      <c r="I121" s="41">
        <v>0.549813</v>
      </c>
      <c r="J121" s="42">
        <v>0.54668899999999998</v>
      </c>
      <c r="K121" s="42">
        <v>0.49483199999999999</v>
      </c>
      <c r="L121" s="41">
        <v>0.54668899999999998</v>
      </c>
      <c r="M121" s="41">
        <v>0.49483199999999999</v>
      </c>
    </row>
    <row r="122" spans="1:13">
      <c r="A122" s="40">
        <v>117</v>
      </c>
      <c r="B122" s="41">
        <v>0.66979500000000003</v>
      </c>
      <c r="C122" s="41">
        <v>0.61656900000000003</v>
      </c>
      <c r="D122" s="42">
        <v>0.66979500000000003</v>
      </c>
      <c r="E122" s="42">
        <v>0.61656900000000003</v>
      </c>
      <c r="F122" s="41">
        <v>0.62785999999999997</v>
      </c>
      <c r="G122" s="41">
        <v>0.57208000000000003</v>
      </c>
      <c r="H122" s="41">
        <v>0.62785999999999997</v>
      </c>
      <c r="I122" s="41">
        <v>0.57208000000000003</v>
      </c>
      <c r="J122" s="42">
        <v>0.56507399999999997</v>
      </c>
      <c r="K122" s="42">
        <v>0.514872</v>
      </c>
      <c r="L122" s="41">
        <v>0.56507399999999997</v>
      </c>
      <c r="M122" s="41">
        <v>0.514872</v>
      </c>
    </row>
    <row r="123" spans="1:13">
      <c r="A123" s="40">
        <v>118</v>
      </c>
      <c r="B123" s="41">
        <v>0.69165699999999997</v>
      </c>
      <c r="C123" s="41">
        <v>0.640988</v>
      </c>
      <c r="D123" s="42">
        <v>0.69165699999999997</v>
      </c>
      <c r="E123" s="42">
        <v>0.640988</v>
      </c>
      <c r="F123" s="41">
        <v>0.64835299999999996</v>
      </c>
      <c r="G123" s="41">
        <v>0.59473699999999996</v>
      </c>
      <c r="H123" s="41">
        <v>0.64835299999999996</v>
      </c>
      <c r="I123" s="41">
        <v>0.59473699999999996</v>
      </c>
      <c r="J123" s="42">
        <v>0.58351699999999995</v>
      </c>
      <c r="K123" s="42">
        <v>0.53526399999999996</v>
      </c>
      <c r="L123" s="41">
        <v>0.58351699999999995</v>
      </c>
      <c r="M123" s="41">
        <v>0.53526399999999996</v>
      </c>
    </row>
    <row r="124" spans="1:13">
      <c r="A124" s="40">
        <v>119</v>
      </c>
      <c r="B124" s="41">
        <v>0.71353599999999995</v>
      </c>
      <c r="C124" s="41">
        <v>0.66578300000000001</v>
      </c>
      <c r="D124" s="42">
        <v>0.71353599999999995</v>
      </c>
      <c r="E124" s="42">
        <v>0.66578300000000001</v>
      </c>
      <c r="F124" s="41">
        <v>0.66886199999999996</v>
      </c>
      <c r="G124" s="41">
        <v>0.61774399999999996</v>
      </c>
      <c r="H124" s="41">
        <v>0.66886199999999996</v>
      </c>
      <c r="I124" s="41">
        <v>0.61774399999999996</v>
      </c>
      <c r="J124" s="42">
        <v>0.60197599999999996</v>
      </c>
      <c r="K124" s="42">
        <v>0.55596900000000005</v>
      </c>
      <c r="L124" s="41">
        <v>0.60197599999999996</v>
      </c>
      <c r="M124" s="41">
        <v>0.55596900000000005</v>
      </c>
    </row>
    <row r="125" spans="1:13">
      <c r="A125" s="40">
        <v>120</v>
      </c>
      <c r="B125" s="41">
        <v>0.735375</v>
      </c>
      <c r="C125" s="41">
        <v>0.69089800000000001</v>
      </c>
      <c r="D125" s="42">
        <v>0.735375</v>
      </c>
      <c r="E125" s="42">
        <v>0.69089800000000001</v>
      </c>
      <c r="F125" s="41">
        <v>0.68933299999999997</v>
      </c>
      <c r="G125" s="41">
        <v>0.641046</v>
      </c>
      <c r="H125" s="41">
        <v>0.68933299999999997</v>
      </c>
      <c r="I125" s="41">
        <v>0.641046</v>
      </c>
      <c r="J125" s="42">
        <v>0.62039999999999995</v>
      </c>
      <c r="K125" s="42">
        <v>0.57694199999999995</v>
      </c>
      <c r="L125" s="41">
        <v>0.62039999999999995</v>
      </c>
      <c r="M125" s="41">
        <v>0.57694199999999995</v>
      </c>
    </row>
    <row r="126" spans="1:13">
      <c r="A126" s="40">
        <v>121</v>
      </c>
      <c r="B126" s="41">
        <v>1</v>
      </c>
      <c r="C126" s="41">
        <v>1</v>
      </c>
      <c r="D126" s="42">
        <v>1</v>
      </c>
      <c r="E126" s="42">
        <v>1</v>
      </c>
      <c r="F126" s="42">
        <v>0</v>
      </c>
      <c r="G126" s="42">
        <v>0</v>
      </c>
      <c r="H126" s="42">
        <v>0</v>
      </c>
      <c r="I126" s="42">
        <v>0</v>
      </c>
      <c r="J126" s="42">
        <v>1</v>
      </c>
      <c r="K126" s="42">
        <v>1</v>
      </c>
      <c r="L126" s="41">
        <v>1</v>
      </c>
      <c r="M126" s="41">
        <v>1</v>
      </c>
    </row>
    <row r="127" spans="1:13">
      <c r="A127" s="28"/>
      <c r="B127" s="3"/>
      <c r="C127" s="3"/>
      <c r="D127" s="3"/>
      <c r="E127" s="3"/>
    </row>
    <row r="128" spans="1:13">
      <c r="A128" s="28"/>
      <c r="B128" s="3"/>
      <c r="C128" s="3"/>
      <c r="D128" s="3"/>
      <c r="E128" s="3"/>
    </row>
    <row r="129" spans="1:5">
      <c r="A129" s="28"/>
      <c r="B129" s="3"/>
      <c r="C129" s="3"/>
      <c r="D129" s="3"/>
      <c r="E129" s="3"/>
    </row>
    <row r="130" spans="1:5">
      <c r="A130" s="28"/>
      <c r="B130" s="3"/>
      <c r="C130" s="3"/>
      <c r="D130" s="3"/>
      <c r="E130" s="3"/>
    </row>
    <row r="131" spans="1:5">
      <c r="A131" s="28"/>
      <c r="B131" s="3"/>
      <c r="C131" s="3"/>
      <c r="D131" s="3"/>
      <c r="E131" s="3"/>
    </row>
    <row r="132" spans="1:5">
      <c r="A132" s="28"/>
      <c r="B132" s="3"/>
      <c r="C132" s="3"/>
      <c r="D132" s="3"/>
      <c r="E132" s="3"/>
    </row>
    <row r="133" spans="1:5">
      <c r="A133" s="28"/>
      <c r="B133" s="3"/>
      <c r="C133" s="3"/>
      <c r="D133" s="3"/>
      <c r="E133" s="3"/>
    </row>
    <row r="134" spans="1:5">
      <c r="A134" s="28"/>
      <c r="B134" s="3"/>
      <c r="C134" s="3"/>
      <c r="D134" s="3"/>
      <c r="E134" s="3"/>
    </row>
    <row r="135" spans="1:5">
      <c r="A135" s="28"/>
      <c r="B135" s="3"/>
      <c r="C135" s="3"/>
      <c r="D135" s="3"/>
      <c r="E135" s="3"/>
    </row>
    <row r="136" spans="1:5">
      <c r="A136" s="28"/>
      <c r="B136" s="3"/>
      <c r="C136" s="3"/>
      <c r="D136" s="3"/>
      <c r="E136" s="3"/>
    </row>
    <row r="137" spans="1:5">
      <c r="A137" s="28"/>
      <c r="B137" s="3"/>
      <c r="C137" s="3"/>
      <c r="D137" s="3"/>
      <c r="E137" s="3"/>
    </row>
    <row r="138" spans="1:5">
      <c r="A138" s="28"/>
      <c r="B138" s="3"/>
      <c r="C138" s="3"/>
      <c r="D138" s="3"/>
      <c r="E138" s="3"/>
    </row>
    <row r="139" spans="1:5">
      <c r="A139" s="28"/>
      <c r="B139" s="3"/>
      <c r="C139" s="3"/>
      <c r="D139" s="3"/>
      <c r="E139" s="3"/>
    </row>
    <row r="140" spans="1:5">
      <c r="A140" s="28"/>
      <c r="B140" s="3"/>
      <c r="C140" s="3"/>
      <c r="D140" s="3"/>
      <c r="E140" s="3"/>
    </row>
    <row r="141" spans="1:5">
      <c r="A141" s="28"/>
      <c r="B141" s="3"/>
      <c r="C141" s="3"/>
      <c r="D141" s="3"/>
      <c r="E141" s="3"/>
    </row>
    <row r="142" spans="1:5">
      <c r="A142" s="28"/>
      <c r="B142" s="3"/>
      <c r="C142" s="3"/>
      <c r="D142" s="3"/>
      <c r="E142" s="3"/>
    </row>
    <row r="143" spans="1:5">
      <c r="A143" s="28"/>
      <c r="B143" s="3"/>
      <c r="C143" s="3"/>
      <c r="D143" s="3"/>
      <c r="E143" s="3"/>
    </row>
    <row r="144" spans="1:5">
      <c r="A144" s="28"/>
      <c r="B144" s="3"/>
      <c r="C144" s="3"/>
      <c r="D144" s="3"/>
      <c r="E144" s="3"/>
    </row>
    <row r="145" spans="1:5">
      <c r="A145" s="28"/>
      <c r="B145" s="3"/>
      <c r="C145" s="3"/>
      <c r="D145" s="3"/>
      <c r="E145" s="3"/>
    </row>
    <row r="146" spans="1:5">
      <c r="B146" s="3"/>
      <c r="C146" s="3"/>
      <c r="D146" s="3"/>
      <c r="E146" s="3"/>
    </row>
    <row r="147" spans="1:5">
      <c r="B147" s="3"/>
      <c r="C147" s="3"/>
      <c r="D147" s="3"/>
      <c r="E147" s="3"/>
    </row>
    <row r="148" spans="1:5">
      <c r="B148" s="3"/>
      <c r="C148" s="3"/>
      <c r="D148" s="3"/>
      <c r="E148" s="3"/>
    </row>
    <row r="149" spans="1:5">
      <c r="B149" s="3"/>
      <c r="C149" s="3"/>
      <c r="D149" s="3"/>
      <c r="E149" s="3"/>
    </row>
    <row r="150" spans="1:5">
      <c r="B150" s="3"/>
      <c r="C150" s="3"/>
      <c r="D150" s="3"/>
      <c r="E150" s="3"/>
    </row>
    <row r="151" spans="1:5">
      <c r="B151" s="3"/>
      <c r="C151" s="3"/>
      <c r="D151" s="3"/>
      <c r="E151" s="3"/>
    </row>
    <row r="152" spans="1:5">
      <c r="B152" s="3"/>
      <c r="C152" s="3"/>
      <c r="D152" s="3"/>
      <c r="E152" s="3"/>
    </row>
    <row r="153" spans="1:5">
      <c r="B153" s="3"/>
      <c r="C153" s="3"/>
      <c r="D153" s="3"/>
      <c r="E153" s="3"/>
    </row>
    <row r="154" spans="1:5">
      <c r="B154" s="3"/>
      <c r="C154" s="3"/>
      <c r="D154" s="3"/>
      <c r="E154" s="3"/>
    </row>
    <row r="155" spans="1:5">
      <c r="B155" s="3"/>
      <c r="C155" s="3"/>
      <c r="D155" s="3"/>
      <c r="E155" s="3"/>
    </row>
    <row r="156" spans="1:5">
      <c r="B156" s="3"/>
      <c r="C156" s="3"/>
      <c r="D156" s="3"/>
      <c r="E156" s="3"/>
    </row>
    <row r="157" spans="1:5">
      <c r="B157" s="3"/>
      <c r="C157" s="3"/>
      <c r="D157" s="3"/>
      <c r="E157" s="3"/>
    </row>
    <row r="158" spans="1:5">
      <c r="B158" s="3"/>
      <c r="C158" s="3"/>
      <c r="D158" s="3"/>
      <c r="E158" s="3"/>
    </row>
    <row r="159" spans="1:5">
      <c r="B159" s="3"/>
      <c r="C159" s="3"/>
      <c r="D159" s="3"/>
      <c r="E159" s="3"/>
    </row>
    <row r="160" spans="1:5">
      <c r="B160" s="3"/>
      <c r="C160" s="3"/>
      <c r="D160" s="3"/>
      <c r="E160" s="3"/>
    </row>
    <row r="161" spans="2:5">
      <c r="B161" s="3"/>
      <c r="C161" s="3"/>
      <c r="D161" s="3"/>
      <c r="E161" s="3"/>
    </row>
    <row r="162" spans="2:5">
      <c r="B162" s="3"/>
      <c r="C162" s="3"/>
      <c r="D162" s="3"/>
      <c r="E162" s="3"/>
    </row>
    <row r="163" spans="2:5">
      <c r="B163" s="3"/>
      <c r="C163" s="3"/>
      <c r="D163" s="3"/>
      <c r="E163" s="3"/>
    </row>
    <row r="164" spans="2:5">
      <c r="B164" s="3"/>
      <c r="C164" s="3"/>
      <c r="D164" s="3"/>
      <c r="E164" s="3"/>
    </row>
    <row r="165" spans="2:5">
      <c r="B165" s="3"/>
      <c r="C165" s="3"/>
      <c r="D165" s="3"/>
      <c r="E165" s="3"/>
    </row>
    <row r="166" spans="2:5">
      <c r="B166" s="3"/>
      <c r="C166" s="3"/>
      <c r="D166" s="3"/>
      <c r="E166" s="3"/>
    </row>
    <row r="167" spans="2:5">
      <c r="B167" s="3"/>
      <c r="C167" s="3"/>
      <c r="D167" s="3"/>
      <c r="E167" s="3"/>
    </row>
    <row r="168" spans="2:5">
      <c r="B168" s="3"/>
      <c r="C168" s="3"/>
      <c r="D168" s="3"/>
      <c r="E168" s="3"/>
    </row>
    <row r="169" spans="2:5">
      <c r="B169" s="3"/>
      <c r="C169" s="3"/>
      <c r="D169" s="3"/>
      <c r="E169" s="3"/>
    </row>
    <row r="170" spans="2:5">
      <c r="B170" s="3"/>
      <c r="C170" s="3"/>
      <c r="D170" s="3"/>
      <c r="E170" s="3"/>
    </row>
    <row r="171" spans="2:5">
      <c r="B171" s="3"/>
      <c r="C171" s="3"/>
      <c r="D171" s="3"/>
      <c r="E171" s="3"/>
    </row>
    <row r="172" spans="2:5">
      <c r="B172" s="3"/>
      <c r="C172" s="3"/>
      <c r="D172" s="3"/>
      <c r="E172" s="3"/>
    </row>
    <row r="173" spans="2:5">
      <c r="B173" s="3"/>
      <c r="C173" s="3"/>
      <c r="D173" s="3"/>
      <c r="E173" s="3"/>
    </row>
    <row r="174" spans="2:5">
      <c r="B174" s="3"/>
      <c r="C174" s="3"/>
      <c r="D174" s="3"/>
      <c r="E174" s="3"/>
    </row>
    <row r="175" spans="2:5">
      <c r="B175" s="3"/>
      <c r="C175" s="3"/>
      <c r="D175" s="3"/>
      <c r="E175" s="3"/>
    </row>
    <row r="176" spans="2:5">
      <c r="B176" s="3"/>
      <c r="C176" s="3"/>
      <c r="D176" s="3"/>
      <c r="E176" s="3"/>
    </row>
    <row r="177" spans="2:5">
      <c r="B177" s="3"/>
      <c r="C177" s="3"/>
      <c r="D177" s="3"/>
      <c r="E177" s="3"/>
    </row>
    <row r="178" spans="2:5">
      <c r="B178" s="3"/>
      <c r="C178" s="3"/>
      <c r="D178" s="3"/>
      <c r="E178" s="3"/>
    </row>
    <row r="179" spans="2:5">
      <c r="B179" s="3"/>
      <c r="C179" s="3"/>
      <c r="D179" s="3"/>
      <c r="E179" s="3"/>
    </row>
    <row r="180" spans="2:5">
      <c r="B180" s="3"/>
      <c r="C180" s="3"/>
      <c r="D180" s="3"/>
      <c r="E180" s="3"/>
    </row>
    <row r="181" spans="2:5">
      <c r="B181" s="3"/>
      <c r="C181" s="3"/>
      <c r="D181" s="3"/>
      <c r="E181" s="3"/>
    </row>
    <row r="182" spans="2:5">
      <c r="B182" s="3"/>
      <c r="C182" s="3"/>
      <c r="D182" s="3"/>
      <c r="E182" s="3"/>
    </row>
    <row r="183" spans="2:5">
      <c r="B183" s="3"/>
      <c r="C183" s="3"/>
      <c r="D183" s="3"/>
      <c r="E183" s="3"/>
    </row>
    <row r="184" spans="2:5">
      <c r="B184" s="3"/>
      <c r="C184" s="3"/>
      <c r="D184" s="3"/>
      <c r="E184" s="3"/>
    </row>
    <row r="185" spans="2:5">
      <c r="B185" s="3"/>
      <c r="C185" s="3"/>
      <c r="D185" s="3"/>
      <c r="E185" s="3"/>
    </row>
    <row r="186" spans="2:5">
      <c r="B186" s="3"/>
      <c r="C186" s="3"/>
      <c r="D186" s="3"/>
      <c r="E186" s="3"/>
    </row>
    <row r="187" spans="2:5">
      <c r="B187" s="3"/>
      <c r="C187" s="3"/>
      <c r="D187" s="3"/>
      <c r="E187" s="3"/>
    </row>
    <row r="188" spans="2:5">
      <c r="B188" s="3"/>
      <c r="C188" s="3"/>
      <c r="D188" s="3"/>
      <c r="E188" s="3"/>
    </row>
    <row r="189" spans="2:5">
      <c r="B189" s="3"/>
      <c r="C189" s="3"/>
      <c r="D189" s="3"/>
      <c r="E189" s="3"/>
    </row>
    <row r="190" spans="2:5">
      <c r="B190" s="3"/>
      <c r="C190" s="3"/>
      <c r="D190" s="3"/>
      <c r="E190" s="3"/>
    </row>
    <row r="191" spans="2:5">
      <c r="B191" s="3"/>
      <c r="C191" s="3"/>
      <c r="D191" s="3"/>
      <c r="E191" s="3"/>
    </row>
    <row r="192" spans="2:5">
      <c r="B192" s="3"/>
      <c r="C192" s="3"/>
      <c r="D192" s="3"/>
      <c r="E192" s="3"/>
    </row>
    <row r="193" spans="2:5">
      <c r="B193" s="3"/>
      <c r="C193" s="3"/>
      <c r="D193" s="3"/>
      <c r="E193" s="3"/>
    </row>
    <row r="194" spans="2:5">
      <c r="B194" s="3"/>
      <c r="C194" s="3"/>
      <c r="D194" s="3"/>
      <c r="E194" s="3"/>
    </row>
    <row r="195" spans="2:5">
      <c r="B195" s="3"/>
      <c r="C195" s="3"/>
      <c r="D195" s="3"/>
      <c r="E195" s="3"/>
    </row>
    <row r="196" spans="2:5">
      <c r="B196" s="3"/>
      <c r="C196" s="3"/>
      <c r="D196" s="3"/>
      <c r="E196" s="3"/>
    </row>
    <row r="197" spans="2:5">
      <c r="B197" s="3"/>
      <c r="C197" s="3"/>
      <c r="D197" s="3"/>
      <c r="E197" s="3"/>
    </row>
    <row r="198" spans="2:5">
      <c r="B198" s="3"/>
      <c r="C198" s="3"/>
      <c r="D198" s="3"/>
      <c r="E198" s="3"/>
    </row>
    <row r="199" spans="2:5">
      <c r="B199" s="3"/>
      <c r="C199" s="3"/>
      <c r="D199" s="3"/>
      <c r="E199" s="3"/>
    </row>
    <row r="200" spans="2:5">
      <c r="B200" s="3"/>
      <c r="C200" s="3"/>
      <c r="D200" s="3"/>
      <c r="E200" s="3"/>
    </row>
    <row r="201" spans="2:5">
      <c r="B201" s="3"/>
      <c r="C201" s="3"/>
      <c r="D201" s="3"/>
      <c r="E201" s="3"/>
    </row>
    <row r="202" spans="2:5">
      <c r="B202" s="3"/>
      <c r="C202" s="3"/>
      <c r="D202" s="3"/>
      <c r="E202" s="3"/>
    </row>
    <row r="203" spans="2:5">
      <c r="B203" s="3"/>
      <c r="C203" s="3"/>
      <c r="D203" s="3"/>
      <c r="E203" s="3"/>
    </row>
    <row r="204" spans="2:5">
      <c r="B204" s="3"/>
      <c r="C204" s="3"/>
      <c r="D204" s="3"/>
      <c r="E204" s="3"/>
    </row>
    <row r="205" spans="2:5">
      <c r="B205" s="3"/>
      <c r="C205" s="3"/>
      <c r="D205" s="3"/>
      <c r="E205" s="3"/>
    </row>
    <row r="206" spans="2:5">
      <c r="B206" s="3"/>
      <c r="C206" s="3"/>
      <c r="D206" s="3"/>
      <c r="E206" s="3"/>
    </row>
    <row r="207" spans="2:5">
      <c r="B207" s="3"/>
      <c r="C207" s="3"/>
      <c r="D207" s="3"/>
      <c r="E207" s="3"/>
    </row>
    <row r="208" spans="2:5">
      <c r="B208" s="3"/>
      <c r="C208" s="3"/>
      <c r="D208" s="3"/>
      <c r="E208" s="3"/>
    </row>
    <row r="209" spans="2:5">
      <c r="B209" s="3"/>
      <c r="C209" s="3"/>
      <c r="D209" s="3"/>
      <c r="E209" s="3"/>
    </row>
    <row r="210" spans="2:5">
      <c r="B210" s="3"/>
      <c r="C210" s="3"/>
      <c r="D210" s="3"/>
      <c r="E210" s="3"/>
    </row>
    <row r="211" spans="2:5">
      <c r="B211" s="3"/>
      <c r="C211" s="3"/>
      <c r="D211" s="3"/>
      <c r="E211" s="3"/>
    </row>
    <row r="212" spans="2:5">
      <c r="B212" s="3"/>
      <c r="C212" s="3"/>
      <c r="D212" s="3"/>
      <c r="E212" s="3"/>
    </row>
    <row r="213" spans="2:5">
      <c r="B213" s="3"/>
      <c r="C213" s="3"/>
      <c r="D213" s="3"/>
      <c r="E213" s="3"/>
    </row>
    <row r="214" spans="2:5">
      <c r="B214" s="3"/>
      <c r="C214" s="3"/>
      <c r="D214" s="3"/>
      <c r="E214" s="3"/>
    </row>
    <row r="215" spans="2:5">
      <c r="B215" s="3"/>
      <c r="C215" s="3"/>
      <c r="D215" s="3"/>
      <c r="E215" s="3"/>
    </row>
    <row r="216" spans="2:5">
      <c r="B216" s="3"/>
      <c r="C216" s="3"/>
      <c r="D216" s="3"/>
      <c r="E216" s="3"/>
    </row>
    <row r="217" spans="2:5">
      <c r="B217" s="3"/>
      <c r="C217" s="3"/>
      <c r="D217" s="3"/>
      <c r="E217" s="3"/>
    </row>
    <row r="218" spans="2:5">
      <c r="B218" s="3"/>
      <c r="C218" s="3"/>
      <c r="D218" s="3"/>
      <c r="E218" s="3"/>
    </row>
    <row r="219" spans="2:5">
      <c r="B219" s="3"/>
      <c r="C219" s="3"/>
      <c r="D219" s="3"/>
      <c r="E219" s="3"/>
    </row>
    <row r="220" spans="2:5">
      <c r="B220" s="3"/>
      <c r="C220" s="3"/>
      <c r="D220" s="3"/>
      <c r="E220" s="3"/>
    </row>
    <row r="221" spans="2:5">
      <c r="B221" s="3"/>
      <c r="C221" s="3"/>
      <c r="D221" s="3"/>
      <c r="E221" s="3"/>
    </row>
    <row r="222" spans="2:5">
      <c r="B222" s="3"/>
      <c r="C222" s="3"/>
      <c r="D222" s="3"/>
      <c r="E222" s="3"/>
    </row>
    <row r="223" spans="2:5">
      <c r="B223" s="3"/>
      <c r="C223" s="3"/>
      <c r="D223" s="3"/>
      <c r="E223" s="3"/>
    </row>
    <row r="224" spans="2:5">
      <c r="B224" s="3"/>
      <c r="C224" s="3"/>
      <c r="D224" s="3"/>
      <c r="E224" s="3"/>
    </row>
    <row r="225" spans="2:5">
      <c r="B225" s="3"/>
      <c r="C225" s="3"/>
      <c r="D225" s="3"/>
      <c r="E225" s="3"/>
    </row>
    <row r="226" spans="2:5">
      <c r="B226" s="3"/>
      <c r="C226" s="3"/>
      <c r="D226" s="3"/>
      <c r="E226" s="3"/>
    </row>
    <row r="227" spans="2:5">
      <c r="B227" s="3"/>
      <c r="C227" s="3"/>
      <c r="D227" s="3"/>
      <c r="E227" s="3"/>
    </row>
    <row r="228" spans="2:5">
      <c r="B228" s="3"/>
      <c r="C228" s="3"/>
      <c r="D228" s="3"/>
      <c r="E228" s="3"/>
    </row>
    <row r="229" spans="2:5">
      <c r="B229" s="3"/>
      <c r="C229" s="3"/>
      <c r="D229" s="3"/>
      <c r="E229" s="3"/>
    </row>
    <row r="230" spans="2:5">
      <c r="B230" s="3"/>
      <c r="C230" s="3"/>
      <c r="D230" s="3"/>
      <c r="E230" s="3"/>
    </row>
    <row r="231" spans="2:5">
      <c r="B231" s="3"/>
      <c r="C231" s="3"/>
      <c r="D231" s="3"/>
      <c r="E231" s="3"/>
    </row>
    <row r="232" spans="2:5">
      <c r="B232" s="3"/>
      <c r="C232" s="3"/>
      <c r="D232" s="3"/>
      <c r="E232" s="3"/>
    </row>
    <row r="233" spans="2:5">
      <c r="B233" s="3"/>
      <c r="C233" s="3"/>
      <c r="D233" s="3"/>
      <c r="E233" s="3"/>
    </row>
    <row r="234" spans="2:5">
      <c r="B234" s="3"/>
      <c r="C234" s="3"/>
      <c r="D234" s="3"/>
      <c r="E234" s="3"/>
    </row>
    <row r="235" spans="2:5">
      <c r="B235" s="3"/>
      <c r="C235" s="3"/>
      <c r="D235" s="3"/>
      <c r="E235" s="3"/>
    </row>
    <row r="236" spans="2:5">
      <c r="B236" s="3"/>
      <c r="C236" s="3"/>
      <c r="D236" s="3"/>
      <c r="E236" s="3"/>
    </row>
    <row r="237" spans="2:5">
      <c r="B237" s="3"/>
      <c r="C237" s="3"/>
      <c r="D237" s="3"/>
      <c r="E237" s="3"/>
    </row>
    <row r="238" spans="2:5">
      <c r="B238" s="3"/>
      <c r="C238" s="3"/>
      <c r="D238" s="3"/>
      <c r="E238" s="3"/>
    </row>
    <row r="239" spans="2:5">
      <c r="B239" s="3"/>
      <c r="C239" s="3"/>
      <c r="D239" s="3"/>
      <c r="E239" s="3"/>
    </row>
    <row r="240" spans="2:5">
      <c r="B240" s="3"/>
      <c r="C240" s="3"/>
      <c r="D240" s="3"/>
      <c r="E240" s="3"/>
    </row>
    <row r="241" spans="2:5">
      <c r="B241" s="3"/>
      <c r="C241" s="3"/>
      <c r="D241" s="3"/>
      <c r="E241" s="3"/>
    </row>
    <row r="242" spans="2:5">
      <c r="B242" s="3"/>
      <c r="C242" s="3"/>
      <c r="D242" s="3"/>
      <c r="E242" s="3"/>
    </row>
    <row r="243" spans="2:5">
      <c r="B243" s="3"/>
      <c r="C243" s="3"/>
      <c r="D243" s="3"/>
      <c r="E243" s="3"/>
    </row>
    <row r="244" spans="2:5">
      <c r="B244" s="3"/>
      <c r="C244" s="3"/>
      <c r="D244" s="3"/>
      <c r="E244" s="3"/>
    </row>
    <row r="245" spans="2:5">
      <c r="B245" s="3"/>
      <c r="C245" s="3"/>
      <c r="D245" s="3"/>
      <c r="E245" s="3"/>
    </row>
    <row r="246" spans="2:5">
      <c r="B246" s="3"/>
      <c r="C246" s="3"/>
      <c r="D246" s="3"/>
      <c r="E246" s="3"/>
    </row>
    <row r="247" spans="2:5">
      <c r="B247" s="3"/>
      <c r="C247" s="3"/>
      <c r="D247" s="3"/>
      <c r="E247" s="3"/>
    </row>
    <row r="248" spans="2:5">
      <c r="B248" s="3"/>
      <c r="C248" s="3"/>
      <c r="D248" s="3"/>
      <c r="E248" s="3"/>
    </row>
    <row r="249" spans="2:5">
      <c r="B249" s="3"/>
      <c r="C249" s="3"/>
      <c r="D249" s="3"/>
      <c r="E249" s="3"/>
    </row>
    <row r="250" spans="2:5">
      <c r="B250" s="3"/>
      <c r="C250" s="3"/>
      <c r="D250" s="3"/>
      <c r="E250" s="3"/>
    </row>
    <row r="251" spans="2:5">
      <c r="B251" s="3"/>
      <c r="C251" s="3"/>
      <c r="D251" s="3"/>
      <c r="E251" s="3"/>
    </row>
    <row r="252" spans="2:5">
      <c r="B252" s="3"/>
      <c r="C252" s="3"/>
      <c r="D252" s="3"/>
      <c r="E252" s="3"/>
    </row>
    <row r="253" spans="2:5">
      <c r="B253" s="3"/>
      <c r="C253" s="3"/>
      <c r="D253" s="3"/>
      <c r="E253" s="3"/>
    </row>
    <row r="254" spans="2:5">
      <c r="B254" s="3"/>
      <c r="C254" s="3"/>
      <c r="D254" s="3"/>
      <c r="E254" s="3"/>
    </row>
    <row r="255" spans="2:5">
      <c r="B255" s="3"/>
      <c r="C255" s="3"/>
      <c r="D255" s="3"/>
      <c r="E255" s="3"/>
    </row>
    <row r="256" spans="2:5">
      <c r="B256" s="3"/>
      <c r="C256" s="3"/>
      <c r="D256" s="3"/>
      <c r="E256" s="3"/>
    </row>
    <row r="257" spans="2:5">
      <c r="B257" s="3"/>
      <c r="C257" s="3"/>
      <c r="D257" s="3"/>
      <c r="E257" s="3"/>
    </row>
    <row r="258" spans="2:5">
      <c r="B258" s="3"/>
      <c r="C258" s="3"/>
      <c r="D258" s="3"/>
      <c r="E258" s="3"/>
    </row>
    <row r="259" spans="2:5">
      <c r="B259" s="3"/>
      <c r="C259" s="3"/>
      <c r="D259" s="3"/>
      <c r="E259" s="3"/>
    </row>
    <row r="260" spans="2:5">
      <c r="B260" s="3"/>
      <c r="C260" s="3"/>
      <c r="D260" s="3"/>
      <c r="E260" s="3"/>
    </row>
    <row r="261" spans="2:5">
      <c r="B261" s="3"/>
      <c r="C261" s="3"/>
      <c r="D261" s="3"/>
      <c r="E261" s="3"/>
    </row>
    <row r="262" spans="2:5">
      <c r="B262" s="3"/>
      <c r="C262" s="3"/>
      <c r="D262" s="3"/>
      <c r="E262" s="3"/>
    </row>
    <row r="263" spans="2:5">
      <c r="B263" s="3"/>
      <c r="C263" s="3"/>
      <c r="D263" s="3"/>
      <c r="E263" s="3"/>
    </row>
    <row r="264" spans="2:5">
      <c r="B264" s="3"/>
      <c r="C264" s="3"/>
      <c r="D264" s="3"/>
      <c r="E264" s="3"/>
    </row>
    <row r="265" spans="2:5">
      <c r="B265" s="3"/>
      <c r="C265" s="3"/>
      <c r="D265" s="3"/>
      <c r="E265" s="3"/>
    </row>
    <row r="266" spans="2:5">
      <c r="B266" s="3"/>
      <c r="C266" s="3"/>
      <c r="D266" s="3"/>
      <c r="E266" s="3"/>
    </row>
    <row r="267" spans="2:5">
      <c r="B267" s="3"/>
      <c r="C267" s="3"/>
      <c r="D267" s="3"/>
      <c r="E267" s="3"/>
    </row>
    <row r="268" spans="2:5">
      <c r="B268" s="3"/>
      <c r="C268" s="3"/>
      <c r="D268" s="3"/>
      <c r="E268" s="3"/>
    </row>
    <row r="269" spans="2:5">
      <c r="B269" s="3"/>
      <c r="C269" s="3"/>
      <c r="D269" s="3"/>
      <c r="E269" s="3"/>
    </row>
    <row r="270" spans="2:5">
      <c r="B270" s="3"/>
      <c r="C270" s="3"/>
      <c r="D270" s="3"/>
      <c r="E270" s="3"/>
    </row>
    <row r="271" spans="2:5">
      <c r="B271" s="3"/>
      <c r="C271" s="3"/>
      <c r="D271" s="3"/>
      <c r="E271" s="3"/>
    </row>
    <row r="272" spans="2:5">
      <c r="B272" s="3"/>
      <c r="C272" s="3"/>
      <c r="D272" s="3"/>
      <c r="E272" s="3"/>
    </row>
    <row r="273" spans="2:5">
      <c r="B273" s="3"/>
      <c r="C273" s="3"/>
      <c r="D273" s="3"/>
      <c r="E273" s="3"/>
    </row>
    <row r="274" spans="2:5">
      <c r="B274" s="3"/>
      <c r="C274" s="3"/>
      <c r="D274" s="3"/>
      <c r="E274" s="3"/>
    </row>
    <row r="275" spans="2:5">
      <c r="B275" s="3"/>
      <c r="C275" s="3"/>
      <c r="D275" s="3"/>
      <c r="E275" s="3"/>
    </row>
    <row r="276" spans="2:5">
      <c r="B276" s="3"/>
      <c r="C276" s="3"/>
      <c r="D276" s="3"/>
      <c r="E276" s="3"/>
    </row>
    <row r="277" spans="2:5">
      <c r="B277" s="3"/>
      <c r="C277" s="3"/>
      <c r="D277" s="3"/>
      <c r="E277" s="3"/>
    </row>
    <row r="278" spans="2:5">
      <c r="B278" s="3"/>
      <c r="C278" s="3"/>
      <c r="D278" s="3"/>
      <c r="E278" s="3"/>
    </row>
    <row r="279" spans="2:5">
      <c r="B279" s="3"/>
      <c r="C279" s="3"/>
      <c r="D279" s="3"/>
      <c r="E279" s="3"/>
    </row>
    <row r="280" spans="2:5">
      <c r="B280" s="3"/>
      <c r="C280" s="3"/>
      <c r="D280" s="3"/>
      <c r="E280" s="3"/>
    </row>
    <row r="281" spans="2:5">
      <c r="B281" s="3"/>
      <c r="C281" s="3"/>
      <c r="D281" s="3"/>
      <c r="E281" s="3"/>
    </row>
    <row r="282" spans="2:5">
      <c r="B282" s="3"/>
      <c r="C282" s="3"/>
      <c r="D282" s="3"/>
      <c r="E282" s="3"/>
    </row>
    <row r="283" spans="2:5">
      <c r="B283" s="3"/>
      <c r="C283" s="3"/>
      <c r="D283" s="3"/>
      <c r="E283" s="3"/>
    </row>
    <row r="284" spans="2:5">
      <c r="B284" s="3"/>
      <c r="C284" s="3"/>
      <c r="D284" s="3"/>
      <c r="E284" s="3"/>
    </row>
    <row r="285" spans="2:5">
      <c r="B285" s="3"/>
      <c r="C285" s="3"/>
      <c r="D285" s="3"/>
      <c r="E285" s="3"/>
    </row>
    <row r="286" spans="2:5">
      <c r="B286" s="3"/>
      <c r="C286" s="3"/>
      <c r="D286" s="3"/>
      <c r="E286" s="3"/>
    </row>
    <row r="287" spans="2:5">
      <c r="B287" s="3"/>
      <c r="C287" s="3"/>
      <c r="D287" s="3"/>
      <c r="E287" s="3"/>
    </row>
    <row r="288" spans="2:5">
      <c r="B288" s="3"/>
      <c r="C288" s="3"/>
      <c r="D288" s="3"/>
      <c r="E288" s="3"/>
    </row>
    <row r="289" spans="2:5">
      <c r="B289" s="3"/>
      <c r="C289" s="3"/>
      <c r="D289" s="3"/>
      <c r="E289" s="3"/>
    </row>
    <row r="290" spans="2:5">
      <c r="B290" s="3"/>
      <c r="C290" s="3"/>
      <c r="D290" s="3"/>
      <c r="E290" s="3"/>
    </row>
    <row r="291" spans="2:5">
      <c r="B291" s="3"/>
      <c r="C291" s="3"/>
      <c r="D291" s="3"/>
      <c r="E291" s="3"/>
    </row>
    <row r="292" spans="2:5">
      <c r="B292" s="3"/>
      <c r="C292" s="3"/>
      <c r="D292" s="3"/>
      <c r="E292" s="3"/>
    </row>
    <row r="293" spans="2:5">
      <c r="B293" s="3"/>
      <c r="C293" s="3"/>
      <c r="D293" s="3"/>
      <c r="E293" s="3"/>
    </row>
    <row r="294" spans="2:5">
      <c r="B294" s="3"/>
      <c r="C294" s="3"/>
      <c r="D294" s="3"/>
      <c r="E294" s="3"/>
    </row>
    <row r="295" spans="2:5">
      <c r="B295" s="3"/>
      <c r="C295" s="3"/>
      <c r="D295" s="3"/>
      <c r="E295" s="3"/>
    </row>
    <row r="296" spans="2:5">
      <c r="B296" s="3"/>
      <c r="C296" s="3"/>
      <c r="D296" s="3"/>
      <c r="E296" s="3"/>
    </row>
    <row r="297" spans="2:5">
      <c r="B297" s="3"/>
      <c r="C297" s="3"/>
      <c r="D297" s="3"/>
      <c r="E297" s="3"/>
    </row>
    <row r="298" spans="2:5">
      <c r="B298" s="3"/>
      <c r="C298" s="3"/>
      <c r="D298" s="3"/>
      <c r="E298" s="3"/>
    </row>
    <row r="299" spans="2:5">
      <c r="B299" s="3"/>
      <c r="C299" s="3"/>
      <c r="D299" s="3"/>
      <c r="E299" s="3"/>
    </row>
    <row r="300" spans="2:5">
      <c r="B300" s="3"/>
      <c r="C300" s="3"/>
      <c r="D300" s="3"/>
      <c r="E300" s="3"/>
    </row>
    <row r="301" spans="2:5">
      <c r="B301" s="3"/>
      <c r="C301" s="3"/>
      <c r="D301" s="3"/>
      <c r="E301" s="3"/>
    </row>
    <row r="302" spans="2:5">
      <c r="B302" s="3"/>
      <c r="C302" s="3"/>
      <c r="D302" s="3"/>
      <c r="E302" s="3"/>
    </row>
    <row r="303" spans="2:5">
      <c r="B303" s="3"/>
      <c r="C303" s="3"/>
      <c r="D303" s="3"/>
      <c r="E303" s="3"/>
    </row>
    <row r="304" spans="2:5">
      <c r="B304" s="3"/>
      <c r="C304" s="3"/>
      <c r="D304" s="3"/>
      <c r="E304" s="3"/>
    </row>
    <row r="305" spans="2:5">
      <c r="B305" s="3"/>
      <c r="C305" s="3"/>
      <c r="D305" s="3"/>
      <c r="E305" s="3"/>
    </row>
    <row r="306" spans="2:5">
      <c r="B306" s="3"/>
      <c r="C306" s="3"/>
      <c r="D306" s="3"/>
      <c r="E306" s="3"/>
    </row>
    <row r="307" spans="2:5">
      <c r="B307" s="3"/>
      <c r="C307" s="3"/>
      <c r="D307" s="3"/>
      <c r="E307" s="3"/>
    </row>
    <row r="308" spans="2:5">
      <c r="B308" s="3"/>
      <c r="C308" s="3"/>
      <c r="D308" s="3"/>
      <c r="E308" s="3"/>
    </row>
    <row r="309" spans="2:5">
      <c r="B309" s="3"/>
      <c r="C309" s="3"/>
      <c r="D309" s="3"/>
      <c r="E309" s="3"/>
    </row>
    <row r="310" spans="2:5">
      <c r="B310" s="3"/>
      <c r="C310" s="3"/>
      <c r="D310" s="3"/>
      <c r="E310" s="3"/>
    </row>
    <row r="311" spans="2:5">
      <c r="B311" s="3"/>
      <c r="C311" s="3"/>
      <c r="D311" s="3"/>
      <c r="E311" s="3"/>
    </row>
    <row r="312" spans="2:5">
      <c r="B312" s="3"/>
      <c r="C312" s="3"/>
      <c r="D312" s="3"/>
      <c r="E312" s="3"/>
    </row>
    <row r="313" spans="2:5">
      <c r="B313" s="3"/>
      <c r="C313" s="3"/>
      <c r="D313" s="3"/>
      <c r="E313" s="3"/>
    </row>
    <row r="314" spans="2:5">
      <c r="B314" s="3"/>
      <c r="C314" s="3"/>
      <c r="D314" s="3"/>
      <c r="E314" s="3"/>
    </row>
    <row r="315" spans="2:5">
      <c r="B315" s="3"/>
      <c r="C315" s="3"/>
      <c r="D315" s="3"/>
      <c r="E315" s="3"/>
    </row>
    <row r="316" spans="2:5">
      <c r="B316" s="3"/>
      <c r="C316" s="3"/>
      <c r="D316" s="3"/>
      <c r="E316" s="3"/>
    </row>
    <row r="317" spans="2:5">
      <c r="B317" s="3"/>
      <c r="C317" s="3"/>
      <c r="D317" s="3"/>
      <c r="E317" s="3"/>
    </row>
    <row r="318" spans="2:5">
      <c r="B318" s="3"/>
      <c r="C318" s="3"/>
      <c r="D318" s="3"/>
      <c r="E318" s="3"/>
    </row>
    <row r="319" spans="2:5">
      <c r="B319" s="3"/>
      <c r="C319" s="3"/>
      <c r="D319" s="3"/>
      <c r="E319" s="3"/>
    </row>
    <row r="320" spans="2:5">
      <c r="B320" s="3"/>
      <c r="C320" s="3"/>
      <c r="D320" s="3"/>
      <c r="E320" s="3"/>
    </row>
    <row r="321" spans="2:5">
      <c r="B321" s="3"/>
      <c r="C321" s="3"/>
      <c r="D321" s="3"/>
      <c r="E321" s="3"/>
    </row>
    <row r="322" spans="2:5">
      <c r="B322" s="3"/>
      <c r="C322" s="3"/>
      <c r="D322" s="3"/>
      <c r="E322" s="3"/>
    </row>
    <row r="323" spans="2:5">
      <c r="B323" s="3"/>
      <c r="C323" s="3"/>
      <c r="D323" s="3"/>
      <c r="E323" s="3"/>
    </row>
    <row r="324" spans="2:5">
      <c r="B324" s="3"/>
      <c r="C324" s="3"/>
      <c r="D324" s="3"/>
      <c r="E324" s="3"/>
    </row>
    <row r="325" spans="2:5">
      <c r="B325" s="3"/>
      <c r="C325" s="3"/>
      <c r="D325" s="3"/>
      <c r="E325" s="3"/>
    </row>
    <row r="326" spans="2:5">
      <c r="B326" s="3"/>
      <c r="C326" s="3"/>
      <c r="D326" s="3"/>
      <c r="E326" s="3"/>
    </row>
    <row r="327" spans="2:5">
      <c r="B327" s="3"/>
      <c r="C327" s="3"/>
      <c r="D327" s="3"/>
      <c r="E327" s="3"/>
    </row>
    <row r="328" spans="2:5">
      <c r="B328" s="3"/>
      <c r="C328" s="3"/>
      <c r="D328" s="3"/>
      <c r="E328" s="3"/>
    </row>
    <row r="329" spans="2:5">
      <c r="B329" s="3"/>
      <c r="C329" s="3"/>
      <c r="D329" s="3"/>
      <c r="E329" s="3"/>
    </row>
    <row r="330" spans="2:5">
      <c r="B330" s="3"/>
      <c r="C330" s="3"/>
      <c r="D330" s="3"/>
      <c r="E330" s="3"/>
    </row>
    <row r="331" spans="2:5">
      <c r="B331" s="3"/>
      <c r="C331" s="3"/>
      <c r="D331" s="3"/>
      <c r="E331" s="3"/>
    </row>
    <row r="332" spans="2:5">
      <c r="B332" s="3"/>
      <c r="C332" s="3"/>
      <c r="D332" s="3"/>
      <c r="E332" s="3"/>
    </row>
    <row r="333" spans="2:5">
      <c r="B333" s="3"/>
      <c r="C333" s="3"/>
      <c r="D333" s="3"/>
      <c r="E333" s="3"/>
    </row>
    <row r="334" spans="2:5">
      <c r="B334" s="3"/>
      <c r="C334" s="3"/>
      <c r="D334" s="3"/>
      <c r="E334" s="3"/>
    </row>
    <row r="335" spans="2:5">
      <c r="B335" s="3"/>
      <c r="C335" s="3"/>
      <c r="D335" s="3"/>
      <c r="E335" s="3"/>
    </row>
    <row r="336" spans="2:5">
      <c r="B336" s="3"/>
      <c r="C336" s="3"/>
      <c r="D336" s="3"/>
      <c r="E336" s="3"/>
    </row>
    <row r="337" spans="2:5">
      <c r="B337" s="3"/>
      <c r="C337" s="3"/>
      <c r="D337" s="3"/>
      <c r="E337" s="3"/>
    </row>
    <row r="338" spans="2:5">
      <c r="B338" s="3"/>
      <c r="C338" s="3"/>
      <c r="D338" s="3"/>
      <c r="E338" s="3"/>
    </row>
    <row r="339" spans="2:5">
      <c r="B339" s="3"/>
      <c r="C339" s="3"/>
      <c r="D339" s="3"/>
      <c r="E339" s="3"/>
    </row>
    <row r="340" spans="2:5">
      <c r="B340" s="3"/>
      <c r="C340" s="3"/>
      <c r="D340" s="3"/>
      <c r="E340" s="3"/>
    </row>
    <row r="341" spans="2:5">
      <c r="B341" s="3"/>
      <c r="C341" s="3"/>
      <c r="D341" s="3"/>
      <c r="E341" s="3"/>
    </row>
    <row r="342" spans="2:5">
      <c r="B342" s="3"/>
      <c r="C342" s="3"/>
      <c r="D342" s="3"/>
      <c r="E342" s="3"/>
    </row>
    <row r="343" spans="2:5">
      <c r="B343" s="3"/>
      <c r="C343" s="3"/>
      <c r="D343" s="3"/>
      <c r="E343" s="3"/>
    </row>
    <row r="344" spans="2:5">
      <c r="B344" s="3"/>
      <c r="C344" s="3"/>
      <c r="D344" s="3"/>
      <c r="E344" s="3"/>
    </row>
    <row r="345" spans="2:5">
      <c r="B345" s="3"/>
      <c r="C345" s="3"/>
      <c r="D345" s="3"/>
      <c r="E345" s="3"/>
    </row>
    <row r="346" spans="2:5">
      <c r="B346" s="3"/>
      <c r="C346" s="3"/>
      <c r="D346" s="3"/>
      <c r="E346" s="3"/>
    </row>
    <row r="347" spans="2:5">
      <c r="B347" s="3"/>
      <c r="C347" s="3"/>
      <c r="D347" s="3"/>
      <c r="E347" s="3"/>
    </row>
    <row r="348" spans="2:5">
      <c r="B348" s="3"/>
      <c r="C348" s="3"/>
      <c r="D348" s="3"/>
      <c r="E348" s="3"/>
    </row>
    <row r="349" spans="2:5">
      <c r="B349" s="3"/>
      <c r="C349" s="3"/>
      <c r="D349" s="3"/>
      <c r="E349" s="3"/>
    </row>
    <row r="350" spans="2:5">
      <c r="B350" s="3"/>
      <c r="C350" s="3"/>
      <c r="D350" s="3"/>
      <c r="E350" s="3"/>
    </row>
    <row r="351" spans="2:5">
      <c r="B351" s="3"/>
      <c r="C351" s="3"/>
      <c r="D351" s="3"/>
      <c r="E351" s="3"/>
    </row>
    <row r="352" spans="2:5">
      <c r="B352" s="3"/>
      <c r="C352" s="3"/>
      <c r="D352" s="3"/>
      <c r="E352" s="3"/>
    </row>
    <row r="353" spans="2:5">
      <c r="B353" s="3"/>
      <c r="C353" s="3"/>
      <c r="D353" s="3"/>
      <c r="E353" s="3"/>
    </row>
    <row r="354" spans="2:5">
      <c r="B354" s="3"/>
      <c r="C354" s="3"/>
      <c r="D354" s="3"/>
      <c r="E354" s="3"/>
    </row>
    <row r="355" spans="2:5">
      <c r="B355" s="3"/>
      <c r="C355" s="3"/>
      <c r="D355" s="3"/>
      <c r="E355" s="3"/>
    </row>
    <row r="356" spans="2:5">
      <c r="B356" s="3"/>
      <c r="C356" s="3"/>
      <c r="D356" s="3"/>
      <c r="E356" s="3"/>
    </row>
    <row r="357" spans="2:5">
      <c r="B357" s="3"/>
      <c r="C357" s="3"/>
      <c r="D357" s="3"/>
      <c r="E357" s="3"/>
    </row>
    <row r="358" spans="2:5">
      <c r="B358" s="3"/>
      <c r="C358" s="3"/>
      <c r="D358" s="3"/>
      <c r="E358" s="3"/>
    </row>
    <row r="359" spans="2:5">
      <c r="B359" s="3"/>
      <c r="C359" s="3"/>
      <c r="D359" s="3"/>
      <c r="E359" s="3"/>
    </row>
    <row r="360" spans="2:5">
      <c r="B360" s="3"/>
      <c r="C360" s="3"/>
      <c r="D360" s="3"/>
      <c r="E360" s="3"/>
    </row>
    <row r="361" spans="2:5">
      <c r="B361" s="3"/>
      <c r="C361" s="3"/>
      <c r="D361" s="3"/>
      <c r="E361" s="3"/>
    </row>
    <row r="362" spans="2:5">
      <c r="B362" s="3"/>
      <c r="C362" s="3"/>
      <c r="D362" s="3"/>
      <c r="E362" s="3"/>
    </row>
    <row r="363" spans="2:5">
      <c r="B363" s="3"/>
      <c r="C363" s="3"/>
      <c r="D363" s="3"/>
      <c r="E363" s="3"/>
    </row>
    <row r="364" spans="2:5">
      <c r="B364" s="3"/>
      <c r="C364" s="3"/>
      <c r="D364" s="3"/>
      <c r="E364" s="3"/>
    </row>
    <row r="365" spans="2:5">
      <c r="B365" s="3"/>
      <c r="C365" s="3"/>
      <c r="D365" s="3"/>
      <c r="E365" s="3"/>
    </row>
    <row r="366" spans="2:5">
      <c r="B366" s="3"/>
      <c r="C366" s="3"/>
      <c r="D366" s="3"/>
      <c r="E366" s="3"/>
    </row>
    <row r="367" spans="2:5">
      <c r="B367" s="3"/>
      <c r="C367" s="3"/>
      <c r="D367" s="3"/>
      <c r="E367" s="3"/>
    </row>
    <row r="368" spans="2:5">
      <c r="B368" s="3"/>
      <c r="C368" s="3"/>
      <c r="D368" s="3"/>
      <c r="E368" s="3"/>
    </row>
    <row r="369" spans="2:5">
      <c r="B369" s="3"/>
      <c r="C369" s="3"/>
      <c r="D369" s="3"/>
      <c r="E369" s="3"/>
    </row>
    <row r="370" spans="2:5">
      <c r="B370" s="3"/>
      <c r="C370" s="3"/>
      <c r="D370" s="3"/>
      <c r="E370" s="3"/>
    </row>
    <row r="371" spans="2:5">
      <c r="B371" s="3"/>
      <c r="C371" s="3"/>
      <c r="D371" s="3"/>
      <c r="E371" s="3"/>
    </row>
    <row r="372" spans="2:5">
      <c r="B372" s="3"/>
      <c r="C372" s="3"/>
      <c r="D372" s="3"/>
      <c r="E372" s="3"/>
    </row>
    <row r="373" spans="2:5">
      <c r="B373" s="3"/>
      <c r="C373" s="3"/>
      <c r="D373" s="3"/>
      <c r="E373" s="3"/>
    </row>
    <row r="374" spans="2:5">
      <c r="B374" s="3"/>
      <c r="C374" s="3"/>
      <c r="D374" s="3"/>
      <c r="E374" s="3"/>
    </row>
    <row r="375" spans="2:5">
      <c r="B375" s="3"/>
      <c r="C375" s="3"/>
      <c r="D375" s="3"/>
      <c r="E375" s="3"/>
    </row>
    <row r="376" spans="2:5">
      <c r="B376" s="3"/>
      <c r="C376" s="3"/>
      <c r="D376" s="3"/>
      <c r="E376" s="3"/>
    </row>
    <row r="377" spans="2:5">
      <c r="B377" s="3"/>
      <c r="C377" s="3"/>
      <c r="D377" s="3"/>
      <c r="E377" s="3"/>
    </row>
    <row r="378" spans="2:5">
      <c r="B378" s="3"/>
      <c r="C378" s="3"/>
      <c r="D378" s="3"/>
      <c r="E378" s="3"/>
    </row>
    <row r="379" spans="2:5">
      <c r="B379" s="3"/>
      <c r="C379" s="3"/>
      <c r="D379" s="3"/>
      <c r="E379" s="3"/>
    </row>
    <row r="380" spans="2:5">
      <c r="B380" s="3"/>
      <c r="C380" s="3"/>
      <c r="D380" s="3"/>
      <c r="E380" s="3"/>
    </row>
    <row r="381" spans="2:5">
      <c r="B381" s="3"/>
      <c r="C381" s="3"/>
      <c r="D381" s="3"/>
      <c r="E381" s="3"/>
    </row>
    <row r="382" spans="2:5">
      <c r="B382" s="3"/>
      <c r="C382" s="3"/>
      <c r="D382" s="3"/>
      <c r="E382" s="3"/>
    </row>
    <row r="383" spans="2:5">
      <c r="B383" s="3"/>
      <c r="C383" s="3"/>
      <c r="D383" s="3"/>
      <c r="E383" s="3"/>
    </row>
    <row r="384" spans="2:5">
      <c r="B384" s="3"/>
      <c r="C384" s="3"/>
      <c r="D384" s="3"/>
      <c r="E384" s="3"/>
    </row>
    <row r="385" spans="2:5">
      <c r="B385" s="3"/>
      <c r="C385" s="3"/>
      <c r="D385" s="3"/>
      <c r="E385" s="3"/>
    </row>
    <row r="386" spans="2:5">
      <c r="B386" s="3"/>
      <c r="C386" s="3"/>
      <c r="D386" s="3"/>
      <c r="E386" s="3"/>
    </row>
    <row r="387" spans="2:5">
      <c r="B387" s="3"/>
      <c r="C387" s="3"/>
      <c r="D387" s="3"/>
      <c r="E387" s="3"/>
    </row>
    <row r="388" spans="2:5">
      <c r="B388" s="3"/>
      <c r="C388" s="3"/>
      <c r="D388" s="3"/>
      <c r="E388" s="3"/>
    </row>
    <row r="389" spans="2:5">
      <c r="B389" s="3"/>
      <c r="C389" s="3"/>
      <c r="D389" s="3"/>
      <c r="E389" s="3"/>
    </row>
    <row r="390" spans="2:5">
      <c r="B390" s="3"/>
      <c r="C390" s="3"/>
      <c r="D390" s="3"/>
      <c r="E390" s="3"/>
    </row>
    <row r="391" spans="2:5">
      <c r="B391" s="3"/>
      <c r="C391" s="3"/>
      <c r="D391" s="3"/>
      <c r="E391" s="3"/>
    </row>
    <row r="392" spans="2:5">
      <c r="B392" s="3"/>
      <c r="C392" s="3"/>
      <c r="D392" s="3"/>
      <c r="E392" s="3"/>
    </row>
    <row r="393" spans="2:5">
      <c r="B393" s="3"/>
      <c r="C393" s="3"/>
      <c r="D393" s="3"/>
      <c r="E393" s="3"/>
    </row>
    <row r="394" spans="2:5">
      <c r="B394" s="3"/>
      <c r="C394" s="3"/>
      <c r="D394" s="3"/>
      <c r="E394" s="3"/>
    </row>
    <row r="395" spans="2:5">
      <c r="B395" s="3"/>
      <c r="C395" s="3"/>
      <c r="D395" s="3"/>
      <c r="E395" s="3"/>
    </row>
    <row r="396" spans="2:5">
      <c r="B396" s="3"/>
      <c r="C396" s="3"/>
      <c r="D396" s="3"/>
      <c r="E396" s="3"/>
    </row>
    <row r="397" spans="2:5">
      <c r="B397" s="3"/>
      <c r="C397" s="3"/>
      <c r="D397" s="3"/>
      <c r="E397" s="3"/>
    </row>
    <row r="398" spans="2:5">
      <c r="B398" s="3"/>
      <c r="C398" s="3"/>
      <c r="D398" s="3"/>
      <c r="E398" s="3"/>
    </row>
    <row r="399" spans="2:5">
      <c r="B399" s="3"/>
      <c r="C399" s="3"/>
      <c r="D399" s="3"/>
      <c r="E399" s="3"/>
    </row>
    <row r="400" spans="2:5">
      <c r="B400" s="3"/>
      <c r="C400" s="3"/>
      <c r="D400" s="3"/>
      <c r="E400" s="3"/>
    </row>
    <row r="401" spans="2:5">
      <c r="B401" s="3"/>
      <c r="C401" s="3"/>
      <c r="D401" s="3"/>
      <c r="E401" s="3"/>
    </row>
    <row r="402" spans="2:5">
      <c r="B402" s="3"/>
      <c r="C402" s="3"/>
      <c r="D402" s="3"/>
      <c r="E402" s="3"/>
    </row>
    <row r="403" spans="2:5">
      <c r="B403" s="3"/>
      <c r="C403" s="3"/>
      <c r="D403" s="3"/>
      <c r="E403" s="3"/>
    </row>
    <row r="404" spans="2:5">
      <c r="B404" s="3"/>
      <c r="C404" s="3"/>
      <c r="D404" s="3"/>
      <c r="E404" s="3"/>
    </row>
    <row r="405" spans="2:5">
      <c r="B405" s="3"/>
      <c r="C405" s="3"/>
      <c r="D405" s="3"/>
      <c r="E405" s="3"/>
    </row>
    <row r="406" spans="2:5">
      <c r="B406" s="3"/>
      <c r="C406" s="3"/>
      <c r="D406" s="3"/>
      <c r="E406" s="3"/>
    </row>
    <row r="407" spans="2:5">
      <c r="B407" s="3"/>
      <c r="C407" s="3"/>
      <c r="D407" s="3"/>
      <c r="E407" s="3"/>
    </row>
    <row r="408" spans="2:5">
      <c r="B408" s="3"/>
      <c r="C408" s="3"/>
      <c r="D408" s="3"/>
      <c r="E408" s="3"/>
    </row>
    <row r="409" spans="2:5">
      <c r="B409" s="3"/>
      <c r="C409" s="3"/>
      <c r="D409" s="3"/>
      <c r="E409" s="3"/>
    </row>
    <row r="410" spans="2:5">
      <c r="B410" s="3"/>
      <c r="C410" s="3"/>
      <c r="D410" s="3"/>
      <c r="E410" s="3"/>
    </row>
    <row r="411" spans="2:5">
      <c r="B411" s="3"/>
      <c r="C411" s="3"/>
      <c r="D411" s="3"/>
      <c r="E411" s="3"/>
    </row>
    <row r="412" spans="2:5">
      <c r="B412" s="3"/>
      <c r="C412" s="3"/>
      <c r="D412" s="3"/>
      <c r="E412" s="3"/>
    </row>
    <row r="413" spans="2:5">
      <c r="B413" s="3"/>
      <c r="C413" s="3"/>
      <c r="D413" s="3"/>
      <c r="E413" s="3"/>
    </row>
    <row r="414" spans="2:5">
      <c r="B414" s="3"/>
      <c r="C414" s="3"/>
      <c r="D414" s="3"/>
      <c r="E414" s="3"/>
    </row>
    <row r="415" spans="2:5">
      <c r="B415" s="3"/>
      <c r="C415" s="3"/>
      <c r="D415" s="3"/>
      <c r="E415" s="3"/>
    </row>
    <row r="416" spans="2:5">
      <c r="B416" s="3"/>
      <c r="C416" s="3"/>
      <c r="D416" s="3"/>
      <c r="E416" s="3"/>
    </row>
    <row r="417" spans="2:5">
      <c r="B417" s="3"/>
      <c r="C417" s="3"/>
      <c r="D417" s="3"/>
      <c r="E417" s="3"/>
    </row>
    <row r="418" spans="2:5">
      <c r="B418" s="3"/>
      <c r="C418" s="3"/>
      <c r="D418" s="3"/>
      <c r="E418" s="3"/>
    </row>
    <row r="419" spans="2:5">
      <c r="B419" s="3"/>
      <c r="C419" s="3"/>
      <c r="D419" s="3"/>
      <c r="E419" s="3"/>
    </row>
    <row r="420" spans="2:5">
      <c r="B420" s="3"/>
      <c r="C420" s="3"/>
      <c r="D420" s="3"/>
      <c r="E420" s="3"/>
    </row>
    <row r="421" spans="2:5">
      <c r="B421" s="3"/>
      <c r="C421" s="3"/>
      <c r="D421" s="3"/>
      <c r="E421" s="3"/>
    </row>
    <row r="422" spans="2:5">
      <c r="B422" s="3"/>
      <c r="C422" s="3"/>
      <c r="D422" s="3"/>
      <c r="E422" s="3"/>
    </row>
    <row r="423" spans="2:5">
      <c r="B423" s="3"/>
      <c r="C423" s="3"/>
      <c r="D423" s="3"/>
      <c r="E423" s="3"/>
    </row>
    <row r="424" spans="2:5">
      <c r="B424" s="3"/>
      <c r="C424" s="3"/>
      <c r="D424" s="3"/>
      <c r="E424" s="3"/>
    </row>
    <row r="425" spans="2:5">
      <c r="B425" s="3"/>
      <c r="C425" s="3"/>
      <c r="D425" s="3"/>
      <c r="E425" s="3"/>
    </row>
    <row r="426" spans="2:5">
      <c r="B426" s="3"/>
      <c r="C426" s="3"/>
      <c r="D426" s="3"/>
      <c r="E426" s="3"/>
    </row>
    <row r="427" spans="2:5">
      <c r="B427" s="3"/>
      <c r="C427" s="3"/>
      <c r="D427" s="3"/>
      <c r="E427" s="3"/>
    </row>
    <row r="428" spans="2:5">
      <c r="B428" s="3"/>
      <c r="C428" s="3"/>
      <c r="D428" s="3"/>
      <c r="E428" s="3"/>
    </row>
    <row r="429" spans="2:5">
      <c r="B429" s="3"/>
      <c r="C429" s="3"/>
      <c r="D429" s="3"/>
      <c r="E429" s="3"/>
    </row>
    <row r="430" spans="2:5">
      <c r="B430" s="3"/>
      <c r="C430" s="3"/>
      <c r="D430" s="3"/>
      <c r="E430" s="3"/>
    </row>
    <row r="431" spans="2:5">
      <c r="B431" s="3"/>
      <c r="C431" s="3"/>
      <c r="D431" s="3"/>
      <c r="E431" s="3"/>
    </row>
    <row r="432" spans="2:5">
      <c r="B432" s="3"/>
      <c r="C432" s="3"/>
      <c r="D432" s="3"/>
      <c r="E432" s="3"/>
    </row>
    <row r="433" spans="2:5">
      <c r="B433" s="3"/>
      <c r="C433" s="3"/>
      <c r="D433" s="3"/>
      <c r="E433" s="3"/>
    </row>
    <row r="434" spans="2:5">
      <c r="B434" s="3"/>
      <c r="C434" s="3"/>
      <c r="D434" s="3"/>
      <c r="E434" s="3"/>
    </row>
    <row r="435" spans="2:5">
      <c r="B435" s="3"/>
      <c r="C435" s="3"/>
      <c r="D435" s="3"/>
      <c r="E435" s="3"/>
    </row>
    <row r="436" spans="2:5">
      <c r="B436" s="3"/>
      <c r="C436" s="3"/>
      <c r="D436" s="3"/>
      <c r="E436" s="3"/>
    </row>
    <row r="437" spans="2:5">
      <c r="B437" s="3"/>
      <c r="C437" s="3"/>
      <c r="D437" s="3"/>
      <c r="E437" s="3"/>
    </row>
    <row r="438" spans="2:5">
      <c r="B438" s="3"/>
      <c r="C438" s="3"/>
      <c r="D438" s="3"/>
      <c r="E438" s="3"/>
    </row>
    <row r="439" spans="2:5">
      <c r="B439" s="3"/>
      <c r="C439" s="3"/>
      <c r="D439" s="3"/>
      <c r="E439" s="3"/>
    </row>
    <row r="440" spans="2:5">
      <c r="B440" s="3"/>
      <c r="C440" s="3"/>
      <c r="D440" s="3"/>
      <c r="E440" s="3"/>
    </row>
    <row r="441" spans="2:5">
      <c r="B441" s="3"/>
      <c r="C441" s="3"/>
      <c r="D441" s="3"/>
      <c r="E441" s="3"/>
    </row>
    <row r="442" spans="2:5">
      <c r="B442" s="3"/>
      <c r="C442" s="3"/>
      <c r="D442" s="3"/>
      <c r="E442" s="3"/>
    </row>
    <row r="443" spans="2:5">
      <c r="B443" s="3"/>
      <c r="C443" s="3"/>
      <c r="D443" s="3"/>
      <c r="E443" s="3"/>
    </row>
    <row r="444" spans="2:5">
      <c r="B444" s="3"/>
      <c r="C444" s="3"/>
      <c r="D444" s="3"/>
      <c r="E444" s="3"/>
    </row>
    <row r="445" spans="2:5">
      <c r="B445" s="3"/>
      <c r="C445" s="3"/>
      <c r="D445" s="3"/>
      <c r="E445" s="3"/>
    </row>
    <row r="446" spans="2:5">
      <c r="B446" s="3"/>
      <c r="C446" s="3"/>
      <c r="D446" s="3"/>
      <c r="E446" s="3"/>
    </row>
    <row r="447" spans="2:5">
      <c r="B447" s="3"/>
      <c r="C447" s="3"/>
      <c r="D447" s="3"/>
      <c r="E447" s="3"/>
    </row>
    <row r="448" spans="2:5">
      <c r="B448" s="3"/>
      <c r="C448" s="3"/>
      <c r="D448" s="3"/>
      <c r="E448" s="3"/>
    </row>
    <row r="449" spans="2:5">
      <c r="B449" s="3"/>
      <c r="C449" s="3"/>
      <c r="D449" s="3"/>
      <c r="E449" s="3"/>
    </row>
    <row r="450" spans="2:5">
      <c r="B450" s="3"/>
      <c r="C450" s="3"/>
      <c r="D450" s="3"/>
      <c r="E450" s="3"/>
    </row>
    <row r="451" spans="2:5">
      <c r="B451" s="3"/>
      <c r="C451" s="3"/>
      <c r="D451" s="3"/>
      <c r="E451" s="3"/>
    </row>
    <row r="452" spans="2:5">
      <c r="B452" s="3"/>
      <c r="C452" s="3"/>
      <c r="D452" s="3"/>
      <c r="E452" s="3"/>
    </row>
    <row r="453" spans="2:5">
      <c r="B453" s="3"/>
      <c r="C453" s="3"/>
      <c r="D453" s="3"/>
      <c r="E453" s="3"/>
    </row>
    <row r="454" spans="2:5">
      <c r="B454" s="3"/>
      <c r="C454" s="3"/>
      <c r="D454" s="3"/>
      <c r="E454" s="3"/>
    </row>
    <row r="455" spans="2:5">
      <c r="B455" s="3"/>
      <c r="C455" s="3"/>
      <c r="D455" s="3"/>
      <c r="E455" s="3"/>
    </row>
    <row r="456" spans="2:5">
      <c r="B456" s="3"/>
      <c r="C456" s="3"/>
      <c r="D456" s="3"/>
      <c r="E456" s="3"/>
    </row>
    <row r="457" spans="2:5">
      <c r="B457" s="3"/>
      <c r="C457" s="3"/>
      <c r="D457" s="3"/>
      <c r="E457" s="3"/>
    </row>
    <row r="458" spans="2:5">
      <c r="B458" s="3"/>
      <c r="C458" s="3"/>
      <c r="D458" s="3"/>
      <c r="E458" s="3"/>
    </row>
    <row r="459" spans="2:5">
      <c r="B459" s="3"/>
      <c r="C459" s="3"/>
      <c r="D459" s="3"/>
      <c r="E459" s="3"/>
    </row>
    <row r="460" spans="2:5">
      <c r="B460" s="3"/>
      <c r="C460" s="3"/>
      <c r="D460" s="3"/>
      <c r="E460" s="3"/>
    </row>
    <row r="461" spans="2:5">
      <c r="B461" s="3"/>
      <c r="C461" s="3"/>
      <c r="D461" s="3"/>
      <c r="E461" s="3"/>
    </row>
    <row r="462" spans="2:5">
      <c r="B462" s="3"/>
      <c r="C462" s="3"/>
      <c r="D462" s="3"/>
      <c r="E462" s="3"/>
    </row>
    <row r="463" spans="2:5">
      <c r="B463" s="3"/>
      <c r="C463" s="3"/>
      <c r="D463" s="3"/>
      <c r="E463" s="3"/>
    </row>
    <row r="464" spans="2:5">
      <c r="B464" s="3"/>
      <c r="C464" s="3"/>
      <c r="D464" s="3"/>
      <c r="E464" s="3"/>
    </row>
    <row r="465" spans="2:5">
      <c r="B465" s="3"/>
      <c r="C465" s="3"/>
      <c r="D465" s="3"/>
      <c r="E465" s="3"/>
    </row>
    <row r="466" spans="2:5">
      <c r="B466" s="3"/>
      <c r="C466" s="3"/>
      <c r="D466" s="3"/>
      <c r="E466" s="3"/>
    </row>
    <row r="467" spans="2:5">
      <c r="B467" s="3"/>
      <c r="C467" s="3"/>
      <c r="D467" s="3"/>
      <c r="E467" s="3"/>
    </row>
    <row r="468" spans="2:5">
      <c r="B468" s="3"/>
      <c r="C468" s="3"/>
      <c r="D468" s="3"/>
      <c r="E468" s="3"/>
    </row>
    <row r="469" spans="2:5">
      <c r="B469" s="3"/>
      <c r="C469" s="3"/>
      <c r="D469" s="3"/>
      <c r="E469" s="3"/>
    </row>
    <row r="470" spans="2:5">
      <c r="B470" s="3"/>
      <c r="C470" s="3"/>
      <c r="D470" s="3"/>
      <c r="E470" s="3"/>
    </row>
    <row r="471" spans="2:5">
      <c r="B471" s="3"/>
      <c r="C471" s="3"/>
      <c r="D471" s="3"/>
      <c r="E471" s="3"/>
    </row>
    <row r="472" spans="2:5">
      <c r="B472" s="3"/>
      <c r="C472" s="3"/>
      <c r="D472" s="3"/>
      <c r="E472" s="3"/>
    </row>
    <row r="473" spans="2:5">
      <c r="B473" s="3"/>
      <c r="C473" s="3"/>
      <c r="D473" s="3"/>
      <c r="E473" s="3"/>
    </row>
    <row r="474" spans="2:5">
      <c r="B474" s="3"/>
      <c r="C474" s="3"/>
      <c r="D474" s="3"/>
      <c r="E474" s="3"/>
    </row>
    <row r="475" spans="2:5">
      <c r="B475" s="3"/>
      <c r="C475" s="3"/>
      <c r="D475" s="3"/>
      <c r="E475" s="3"/>
    </row>
    <row r="476" spans="2:5">
      <c r="B476" s="3"/>
      <c r="C476" s="3"/>
      <c r="D476" s="3"/>
      <c r="E476" s="3"/>
    </row>
    <row r="477" spans="2:5">
      <c r="B477" s="3"/>
      <c r="C477" s="3"/>
      <c r="D477" s="3"/>
      <c r="E477" s="3"/>
    </row>
    <row r="478" spans="2:5">
      <c r="B478" s="3"/>
      <c r="C478" s="3"/>
      <c r="D478" s="3"/>
      <c r="E478" s="3"/>
    </row>
    <row r="479" spans="2:5">
      <c r="B479" s="3"/>
      <c r="C479" s="3"/>
      <c r="D479" s="3"/>
      <c r="E479" s="3"/>
    </row>
    <row r="480" spans="2:5">
      <c r="B480" s="3"/>
      <c r="C480" s="3"/>
      <c r="D480" s="3"/>
      <c r="E480" s="3"/>
    </row>
    <row r="481" spans="2:5">
      <c r="B481" s="3"/>
      <c r="C481" s="3"/>
      <c r="D481" s="3"/>
      <c r="E481" s="3"/>
    </row>
    <row r="482" spans="2:5">
      <c r="B482" s="3"/>
      <c r="C482" s="3"/>
      <c r="D482" s="3"/>
      <c r="E482" s="3"/>
    </row>
    <row r="483" spans="2:5">
      <c r="B483" s="3"/>
      <c r="C483" s="3"/>
      <c r="D483" s="3"/>
      <c r="E483" s="3"/>
    </row>
    <row r="484" spans="2:5">
      <c r="B484" s="3"/>
      <c r="C484" s="3"/>
      <c r="D484" s="3"/>
      <c r="E484" s="3"/>
    </row>
    <row r="485" spans="2:5">
      <c r="B485" s="3"/>
      <c r="C485" s="3"/>
      <c r="D485" s="3"/>
      <c r="E485" s="3"/>
    </row>
    <row r="486" spans="2:5">
      <c r="B486" s="3"/>
      <c r="C486" s="3"/>
      <c r="D486" s="3"/>
      <c r="E486" s="3"/>
    </row>
    <row r="487" spans="2:5">
      <c r="B487" s="3"/>
      <c r="C487" s="3"/>
      <c r="D487" s="3"/>
      <c r="E487" s="3"/>
    </row>
    <row r="488" spans="2:5">
      <c r="B488" s="3"/>
      <c r="C488" s="3"/>
      <c r="D488" s="3"/>
      <c r="E488" s="3"/>
    </row>
    <row r="489" spans="2:5">
      <c r="B489" s="3"/>
      <c r="C489" s="3"/>
      <c r="D489" s="3"/>
      <c r="E489" s="3"/>
    </row>
    <row r="490" spans="2:5">
      <c r="B490" s="3"/>
      <c r="C490" s="3"/>
      <c r="D490" s="3"/>
      <c r="E490" s="3"/>
    </row>
    <row r="491" spans="2:5">
      <c r="B491" s="3"/>
      <c r="C491" s="3"/>
      <c r="D491" s="3"/>
      <c r="E491" s="3"/>
    </row>
    <row r="492" spans="2:5">
      <c r="B492" s="3"/>
      <c r="C492" s="3"/>
      <c r="D492" s="3"/>
      <c r="E492" s="3"/>
    </row>
    <row r="493" spans="2:5">
      <c r="B493" s="3"/>
      <c r="C493" s="3"/>
      <c r="D493" s="3"/>
      <c r="E493" s="3"/>
    </row>
    <row r="494" spans="2:5">
      <c r="B494" s="3"/>
      <c r="C494" s="3"/>
      <c r="D494" s="3"/>
      <c r="E494" s="3"/>
    </row>
    <row r="495" spans="2:5">
      <c r="B495" s="3"/>
      <c r="C495" s="3"/>
      <c r="D495" s="3"/>
      <c r="E495" s="3"/>
    </row>
    <row r="496" spans="2:5">
      <c r="B496" s="3"/>
      <c r="C496" s="3"/>
      <c r="D496" s="3"/>
      <c r="E496" s="3"/>
    </row>
    <row r="497" spans="2:5">
      <c r="B497" s="3"/>
      <c r="C497" s="3"/>
      <c r="D497" s="3"/>
      <c r="E497" s="3"/>
    </row>
    <row r="498" spans="2:5">
      <c r="B498" s="3"/>
      <c r="C498" s="3"/>
      <c r="D498" s="3"/>
      <c r="E498" s="3"/>
    </row>
    <row r="499" spans="2:5">
      <c r="B499" s="3"/>
      <c r="C499" s="3"/>
      <c r="D499" s="3"/>
      <c r="E499" s="3"/>
    </row>
    <row r="500" spans="2:5">
      <c r="B500" s="3"/>
      <c r="C500" s="3"/>
      <c r="D500" s="3"/>
      <c r="E500" s="3"/>
    </row>
    <row r="501" spans="2:5">
      <c r="B501" s="3"/>
      <c r="C501" s="3"/>
      <c r="D501" s="3"/>
      <c r="E501" s="3"/>
    </row>
    <row r="502" spans="2:5">
      <c r="B502" s="3"/>
      <c r="C502" s="3"/>
      <c r="D502" s="3"/>
      <c r="E502" s="3"/>
    </row>
    <row r="503" spans="2:5">
      <c r="B503" s="3"/>
      <c r="C503" s="3"/>
      <c r="D503" s="3"/>
      <c r="E503" s="3"/>
    </row>
    <row r="504" spans="2:5">
      <c r="B504" s="3"/>
      <c r="C504" s="3"/>
      <c r="D504" s="3"/>
      <c r="E504" s="3"/>
    </row>
    <row r="505" spans="2:5">
      <c r="B505" s="3"/>
      <c r="C505" s="3"/>
      <c r="D505" s="3"/>
      <c r="E505" s="3"/>
    </row>
    <row r="506" spans="2:5">
      <c r="B506" s="3"/>
      <c r="C506" s="3"/>
      <c r="D506" s="3"/>
      <c r="E506" s="3"/>
    </row>
    <row r="507" spans="2:5">
      <c r="B507" s="3"/>
      <c r="C507" s="3"/>
      <c r="D507" s="3"/>
      <c r="E507" s="3"/>
    </row>
    <row r="508" spans="2:5">
      <c r="B508" s="3"/>
      <c r="C508" s="3"/>
      <c r="D508" s="3"/>
      <c r="E508" s="3"/>
    </row>
    <row r="509" spans="2:5">
      <c r="B509" s="3"/>
      <c r="C509" s="3"/>
      <c r="D509" s="3"/>
      <c r="E509" s="3"/>
    </row>
    <row r="510" spans="2:5">
      <c r="B510" s="3"/>
      <c r="C510" s="3"/>
      <c r="D510" s="3"/>
      <c r="E510" s="3"/>
    </row>
    <row r="511" spans="2:5">
      <c r="B511" s="3"/>
      <c r="C511" s="3"/>
      <c r="D511" s="3"/>
      <c r="E511" s="3"/>
    </row>
    <row r="512" spans="2:5">
      <c r="B512" s="3"/>
      <c r="C512" s="3"/>
      <c r="D512" s="3"/>
      <c r="E512" s="3"/>
    </row>
    <row r="513" spans="2:5">
      <c r="B513" s="3"/>
      <c r="C513" s="3"/>
      <c r="D513" s="3"/>
      <c r="E513" s="3"/>
    </row>
    <row r="514" spans="2:5">
      <c r="B514" s="3"/>
      <c r="C514" s="3"/>
      <c r="D514" s="3"/>
      <c r="E514" s="3"/>
    </row>
    <row r="515" spans="2:5">
      <c r="B515" s="3"/>
      <c r="C515" s="3"/>
      <c r="D515" s="3"/>
      <c r="E515" s="3"/>
    </row>
    <row r="516" spans="2:5">
      <c r="B516" s="3"/>
      <c r="C516" s="3"/>
      <c r="D516" s="3"/>
      <c r="E516" s="3"/>
    </row>
    <row r="517" spans="2:5">
      <c r="B517" s="3"/>
      <c r="C517" s="3"/>
      <c r="D517" s="3"/>
      <c r="E517" s="3"/>
    </row>
    <row r="518" spans="2:5">
      <c r="B518" s="3"/>
      <c r="C518" s="3"/>
      <c r="D518" s="3"/>
      <c r="E518" s="3"/>
    </row>
    <row r="519" spans="2:5">
      <c r="B519" s="3"/>
      <c r="C519" s="3"/>
      <c r="D519" s="3"/>
      <c r="E519" s="3"/>
    </row>
    <row r="520" spans="2:5">
      <c r="B520" s="3"/>
      <c r="C520" s="3"/>
      <c r="D520" s="3"/>
      <c r="E520" s="3"/>
    </row>
    <row r="521" spans="2:5">
      <c r="B521" s="3"/>
      <c r="C521" s="3"/>
      <c r="D521" s="3"/>
      <c r="E521" s="3"/>
    </row>
    <row r="522" spans="2:5">
      <c r="B522" s="3"/>
      <c r="C522" s="3"/>
      <c r="D522" s="3"/>
      <c r="E522" s="3"/>
    </row>
    <row r="523" spans="2:5">
      <c r="B523" s="3"/>
      <c r="C523" s="3"/>
      <c r="D523" s="3"/>
      <c r="E523" s="3"/>
    </row>
    <row r="524" spans="2:5">
      <c r="B524" s="3"/>
      <c r="C524" s="3"/>
      <c r="D524" s="3"/>
      <c r="E524" s="3"/>
    </row>
    <row r="525" spans="2:5">
      <c r="B525" s="3"/>
      <c r="C525" s="3"/>
      <c r="D525" s="3"/>
      <c r="E525" s="3"/>
    </row>
    <row r="526" spans="2:5">
      <c r="B526" s="3"/>
      <c r="C526" s="3"/>
      <c r="D526" s="3"/>
      <c r="E526" s="3"/>
    </row>
    <row r="527" spans="2:5">
      <c r="B527" s="3"/>
      <c r="C527" s="3"/>
      <c r="D527" s="3"/>
      <c r="E527" s="3"/>
    </row>
    <row r="528" spans="2:5">
      <c r="B528" s="3"/>
      <c r="C528" s="3"/>
      <c r="D528" s="3"/>
      <c r="E528" s="3"/>
    </row>
    <row r="529" spans="2:5">
      <c r="B529" s="3"/>
      <c r="C529" s="3"/>
      <c r="D529" s="3"/>
      <c r="E529" s="3"/>
    </row>
    <row r="530" spans="2:5">
      <c r="B530" s="3"/>
      <c r="C530" s="3"/>
      <c r="D530" s="3"/>
      <c r="E530" s="3"/>
    </row>
    <row r="531" spans="2:5">
      <c r="B531" s="3"/>
      <c r="C531" s="3"/>
      <c r="D531" s="3"/>
      <c r="E531" s="3"/>
    </row>
    <row r="532" spans="2:5">
      <c r="B532" s="3"/>
      <c r="C532" s="3"/>
      <c r="D532" s="3"/>
      <c r="E532" s="3"/>
    </row>
    <row r="533" spans="2:5">
      <c r="B533" s="3"/>
      <c r="C533" s="3"/>
      <c r="D533" s="3"/>
      <c r="E533" s="3"/>
    </row>
    <row r="534" spans="2:5">
      <c r="B534" s="3"/>
      <c r="C534" s="3"/>
      <c r="D534" s="3"/>
      <c r="E534" s="3"/>
    </row>
    <row r="535" spans="2:5">
      <c r="B535" s="3"/>
      <c r="C535" s="3"/>
      <c r="D535" s="3"/>
      <c r="E535" s="3"/>
    </row>
    <row r="536" spans="2:5">
      <c r="B536" s="3"/>
      <c r="C536" s="3"/>
      <c r="D536" s="3"/>
      <c r="E536" s="3"/>
    </row>
    <row r="537" spans="2:5">
      <c r="B537" s="3"/>
      <c r="C537" s="3"/>
      <c r="D537" s="3"/>
      <c r="E537" s="3"/>
    </row>
    <row r="538" spans="2:5">
      <c r="B538" s="3"/>
      <c r="C538" s="3"/>
      <c r="D538" s="3"/>
      <c r="E538" s="3"/>
    </row>
    <row r="539" spans="2:5">
      <c r="B539" s="3"/>
      <c r="C539" s="3"/>
      <c r="D539" s="3"/>
      <c r="E539" s="3"/>
    </row>
    <row r="540" spans="2:5">
      <c r="B540" s="3"/>
      <c r="C540" s="3"/>
      <c r="D540" s="3"/>
      <c r="E540" s="3"/>
    </row>
    <row r="541" spans="2:5">
      <c r="B541" s="3"/>
      <c r="C541" s="3"/>
      <c r="D541" s="3"/>
      <c r="E541" s="3"/>
    </row>
    <row r="542" spans="2:5">
      <c r="B542" s="3"/>
      <c r="C542" s="3"/>
      <c r="D542" s="3"/>
      <c r="E542" s="3"/>
    </row>
    <row r="543" spans="2:5">
      <c r="B543" s="3"/>
      <c r="C543" s="3"/>
      <c r="D543" s="3"/>
      <c r="E543" s="3"/>
    </row>
    <row r="544" spans="2:5">
      <c r="B544" s="3"/>
      <c r="C544" s="3"/>
      <c r="D544" s="3"/>
      <c r="E544" s="3"/>
    </row>
    <row r="545" spans="2:5">
      <c r="B545" s="3"/>
      <c r="C545" s="3"/>
      <c r="D545" s="3"/>
      <c r="E545" s="3"/>
    </row>
    <row r="546" spans="2:5">
      <c r="B546" s="3"/>
      <c r="C546" s="3"/>
      <c r="D546" s="3"/>
      <c r="E546" s="3"/>
    </row>
    <row r="547" spans="2:5">
      <c r="B547" s="3"/>
      <c r="C547" s="3"/>
      <c r="D547" s="3"/>
      <c r="E547" s="3"/>
    </row>
    <row r="548" spans="2:5">
      <c r="B548" s="3"/>
      <c r="C548" s="3"/>
      <c r="D548" s="3"/>
      <c r="E548" s="3"/>
    </row>
    <row r="549" spans="2:5">
      <c r="B549" s="3"/>
      <c r="C549" s="3"/>
      <c r="D549" s="3"/>
      <c r="E549" s="3"/>
    </row>
    <row r="550" spans="2:5">
      <c r="B550" s="3"/>
      <c r="C550" s="3"/>
      <c r="D550" s="3"/>
      <c r="E550" s="3"/>
    </row>
    <row r="551" spans="2:5">
      <c r="B551" s="3"/>
      <c r="C551" s="3"/>
      <c r="D551" s="3"/>
      <c r="E551" s="3"/>
    </row>
    <row r="552" spans="2:5">
      <c r="B552" s="3"/>
      <c r="C552" s="3"/>
      <c r="D552" s="3"/>
      <c r="E552" s="3"/>
    </row>
    <row r="553" spans="2:5">
      <c r="B553" s="3"/>
      <c r="C553" s="3"/>
      <c r="D553" s="3"/>
      <c r="E553" s="3"/>
    </row>
    <row r="554" spans="2:5">
      <c r="B554" s="3"/>
      <c r="C554" s="3"/>
      <c r="D554" s="3"/>
      <c r="E554" s="3"/>
    </row>
    <row r="555" spans="2:5">
      <c r="B555" s="3"/>
      <c r="C555" s="3"/>
      <c r="D555" s="3"/>
      <c r="E555" s="3"/>
    </row>
    <row r="556" spans="2:5">
      <c r="B556" s="3"/>
      <c r="C556" s="3"/>
      <c r="D556" s="3"/>
      <c r="E556" s="3"/>
    </row>
    <row r="557" spans="2:5">
      <c r="B557" s="3"/>
      <c r="C557" s="3"/>
      <c r="D557" s="3"/>
      <c r="E557" s="3"/>
    </row>
    <row r="558" spans="2:5">
      <c r="B558" s="3"/>
      <c r="C558" s="3"/>
      <c r="D558" s="3"/>
      <c r="E558" s="3"/>
    </row>
    <row r="559" spans="2:5">
      <c r="B559" s="3"/>
      <c r="C559" s="3"/>
      <c r="D559" s="3"/>
      <c r="E559" s="3"/>
    </row>
    <row r="560" spans="2:5">
      <c r="B560" s="3"/>
      <c r="C560" s="3"/>
      <c r="D560" s="3"/>
      <c r="E560" s="3"/>
    </row>
    <row r="561" spans="2:5">
      <c r="B561" s="3"/>
      <c r="C561" s="3"/>
      <c r="D561" s="3"/>
      <c r="E561" s="3"/>
    </row>
    <row r="562" spans="2:5">
      <c r="B562" s="3"/>
      <c r="C562" s="3"/>
      <c r="D562" s="3"/>
      <c r="E562" s="3"/>
    </row>
    <row r="563" spans="2:5">
      <c r="B563" s="3"/>
      <c r="C563" s="3"/>
      <c r="D563" s="3"/>
      <c r="E563" s="3"/>
    </row>
    <row r="564" spans="2:5">
      <c r="B564" s="3"/>
      <c r="C564" s="3"/>
      <c r="D564" s="3"/>
      <c r="E564" s="3"/>
    </row>
    <row r="565" spans="2:5">
      <c r="B565" s="3"/>
      <c r="C565" s="3"/>
      <c r="D565" s="3"/>
      <c r="E565" s="3"/>
    </row>
    <row r="566" spans="2:5">
      <c r="B566" s="3"/>
      <c r="C566" s="3"/>
      <c r="D566" s="3"/>
      <c r="E566" s="3"/>
    </row>
    <row r="567" spans="2:5">
      <c r="B567" s="3"/>
      <c r="C567" s="3"/>
      <c r="D567" s="3"/>
      <c r="E567" s="3"/>
    </row>
    <row r="568" spans="2:5">
      <c r="B568" s="3"/>
      <c r="C568" s="3"/>
      <c r="D568" s="3"/>
      <c r="E568" s="3"/>
    </row>
    <row r="569" spans="2:5">
      <c r="B569" s="3"/>
      <c r="C569" s="3"/>
      <c r="D569" s="3"/>
      <c r="E569" s="3"/>
    </row>
    <row r="570" spans="2:5">
      <c r="B570" s="3"/>
      <c r="C570" s="3"/>
      <c r="D570" s="3"/>
      <c r="E570" s="3"/>
    </row>
    <row r="571" spans="2:5">
      <c r="B571" s="3"/>
      <c r="C571" s="3"/>
      <c r="D571" s="3"/>
      <c r="E571" s="3"/>
    </row>
    <row r="572" spans="2:5">
      <c r="B572" s="3"/>
      <c r="C572" s="3"/>
      <c r="D572" s="3"/>
      <c r="E572" s="3"/>
    </row>
    <row r="573" spans="2:5">
      <c r="B573" s="3"/>
      <c r="C573" s="3"/>
      <c r="D573" s="3"/>
      <c r="E573" s="3"/>
    </row>
    <row r="574" spans="2:5">
      <c r="B574" s="3"/>
      <c r="C574" s="3"/>
      <c r="D574" s="3"/>
      <c r="E574" s="3"/>
    </row>
    <row r="575" spans="2:5">
      <c r="B575" s="3"/>
      <c r="C575" s="3"/>
      <c r="D575" s="3"/>
      <c r="E575" s="3"/>
    </row>
    <row r="576" spans="2:5">
      <c r="B576" s="3"/>
      <c r="C576" s="3"/>
      <c r="D576" s="3"/>
      <c r="E576" s="3"/>
    </row>
    <row r="577" spans="2:5">
      <c r="B577" s="3"/>
      <c r="C577" s="3"/>
      <c r="D577" s="3"/>
      <c r="E577" s="3"/>
    </row>
    <row r="578" spans="2:5">
      <c r="B578" s="3"/>
      <c r="C578" s="3"/>
      <c r="D578" s="3"/>
      <c r="E578" s="3"/>
    </row>
    <row r="579" spans="2:5">
      <c r="B579" s="3"/>
      <c r="C579" s="3"/>
      <c r="D579" s="3"/>
      <c r="E579" s="3"/>
    </row>
    <row r="580" spans="2:5">
      <c r="B580" s="3"/>
      <c r="C580" s="3"/>
      <c r="D580" s="3"/>
      <c r="E580" s="3"/>
    </row>
    <row r="581" spans="2:5">
      <c r="B581" s="3"/>
      <c r="C581" s="3"/>
      <c r="D581" s="3"/>
      <c r="E581" s="3"/>
    </row>
    <row r="582" spans="2:5">
      <c r="B582" s="3"/>
      <c r="C582" s="3"/>
      <c r="D582" s="3"/>
      <c r="E582" s="3"/>
    </row>
    <row r="583" spans="2:5">
      <c r="B583" s="3"/>
      <c r="C583" s="3"/>
      <c r="D583" s="3"/>
      <c r="E583" s="3"/>
    </row>
    <row r="584" spans="2:5">
      <c r="B584" s="3"/>
      <c r="C584" s="3"/>
      <c r="D584" s="3"/>
      <c r="E584" s="3"/>
    </row>
    <row r="585" spans="2:5">
      <c r="B585" s="3"/>
      <c r="C585" s="3"/>
      <c r="D585" s="3"/>
      <c r="E585" s="3"/>
    </row>
    <row r="586" spans="2:5">
      <c r="B586" s="3"/>
      <c r="C586" s="3"/>
      <c r="D586" s="3"/>
      <c r="E586" s="3"/>
    </row>
    <row r="587" spans="2:5">
      <c r="B587" s="3"/>
      <c r="C587" s="3"/>
      <c r="D587" s="3"/>
      <c r="E587" s="3"/>
    </row>
    <row r="588" spans="2:5">
      <c r="B588" s="3"/>
      <c r="C588" s="3"/>
      <c r="D588" s="3"/>
      <c r="E588" s="3"/>
    </row>
    <row r="589" spans="2:5">
      <c r="B589" s="3"/>
      <c r="C589" s="3"/>
      <c r="D589" s="3"/>
      <c r="E589" s="3"/>
    </row>
    <row r="590" spans="2:5">
      <c r="B590" s="3"/>
      <c r="C590" s="3"/>
      <c r="D590" s="3"/>
      <c r="E590" s="3"/>
    </row>
    <row r="591" spans="2:5">
      <c r="B591" s="3"/>
      <c r="C591" s="3"/>
      <c r="D591" s="3"/>
      <c r="E591" s="3"/>
    </row>
    <row r="592" spans="2:5">
      <c r="B592" s="3"/>
      <c r="C592" s="3"/>
      <c r="D592" s="3"/>
      <c r="E592" s="3"/>
    </row>
    <row r="593" spans="2:5">
      <c r="B593" s="3"/>
      <c r="C593" s="3"/>
      <c r="D593" s="3"/>
      <c r="E593" s="3"/>
    </row>
    <row r="594" spans="2:5">
      <c r="B594" s="3"/>
      <c r="C594" s="3"/>
      <c r="D594" s="3"/>
      <c r="E594" s="3"/>
    </row>
    <row r="595" spans="2:5">
      <c r="B595" s="3"/>
      <c r="C595" s="3"/>
      <c r="D595" s="3"/>
      <c r="E595" s="3"/>
    </row>
    <row r="596" spans="2:5">
      <c r="B596" s="3"/>
      <c r="C596" s="3"/>
      <c r="D596" s="3"/>
      <c r="E596" s="3"/>
    </row>
    <row r="597" spans="2:5">
      <c r="B597" s="3"/>
      <c r="C597" s="3"/>
      <c r="D597" s="3"/>
      <c r="E597" s="3"/>
    </row>
    <row r="598" spans="2:5">
      <c r="B598" s="3"/>
      <c r="C598" s="3"/>
      <c r="D598" s="3"/>
      <c r="E598" s="3"/>
    </row>
    <row r="599" spans="2:5">
      <c r="B599" s="3"/>
      <c r="C599" s="3"/>
      <c r="D599" s="3"/>
      <c r="E599" s="3"/>
    </row>
    <row r="600" spans="2:5">
      <c r="B600" s="3"/>
      <c r="C600" s="3"/>
      <c r="D600" s="3"/>
      <c r="E600" s="3"/>
    </row>
    <row r="601" spans="2:5">
      <c r="B601" s="3"/>
      <c r="C601" s="3"/>
      <c r="D601" s="3"/>
      <c r="E601" s="3"/>
    </row>
    <row r="602" spans="2:5">
      <c r="B602" s="3"/>
      <c r="C602" s="3"/>
      <c r="D602" s="3"/>
      <c r="E602" s="3"/>
    </row>
    <row r="603" spans="2:5">
      <c r="B603" s="3"/>
      <c r="C603" s="3"/>
      <c r="D603" s="3"/>
      <c r="E603" s="3"/>
    </row>
    <row r="604" spans="2:5">
      <c r="B604" s="3"/>
      <c r="C604" s="3"/>
      <c r="D604" s="3"/>
      <c r="E604" s="3"/>
    </row>
    <row r="605" spans="2:5">
      <c r="B605" s="3"/>
      <c r="C605" s="3"/>
      <c r="D605" s="3"/>
      <c r="E605" s="3"/>
    </row>
    <row r="606" spans="2:5">
      <c r="B606" s="3"/>
      <c r="C606" s="3"/>
      <c r="D606" s="3"/>
      <c r="E606" s="3"/>
    </row>
    <row r="607" spans="2:5">
      <c r="B607" s="3"/>
      <c r="C607" s="3"/>
      <c r="D607" s="3"/>
      <c r="E607" s="3"/>
    </row>
    <row r="608" spans="2:5">
      <c r="B608" s="3"/>
      <c r="C608" s="3"/>
      <c r="D608" s="3"/>
      <c r="E608" s="3"/>
    </row>
    <row r="609" spans="2:5">
      <c r="B609" s="3"/>
      <c r="C609" s="3"/>
      <c r="D609" s="3"/>
      <c r="E609" s="3"/>
    </row>
    <row r="610" spans="2:5">
      <c r="B610" s="3"/>
      <c r="C610" s="3"/>
      <c r="D610" s="3"/>
      <c r="E610" s="3"/>
    </row>
    <row r="611" spans="2:5">
      <c r="B611" s="3"/>
      <c r="C611" s="3"/>
      <c r="D611" s="3"/>
      <c r="E611" s="3"/>
    </row>
    <row r="612" spans="2:5">
      <c r="B612" s="3"/>
      <c r="C612" s="3"/>
      <c r="D612" s="3"/>
      <c r="E612" s="3"/>
    </row>
    <row r="613" spans="2:5">
      <c r="B613" s="3"/>
      <c r="C613" s="3"/>
      <c r="D613" s="3"/>
      <c r="E613" s="3"/>
    </row>
    <row r="614" spans="2:5">
      <c r="B614" s="3"/>
      <c r="C614" s="3"/>
      <c r="D614" s="3"/>
      <c r="E614" s="3"/>
    </row>
    <row r="615" spans="2:5">
      <c r="B615" s="3"/>
      <c r="C615" s="3"/>
      <c r="D615" s="3"/>
      <c r="E615" s="3"/>
    </row>
    <row r="616" spans="2:5">
      <c r="B616" s="3"/>
      <c r="C616" s="3"/>
      <c r="D616" s="3"/>
      <c r="E616" s="3"/>
    </row>
    <row r="617" spans="2:5">
      <c r="B617" s="3"/>
      <c r="C617" s="3"/>
      <c r="D617" s="3"/>
      <c r="E617" s="3"/>
    </row>
    <row r="618" spans="2:5">
      <c r="B618" s="3"/>
      <c r="C618" s="3"/>
      <c r="D618" s="3"/>
      <c r="E618" s="3"/>
    </row>
    <row r="619" spans="2:5">
      <c r="B619" s="3"/>
      <c r="C619" s="3"/>
      <c r="D619" s="3"/>
      <c r="E619" s="3"/>
    </row>
    <row r="620" spans="2:5">
      <c r="B620" s="3"/>
      <c r="C620" s="3"/>
      <c r="D620" s="3"/>
      <c r="E620" s="3"/>
    </row>
    <row r="621" spans="2:5">
      <c r="B621" s="3"/>
      <c r="C621" s="3"/>
      <c r="D621" s="3"/>
      <c r="E621" s="3"/>
    </row>
    <row r="622" spans="2:5">
      <c r="B622" s="3"/>
      <c r="C622" s="3"/>
      <c r="D622" s="3"/>
      <c r="E622" s="3"/>
    </row>
    <row r="623" spans="2:5">
      <c r="B623" s="3"/>
      <c r="C623" s="3"/>
      <c r="D623" s="3"/>
      <c r="E623" s="3"/>
    </row>
    <row r="624" spans="2:5">
      <c r="B624" s="3"/>
      <c r="C624" s="3"/>
      <c r="D624" s="3"/>
      <c r="E624" s="3"/>
    </row>
    <row r="625" spans="2:5">
      <c r="B625" s="3"/>
      <c r="C625" s="3"/>
      <c r="D625" s="3"/>
      <c r="E625" s="3"/>
    </row>
    <row r="626" spans="2:5">
      <c r="B626" s="3"/>
      <c r="C626" s="3"/>
      <c r="D626" s="3"/>
      <c r="E626" s="3"/>
    </row>
    <row r="627" spans="2:5">
      <c r="B627" s="3"/>
      <c r="C627" s="3"/>
      <c r="D627" s="3"/>
      <c r="E627" s="3"/>
    </row>
    <row r="628" spans="2:5">
      <c r="B628" s="3"/>
      <c r="C628" s="3"/>
      <c r="D628" s="3"/>
      <c r="E628" s="3"/>
    </row>
    <row r="629" spans="2:5">
      <c r="B629" s="3"/>
      <c r="C629" s="3"/>
      <c r="D629" s="3"/>
      <c r="E629" s="3"/>
    </row>
    <row r="630" spans="2:5">
      <c r="B630" s="3"/>
      <c r="C630" s="3"/>
      <c r="D630" s="3"/>
      <c r="E630" s="3"/>
    </row>
    <row r="631" spans="2:5">
      <c r="B631" s="3"/>
      <c r="C631" s="3"/>
      <c r="D631" s="3"/>
      <c r="E631" s="3"/>
    </row>
    <row r="632" spans="2:5">
      <c r="B632" s="3"/>
      <c r="C632" s="3"/>
      <c r="D632" s="3"/>
      <c r="E632" s="3"/>
    </row>
    <row r="633" spans="2:5">
      <c r="B633" s="3"/>
      <c r="C633" s="3"/>
      <c r="D633" s="3"/>
      <c r="E633" s="3"/>
    </row>
    <row r="634" spans="2:5">
      <c r="B634" s="3"/>
      <c r="C634" s="3"/>
      <c r="D634" s="3"/>
      <c r="E634" s="3"/>
    </row>
    <row r="635" spans="2:5">
      <c r="B635" s="3"/>
      <c r="C635" s="3"/>
      <c r="D635" s="3"/>
      <c r="E635" s="3"/>
    </row>
    <row r="636" spans="2:5">
      <c r="B636" s="3"/>
      <c r="C636" s="3"/>
      <c r="D636" s="3"/>
      <c r="E636" s="3"/>
    </row>
    <row r="637" spans="2:5">
      <c r="B637" s="3"/>
      <c r="C637" s="3"/>
      <c r="D637" s="3"/>
      <c r="E637" s="3"/>
    </row>
    <row r="638" spans="2:5">
      <c r="B638" s="3"/>
      <c r="C638" s="3"/>
      <c r="D638" s="3"/>
      <c r="E638" s="3"/>
    </row>
    <row r="639" spans="2:5">
      <c r="B639" s="3"/>
      <c r="C639" s="3"/>
      <c r="D639" s="3"/>
      <c r="E639" s="3"/>
    </row>
    <row r="640" spans="2:5">
      <c r="B640" s="3"/>
      <c r="C640" s="3"/>
      <c r="D640" s="3"/>
      <c r="E640" s="3"/>
    </row>
    <row r="641" spans="2:5">
      <c r="B641" s="3"/>
      <c r="C641" s="3"/>
      <c r="D641" s="3"/>
      <c r="E641" s="3"/>
    </row>
    <row r="642" spans="2:5">
      <c r="B642" s="3"/>
      <c r="C642" s="3"/>
      <c r="D642" s="3"/>
      <c r="E642" s="3"/>
    </row>
    <row r="643" spans="2:5">
      <c r="B643" s="3"/>
      <c r="C643" s="3"/>
      <c r="D643" s="3"/>
      <c r="E643" s="3"/>
    </row>
    <row r="644" spans="2:5">
      <c r="B644" s="3"/>
      <c r="C644" s="3"/>
      <c r="D644" s="3"/>
      <c r="E644" s="3"/>
    </row>
    <row r="645" spans="2:5">
      <c r="B645" s="3"/>
      <c r="C645" s="3"/>
      <c r="D645" s="3"/>
      <c r="E645" s="3"/>
    </row>
    <row r="646" spans="2:5">
      <c r="B646" s="3"/>
      <c r="C646" s="3"/>
      <c r="D646" s="3"/>
      <c r="E646" s="3"/>
    </row>
    <row r="647" spans="2:5">
      <c r="B647" s="3"/>
      <c r="C647" s="3"/>
      <c r="D647" s="3"/>
      <c r="E647" s="3"/>
    </row>
    <row r="648" spans="2:5">
      <c r="B648" s="3"/>
      <c r="C648" s="3"/>
      <c r="D648" s="3"/>
      <c r="E648" s="3"/>
    </row>
    <row r="649" spans="2:5">
      <c r="B649" s="3"/>
      <c r="C649" s="3"/>
      <c r="D649" s="3"/>
      <c r="E649" s="3"/>
    </row>
    <row r="650" spans="2:5">
      <c r="B650" s="3"/>
      <c r="C650" s="3"/>
      <c r="D650" s="3"/>
      <c r="E650" s="3"/>
    </row>
    <row r="651" spans="2:5">
      <c r="B651" s="3"/>
      <c r="C651" s="3"/>
      <c r="D651" s="3"/>
      <c r="E651" s="3"/>
    </row>
    <row r="652" spans="2:5">
      <c r="B652" s="3"/>
      <c r="C652" s="3"/>
      <c r="D652" s="3"/>
      <c r="E652" s="3"/>
    </row>
    <row r="653" spans="2:5">
      <c r="B653" s="3"/>
      <c r="C653" s="3"/>
      <c r="D653" s="3"/>
      <c r="E653" s="3"/>
    </row>
    <row r="654" spans="2:5">
      <c r="B654" s="3"/>
      <c r="C654" s="3"/>
      <c r="D654" s="3"/>
      <c r="E654" s="3"/>
    </row>
    <row r="655" spans="2:5">
      <c r="B655" s="3"/>
      <c r="C655" s="3"/>
      <c r="D655" s="3"/>
      <c r="E655" s="3"/>
    </row>
    <row r="656" spans="2:5">
      <c r="B656" s="3"/>
      <c r="C656" s="3"/>
      <c r="D656" s="3"/>
      <c r="E656" s="3"/>
    </row>
    <row r="657" spans="2:5">
      <c r="B657" s="3"/>
      <c r="C657" s="3"/>
      <c r="D657" s="3"/>
      <c r="E657" s="3"/>
    </row>
    <row r="658" spans="2:5">
      <c r="B658" s="3"/>
      <c r="C658" s="3"/>
      <c r="D658" s="3"/>
      <c r="E658" s="3"/>
    </row>
    <row r="659" spans="2:5">
      <c r="B659" s="3"/>
      <c r="C659" s="3"/>
      <c r="D659" s="3"/>
      <c r="E659" s="3"/>
    </row>
    <row r="660" spans="2:5">
      <c r="B660" s="3"/>
      <c r="C660" s="3"/>
      <c r="D660" s="3"/>
      <c r="E660" s="3"/>
    </row>
    <row r="661" spans="2:5">
      <c r="B661" s="3"/>
      <c r="C661" s="3"/>
      <c r="D661" s="3"/>
      <c r="E661" s="3"/>
    </row>
    <row r="662" spans="2:5">
      <c r="B662" s="3"/>
      <c r="C662" s="3"/>
      <c r="D662" s="3"/>
      <c r="E662" s="3"/>
    </row>
    <row r="663" spans="2:5">
      <c r="B663" s="3"/>
      <c r="C663" s="3"/>
      <c r="D663" s="3"/>
      <c r="E663" s="3"/>
    </row>
    <row r="664" spans="2:5">
      <c r="B664" s="3"/>
      <c r="C664" s="3"/>
      <c r="D664" s="3"/>
      <c r="E664" s="3"/>
    </row>
    <row r="665" spans="2:5">
      <c r="B665" s="3"/>
      <c r="C665" s="3"/>
      <c r="D665" s="3"/>
      <c r="E665" s="3"/>
    </row>
    <row r="666" spans="2:5">
      <c r="B666" s="3"/>
      <c r="C666" s="3"/>
      <c r="D666" s="3"/>
      <c r="E666" s="3"/>
    </row>
    <row r="667" spans="2:5">
      <c r="B667" s="3"/>
      <c r="C667" s="3"/>
      <c r="D667" s="3"/>
      <c r="E667" s="3"/>
    </row>
    <row r="668" spans="2:5">
      <c r="B668" s="3"/>
      <c r="C668" s="3"/>
      <c r="D668" s="3"/>
      <c r="E668" s="3"/>
    </row>
    <row r="669" spans="2:5">
      <c r="B669" s="3"/>
      <c r="C669" s="3"/>
      <c r="D669" s="3"/>
      <c r="E669" s="3"/>
    </row>
    <row r="670" spans="2:5">
      <c r="B670" s="3"/>
      <c r="C670" s="3"/>
      <c r="D670" s="3"/>
      <c r="E670" s="3"/>
    </row>
    <row r="671" spans="2:5">
      <c r="B671" s="3"/>
      <c r="C671" s="3"/>
      <c r="D671" s="3"/>
      <c r="E671" s="3"/>
    </row>
    <row r="672" spans="2:5">
      <c r="B672" s="3"/>
      <c r="C672" s="3"/>
      <c r="D672" s="3"/>
      <c r="E672" s="3"/>
    </row>
    <row r="673" spans="2:5">
      <c r="B673" s="3"/>
      <c r="C673" s="3"/>
      <c r="D673" s="3"/>
      <c r="E673" s="3"/>
    </row>
    <row r="674" spans="2:5">
      <c r="B674" s="3"/>
      <c r="C674" s="3"/>
      <c r="D674" s="3"/>
      <c r="E674" s="3"/>
    </row>
    <row r="675" spans="2:5">
      <c r="B675" s="3"/>
      <c r="C675" s="3"/>
      <c r="D675" s="3"/>
      <c r="E675" s="3"/>
    </row>
    <row r="676" spans="2:5">
      <c r="B676" s="3"/>
      <c r="C676" s="3"/>
      <c r="D676" s="3"/>
      <c r="E676" s="3"/>
    </row>
    <row r="677" spans="2:5">
      <c r="B677" s="3"/>
      <c r="C677" s="3"/>
      <c r="D677" s="3"/>
      <c r="E677" s="3"/>
    </row>
    <row r="678" spans="2:5">
      <c r="B678" s="3"/>
      <c r="C678" s="3"/>
      <c r="D678" s="3"/>
      <c r="E678" s="3"/>
    </row>
    <row r="679" spans="2:5">
      <c r="B679" s="3"/>
      <c r="C679" s="3"/>
      <c r="D679" s="3"/>
      <c r="E679" s="3"/>
    </row>
    <row r="680" spans="2:5">
      <c r="B680" s="3"/>
      <c r="C680" s="3"/>
      <c r="D680" s="3"/>
      <c r="E680" s="3"/>
    </row>
    <row r="681" spans="2:5">
      <c r="B681" s="3"/>
      <c r="C681" s="3"/>
      <c r="D681" s="3"/>
      <c r="E681" s="3"/>
    </row>
    <row r="682" spans="2:5">
      <c r="B682" s="3"/>
      <c r="C682" s="3"/>
      <c r="D682" s="3"/>
      <c r="E682" s="3"/>
    </row>
    <row r="683" spans="2:5">
      <c r="B683" s="3"/>
      <c r="C683" s="3"/>
      <c r="D683" s="3"/>
      <c r="E683" s="3"/>
    </row>
    <row r="684" spans="2:5">
      <c r="B684" s="3"/>
      <c r="C684" s="3"/>
      <c r="D684" s="3"/>
      <c r="E684" s="3"/>
    </row>
    <row r="685" spans="2:5">
      <c r="B685" s="3"/>
      <c r="C685" s="3"/>
      <c r="D685" s="3"/>
      <c r="E685" s="3"/>
    </row>
    <row r="686" spans="2:5">
      <c r="B686" s="3"/>
      <c r="C686" s="3"/>
      <c r="D686" s="3"/>
      <c r="E686" s="3"/>
    </row>
    <row r="687" spans="2:5">
      <c r="B687" s="3"/>
      <c r="C687" s="3"/>
      <c r="D687" s="3"/>
      <c r="E687" s="3"/>
    </row>
    <row r="688" spans="2:5">
      <c r="B688" s="3"/>
      <c r="C688" s="3"/>
      <c r="D688" s="3"/>
      <c r="E688" s="3"/>
    </row>
    <row r="689" spans="2:5">
      <c r="B689" s="3"/>
      <c r="C689" s="3"/>
      <c r="D689" s="3"/>
      <c r="E689" s="3"/>
    </row>
    <row r="690" spans="2:5">
      <c r="B690" s="3"/>
      <c r="C690" s="3"/>
      <c r="D690" s="3"/>
      <c r="E690" s="3"/>
    </row>
    <row r="691" spans="2:5">
      <c r="B691" s="3"/>
      <c r="C691" s="3"/>
      <c r="D691" s="3"/>
      <c r="E691" s="3"/>
    </row>
    <row r="692" spans="2:5">
      <c r="B692" s="3"/>
      <c r="C692" s="3"/>
      <c r="D692" s="3"/>
      <c r="E692" s="3"/>
    </row>
    <row r="693" spans="2:5">
      <c r="B693" s="3"/>
      <c r="C693" s="3"/>
      <c r="D693" s="3"/>
      <c r="E693" s="3"/>
    </row>
    <row r="694" spans="2:5">
      <c r="B694" s="3"/>
      <c r="C694" s="3"/>
      <c r="D694" s="3"/>
      <c r="E694" s="3"/>
    </row>
    <row r="695" spans="2:5">
      <c r="B695" s="3"/>
      <c r="C695" s="3"/>
      <c r="D695" s="3"/>
      <c r="E695" s="3"/>
    </row>
    <row r="696" spans="2:5">
      <c r="B696" s="3"/>
      <c r="C696" s="3"/>
      <c r="D696" s="3"/>
      <c r="E696" s="3"/>
    </row>
    <row r="697" spans="2:5">
      <c r="B697" s="3"/>
      <c r="C697" s="3"/>
      <c r="D697" s="3"/>
      <c r="E697" s="3"/>
    </row>
    <row r="698" spans="2:5">
      <c r="B698" s="3"/>
      <c r="C698" s="3"/>
      <c r="D698" s="3"/>
      <c r="E698" s="3"/>
    </row>
    <row r="699" spans="2:5">
      <c r="B699" s="3"/>
      <c r="C699" s="3"/>
      <c r="D699" s="3"/>
      <c r="E699" s="3"/>
    </row>
    <row r="700" spans="2:5">
      <c r="B700" s="3"/>
      <c r="C700" s="3"/>
      <c r="D700" s="3"/>
      <c r="E700" s="3"/>
    </row>
    <row r="701" spans="2:5">
      <c r="B701" s="3"/>
      <c r="C701" s="3"/>
      <c r="D701" s="3"/>
      <c r="E701" s="3"/>
    </row>
    <row r="702" spans="2:5">
      <c r="B702" s="3"/>
      <c r="C702" s="3"/>
      <c r="D702" s="3"/>
      <c r="E702" s="3"/>
    </row>
    <row r="703" spans="2:5">
      <c r="B703" s="3"/>
      <c r="C703" s="3"/>
      <c r="D703" s="3"/>
      <c r="E703" s="3"/>
    </row>
    <row r="704" spans="2:5">
      <c r="B704" s="3"/>
      <c r="C704" s="3"/>
    </row>
    <row r="705" spans="2:3">
      <c r="B705" s="3"/>
      <c r="C705" s="3"/>
    </row>
    <row r="706" spans="2:3">
      <c r="B706" s="3"/>
      <c r="C706" s="3"/>
    </row>
    <row r="707" spans="2:3">
      <c r="B707" s="3"/>
      <c r="C707" s="3"/>
    </row>
    <row r="708" spans="2:3">
      <c r="B708" s="3"/>
      <c r="C708" s="3"/>
    </row>
    <row r="709" spans="2:3">
      <c r="B709" s="3"/>
      <c r="C709" s="3"/>
    </row>
    <row r="710" spans="2:3">
      <c r="B710" s="3"/>
      <c r="C710" s="3"/>
    </row>
    <row r="711" spans="2:3">
      <c r="B711" s="3"/>
      <c r="C711" s="3"/>
    </row>
    <row r="712" spans="2:3">
      <c r="B712" s="3"/>
      <c r="C712" s="3"/>
    </row>
    <row r="713" spans="2:3">
      <c r="B713" s="3"/>
      <c r="C713" s="3"/>
    </row>
  </sheetData>
  <phoneticPr fontId="0" type="noConversion"/>
  <pageMargins left="0.78740157499999996" right="0.78740157499999996" top="0.984251969" bottom="0.984251969" header="0.4921259845" footer="0.4921259845"/>
  <pageSetup paperSize="9" orientation="landscape" r:id="rId1"/>
  <headerFooter alignWithMargins="0"/>
  <drawing r:id="rId2"/>
  <legacyDrawing r:id="rId3"/>
  <oleObjects>
    <mc:AlternateContent xmlns:mc="http://schemas.openxmlformats.org/markup-compatibility/2006">
      <mc:Choice Requires="x14">
        <oleObject progId="Equation.DSMT4" shapeId="1032" r:id="rId4">
          <objectPr defaultSize="0" autoPict="0" r:id="rId5">
            <anchor moveWithCells="1" sizeWithCells="1">
              <from>
                <xdr:col>3</xdr:col>
                <xdr:colOff>0</xdr:colOff>
                <xdr:row>42</xdr:row>
                <xdr:rowOff>0</xdr:rowOff>
              </from>
              <to>
                <xdr:col>3</xdr:col>
                <xdr:colOff>160020</xdr:colOff>
                <xdr:row>42</xdr:row>
                <xdr:rowOff>0</xdr:rowOff>
              </to>
            </anchor>
          </objectPr>
        </oleObject>
      </mc:Choice>
      <mc:Fallback>
        <oleObject progId="Equation.DSMT4" shapeId="1032" r:id="rId4"/>
      </mc:Fallback>
    </mc:AlternateContent>
    <mc:AlternateContent xmlns:mc="http://schemas.openxmlformats.org/markup-compatibility/2006">
      <mc:Choice Requires="x14">
        <oleObject progId="Equation.DSMT4" shapeId="1031" r:id="rId6">
          <objectPr defaultSize="0" autoPict="0" r:id="rId7">
            <anchor moveWithCells="1" sizeWithCells="1">
              <from>
                <xdr:col>4</xdr:col>
                <xdr:colOff>0</xdr:colOff>
                <xdr:row>42</xdr:row>
                <xdr:rowOff>0</xdr:rowOff>
              </from>
              <to>
                <xdr:col>4</xdr:col>
                <xdr:colOff>182880</xdr:colOff>
                <xdr:row>42</xdr:row>
                <xdr:rowOff>0</xdr:rowOff>
              </to>
            </anchor>
          </objectPr>
        </oleObject>
      </mc:Choice>
      <mc:Fallback>
        <oleObject progId="Equation.DSMT4" shapeId="1031" r:id="rId6"/>
      </mc:Fallback>
    </mc:AlternateContent>
    <mc:AlternateContent xmlns:mc="http://schemas.openxmlformats.org/markup-compatibility/2006">
      <mc:Choice Requires="x14">
        <oleObject progId="Equation.DSMT4" shapeId="1030" r:id="rId8">
          <objectPr defaultSize="0" autoPict="0" r:id="rId9">
            <anchor moveWithCells="1" sizeWithCells="1">
              <from>
                <xdr:col>1</xdr:col>
                <xdr:colOff>0</xdr:colOff>
                <xdr:row>42</xdr:row>
                <xdr:rowOff>0</xdr:rowOff>
              </from>
              <to>
                <xdr:col>1</xdr:col>
                <xdr:colOff>182880</xdr:colOff>
                <xdr:row>42</xdr:row>
                <xdr:rowOff>0</xdr:rowOff>
              </to>
            </anchor>
          </objectPr>
        </oleObject>
      </mc:Choice>
      <mc:Fallback>
        <oleObject progId="Equation.DSMT4" shapeId="1030" r:id="rId8"/>
      </mc:Fallback>
    </mc:AlternateContent>
    <mc:AlternateContent xmlns:mc="http://schemas.openxmlformats.org/markup-compatibility/2006">
      <mc:Choice Requires="x14">
        <oleObject progId="Equation.DSMT4" shapeId="1029" r:id="rId10">
          <objectPr defaultSize="0" autoPict="0" r:id="rId11">
            <anchor moveWithCells="1" sizeWithCells="1">
              <from>
                <xdr:col>2</xdr:col>
                <xdr:colOff>0</xdr:colOff>
                <xdr:row>42</xdr:row>
                <xdr:rowOff>0</xdr:rowOff>
              </from>
              <to>
                <xdr:col>2</xdr:col>
                <xdr:colOff>182880</xdr:colOff>
                <xdr:row>42</xdr:row>
                <xdr:rowOff>0</xdr:rowOff>
              </to>
            </anchor>
          </objectPr>
        </oleObject>
      </mc:Choice>
      <mc:Fallback>
        <oleObject progId="Equation.DSMT4" shapeId="1029" r:id="rId10"/>
      </mc:Fallback>
    </mc:AlternateContent>
    <mc:AlternateContent xmlns:mc="http://schemas.openxmlformats.org/markup-compatibility/2006">
      <mc:Choice Requires="x14">
        <oleObject progId="Equation.DSMT4" shapeId="1028" r:id="rId12">
          <objectPr defaultSize="0" autoPict="0" r:id="rId5">
            <anchor moveWithCells="1" sizeWithCells="1">
              <from>
                <xdr:col>3</xdr:col>
                <xdr:colOff>0</xdr:colOff>
                <xdr:row>92</xdr:row>
                <xdr:rowOff>0</xdr:rowOff>
              </from>
              <to>
                <xdr:col>3</xdr:col>
                <xdr:colOff>160020</xdr:colOff>
                <xdr:row>92</xdr:row>
                <xdr:rowOff>0</xdr:rowOff>
              </to>
            </anchor>
          </objectPr>
        </oleObject>
      </mc:Choice>
      <mc:Fallback>
        <oleObject progId="Equation.DSMT4" shapeId="1028" r:id="rId12"/>
      </mc:Fallback>
    </mc:AlternateContent>
    <mc:AlternateContent xmlns:mc="http://schemas.openxmlformats.org/markup-compatibility/2006">
      <mc:Choice Requires="x14">
        <oleObject progId="Equation.DSMT4" shapeId="1027" r:id="rId13">
          <objectPr defaultSize="0" autoPict="0" r:id="rId7">
            <anchor moveWithCells="1" sizeWithCells="1">
              <from>
                <xdr:col>4</xdr:col>
                <xdr:colOff>0</xdr:colOff>
                <xdr:row>92</xdr:row>
                <xdr:rowOff>0</xdr:rowOff>
              </from>
              <to>
                <xdr:col>4</xdr:col>
                <xdr:colOff>182880</xdr:colOff>
                <xdr:row>92</xdr:row>
                <xdr:rowOff>0</xdr:rowOff>
              </to>
            </anchor>
          </objectPr>
        </oleObject>
      </mc:Choice>
      <mc:Fallback>
        <oleObject progId="Equation.DSMT4" shapeId="1027" r:id="rId13"/>
      </mc:Fallback>
    </mc:AlternateContent>
    <mc:AlternateContent xmlns:mc="http://schemas.openxmlformats.org/markup-compatibility/2006">
      <mc:Choice Requires="x14">
        <oleObject progId="Equation.DSMT4" shapeId="1026" r:id="rId14">
          <objectPr defaultSize="0" autoPict="0" r:id="rId9">
            <anchor moveWithCells="1" sizeWithCells="1">
              <from>
                <xdr:col>1</xdr:col>
                <xdr:colOff>0</xdr:colOff>
                <xdr:row>92</xdr:row>
                <xdr:rowOff>0</xdr:rowOff>
              </from>
              <to>
                <xdr:col>1</xdr:col>
                <xdr:colOff>182880</xdr:colOff>
                <xdr:row>92</xdr:row>
                <xdr:rowOff>0</xdr:rowOff>
              </to>
            </anchor>
          </objectPr>
        </oleObject>
      </mc:Choice>
      <mc:Fallback>
        <oleObject progId="Equation.DSMT4" shapeId="1026" r:id="rId14"/>
      </mc:Fallback>
    </mc:AlternateContent>
    <mc:AlternateContent xmlns:mc="http://schemas.openxmlformats.org/markup-compatibility/2006">
      <mc:Choice Requires="x14">
        <oleObject progId="Equation.DSMT4" shapeId="1025" r:id="rId15">
          <objectPr defaultSize="0" autoPict="0" r:id="rId11">
            <anchor moveWithCells="1" sizeWithCells="1">
              <from>
                <xdr:col>2</xdr:col>
                <xdr:colOff>0</xdr:colOff>
                <xdr:row>92</xdr:row>
                <xdr:rowOff>0</xdr:rowOff>
              </from>
              <to>
                <xdr:col>2</xdr:col>
                <xdr:colOff>182880</xdr:colOff>
                <xdr:row>92</xdr:row>
                <xdr:rowOff>0</xdr:rowOff>
              </to>
            </anchor>
          </objectPr>
        </oleObject>
      </mc:Choice>
      <mc:Fallback>
        <oleObject progId="Equation.DSMT4" shapeId="1025" r:id="rId15"/>
      </mc:Fallback>
    </mc:AlternateContent>
    <mc:AlternateContent xmlns:mc="http://schemas.openxmlformats.org/markup-compatibility/2006">
      <mc:Choice Requires="x14">
        <oleObject progId="Equation.DSMT4" shapeId="1033" r:id="rId16">
          <objectPr defaultSize="0" autoPict="0" r:id="rId5">
            <anchor moveWithCells="1" sizeWithCells="1">
              <from>
                <xdr:col>3</xdr:col>
                <xdr:colOff>0</xdr:colOff>
                <xdr:row>92</xdr:row>
                <xdr:rowOff>0</xdr:rowOff>
              </from>
              <to>
                <xdr:col>3</xdr:col>
                <xdr:colOff>160020</xdr:colOff>
                <xdr:row>92</xdr:row>
                <xdr:rowOff>0</xdr:rowOff>
              </to>
            </anchor>
          </objectPr>
        </oleObject>
      </mc:Choice>
      <mc:Fallback>
        <oleObject progId="Equation.DSMT4" shapeId="1033" r:id="rId16"/>
      </mc:Fallback>
    </mc:AlternateContent>
    <mc:AlternateContent xmlns:mc="http://schemas.openxmlformats.org/markup-compatibility/2006">
      <mc:Choice Requires="x14">
        <oleObject progId="Equation.DSMT4" shapeId="1034" r:id="rId17">
          <objectPr defaultSize="0" autoPict="0" r:id="rId7">
            <anchor moveWithCells="1" sizeWithCells="1">
              <from>
                <xdr:col>4</xdr:col>
                <xdr:colOff>0</xdr:colOff>
                <xdr:row>92</xdr:row>
                <xdr:rowOff>0</xdr:rowOff>
              </from>
              <to>
                <xdr:col>4</xdr:col>
                <xdr:colOff>182880</xdr:colOff>
                <xdr:row>92</xdr:row>
                <xdr:rowOff>0</xdr:rowOff>
              </to>
            </anchor>
          </objectPr>
        </oleObject>
      </mc:Choice>
      <mc:Fallback>
        <oleObject progId="Equation.DSMT4" shapeId="1034" r:id="rId17"/>
      </mc:Fallback>
    </mc:AlternateContent>
    <mc:AlternateContent xmlns:mc="http://schemas.openxmlformats.org/markup-compatibility/2006">
      <mc:Choice Requires="x14">
        <oleObject progId="Equation.DSMT4" shapeId="1035" r:id="rId18">
          <objectPr defaultSize="0" autoPict="0" r:id="rId9">
            <anchor moveWithCells="1" sizeWithCells="1">
              <from>
                <xdr:col>1</xdr:col>
                <xdr:colOff>0</xdr:colOff>
                <xdr:row>92</xdr:row>
                <xdr:rowOff>0</xdr:rowOff>
              </from>
              <to>
                <xdr:col>1</xdr:col>
                <xdr:colOff>182880</xdr:colOff>
                <xdr:row>92</xdr:row>
                <xdr:rowOff>0</xdr:rowOff>
              </to>
            </anchor>
          </objectPr>
        </oleObject>
      </mc:Choice>
      <mc:Fallback>
        <oleObject progId="Equation.DSMT4" shapeId="1035" r:id="rId18"/>
      </mc:Fallback>
    </mc:AlternateContent>
    <mc:AlternateContent xmlns:mc="http://schemas.openxmlformats.org/markup-compatibility/2006">
      <mc:Choice Requires="x14">
        <oleObject progId="Equation.DSMT4" shapeId="1036" r:id="rId19">
          <objectPr defaultSize="0" autoPict="0" r:id="rId11">
            <anchor moveWithCells="1" sizeWithCells="1">
              <from>
                <xdr:col>2</xdr:col>
                <xdr:colOff>0</xdr:colOff>
                <xdr:row>92</xdr:row>
                <xdr:rowOff>0</xdr:rowOff>
              </from>
              <to>
                <xdr:col>2</xdr:col>
                <xdr:colOff>182880</xdr:colOff>
                <xdr:row>92</xdr:row>
                <xdr:rowOff>0</xdr:rowOff>
              </to>
            </anchor>
          </objectPr>
        </oleObject>
      </mc:Choice>
      <mc:Fallback>
        <oleObject progId="Equation.DSMT4" shapeId="1036" r:id="rId19"/>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3"/>
  <dimension ref="A1:O165"/>
  <sheetViews>
    <sheetView showGridLines="0" workbookViewId="0">
      <selection activeCell="D1" sqref="D1"/>
    </sheetView>
  </sheetViews>
  <sheetFormatPr baseColWidth="10" defaultRowHeight="13.2"/>
  <cols>
    <col min="1" max="1" width="5.33203125" style="14" bestFit="1" customWidth="1"/>
    <col min="2" max="2" width="11.5546875" bestFit="1" customWidth="1"/>
    <col min="3" max="3" width="10.5546875" bestFit="1" customWidth="1"/>
    <col min="4" max="4" width="11.5546875" bestFit="1" customWidth="1"/>
    <col min="5" max="9" width="10.5546875" bestFit="1" customWidth="1"/>
    <col min="10" max="10" width="11" bestFit="1" customWidth="1"/>
    <col min="11" max="11" width="10.5546875" bestFit="1" customWidth="1"/>
  </cols>
  <sheetData>
    <row r="1" spans="1:15">
      <c r="A1" s="10"/>
      <c r="B1" s="10" t="s">
        <v>25</v>
      </c>
      <c r="C1" s="10" t="s">
        <v>28</v>
      </c>
      <c r="D1" s="10" t="s">
        <v>27</v>
      </c>
      <c r="E1" s="10" t="s">
        <v>26</v>
      </c>
      <c r="F1" s="10" t="s">
        <v>25</v>
      </c>
      <c r="G1" s="10" t="s">
        <v>28</v>
      </c>
      <c r="H1" s="10" t="s">
        <v>27</v>
      </c>
      <c r="I1" s="10" t="s">
        <v>26</v>
      </c>
      <c r="J1" s="10" t="s">
        <v>14</v>
      </c>
      <c r="K1" s="10" t="s">
        <v>15</v>
      </c>
    </row>
    <row r="2" spans="1:15">
      <c r="A2" s="10"/>
      <c r="B2" s="127" t="s">
        <v>23</v>
      </c>
      <c r="C2" s="127"/>
      <c r="D2" s="127" t="s">
        <v>24</v>
      </c>
      <c r="E2" s="127"/>
      <c r="F2" s="127" t="s">
        <v>23</v>
      </c>
      <c r="G2" s="127"/>
      <c r="H2" s="127" t="s">
        <v>24</v>
      </c>
      <c r="I2" s="127"/>
      <c r="J2" s="127" t="s">
        <v>21</v>
      </c>
      <c r="K2" s="127"/>
    </row>
    <row r="3" spans="1:15" ht="12.75" customHeight="1">
      <c r="A3" s="10"/>
      <c r="B3" s="127" t="s">
        <v>22</v>
      </c>
      <c r="C3" s="127"/>
      <c r="D3" s="127" t="s">
        <v>22</v>
      </c>
      <c r="E3" s="127"/>
      <c r="F3" s="127" t="s">
        <v>31</v>
      </c>
      <c r="G3" s="127"/>
      <c r="H3" s="127" t="s">
        <v>31</v>
      </c>
      <c r="I3" s="127"/>
      <c r="J3" s="127" t="s">
        <v>10</v>
      </c>
      <c r="K3" s="127"/>
    </row>
    <row r="4" spans="1:15">
      <c r="A4" s="10" t="s">
        <v>0</v>
      </c>
      <c r="B4" s="10" t="s">
        <v>1</v>
      </c>
      <c r="C4" s="10" t="s">
        <v>2</v>
      </c>
      <c r="D4" s="10" t="s">
        <v>1</v>
      </c>
      <c r="E4" s="10" t="s">
        <v>2</v>
      </c>
      <c r="F4" s="10" t="s">
        <v>1</v>
      </c>
      <c r="G4" s="10" t="s">
        <v>2</v>
      </c>
      <c r="H4" s="10" t="s">
        <v>1</v>
      </c>
      <c r="I4" s="10" t="s">
        <v>2</v>
      </c>
      <c r="J4" s="10" t="s">
        <v>1</v>
      </c>
      <c r="K4" s="10" t="s">
        <v>2</v>
      </c>
    </row>
    <row r="5" spans="1:15">
      <c r="A5" s="49">
        <v>0</v>
      </c>
      <c r="B5" s="50">
        <v>3.045921E-2</v>
      </c>
      <c r="C5" s="50">
        <v>3.045921E-2</v>
      </c>
      <c r="D5" s="50">
        <v>2.2756990000000001E-2</v>
      </c>
      <c r="E5" s="50">
        <v>2.2756990000000001E-2</v>
      </c>
      <c r="F5" s="50">
        <v>3.071697E-2</v>
      </c>
      <c r="G5" s="50">
        <v>3.071697E-2</v>
      </c>
      <c r="H5" s="50">
        <v>2.3012769999999998E-2</v>
      </c>
      <c r="I5" s="50">
        <v>2.3012769999999998E-2</v>
      </c>
      <c r="J5" s="50">
        <v>3.3039850000000003E-2</v>
      </c>
      <c r="K5" s="50">
        <v>3.3039850000000003E-2</v>
      </c>
      <c r="L5" s="51"/>
      <c r="M5" s="51"/>
      <c r="N5" s="51"/>
      <c r="O5" s="51"/>
    </row>
    <row r="6" spans="1:15">
      <c r="A6" s="49">
        <v>1</v>
      </c>
      <c r="B6" s="50">
        <v>3.045921E-2</v>
      </c>
      <c r="C6" s="50">
        <v>3.045921E-2</v>
      </c>
      <c r="D6" s="50">
        <v>2.2756990000000001E-2</v>
      </c>
      <c r="E6" s="50">
        <v>2.2756990000000001E-2</v>
      </c>
      <c r="F6" s="50">
        <v>3.071697E-2</v>
      </c>
      <c r="G6" s="50">
        <v>3.071697E-2</v>
      </c>
      <c r="H6" s="50">
        <v>2.3012769999999998E-2</v>
      </c>
      <c r="I6" s="50">
        <v>2.3012769999999998E-2</v>
      </c>
      <c r="J6" s="50">
        <v>3.3039850000000003E-2</v>
      </c>
      <c r="K6" s="50">
        <v>3.3039850000000003E-2</v>
      </c>
      <c r="L6" s="51"/>
      <c r="M6" s="51"/>
      <c r="N6" s="51"/>
      <c r="O6" s="51"/>
    </row>
    <row r="7" spans="1:15">
      <c r="A7" s="49">
        <v>2</v>
      </c>
      <c r="B7" s="50">
        <v>3.045921E-2</v>
      </c>
      <c r="C7" s="50">
        <v>3.045921E-2</v>
      </c>
      <c r="D7" s="50">
        <v>2.2756990000000001E-2</v>
      </c>
      <c r="E7" s="50">
        <v>2.2756990000000001E-2</v>
      </c>
      <c r="F7" s="50">
        <v>3.071697E-2</v>
      </c>
      <c r="G7" s="50">
        <v>3.071697E-2</v>
      </c>
      <c r="H7" s="50">
        <v>2.3012769999999998E-2</v>
      </c>
      <c r="I7" s="50">
        <v>2.3012769999999998E-2</v>
      </c>
      <c r="J7" s="50">
        <v>3.3039850000000003E-2</v>
      </c>
      <c r="K7" s="50">
        <v>3.3039850000000003E-2</v>
      </c>
      <c r="L7" s="51"/>
      <c r="M7" s="51"/>
      <c r="N7" s="51"/>
      <c r="O7" s="51"/>
    </row>
    <row r="8" spans="1:15">
      <c r="A8" s="49">
        <v>3</v>
      </c>
      <c r="B8" s="50">
        <v>3.045921E-2</v>
      </c>
      <c r="C8" s="50">
        <v>3.045921E-2</v>
      </c>
      <c r="D8" s="50">
        <v>2.2756990000000001E-2</v>
      </c>
      <c r="E8" s="50">
        <v>2.2756990000000001E-2</v>
      </c>
      <c r="F8" s="50">
        <v>3.071697E-2</v>
      </c>
      <c r="G8" s="50">
        <v>3.071697E-2</v>
      </c>
      <c r="H8" s="50">
        <v>2.3012769999999998E-2</v>
      </c>
      <c r="I8" s="50">
        <v>2.3012769999999998E-2</v>
      </c>
      <c r="J8" s="50">
        <v>3.3039850000000003E-2</v>
      </c>
      <c r="K8" s="50">
        <v>3.3039850000000003E-2</v>
      </c>
      <c r="L8" s="51"/>
      <c r="M8" s="51"/>
      <c r="N8" s="51"/>
      <c r="O8" s="51"/>
    </row>
    <row r="9" spans="1:15">
      <c r="A9" s="49">
        <v>4</v>
      </c>
      <c r="B9" s="50">
        <v>3.045921E-2</v>
      </c>
      <c r="C9" s="50">
        <v>3.045921E-2</v>
      </c>
      <c r="D9" s="50">
        <v>2.2756990000000001E-2</v>
      </c>
      <c r="E9" s="50">
        <v>2.2756990000000001E-2</v>
      </c>
      <c r="F9" s="50">
        <v>3.071697E-2</v>
      </c>
      <c r="G9" s="50">
        <v>3.071697E-2</v>
      </c>
      <c r="H9" s="50">
        <v>2.3012769999999998E-2</v>
      </c>
      <c r="I9" s="50">
        <v>2.3012769999999998E-2</v>
      </c>
      <c r="J9" s="50">
        <v>3.3039850000000003E-2</v>
      </c>
      <c r="K9" s="50">
        <v>3.3039850000000003E-2</v>
      </c>
      <c r="L9" s="51"/>
      <c r="M9" s="51"/>
      <c r="N9" s="51"/>
      <c r="O9" s="51"/>
    </row>
    <row r="10" spans="1:15">
      <c r="A10" s="49">
        <v>5</v>
      </c>
      <c r="B10" s="50">
        <v>3.045921E-2</v>
      </c>
      <c r="C10" s="50">
        <v>3.045921E-2</v>
      </c>
      <c r="D10" s="50">
        <v>2.2756990000000001E-2</v>
      </c>
      <c r="E10" s="50">
        <v>2.2756990000000001E-2</v>
      </c>
      <c r="F10" s="50">
        <v>3.071697E-2</v>
      </c>
      <c r="G10" s="50">
        <v>3.071697E-2</v>
      </c>
      <c r="H10" s="50">
        <v>2.3012769999999998E-2</v>
      </c>
      <c r="I10" s="50">
        <v>2.3012769999999998E-2</v>
      </c>
      <c r="J10" s="50">
        <v>3.3039850000000003E-2</v>
      </c>
      <c r="K10" s="50">
        <v>3.3039850000000003E-2</v>
      </c>
      <c r="L10" s="51"/>
      <c r="M10" s="51"/>
      <c r="N10" s="51"/>
      <c r="O10" s="51"/>
    </row>
    <row r="11" spans="1:15">
      <c r="A11" s="49">
        <v>6</v>
      </c>
      <c r="B11" s="50">
        <v>3.045921E-2</v>
      </c>
      <c r="C11" s="50">
        <v>3.045921E-2</v>
      </c>
      <c r="D11" s="50">
        <v>2.2756990000000001E-2</v>
      </c>
      <c r="E11" s="50">
        <v>2.2756990000000001E-2</v>
      </c>
      <c r="F11" s="50">
        <v>3.071697E-2</v>
      </c>
      <c r="G11" s="50">
        <v>3.071697E-2</v>
      </c>
      <c r="H11" s="50">
        <v>2.3012769999999998E-2</v>
      </c>
      <c r="I11" s="50">
        <v>2.3012769999999998E-2</v>
      </c>
      <c r="J11" s="50">
        <v>3.3039850000000003E-2</v>
      </c>
      <c r="K11" s="50">
        <v>3.3039850000000003E-2</v>
      </c>
      <c r="L11" s="51"/>
      <c r="M11" s="51"/>
      <c r="N11" s="51"/>
      <c r="O11" s="51"/>
    </row>
    <row r="12" spans="1:15">
      <c r="A12" s="49">
        <v>7</v>
      </c>
      <c r="B12" s="50">
        <v>3.045921E-2</v>
      </c>
      <c r="C12" s="50">
        <v>3.045921E-2</v>
      </c>
      <c r="D12" s="50">
        <v>2.2756990000000001E-2</v>
      </c>
      <c r="E12" s="50">
        <v>2.2756990000000001E-2</v>
      </c>
      <c r="F12" s="50">
        <v>3.071697E-2</v>
      </c>
      <c r="G12" s="50">
        <v>3.071697E-2</v>
      </c>
      <c r="H12" s="50">
        <v>2.3012769999999998E-2</v>
      </c>
      <c r="I12" s="50">
        <v>2.3012769999999998E-2</v>
      </c>
      <c r="J12" s="50">
        <v>3.3039850000000003E-2</v>
      </c>
      <c r="K12" s="50">
        <v>3.3039850000000003E-2</v>
      </c>
      <c r="L12" s="51"/>
      <c r="M12" s="51"/>
      <c r="N12" s="51"/>
      <c r="O12" s="51"/>
    </row>
    <row r="13" spans="1:15">
      <c r="A13" s="49">
        <v>8</v>
      </c>
      <c r="B13" s="50">
        <v>3.045921E-2</v>
      </c>
      <c r="C13" s="50">
        <v>3.045921E-2</v>
      </c>
      <c r="D13" s="50">
        <v>2.2756990000000001E-2</v>
      </c>
      <c r="E13" s="50">
        <v>2.2756990000000001E-2</v>
      </c>
      <c r="F13" s="50">
        <v>3.071697E-2</v>
      </c>
      <c r="G13" s="50">
        <v>3.071697E-2</v>
      </c>
      <c r="H13" s="50">
        <v>2.3012769999999998E-2</v>
      </c>
      <c r="I13" s="50">
        <v>2.3012769999999998E-2</v>
      </c>
      <c r="J13" s="50">
        <v>3.3039850000000003E-2</v>
      </c>
      <c r="K13" s="50">
        <v>3.3039850000000003E-2</v>
      </c>
      <c r="L13" s="51"/>
      <c r="M13" s="51"/>
      <c r="N13" s="51"/>
      <c r="O13" s="51"/>
    </row>
    <row r="14" spans="1:15">
      <c r="A14" s="49">
        <v>9</v>
      </c>
      <c r="B14" s="50">
        <v>3.045921E-2</v>
      </c>
      <c r="C14" s="50">
        <v>3.045921E-2</v>
      </c>
      <c r="D14" s="50">
        <v>2.2756990000000001E-2</v>
      </c>
      <c r="E14" s="50">
        <v>2.2756990000000001E-2</v>
      </c>
      <c r="F14" s="50">
        <v>3.071697E-2</v>
      </c>
      <c r="G14" s="50">
        <v>3.071697E-2</v>
      </c>
      <c r="H14" s="50">
        <v>2.3012769999999998E-2</v>
      </c>
      <c r="I14" s="50">
        <v>2.3012769999999998E-2</v>
      </c>
      <c r="J14" s="50">
        <v>3.3039850000000003E-2</v>
      </c>
      <c r="K14" s="50">
        <v>3.3039850000000003E-2</v>
      </c>
      <c r="L14" s="51"/>
      <c r="M14" s="51"/>
      <c r="N14" s="51"/>
      <c r="O14" s="51"/>
    </row>
    <row r="15" spans="1:15">
      <c r="A15" s="49">
        <v>10</v>
      </c>
      <c r="B15" s="50">
        <v>3.045921E-2</v>
      </c>
      <c r="C15" s="50">
        <v>3.045921E-2</v>
      </c>
      <c r="D15" s="50">
        <v>2.2756990000000001E-2</v>
      </c>
      <c r="E15" s="50">
        <v>2.2756990000000001E-2</v>
      </c>
      <c r="F15" s="50">
        <v>3.071697E-2</v>
      </c>
      <c r="G15" s="50">
        <v>3.071697E-2</v>
      </c>
      <c r="H15" s="50">
        <v>2.3012769999999998E-2</v>
      </c>
      <c r="I15" s="50">
        <v>2.3012769999999998E-2</v>
      </c>
      <c r="J15" s="50">
        <v>3.3039850000000003E-2</v>
      </c>
      <c r="K15" s="50">
        <v>3.3039850000000003E-2</v>
      </c>
      <c r="L15" s="51"/>
      <c r="M15" s="51"/>
      <c r="N15" s="51"/>
      <c r="O15" s="51"/>
    </row>
    <row r="16" spans="1:15">
      <c r="A16" s="49">
        <v>11</v>
      </c>
      <c r="B16" s="50">
        <v>3.045921E-2</v>
      </c>
      <c r="C16" s="50">
        <v>3.045921E-2</v>
      </c>
      <c r="D16" s="50">
        <v>2.2756990000000001E-2</v>
      </c>
      <c r="E16" s="50">
        <v>2.2756990000000001E-2</v>
      </c>
      <c r="F16" s="50">
        <v>3.071697E-2</v>
      </c>
      <c r="G16" s="50">
        <v>3.071697E-2</v>
      </c>
      <c r="H16" s="50">
        <v>2.3012769999999998E-2</v>
      </c>
      <c r="I16" s="50">
        <v>2.3012769999999998E-2</v>
      </c>
      <c r="J16" s="50">
        <v>3.3039850000000003E-2</v>
      </c>
      <c r="K16" s="50">
        <v>3.3039850000000003E-2</v>
      </c>
      <c r="L16" s="51"/>
      <c r="M16" s="51"/>
      <c r="N16" s="51"/>
      <c r="O16" s="51"/>
    </row>
    <row r="17" spans="1:15">
      <c r="A17" s="49">
        <v>12</v>
      </c>
      <c r="B17" s="50">
        <v>3.045921E-2</v>
      </c>
      <c r="C17" s="50">
        <v>3.045921E-2</v>
      </c>
      <c r="D17" s="50">
        <v>2.2756990000000001E-2</v>
      </c>
      <c r="E17" s="50">
        <v>2.2756990000000001E-2</v>
      </c>
      <c r="F17" s="50">
        <v>3.071697E-2</v>
      </c>
      <c r="G17" s="50">
        <v>3.071697E-2</v>
      </c>
      <c r="H17" s="50">
        <v>2.3012769999999998E-2</v>
      </c>
      <c r="I17" s="50">
        <v>2.3012769999999998E-2</v>
      </c>
      <c r="J17" s="50">
        <v>3.3039850000000003E-2</v>
      </c>
      <c r="K17" s="50">
        <v>3.3039850000000003E-2</v>
      </c>
      <c r="L17" s="51"/>
      <c r="M17" s="51"/>
      <c r="N17" s="51"/>
      <c r="O17" s="51"/>
    </row>
    <row r="18" spans="1:15">
      <c r="A18" s="49">
        <v>13</v>
      </c>
      <c r="B18" s="50">
        <v>3.045921E-2</v>
      </c>
      <c r="C18" s="50">
        <v>3.045921E-2</v>
      </c>
      <c r="D18" s="50">
        <v>2.2756990000000001E-2</v>
      </c>
      <c r="E18" s="50">
        <v>2.2756990000000001E-2</v>
      </c>
      <c r="F18" s="50">
        <v>3.071697E-2</v>
      </c>
      <c r="G18" s="50">
        <v>3.071697E-2</v>
      </c>
      <c r="H18" s="50">
        <v>2.3012769999999998E-2</v>
      </c>
      <c r="I18" s="50">
        <v>2.3012769999999998E-2</v>
      </c>
      <c r="J18" s="50">
        <v>3.3039850000000003E-2</v>
      </c>
      <c r="K18" s="50">
        <v>3.3039850000000003E-2</v>
      </c>
      <c r="L18" s="51"/>
      <c r="M18" s="51"/>
      <c r="N18" s="51"/>
      <c r="O18" s="51"/>
    </row>
    <row r="19" spans="1:15">
      <c r="A19" s="49">
        <v>14</v>
      </c>
      <c r="B19" s="50">
        <v>3.045921E-2</v>
      </c>
      <c r="C19" s="50">
        <v>3.045921E-2</v>
      </c>
      <c r="D19" s="50">
        <v>2.2756990000000001E-2</v>
      </c>
      <c r="E19" s="50">
        <v>2.2756990000000001E-2</v>
      </c>
      <c r="F19" s="50">
        <v>3.071697E-2</v>
      </c>
      <c r="G19" s="50">
        <v>3.071697E-2</v>
      </c>
      <c r="H19" s="50">
        <v>2.3012769999999998E-2</v>
      </c>
      <c r="I19" s="50">
        <v>2.3012769999999998E-2</v>
      </c>
      <c r="J19" s="50">
        <v>3.3039850000000003E-2</v>
      </c>
      <c r="K19" s="50">
        <v>3.3039850000000003E-2</v>
      </c>
      <c r="L19" s="51"/>
      <c r="M19" s="51"/>
      <c r="N19" s="51"/>
      <c r="O19" s="51"/>
    </row>
    <row r="20" spans="1:15">
      <c r="A20" s="49">
        <v>15</v>
      </c>
      <c r="B20" s="50">
        <v>3.045921E-2</v>
      </c>
      <c r="C20" s="50">
        <v>3.045921E-2</v>
      </c>
      <c r="D20" s="50">
        <v>2.2756990000000001E-2</v>
      </c>
      <c r="E20" s="50">
        <v>2.2756990000000001E-2</v>
      </c>
      <c r="F20" s="50">
        <v>3.071697E-2</v>
      </c>
      <c r="G20" s="50">
        <v>3.071697E-2</v>
      </c>
      <c r="H20" s="50">
        <v>2.3012769999999998E-2</v>
      </c>
      <c r="I20" s="50">
        <v>2.3012769999999998E-2</v>
      </c>
      <c r="J20" s="50">
        <v>3.3039850000000003E-2</v>
      </c>
      <c r="K20" s="50">
        <v>3.3039850000000003E-2</v>
      </c>
      <c r="L20" s="51"/>
      <c r="M20" s="51"/>
      <c r="N20" s="51"/>
      <c r="O20" s="51"/>
    </row>
    <row r="21" spans="1:15">
      <c r="A21" s="49">
        <v>16</v>
      </c>
      <c r="B21" s="50">
        <v>3.045921E-2</v>
      </c>
      <c r="C21" s="50">
        <v>3.045921E-2</v>
      </c>
      <c r="D21" s="50">
        <v>2.2756990000000001E-2</v>
      </c>
      <c r="E21" s="50">
        <v>2.2756990000000001E-2</v>
      </c>
      <c r="F21" s="50">
        <v>3.071697E-2</v>
      </c>
      <c r="G21" s="50">
        <v>3.071697E-2</v>
      </c>
      <c r="H21" s="50">
        <v>2.3012769999999998E-2</v>
      </c>
      <c r="I21" s="50">
        <v>2.3012769999999998E-2</v>
      </c>
      <c r="J21" s="50">
        <v>3.3039850000000003E-2</v>
      </c>
      <c r="K21" s="50">
        <v>3.3039850000000003E-2</v>
      </c>
      <c r="L21" s="51"/>
      <c r="M21" s="51"/>
      <c r="N21" s="51"/>
      <c r="O21" s="51"/>
    </row>
    <row r="22" spans="1:15">
      <c r="A22" s="49">
        <v>17</v>
      </c>
      <c r="B22" s="50">
        <v>3.045921E-2</v>
      </c>
      <c r="C22" s="50">
        <v>3.045921E-2</v>
      </c>
      <c r="D22" s="50">
        <v>2.2756990000000001E-2</v>
      </c>
      <c r="E22" s="50">
        <v>2.2756990000000001E-2</v>
      </c>
      <c r="F22" s="50">
        <v>3.071697E-2</v>
      </c>
      <c r="G22" s="50">
        <v>3.071697E-2</v>
      </c>
      <c r="H22" s="50">
        <v>2.3012769999999998E-2</v>
      </c>
      <c r="I22" s="50">
        <v>2.3012769999999998E-2</v>
      </c>
      <c r="J22" s="50">
        <v>3.3039850000000003E-2</v>
      </c>
      <c r="K22" s="50">
        <v>3.3039850000000003E-2</v>
      </c>
      <c r="L22" s="51"/>
      <c r="M22" s="51"/>
      <c r="N22" s="51"/>
      <c r="O22" s="51"/>
    </row>
    <row r="23" spans="1:15">
      <c r="A23" s="49">
        <v>18</v>
      </c>
      <c r="B23" s="50">
        <v>3.045921E-2</v>
      </c>
      <c r="C23" s="50">
        <v>3.045921E-2</v>
      </c>
      <c r="D23" s="50">
        <v>2.2756990000000001E-2</v>
      </c>
      <c r="E23" s="50">
        <v>2.2756990000000001E-2</v>
      </c>
      <c r="F23" s="50">
        <v>3.071697E-2</v>
      </c>
      <c r="G23" s="50">
        <v>3.071697E-2</v>
      </c>
      <c r="H23" s="50">
        <v>2.3012769999999998E-2</v>
      </c>
      <c r="I23" s="50">
        <v>2.3012769999999998E-2</v>
      </c>
      <c r="J23" s="50">
        <v>3.3039850000000003E-2</v>
      </c>
      <c r="K23" s="50">
        <v>3.3039850000000003E-2</v>
      </c>
      <c r="L23" s="51"/>
      <c r="M23" s="51"/>
      <c r="N23" s="51"/>
      <c r="O23" s="51"/>
    </row>
    <row r="24" spans="1:15">
      <c r="A24" s="49">
        <v>19</v>
      </c>
      <c r="B24" s="50">
        <v>3.045921E-2</v>
      </c>
      <c r="C24" s="50">
        <v>3.045921E-2</v>
      </c>
      <c r="D24" s="50">
        <v>2.2756990000000001E-2</v>
      </c>
      <c r="E24" s="50">
        <v>2.2756990000000001E-2</v>
      </c>
      <c r="F24" s="50">
        <v>3.071697E-2</v>
      </c>
      <c r="G24" s="50">
        <v>3.071697E-2</v>
      </c>
      <c r="H24" s="50">
        <v>2.3012769999999998E-2</v>
      </c>
      <c r="I24" s="50">
        <v>2.3012769999999998E-2</v>
      </c>
      <c r="J24" s="50">
        <v>3.3039850000000003E-2</v>
      </c>
      <c r="K24" s="50">
        <v>3.3039850000000003E-2</v>
      </c>
      <c r="L24" s="51"/>
      <c r="M24" s="51"/>
      <c r="N24" s="51"/>
      <c r="O24" s="51"/>
    </row>
    <row r="25" spans="1:15">
      <c r="A25" s="49">
        <v>20</v>
      </c>
      <c r="B25" s="50">
        <v>3.045921E-2</v>
      </c>
      <c r="C25" s="50">
        <v>3.045921E-2</v>
      </c>
      <c r="D25" s="50">
        <v>2.2756990000000001E-2</v>
      </c>
      <c r="E25" s="50">
        <v>2.2756990000000001E-2</v>
      </c>
      <c r="F25" s="50">
        <v>3.071697E-2</v>
      </c>
      <c r="G25" s="50">
        <v>3.071697E-2</v>
      </c>
      <c r="H25" s="50">
        <v>2.3012769999999998E-2</v>
      </c>
      <c r="I25" s="50">
        <v>2.3012769999999998E-2</v>
      </c>
      <c r="J25" s="50">
        <v>3.3039850000000003E-2</v>
      </c>
      <c r="K25" s="50">
        <v>3.3039850000000003E-2</v>
      </c>
      <c r="L25" s="51"/>
      <c r="M25" s="51"/>
      <c r="N25" s="51"/>
      <c r="O25" s="51"/>
    </row>
    <row r="26" spans="1:15">
      <c r="A26" s="49">
        <v>21</v>
      </c>
      <c r="B26" s="50">
        <v>3.045921E-2</v>
      </c>
      <c r="C26" s="50">
        <v>3.045921E-2</v>
      </c>
      <c r="D26" s="50">
        <v>2.2756990000000001E-2</v>
      </c>
      <c r="E26" s="50">
        <v>2.2756990000000001E-2</v>
      </c>
      <c r="F26" s="50">
        <v>3.071697E-2</v>
      </c>
      <c r="G26" s="50">
        <v>3.071697E-2</v>
      </c>
      <c r="H26" s="50">
        <v>2.3012769999999998E-2</v>
      </c>
      <c r="I26" s="50">
        <v>2.3012769999999998E-2</v>
      </c>
      <c r="J26" s="50">
        <v>3.3039850000000003E-2</v>
      </c>
      <c r="K26" s="50">
        <v>3.3039850000000003E-2</v>
      </c>
      <c r="L26" s="51"/>
      <c r="M26" s="51"/>
      <c r="N26" s="51"/>
      <c r="O26" s="51"/>
    </row>
    <row r="27" spans="1:15">
      <c r="A27" s="49">
        <v>22</v>
      </c>
      <c r="B27" s="50">
        <v>3.045921E-2</v>
      </c>
      <c r="C27" s="50">
        <v>3.045921E-2</v>
      </c>
      <c r="D27" s="50">
        <v>2.187596E-2</v>
      </c>
      <c r="E27" s="50">
        <v>2.2756990000000001E-2</v>
      </c>
      <c r="F27" s="50">
        <v>3.071697E-2</v>
      </c>
      <c r="G27" s="50">
        <v>3.071697E-2</v>
      </c>
      <c r="H27" s="50">
        <v>2.213153E-2</v>
      </c>
      <c r="I27" s="50">
        <v>2.3012769999999998E-2</v>
      </c>
      <c r="J27" s="50">
        <v>3.3039850000000003E-2</v>
      </c>
      <c r="K27" s="50">
        <v>3.3039850000000003E-2</v>
      </c>
      <c r="L27" s="51"/>
      <c r="M27" s="51"/>
      <c r="N27" s="51"/>
      <c r="O27" s="51"/>
    </row>
    <row r="28" spans="1:15">
      <c r="A28" s="49">
        <v>23</v>
      </c>
      <c r="B28" s="50">
        <v>3.0433229999999999E-2</v>
      </c>
      <c r="C28" s="50">
        <v>3.0407650000000001E-2</v>
      </c>
      <c r="D28" s="50">
        <v>2.043855E-2</v>
      </c>
      <c r="E28" s="50">
        <v>2.271861E-2</v>
      </c>
      <c r="F28" s="50">
        <v>3.0690990000000001E-2</v>
      </c>
      <c r="G28" s="50">
        <v>3.0665399999999999E-2</v>
      </c>
      <c r="H28" s="50">
        <v>2.069375E-2</v>
      </c>
      <c r="I28" s="50">
        <v>2.2974390000000001E-2</v>
      </c>
      <c r="J28" s="50">
        <v>3.3013809999999998E-2</v>
      </c>
      <c r="K28" s="50">
        <v>3.2988160000000002E-2</v>
      </c>
      <c r="L28" s="51"/>
      <c r="M28" s="51"/>
      <c r="N28" s="51"/>
      <c r="O28" s="51"/>
    </row>
    <row r="29" spans="1:15">
      <c r="A29" s="49">
        <v>24</v>
      </c>
      <c r="B29" s="50">
        <v>2.881264E-2</v>
      </c>
      <c r="C29" s="50">
        <v>3.02914E-2</v>
      </c>
      <c r="D29" s="50">
        <v>1.9234939999999999E-2</v>
      </c>
      <c r="E29" s="50">
        <v>2.2632099999999999E-2</v>
      </c>
      <c r="F29" s="50">
        <v>2.9069979999999999E-2</v>
      </c>
      <c r="G29" s="50">
        <v>3.0549119999999999E-2</v>
      </c>
      <c r="H29" s="50">
        <v>1.948983E-2</v>
      </c>
      <c r="I29" s="50">
        <v>2.2887850000000001E-2</v>
      </c>
      <c r="J29" s="50">
        <v>3.1389029999999998E-2</v>
      </c>
      <c r="K29" s="50">
        <v>3.2871610000000002E-2</v>
      </c>
      <c r="L29" s="51"/>
      <c r="M29" s="51"/>
      <c r="N29" s="51"/>
      <c r="O29" s="51"/>
    </row>
    <row r="30" spans="1:15">
      <c r="A30" s="49">
        <v>25</v>
      </c>
      <c r="B30" s="50">
        <v>2.7521830000000001E-2</v>
      </c>
      <c r="C30" s="50">
        <v>3.0201680000000002E-2</v>
      </c>
      <c r="D30" s="50">
        <v>1.8275909999999999E-2</v>
      </c>
      <c r="E30" s="50">
        <v>2.256532E-2</v>
      </c>
      <c r="F30" s="50">
        <v>2.7778839999999999E-2</v>
      </c>
      <c r="G30" s="50">
        <v>3.0459380000000001E-2</v>
      </c>
      <c r="H30" s="50">
        <v>1.853055E-2</v>
      </c>
      <c r="I30" s="50">
        <v>2.2821049999999999E-2</v>
      </c>
      <c r="J30" s="50">
        <v>3.0094900000000001E-2</v>
      </c>
      <c r="K30" s="50">
        <v>3.2781659999999997E-2</v>
      </c>
      <c r="L30" s="51"/>
      <c r="M30" s="51"/>
      <c r="N30" s="51"/>
      <c r="O30" s="51"/>
    </row>
    <row r="31" spans="1:15">
      <c r="A31" s="49">
        <v>26</v>
      </c>
      <c r="B31" s="50">
        <v>2.6539920000000002E-2</v>
      </c>
      <c r="C31" s="50">
        <v>3.0105389999999999E-2</v>
      </c>
      <c r="D31" s="50">
        <v>1.7546160000000002E-2</v>
      </c>
      <c r="E31" s="50">
        <v>2.249365E-2</v>
      </c>
      <c r="F31" s="50">
        <v>2.679668E-2</v>
      </c>
      <c r="G31" s="50">
        <v>3.0363060000000001E-2</v>
      </c>
      <c r="H31" s="50">
        <v>1.780062E-2</v>
      </c>
      <c r="I31" s="50">
        <v>2.2749370000000001E-2</v>
      </c>
      <c r="J31" s="50">
        <v>2.9110460000000001E-2</v>
      </c>
      <c r="K31" s="50">
        <v>3.2685119999999998E-2</v>
      </c>
      <c r="L31" s="51"/>
      <c r="M31" s="51"/>
      <c r="N31" s="51"/>
      <c r="O31" s="51"/>
    </row>
    <row r="32" spans="1:15">
      <c r="A32" s="49">
        <v>27</v>
      </c>
      <c r="B32" s="50">
        <v>2.583092E-2</v>
      </c>
      <c r="C32" s="50">
        <v>2.9947600000000001E-2</v>
      </c>
      <c r="D32" s="50">
        <v>1.7019119999999999E-2</v>
      </c>
      <c r="E32" s="50">
        <v>2.2376199999999999E-2</v>
      </c>
      <c r="F32" s="50">
        <v>2.6087490000000001E-2</v>
      </c>
      <c r="G32" s="50">
        <v>3.020523E-2</v>
      </c>
      <c r="H32" s="50">
        <v>1.7273449999999999E-2</v>
      </c>
      <c r="I32" s="50">
        <v>2.2631890000000002E-2</v>
      </c>
      <c r="J32" s="50">
        <v>2.8399629999999999E-2</v>
      </c>
      <c r="K32" s="50">
        <v>3.2526930000000003E-2</v>
      </c>
      <c r="L32" s="51"/>
      <c r="M32" s="51"/>
      <c r="N32" s="51"/>
      <c r="O32" s="51"/>
    </row>
    <row r="33" spans="1:15">
      <c r="A33" s="49">
        <v>28</v>
      </c>
      <c r="B33" s="50">
        <v>2.53665E-2</v>
      </c>
      <c r="C33" s="50">
        <v>2.9690089999999999E-2</v>
      </c>
      <c r="D33" s="50">
        <v>1.667385E-2</v>
      </c>
      <c r="E33" s="50">
        <v>2.2184510000000001E-2</v>
      </c>
      <c r="F33" s="50">
        <v>2.562296E-2</v>
      </c>
      <c r="G33" s="50">
        <v>2.9947649999999999E-2</v>
      </c>
      <c r="H33" s="50">
        <v>1.6928080000000002E-2</v>
      </c>
      <c r="I33" s="50">
        <v>2.2440160000000001E-2</v>
      </c>
      <c r="J33" s="50">
        <v>2.793402E-2</v>
      </c>
      <c r="K33" s="50">
        <v>3.2268749999999999E-2</v>
      </c>
      <c r="L33" s="51"/>
      <c r="M33" s="51"/>
      <c r="N33" s="51"/>
      <c r="O33" s="51"/>
    </row>
    <row r="34" spans="1:15">
      <c r="A34" s="49">
        <v>29</v>
      </c>
      <c r="B34" s="50">
        <v>2.5089589999999998E-2</v>
      </c>
      <c r="C34" s="50">
        <v>2.935894E-2</v>
      </c>
      <c r="D34" s="50">
        <v>1.6467949999999999E-2</v>
      </c>
      <c r="E34" s="50">
        <v>2.1937999999999999E-2</v>
      </c>
      <c r="F34" s="50">
        <v>2.5345969999999999E-2</v>
      </c>
      <c r="G34" s="50">
        <v>2.9616420000000001E-2</v>
      </c>
      <c r="H34" s="50">
        <v>1.6722130000000002E-2</v>
      </c>
      <c r="I34" s="50">
        <v>2.2193580000000001E-2</v>
      </c>
      <c r="J34" s="50">
        <v>2.7656400000000001E-2</v>
      </c>
      <c r="K34" s="50">
        <v>3.193675E-2</v>
      </c>
      <c r="L34" s="51"/>
      <c r="M34" s="51"/>
      <c r="N34" s="51"/>
      <c r="O34" s="51"/>
    </row>
    <row r="35" spans="1:15">
      <c r="A35" s="49">
        <v>30</v>
      </c>
      <c r="B35" s="50">
        <v>2.493426E-2</v>
      </c>
      <c r="C35" s="50">
        <v>2.894826E-2</v>
      </c>
      <c r="D35" s="50">
        <v>1.6352450000000001E-2</v>
      </c>
      <c r="E35" s="50">
        <v>2.163226E-2</v>
      </c>
      <c r="F35" s="50">
        <v>2.51906E-2</v>
      </c>
      <c r="G35" s="50">
        <v>2.9205640000000001E-2</v>
      </c>
      <c r="H35" s="50">
        <v>1.6606599999999999E-2</v>
      </c>
      <c r="I35" s="50">
        <v>2.1887759999999999E-2</v>
      </c>
      <c r="J35" s="50">
        <v>2.7500670000000001E-2</v>
      </c>
      <c r="K35" s="50">
        <v>3.1525009999999999E-2</v>
      </c>
      <c r="L35" s="51"/>
      <c r="M35" s="51"/>
      <c r="N35" s="51"/>
      <c r="O35" s="51"/>
    </row>
    <row r="36" spans="1:15">
      <c r="A36" s="49">
        <v>31</v>
      </c>
      <c r="B36" s="50">
        <v>2.4834160000000001E-2</v>
      </c>
      <c r="C36" s="50">
        <v>2.8368399999999998E-2</v>
      </c>
      <c r="D36" s="50">
        <v>1.6278009999999999E-2</v>
      </c>
      <c r="E36" s="50">
        <v>2.1200500000000001E-2</v>
      </c>
      <c r="F36" s="50">
        <v>2.509047E-2</v>
      </c>
      <c r="G36" s="50">
        <v>2.8625629999999999E-2</v>
      </c>
      <c r="H36" s="50">
        <v>1.6532149999999999E-2</v>
      </c>
      <c r="I36" s="50">
        <v>2.1455889999999998E-2</v>
      </c>
      <c r="J36" s="50">
        <v>2.7400310000000001E-2</v>
      </c>
      <c r="K36" s="50">
        <v>3.094365E-2</v>
      </c>
      <c r="L36" s="51"/>
      <c r="M36" s="51"/>
      <c r="N36" s="51"/>
      <c r="O36" s="51"/>
    </row>
    <row r="37" spans="1:15">
      <c r="A37" s="49">
        <v>32</v>
      </c>
      <c r="B37" s="50">
        <v>2.4742119999999999E-2</v>
      </c>
      <c r="C37" s="50">
        <v>2.7573480000000001E-2</v>
      </c>
      <c r="D37" s="50">
        <v>1.6209580000000001E-2</v>
      </c>
      <c r="E37" s="50">
        <v>2.0608499999999998E-2</v>
      </c>
      <c r="F37" s="50">
        <v>2.499842E-2</v>
      </c>
      <c r="G37" s="50">
        <v>2.7830500000000001E-2</v>
      </c>
      <c r="H37" s="50">
        <v>1.6463700000000001E-2</v>
      </c>
      <c r="I37" s="50">
        <v>2.0863739999999999E-2</v>
      </c>
      <c r="J37" s="50">
        <v>2.7308039999999999E-2</v>
      </c>
      <c r="K37" s="50">
        <v>3.0146679999999999E-2</v>
      </c>
      <c r="L37" s="51"/>
      <c r="M37" s="51"/>
      <c r="N37" s="51"/>
      <c r="O37" s="51"/>
    </row>
    <row r="38" spans="1:15">
      <c r="A38" s="49">
        <v>33</v>
      </c>
      <c r="B38" s="50">
        <v>2.4628279999999999E-2</v>
      </c>
      <c r="C38" s="50">
        <v>2.657932E-2</v>
      </c>
      <c r="D38" s="50">
        <v>1.6124920000000001E-2</v>
      </c>
      <c r="E38" s="50">
        <v>1.9867969999999999E-2</v>
      </c>
      <c r="F38" s="50">
        <v>2.4884549999999998E-2</v>
      </c>
      <c r="G38" s="50">
        <v>2.683609E-2</v>
      </c>
      <c r="H38" s="50">
        <v>1.6379020000000001E-2</v>
      </c>
      <c r="I38" s="50">
        <v>2.0123019999999998E-2</v>
      </c>
      <c r="J38" s="50">
        <v>2.7193910000000002E-2</v>
      </c>
      <c r="K38" s="50">
        <v>2.9149959999999999E-2</v>
      </c>
      <c r="L38" s="51"/>
      <c r="M38" s="51"/>
      <c r="N38" s="51"/>
      <c r="O38" s="51"/>
    </row>
    <row r="39" spans="1:15">
      <c r="A39" s="49">
        <v>34</v>
      </c>
      <c r="B39" s="50">
        <v>2.4495070000000001E-2</v>
      </c>
      <c r="C39" s="50">
        <v>2.5442820000000001E-2</v>
      </c>
      <c r="D39" s="50">
        <v>1.6025850000000001E-2</v>
      </c>
      <c r="E39" s="50">
        <v>1.902117E-2</v>
      </c>
      <c r="F39" s="50">
        <v>2.47513E-2</v>
      </c>
      <c r="G39" s="50">
        <v>2.5699300000000001E-2</v>
      </c>
      <c r="H39" s="50">
        <v>1.627992E-2</v>
      </c>
      <c r="I39" s="50">
        <v>1.9276000000000001E-2</v>
      </c>
      <c r="J39" s="50">
        <v>2.706035E-2</v>
      </c>
      <c r="K39" s="50">
        <v>2.801054E-2</v>
      </c>
      <c r="L39" s="51"/>
      <c r="M39" s="51"/>
      <c r="N39" s="51"/>
      <c r="O39" s="51"/>
    </row>
    <row r="40" spans="1:15">
      <c r="A40" s="49">
        <v>35</v>
      </c>
      <c r="B40" s="50">
        <v>2.439063E-2</v>
      </c>
      <c r="C40" s="50">
        <v>2.426505E-2</v>
      </c>
      <c r="D40" s="50">
        <v>1.5948190000000001E-2</v>
      </c>
      <c r="E40" s="50">
        <v>1.8143360000000001E-2</v>
      </c>
      <c r="F40" s="50">
        <v>2.464684E-2</v>
      </c>
      <c r="G40" s="50">
        <v>2.452122E-2</v>
      </c>
      <c r="H40" s="50">
        <v>1.620224E-2</v>
      </c>
      <c r="I40" s="50">
        <v>1.839797E-2</v>
      </c>
      <c r="J40" s="50">
        <v>2.6955650000000001E-2</v>
      </c>
      <c r="K40" s="50">
        <v>2.6829740000000001E-2</v>
      </c>
      <c r="L40" s="51"/>
      <c r="M40" s="51"/>
      <c r="N40" s="51"/>
      <c r="O40" s="51"/>
    </row>
    <row r="41" spans="1:15">
      <c r="A41" s="49">
        <v>36</v>
      </c>
      <c r="B41" s="50">
        <v>2.434739E-2</v>
      </c>
      <c r="C41" s="50">
        <v>2.3118199999999998E-2</v>
      </c>
      <c r="D41" s="50">
        <v>1.5916030000000001E-2</v>
      </c>
      <c r="E41" s="50">
        <v>1.7288350000000001E-2</v>
      </c>
      <c r="F41" s="50">
        <v>2.460358E-2</v>
      </c>
      <c r="G41" s="50">
        <v>2.3374079999999998E-2</v>
      </c>
      <c r="H41" s="50">
        <v>1.6170070000000002E-2</v>
      </c>
      <c r="I41" s="50">
        <v>1.7542749999999999E-2</v>
      </c>
      <c r="J41" s="50">
        <v>2.6912289999999998E-2</v>
      </c>
      <c r="K41" s="50">
        <v>2.567995E-2</v>
      </c>
      <c r="L41" s="51"/>
      <c r="M41" s="51"/>
      <c r="N41" s="51"/>
      <c r="O41" s="51"/>
    </row>
    <row r="42" spans="1:15">
      <c r="A42" s="49">
        <v>37</v>
      </c>
      <c r="B42" s="50">
        <v>2.434472E-2</v>
      </c>
      <c r="C42" s="50">
        <v>2.2084679999999999E-2</v>
      </c>
      <c r="D42" s="50">
        <v>1.5914040000000001E-2</v>
      </c>
      <c r="E42" s="50">
        <v>1.6517609999999999E-2</v>
      </c>
      <c r="F42" s="50">
        <v>2.460091E-2</v>
      </c>
      <c r="G42" s="50">
        <v>2.2340289999999999E-2</v>
      </c>
      <c r="H42" s="50">
        <v>1.6168080000000001E-2</v>
      </c>
      <c r="I42" s="50">
        <v>1.6771810000000002E-2</v>
      </c>
      <c r="J42" s="50">
        <v>2.690961E-2</v>
      </c>
      <c r="K42" s="50">
        <v>2.4643769999999999E-2</v>
      </c>
      <c r="L42" s="51"/>
      <c r="M42" s="51"/>
      <c r="N42" s="51"/>
      <c r="O42" s="51"/>
    </row>
    <row r="43" spans="1:15">
      <c r="A43" s="49">
        <v>38</v>
      </c>
      <c r="B43" s="50">
        <v>2.434439E-2</v>
      </c>
      <c r="C43" s="50">
        <v>2.121613E-2</v>
      </c>
      <c r="D43" s="50">
        <v>1.5913799999999999E-2</v>
      </c>
      <c r="E43" s="50">
        <v>1.5869749999999998E-2</v>
      </c>
      <c r="F43" s="50">
        <v>2.460058E-2</v>
      </c>
      <c r="G43" s="50">
        <v>2.1471529999999999E-2</v>
      </c>
      <c r="H43" s="50">
        <v>1.6167839999999999E-2</v>
      </c>
      <c r="I43" s="50">
        <v>1.6123780000000001E-2</v>
      </c>
      <c r="J43" s="50">
        <v>2.6909280000000001E-2</v>
      </c>
      <c r="K43" s="50">
        <v>2.3772999999999999E-2</v>
      </c>
      <c r="L43" s="51"/>
      <c r="M43" s="51"/>
      <c r="N43" s="51"/>
      <c r="O43" s="51"/>
    </row>
    <row r="44" spans="1:15">
      <c r="A44" s="49">
        <v>39</v>
      </c>
      <c r="B44" s="50">
        <v>2.4321909999999999E-2</v>
      </c>
      <c r="C44" s="50">
        <v>2.0501450000000001E-2</v>
      </c>
      <c r="D44" s="50">
        <v>1.5897080000000001E-2</v>
      </c>
      <c r="E44" s="50">
        <v>1.5336549999999999E-2</v>
      </c>
      <c r="F44" s="50">
        <v>2.4578099999999999E-2</v>
      </c>
      <c r="G44" s="50">
        <v>2.075666E-2</v>
      </c>
      <c r="H44" s="50">
        <v>1.6151120000000001E-2</v>
      </c>
      <c r="I44" s="50">
        <v>1.559045E-2</v>
      </c>
      <c r="J44" s="50">
        <v>2.6886750000000001E-2</v>
      </c>
      <c r="K44" s="50">
        <v>2.3056500000000001E-2</v>
      </c>
      <c r="L44" s="51"/>
      <c r="M44" s="51"/>
      <c r="N44" s="51"/>
      <c r="O44" s="51"/>
    </row>
    <row r="45" spans="1:15">
      <c r="A45" s="49">
        <v>40</v>
      </c>
      <c r="B45" s="50">
        <v>2.4285000000000001E-2</v>
      </c>
      <c r="C45" s="50">
        <v>1.9928560000000001E-2</v>
      </c>
      <c r="D45" s="50">
        <v>1.5869629999999999E-2</v>
      </c>
      <c r="E45" s="50">
        <v>1.490906E-2</v>
      </c>
      <c r="F45" s="50">
        <v>2.4541179999999999E-2</v>
      </c>
      <c r="G45" s="50">
        <v>2.0183630000000001E-2</v>
      </c>
      <c r="H45" s="50">
        <v>1.6123660000000001E-2</v>
      </c>
      <c r="I45" s="50">
        <v>1.516285E-2</v>
      </c>
      <c r="J45" s="50">
        <v>2.684974E-2</v>
      </c>
      <c r="K45" s="50">
        <v>2.2482140000000001E-2</v>
      </c>
      <c r="L45" s="51"/>
      <c r="M45" s="51"/>
      <c r="N45" s="51"/>
      <c r="O45" s="51"/>
    </row>
    <row r="46" spans="1:15">
      <c r="A46" s="49">
        <v>41</v>
      </c>
      <c r="B46" s="50">
        <v>2.4264500000000001E-2</v>
      </c>
      <c r="C46" s="50">
        <v>1.9525549999999999E-2</v>
      </c>
      <c r="D46" s="50">
        <v>1.5854380000000001E-2</v>
      </c>
      <c r="E46" s="50">
        <v>1.4608299999999999E-2</v>
      </c>
      <c r="F46" s="50">
        <v>2.4520670000000001E-2</v>
      </c>
      <c r="G46" s="50">
        <v>1.9780510000000001E-2</v>
      </c>
      <c r="H46" s="50">
        <v>1.610841E-2</v>
      </c>
      <c r="I46" s="50">
        <v>1.486202E-2</v>
      </c>
      <c r="J46" s="50">
        <v>2.6829189999999999E-2</v>
      </c>
      <c r="K46" s="50">
        <v>2.20781E-2</v>
      </c>
      <c r="L46" s="51"/>
      <c r="M46" s="51"/>
      <c r="N46" s="51"/>
      <c r="O46" s="51"/>
    </row>
    <row r="47" spans="1:15">
      <c r="A47" s="49">
        <v>42</v>
      </c>
      <c r="B47" s="50">
        <v>2.424813E-2</v>
      </c>
      <c r="C47" s="50">
        <v>1.9301990000000002E-2</v>
      </c>
      <c r="D47" s="50">
        <v>1.5842209999999999E-2</v>
      </c>
      <c r="E47" s="50">
        <v>1.444145E-2</v>
      </c>
      <c r="F47" s="50">
        <v>2.45043E-2</v>
      </c>
      <c r="G47" s="50">
        <v>1.955689E-2</v>
      </c>
      <c r="H47" s="50">
        <v>1.609623E-2</v>
      </c>
      <c r="I47" s="50">
        <v>1.4695120000000001E-2</v>
      </c>
      <c r="J47" s="50">
        <v>2.6812780000000001E-2</v>
      </c>
      <c r="K47" s="50">
        <v>2.1853959999999999E-2</v>
      </c>
      <c r="L47" s="51"/>
      <c r="M47" s="51"/>
      <c r="N47" s="51"/>
      <c r="O47" s="51"/>
    </row>
    <row r="48" spans="1:15">
      <c r="A48" s="49">
        <v>43</v>
      </c>
      <c r="B48" s="50">
        <v>2.423142E-2</v>
      </c>
      <c r="C48" s="50">
        <v>1.9237199999999999E-2</v>
      </c>
      <c r="D48" s="50">
        <v>1.5829780000000002E-2</v>
      </c>
      <c r="E48" s="50">
        <v>1.4393100000000001E-2</v>
      </c>
      <c r="F48" s="50">
        <v>2.4487579999999998E-2</v>
      </c>
      <c r="G48" s="50">
        <v>1.949209E-2</v>
      </c>
      <c r="H48" s="50">
        <v>1.6083799999999999E-2</v>
      </c>
      <c r="I48" s="50">
        <v>1.464675E-2</v>
      </c>
      <c r="J48" s="50">
        <v>2.679602E-2</v>
      </c>
      <c r="K48" s="50">
        <v>2.1789019999999999E-2</v>
      </c>
      <c r="L48" s="51"/>
      <c r="M48" s="51"/>
      <c r="N48" s="51"/>
      <c r="O48" s="51"/>
    </row>
    <row r="49" spans="1:15">
      <c r="A49" s="49">
        <v>44</v>
      </c>
      <c r="B49" s="50">
        <v>2.4187239999999999E-2</v>
      </c>
      <c r="C49" s="50">
        <v>1.9307109999999999E-2</v>
      </c>
      <c r="D49" s="50">
        <v>1.5796919999999999E-2</v>
      </c>
      <c r="E49" s="50">
        <v>1.444528E-2</v>
      </c>
      <c r="F49" s="50">
        <v>2.4443389999999999E-2</v>
      </c>
      <c r="G49" s="50">
        <v>1.9562019999999999E-2</v>
      </c>
      <c r="H49" s="50">
        <v>1.6050930000000001E-2</v>
      </c>
      <c r="I49" s="50">
        <v>1.4698950000000001E-2</v>
      </c>
      <c r="J49" s="50">
        <v>2.6751730000000001E-2</v>
      </c>
      <c r="K49" s="50">
        <v>2.1859099999999999E-2</v>
      </c>
      <c r="L49" s="51"/>
      <c r="M49" s="51"/>
      <c r="N49" s="51"/>
      <c r="O49" s="51"/>
    </row>
    <row r="50" spans="1:15">
      <c r="A50" s="49">
        <v>45</v>
      </c>
      <c r="B50" s="50">
        <v>2.410346E-2</v>
      </c>
      <c r="C50" s="50">
        <v>1.9468119999999998E-2</v>
      </c>
      <c r="D50" s="50">
        <v>1.573461E-2</v>
      </c>
      <c r="E50" s="50">
        <v>1.4565440000000001E-2</v>
      </c>
      <c r="F50" s="50">
        <v>2.435959E-2</v>
      </c>
      <c r="G50" s="50">
        <v>1.9723069999999999E-2</v>
      </c>
      <c r="H50" s="50">
        <v>1.598861E-2</v>
      </c>
      <c r="I50" s="50">
        <v>1.481914E-2</v>
      </c>
      <c r="J50" s="50">
        <v>2.6667739999999999E-2</v>
      </c>
      <c r="K50" s="50">
        <v>2.2020519999999998E-2</v>
      </c>
      <c r="L50" s="51"/>
      <c r="M50" s="51"/>
      <c r="N50" s="51"/>
      <c r="O50" s="51"/>
    </row>
    <row r="51" spans="1:15">
      <c r="A51" s="49">
        <v>46</v>
      </c>
      <c r="B51" s="50">
        <v>2.398254E-2</v>
      </c>
      <c r="C51" s="50">
        <v>1.9700169999999999E-2</v>
      </c>
      <c r="D51" s="50">
        <v>1.5644680000000001E-2</v>
      </c>
      <c r="E51" s="50">
        <v>1.4738619999999999E-2</v>
      </c>
      <c r="F51" s="50">
        <v>2.4238639999999999E-2</v>
      </c>
      <c r="G51" s="50">
        <v>1.9955170000000001E-2</v>
      </c>
      <c r="H51" s="50">
        <v>1.589865E-2</v>
      </c>
      <c r="I51" s="50">
        <v>1.499237E-2</v>
      </c>
      <c r="J51" s="50">
        <v>2.6546509999999999E-2</v>
      </c>
      <c r="K51" s="50">
        <v>2.2253160000000001E-2</v>
      </c>
      <c r="L51" s="51"/>
      <c r="M51" s="51"/>
      <c r="N51" s="51"/>
      <c r="O51" s="51"/>
    </row>
    <row r="52" spans="1:15">
      <c r="A52" s="49">
        <v>47</v>
      </c>
      <c r="B52" s="50">
        <v>2.382519E-2</v>
      </c>
      <c r="C52" s="50">
        <v>1.9968E-2</v>
      </c>
      <c r="D52" s="50">
        <v>1.5527640000000001E-2</v>
      </c>
      <c r="E52" s="50">
        <v>1.49385E-2</v>
      </c>
      <c r="F52" s="50">
        <v>2.4081249999999998E-2</v>
      </c>
      <c r="G52" s="50">
        <v>2.0223069999999999E-2</v>
      </c>
      <c r="H52" s="50">
        <v>1.578158E-2</v>
      </c>
      <c r="I52" s="50">
        <v>1.5192290000000001E-2</v>
      </c>
      <c r="J52" s="50">
        <v>2.6388749999999999E-2</v>
      </c>
      <c r="K52" s="50">
        <v>2.2521679999999999E-2</v>
      </c>
      <c r="L52" s="51"/>
      <c r="M52" s="51"/>
      <c r="N52" s="51"/>
      <c r="O52" s="51"/>
    </row>
    <row r="53" spans="1:15">
      <c r="A53" s="49">
        <v>48</v>
      </c>
      <c r="B53" s="50">
        <v>2.3646380000000002E-2</v>
      </c>
      <c r="C53" s="50">
        <v>2.025161E-2</v>
      </c>
      <c r="D53" s="50">
        <v>1.5394639999999999E-2</v>
      </c>
      <c r="E53" s="50">
        <v>1.5150129999999999E-2</v>
      </c>
      <c r="F53" s="50">
        <v>2.3902400000000001E-2</v>
      </c>
      <c r="G53" s="50">
        <v>2.0506759999999999E-2</v>
      </c>
      <c r="H53" s="50">
        <v>1.5648550000000001E-2</v>
      </c>
      <c r="I53" s="50">
        <v>1.5403979999999999E-2</v>
      </c>
      <c r="J53" s="50">
        <v>2.6209489999999998E-2</v>
      </c>
      <c r="K53" s="50">
        <v>2.280602E-2</v>
      </c>
      <c r="L53" s="51"/>
      <c r="M53" s="51"/>
      <c r="N53" s="51"/>
      <c r="O53" s="51"/>
    </row>
    <row r="54" spans="1:15">
      <c r="A54" s="49">
        <v>49</v>
      </c>
      <c r="B54" s="50">
        <v>2.346664E-2</v>
      </c>
      <c r="C54" s="50">
        <v>2.0553579999999998E-2</v>
      </c>
      <c r="D54" s="50">
        <v>1.5260940000000001E-2</v>
      </c>
      <c r="E54" s="50">
        <v>1.5375440000000001E-2</v>
      </c>
      <c r="F54" s="50">
        <v>2.3722610000000002E-2</v>
      </c>
      <c r="G54" s="50">
        <v>2.0808799999999999E-2</v>
      </c>
      <c r="H54" s="50">
        <v>1.551482E-2</v>
      </c>
      <c r="I54" s="50">
        <v>1.562935E-2</v>
      </c>
      <c r="J54" s="50">
        <v>2.6029279999999998E-2</v>
      </c>
      <c r="K54" s="50">
        <v>2.3108759999999999E-2</v>
      </c>
      <c r="L54" s="51"/>
      <c r="M54" s="51"/>
      <c r="N54" s="51"/>
      <c r="O54" s="51"/>
    </row>
    <row r="55" spans="1:15" ht="12.75" customHeight="1">
      <c r="A55" s="49">
        <v>50</v>
      </c>
      <c r="B55" s="50">
        <v>2.3315820000000001E-2</v>
      </c>
      <c r="C55" s="50">
        <v>2.085973E-2</v>
      </c>
      <c r="D55" s="50">
        <v>1.5148740000000001E-2</v>
      </c>
      <c r="E55" s="50">
        <v>1.5603860000000001E-2</v>
      </c>
      <c r="F55" s="50">
        <v>2.3571749999999999E-2</v>
      </c>
      <c r="G55" s="50">
        <v>2.111503E-2</v>
      </c>
      <c r="H55" s="50">
        <v>1.5402590000000001E-2</v>
      </c>
      <c r="I55" s="50">
        <v>1.585783E-2</v>
      </c>
      <c r="J55" s="50">
        <v>2.587807E-2</v>
      </c>
      <c r="K55" s="50">
        <v>2.3415689999999999E-2</v>
      </c>
      <c r="L55" s="51"/>
      <c r="M55" s="51"/>
      <c r="N55" s="51"/>
      <c r="O55" s="51"/>
    </row>
    <row r="56" spans="1:15">
      <c r="A56" s="49">
        <v>51</v>
      </c>
      <c r="B56" s="50">
        <v>2.3209E-2</v>
      </c>
      <c r="C56" s="50">
        <v>2.1170830000000002E-2</v>
      </c>
      <c r="D56" s="50">
        <v>1.5069279999999999E-2</v>
      </c>
      <c r="E56" s="50">
        <v>1.5835950000000001E-2</v>
      </c>
      <c r="F56" s="50">
        <v>2.3464909999999999E-2</v>
      </c>
      <c r="G56" s="50">
        <v>2.1426210000000001E-2</v>
      </c>
      <c r="H56" s="50">
        <v>1.5323109999999999E-2</v>
      </c>
      <c r="I56" s="50">
        <v>1.608998E-2</v>
      </c>
      <c r="J56" s="50">
        <v>2.5770979999999999E-2</v>
      </c>
      <c r="K56" s="50">
        <v>2.3727580000000002E-2</v>
      </c>
      <c r="L56" s="51"/>
      <c r="M56" s="51"/>
      <c r="N56" s="51"/>
      <c r="O56" s="51"/>
    </row>
    <row r="57" spans="1:15">
      <c r="A57" s="49">
        <v>52</v>
      </c>
      <c r="B57" s="50">
        <v>2.3113760000000001E-2</v>
      </c>
      <c r="C57" s="50">
        <v>2.1462149999999999E-2</v>
      </c>
      <c r="D57" s="50">
        <v>1.499843E-2</v>
      </c>
      <c r="E57" s="50">
        <v>1.605328E-2</v>
      </c>
      <c r="F57" s="50">
        <v>2.3369629999999999E-2</v>
      </c>
      <c r="G57" s="50">
        <v>2.1717609999999998E-2</v>
      </c>
      <c r="H57" s="50">
        <v>1.525224E-2</v>
      </c>
      <c r="I57" s="50">
        <v>1.630736E-2</v>
      </c>
      <c r="J57" s="50">
        <v>2.5675489999999999E-2</v>
      </c>
      <c r="K57" s="50">
        <v>2.4019660000000002E-2</v>
      </c>
      <c r="L57" s="51"/>
      <c r="M57" s="51"/>
      <c r="N57" s="51"/>
      <c r="O57" s="51"/>
    </row>
    <row r="58" spans="1:15">
      <c r="A58" s="49">
        <v>53</v>
      </c>
      <c r="B58" s="50">
        <v>2.3025529999999999E-2</v>
      </c>
      <c r="C58" s="50">
        <v>2.1698809999999999E-2</v>
      </c>
      <c r="D58" s="50">
        <v>1.493279E-2</v>
      </c>
      <c r="E58" s="50">
        <v>1.6229810000000001E-2</v>
      </c>
      <c r="F58" s="50">
        <v>2.3281380000000001E-2</v>
      </c>
      <c r="G58" s="50">
        <v>2.1954330000000001E-2</v>
      </c>
      <c r="H58" s="50">
        <v>1.518658E-2</v>
      </c>
      <c r="I58" s="50">
        <v>1.6483930000000001E-2</v>
      </c>
      <c r="J58" s="50">
        <v>2.5587039999999998E-2</v>
      </c>
      <c r="K58" s="50">
        <v>2.4256920000000001E-2</v>
      </c>
      <c r="L58" s="51"/>
      <c r="M58" s="51"/>
      <c r="N58" s="51"/>
      <c r="O58" s="51"/>
    </row>
    <row r="59" spans="1:15">
      <c r="A59" s="49">
        <v>54</v>
      </c>
      <c r="B59" s="50">
        <v>2.293885E-2</v>
      </c>
      <c r="C59" s="50">
        <v>2.186952E-2</v>
      </c>
      <c r="D59" s="50">
        <v>1.4868299999999999E-2</v>
      </c>
      <c r="E59" s="50">
        <v>1.6357139999999999E-2</v>
      </c>
      <c r="F59" s="50">
        <v>2.3194679999999999E-2</v>
      </c>
      <c r="G59" s="50">
        <v>2.2125079999999998E-2</v>
      </c>
      <c r="H59" s="50">
        <v>1.512208E-2</v>
      </c>
      <c r="I59" s="50">
        <v>1.6611290000000001E-2</v>
      </c>
      <c r="J59" s="50">
        <v>2.5500129999999999E-2</v>
      </c>
      <c r="K59" s="50">
        <v>2.4428060000000001E-2</v>
      </c>
      <c r="L59" s="51"/>
      <c r="M59" s="51"/>
      <c r="N59" s="51"/>
      <c r="O59" s="51"/>
    </row>
    <row r="60" spans="1:15">
      <c r="A60" s="49">
        <v>55</v>
      </c>
      <c r="B60" s="50">
        <v>2.2841940000000002E-2</v>
      </c>
      <c r="C60" s="50">
        <v>2.1976160000000002E-2</v>
      </c>
      <c r="D60" s="50">
        <v>1.4796200000000001E-2</v>
      </c>
      <c r="E60" s="50">
        <v>1.6436679999999999E-2</v>
      </c>
      <c r="F60" s="50">
        <v>2.309775E-2</v>
      </c>
      <c r="G60" s="50">
        <v>2.2231750000000002E-2</v>
      </c>
      <c r="H60" s="50">
        <v>1.5049959999999999E-2</v>
      </c>
      <c r="I60" s="50">
        <v>1.669085E-2</v>
      </c>
      <c r="J60" s="50">
        <v>2.5402979999999999E-2</v>
      </c>
      <c r="K60" s="50">
        <v>2.4534980000000001E-2</v>
      </c>
      <c r="L60" s="51"/>
      <c r="M60" s="51"/>
      <c r="N60" s="51"/>
      <c r="O60" s="51"/>
    </row>
    <row r="61" spans="1:15">
      <c r="A61" s="49">
        <v>56</v>
      </c>
      <c r="B61" s="50">
        <v>2.272244E-2</v>
      </c>
      <c r="C61" s="50">
        <v>2.201318E-2</v>
      </c>
      <c r="D61" s="50">
        <v>1.470729E-2</v>
      </c>
      <c r="E61" s="50">
        <v>1.6464289999999999E-2</v>
      </c>
      <c r="F61" s="50">
        <v>2.2978220000000001E-2</v>
      </c>
      <c r="G61" s="50">
        <v>2.2268779999999998E-2</v>
      </c>
      <c r="H61" s="50">
        <v>1.496103E-2</v>
      </c>
      <c r="I61" s="50">
        <v>1.6718469999999999E-2</v>
      </c>
      <c r="J61" s="50">
        <v>2.5283170000000001E-2</v>
      </c>
      <c r="K61" s="50">
        <v>2.4572099999999999E-2</v>
      </c>
      <c r="L61" s="51"/>
      <c r="M61" s="51"/>
      <c r="N61" s="51"/>
      <c r="O61" s="51"/>
    </row>
    <row r="62" spans="1:15">
      <c r="A62" s="49">
        <v>57</v>
      </c>
      <c r="B62" s="50">
        <v>2.2582189999999999E-2</v>
      </c>
      <c r="C62" s="50">
        <v>2.1991299999999998E-2</v>
      </c>
      <c r="D62" s="50">
        <v>1.460295E-2</v>
      </c>
      <c r="E62" s="50">
        <v>1.6447969999999999E-2</v>
      </c>
      <c r="F62" s="50">
        <v>2.2837929999999999E-2</v>
      </c>
      <c r="G62" s="50">
        <v>2.2246889999999998E-2</v>
      </c>
      <c r="H62" s="50">
        <v>1.4856650000000001E-2</v>
      </c>
      <c r="I62" s="50">
        <v>1.6702149999999999E-2</v>
      </c>
      <c r="J62" s="50">
        <v>2.5142560000000001E-2</v>
      </c>
      <c r="K62" s="50">
        <v>2.4550160000000001E-2</v>
      </c>
      <c r="L62" s="51"/>
      <c r="M62" s="51"/>
      <c r="N62" s="51"/>
      <c r="O62" s="51"/>
    </row>
    <row r="63" spans="1:15">
      <c r="A63" s="49">
        <v>58</v>
      </c>
      <c r="B63" s="50">
        <v>2.2436359999999999E-2</v>
      </c>
      <c r="C63" s="50">
        <v>2.1920240000000001E-2</v>
      </c>
      <c r="D63" s="50">
        <v>1.4494440000000001E-2</v>
      </c>
      <c r="E63" s="50">
        <v>1.6394969999999998E-2</v>
      </c>
      <c r="F63" s="50">
        <v>2.2692070000000002E-2</v>
      </c>
      <c r="G63" s="50">
        <v>2.2175810000000001E-2</v>
      </c>
      <c r="H63" s="50">
        <v>1.474813E-2</v>
      </c>
      <c r="I63" s="50">
        <v>1.6649130000000002E-2</v>
      </c>
      <c r="J63" s="50">
        <v>2.4996359999999999E-2</v>
      </c>
      <c r="K63" s="50">
        <v>2.4478920000000001E-2</v>
      </c>
      <c r="L63" s="51"/>
      <c r="M63" s="51"/>
      <c r="N63" s="51"/>
      <c r="O63" s="51"/>
    </row>
    <row r="64" spans="1:15">
      <c r="A64" s="49">
        <v>59</v>
      </c>
      <c r="B64" s="50">
        <v>2.230882E-2</v>
      </c>
      <c r="C64" s="50">
        <v>2.1806389999999998E-2</v>
      </c>
      <c r="D64" s="50">
        <v>1.4399540000000001E-2</v>
      </c>
      <c r="E64" s="50">
        <v>1.631005E-2</v>
      </c>
      <c r="F64" s="50">
        <v>2.256449E-2</v>
      </c>
      <c r="G64" s="50">
        <v>2.2061939999999999E-2</v>
      </c>
      <c r="H64" s="50">
        <v>1.46532E-2</v>
      </c>
      <c r="I64" s="50">
        <v>1.6564200000000001E-2</v>
      </c>
      <c r="J64" s="50">
        <v>2.486849E-2</v>
      </c>
      <c r="K64" s="50">
        <v>2.4364779999999999E-2</v>
      </c>
      <c r="L64" s="51"/>
      <c r="M64" s="51"/>
      <c r="N64" s="51"/>
      <c r="O64" s="51"/>
    </row>
    <row r="65" spans="1:15">
      <c r="A65" s="49">
        <v>60</v>
      </c>
      <c r="B65" s="50">
        <v>2.2236220000000001E-2</v>
      </c>
      <c r="C65" s="50">
        <v>2.1690000000000001E-2</v>
      </c>
      <c r="D65" s="50">
        <v>1.434552E-2</v>
      </c>
      <c r="E65" s="50">
        <v>1.6223230000000002E-2</v>
      </c>
      <c r="F65" s="50">
        <v>2.2491879999999999E-2</v>
      </c>
      <c r="G65" s="50">
        <v>2.1945510000000001E-2</v>
      </c>
      <c r="H65" s="50">
        <v>1.459917E-2</v>
      </c>
      <c r="I65" s="50">
        <v>1.6477350000000002E-2</v>
      </c>
      <c r="J65" s="50">
        <v>2.4795709999999999E-2</v>
      </c>
      <c r="K65" s="50">
        <v>2.4248080000000002E-2</v>
      </c>
      <c r="L65" s="51"/>
      <c r="M65" s="51"/>
      <c r="N65" s="51"/>
      <c r="O65" s="51"/>
    </row>
    <row r="66" spans="1:15">
      <c r="A66" s="49">
        <v>61</v>
      </c>
      <c r="B66" s="50">
        <v>2.2247639999999999E-2</v>
      </c>
      <c r="C66" s="50">
        <v>2.161569E-2</v>
      </c>
      <c r="D66" s="50">
        <v>1.435402E-2</v>
      </c>
      <c r="E66" s="50">
        <v>1.6167810000000001E-2</v>
      </c>
      <c r="F66" s="50">
        <v>2.25033E-2</v>
      </c>
      <c r="G66" s="50">
        <v>2.187118E-2</v>
      </c>
      <c r="H66" s="50">
        <v>1.460766E-2</v>
      </c>
      <c r="I66" s="50">
        <v>1.6421910000000001E-2</v>
      </c>
      <c r="J66" s="50">
        <v>2.480715E-2</v>
      </c>
      <c r="K66" s="50">
        <v>2.4173589999999998E-2</v>
      </c>
      <c r="L66" s="51"/>
      <c r="M66" s="51"/>
      <c r="N66" s="51"/>
      <c r="O66" s="51"/>
    </row>
    <row r="67" spans="1:15">
      <c r="A67" s="49">
        <v>62</v>
      </c>
      <c r="B67" s="50">
        <v>2.236662E-2</v>
      </c>
      <c r="C67" s="50">
        <v>2.1629120000000002E-2</v>
      </c>
      <c r="D67" s="50">
        <v>1.444255E-2</v>
      </c>
      <c r="E67" s="50">
        <v>1.6177819999999999E-2</v>
      </c>
      <c r="F67" s="50">
        <v>2.262231E-2</v>
      </c>
      <c r="G67" s="50">
        <v>2.188462E-2</v>
      </c>
      <c r="H67" s="50">
        <v>1.4696219999999999E-2</v>
      </c>
      <c r="I67" s="50">
        <v>1.6431930000000001E-2</v>
      </c>
      <c r="J67" s="50">
        <v>2.4926440000000001E-2</v>
      </c>
      <c r="K67" s="50">
        <v>2.4187050000000002E-2</v>
      </c>
      <c r="L67" s="51"/>
      <c r="M67" s="51"/>
      <c r="N67" s="51"/>
      <c r="O67" s="51"/>
    </row>
    <row r="68" spans="1:15">
      <c r="A68" s="49">
        <v>63</v>
      </c>
      <c r="B68" s="50">
        <v>2.259603E-2</v>
      </c>
      <c r="C68" s="50">
        <v>2.1767350000000001E-2</v>
      </c>
      <c r="D68" s="50">
        <v>1.461324E-2</v>
      </c>
      <c r="E68" s="50">
        <v>1.6280929999999999E-2</v>
      </c>
      <c r="F68" s="50">
        <v>2.2851779999999999E-2</v>
      </c>
      <c r="G68" s="50">
        <v>2.2022880000000002E-2</v>
      </c>
      <c r="H68" s="50">
        <v>1.486696E-2</v>
      </c>
      <c r="I68" s="50">
        <v>1.6535069999999999E-2</v>
      </c>
      <c r="J68" s="50">
        <v>2.5156439999999999E-2</v>
      </c>
      <c r="K68" s="50">
        <v>2.4325630000000001E-2</v>
      </c>
      <c r="L68" s="51"/>
      <c r="M68" s="51"/>
      <c r="N68" s="51"/>
      <c r="O68" s="51"/>
    </row>
    <row r="69" spans="1:15">
      <c r="A69" s="49">
        <v>64</v>
      </c>
      <c r="B69" s="50">
        <v>2.2928960000000002E-2</v>
      </c>
      <c r="C69" s="50">
        <v>2.2032220000000002E-2</v>
      </c>
      <c r="D69" s="50">
        <v>1.486095E-2</v>
      </c>
      <c r="E69" s="50">
        <v>1.6478489999999998E-2</v>
      </c>
      <c r="F69" s="50">
        <v>2.318479E-2</v>
      </c>
      <c r="G69" s="50">
        <v>2.2287830000000002E-2</v>
      </c>
      <c r="H69" s="50">
        <v>1.511472E-2</v>
      </c>
      <c r="I69" s="50">
        <v>1.673268E-2</v>
      </c>
      <c r="J69" s="50">
        <v>2.5490220000000001E-2</v>
      </c>
      <c r="K69" s="50">
        <v>2.4591189999999999E-2</v>
      </c>
      <c r="L69" s="51"/>
      <c r="M69" s="51"/>
      <c r="N69" s="51"/>
      <c r="O69" s="51"/>
    </row>
    <row r="70" spans="1:15">
      <c r="A70" s="49">
        <v>65</v>
      </c>
      <c r="B70" s="50">
        <v>2.3351219999999999E-2</v>
      </c>
      <c r="C70" s="50">
        <v>2.2386860000000001E-2</v>
      </c>
      <c r="D70" s="50">
        <v>1.5175080000000001E-2</v>
      </c>
      <c r="E70" s="50">
        <v>1.6742989999999999E-2</v>
      </c>
      <c r="F70" s="50">
        <v>2.3607159999999999E-2</v>
      </c>
      <c r="G70" s="50">
        <v>2.2642559999999999E-2</v>
      </c>
      <c r="H70" s="50">
        <v>1.542894E-2</v>
      </c>
      <c r="I70" s="50">
        <v>1.699724E-2</v>
      </c>
      <c r="J70" s="50">
        <v>2.591357E-2</v>
      </c>
      <c r="K70" s="50">
        <v>2.4946739999999998E-2</v>
      </c>
      <c r="L70" s="51"/>
      <c r="M70" s="51"/>
      <c r="N70" s="51"/>
      <c r="O70" s="51"/>
    </row>
    <row r="71" spans="1:15">
      <c r="A71" s="49">
        <v>66</v>
      </c>
      <c r="B71" s="50">
        <v>2.3832590000000001E-2</v>
      </c>
      <c r="C71" s="50">
        <v>2.2795369999999999E-2</v>
      </c>
      <c r="D71" s="50">
        <v>1.5533150000000001E-2</v>
      </c>
      <c r="E71" s="50">
        <v>1.7047630000000001E-2</v>
      </c>
      <c r="F71" s="50">
        <v>2.408865E-2</v>
      </c>
      <c r="G71" s="50">
        <v>2.3051160000000001E-2</v>
      </c>
      <c r="H71" s="50">
        <v>1.578709E-2</v>
      </c>
      <c r="I71" s="50">
        <v>1.7301960000000002E-2</v>
      </c>
      <c r="J71" s="50">
        <v>2.639617E-2</v>
      </c>
      <c r="K71" s="50">
        <v>2.535629E-2</v>
      </c>
      <c r="L71" s="51"/>
      <c r="M71" s="51"/>
      <c r="N71" s="51"/>
      <c r="O71" s="51"/>
    </row>
    <row r="72" spans="1:15">
      <c r="A72" s="49">
        <v>67</v>
      </c>
      <c r="B72" s="50">
        <v>2.4341069999999999E-2</v>
      </c>
      <c r="C72" s="50">
        <v>2.3239409999999999E-2</v>
      </c>
      <c r="D72" s="50">
        <v>1.5911330000000001E-2</v>
      </c>
      <c r="E72" s="50">
        <v>1.7378729999999998E-2</v>
      </c>
      <c r="F72" s="50">
        <v>2.4597259999999999E-2</v>
      </c>
      <c r="G72" s="50">
        <v>2.349532E-2</v>
      </c>
      <c r="H72" s="50">
        <v>1.6165369999999998E-2</v>
      </c>
      <c r="I72" s="50">
        <v>1.7633139999999999E-2</v>
      </c>
      <c r="J72" s="50">
        <v>2.6905950000000001E-2</v>
      </c>
      <c r="K72" s="50">
        <v>2.580147E-2</v>
      </c>
      <c r="L72" s="51"/>
      <c r="M72" s="51"/>
      <c r="N72" s="51"/>
      <c r="O72" s="51"/>
    </row>
    <row r="73" spans="1:15">
      <c r="A73" s="49">
        <v>68</v>
      </c>
      <c r="B73" s="50">
        <v>2.484958E-2</v>
      </c>
      <c r="C73" s="50">
        <v>2.370775E-2</v>
      </c>
      <c r="D73" s="50">
        <v>1.6289479999999999E-2</v>
      </c>
      <c r="E73" s="50">
        <v>1.772791E-2</v>
      </c>
      <c r="F73" s="50">
        <v>2.51059E-2</v>
      </c>
      <c r="G73" s="50">
        <v>2.396378E-2</v>
      </c>
      <c r="H73" s="50">
        <v>1.6543619999999998E-2</v>
      </c>
      <c r="I73" s="50">
        <v>1.7982419999999999E-2</v>
      </c>
      <c r="J73" s="50">
        <v>2.7415769999999999E-2</v>
      </c>
      <c r="K73" s="50">
        <v>2.6271010000000001E-2</v>
      </c>
      <c r="L73" s="51"/>
      <c r="M73" s="51"/>
      <c r="N73" s="51"/>
      <c r="O73" s="51"/>
    </row>
    <row r="74" spans="1:15">
      <c r="A74" s="49">
        <v>69</v>
      </c>
      <c r="B74" s="50">
        <v>2.5314380000000001E-2</v>
      </c>
      <c r="C74" s="50">
        <v>2.4191529999999999E-2</v>
      </c>
      <c r="D74" s="50">
        <v>1.66351E-2</v>
      </c>
      <c r="E74" s="50">
        <v>1.808856E-2</v>
      </c>
      <c r="F74" s="50">
        <v>2.5570829999999999E-2</v>
      </c>
      <c r="G74" s="50">
        <v>2.4447679999999999E-2</v>
      </c>
      <c r="H74" s="50">
        <v>1.6889319999999999E-2</v>
      </c>
      <c r="I74" s="50">
        <v>1.8343160000000001E-2</v>
      </c>
      <c r="J74" s="50">
        <v>2.788177E-2</v>
      </c>
      <c r="K74" s="50">
        <v>2.675603E-2</v>
      </c>
      <c r="L74" s="51"/>
      <c r="M74" s="51"/>
      <c r="N74" s="51"/>
      <c r="O74" s="51"/>
    </row>
    <row r="75" spans="1:15">
      <c r="A75" s="49">
        <v>70</v>
      </c>
      <c r="B75" s="50">
        <v>2.5692300000000001E-2</v>
      </c>
      <c r="C75" s="50">
        <v>2.46626E-2</v>
      </c>
      <c r="D75" s="50">
        <v>1.6916069999999998E-2</v>
      </c>
      <c r="E75" s="50">
        <v>1.8439690000000002E-2</v>
      </c>
      <c r="F75" s="50">
        <v>2.5948840000000001E-2</v>
      </c>
      <c r="G75" s="50">
        <v>2.4918869999999999E-2</v>
      </c>
      <c r="H75" s="50">
        <v>1.7170370000000001E-2</v>
      </c>
      <c r="I75" s="50">
        <v>1.869438E-2</v>
      </c>
      <c r="J75" s="50">
        <v>2.826066E-2</v>
      </c>
      <c r="K75" s="50">
        <v>2.7228309999999999E-2</v>
      </c>
      <c r="L75" s="51"/>
      <c r="M75" s="51"/>
      <c r="N75" s="51"/>
      <c r="O75" s="51"/>
    </row>
    <row r="76" spans="1:15">
      <c r="A76" s="49">
        <v>71</v>
      </c>
      <c r="B76" s="50">
        <v>2.5944180000000001E-2</v>
      </c>
      <c r="C76" s="50">
        <v>2.5092840000000002E-2</v>
      </c>
      <c r="D76" s="50">
        <v>1.7103320000000002E-2</v>
      </c>
      <c r="E76" s="50">
        <v>1.876036E-2</v>
      </c>
      <c r="F76" s="50">
        <v>2.620078E-2</v>
      </c>
      <c r="G76" s="50">
        <v>2.534923E-2</v>
      </c>
      <c r="H76" s="50">
        <v>1.735766E-2</v>
      </c>
      <c r="I76" s="50">
        <v>1.901512E-2</v>
      </c>
      <c r="J76" s="50">
        <v>2.8513179999999999E-2</v>
      </c>
      <c r="K76" s="50">
        <v>2.7659659999999999E-2</v>
      </c>
      <c r="L76" s="51"/>
      <c r="M76" s="51"/>
      <c r="N76" s="51"/>
      <c r="O76" s="51"/>
    </row>
    <row r="77" spans="1:15">
      <c r="A77" s="49">
        <v>72</v>
      </c>
      <c r="B77" s="50">
        <v>2.6051129999999999E-2</v>
      </c>
      <c r="C77" s="50">
        <v>2.5456920000000001E-2</v>
      </c>
      <c r="D77" s="50">
        <v>1.718283E-2</v>
      </c>
      <c r="E77" s="50">
        <v>1.9031679999999999E-2</v>
      </c>
      <c r="F77" s="50">
        <v>2.6307759999999999E-2</v>
      </c>
      <c r="G77" s="50">
        <v>2.5713400000000001E-2</v>
      </c>
      <c r="H77" s="50">
        <v>1.74372E-2</v>
      </c>
      <c r="I77" s="50">
        <v>1.9286520000000001E-2</v>
      </c>
      <c r="J77" s="50">
        <v>2.8620409999999999E-2</v>
      </c>
      <c r="K77" s="50">
        <v>2.802468E-2</v>
      </c>
      <c r="L77" s="51"/>
      <c r="M77" s="51"/>
      <c r="N77" s="51"/>
      <c r="O77" s="51"/>
    </row>
    <row r="78" spans="1:15">
      <c r="A78" s="49">
        <v>73</v>
      </c>
      <c r="B78" s="50">
        <v>2.599425E-2</v>
      </c>
      <c r="C78" s="50">
        <v>2.5748819999999999E-2</v>
      </c>
      <c r="D78" s="50">
        <v>1.7140550000000001E-2</v>
      </c>
      <c r="E78" s="50">
        <v>1.9249189999999999E-2</v>
      </c>
      <c r="F78" s="50">
        <v>2.6250869999999999E-2</v>
      </c>
      <c r="G78" s="50">
        <v>2.600537E-2</v>
      </c>
      <c r="H78" s="50">
        <v>1.7394900000000001E-2</v>
      </c>
      <c r="I78" s="50">
        <v>1.950408E-2</v>
      </c>
      <c r="J78" s="50">
        <v>2.8563390000000001E-2</v>
      </c>
      <c r="K78" s="50">
        <v>2.831732E-2</v>
      </c>
      <c r="L78" s="51"/>
      <c r="M78" s="51"/>
      <c r="N78" s="51"/>
      <c r="O78" s="51"/>
    </row>
    <row r="79" spans="1:15">
      <c r="A79" s="49">
        <v>74</v>
      </c>
      <c r="B79" s="50">
        <v>2.5769210000000001E-2</v>
      </c>
      <c r="C79" s="50">
        <v>2.5942489999999999E-2</v>
      </c>
      <c r="D79" s="50">
        <v>1.6973249999999999E-2</v>
      </c>
      <c r="E79" s="50">
        <v>1.9393500000000001E-2</v>
      </c>
      <c r="F79" s="50">
        <v>2.602577E-2</v>
      </c>
      <c r="G79" s="50">
        <v>2.6199099999999999E-2</v>
      </c>
      <c r="H79" s="50">
        <v>1.7227559999999999E-2</v>
      </c>
      <c r="I79" s="50">
        <v>1.9648430000000001E-2</v>
      </c>
      <c r="J79" s="50">
        <v>2.8337770000000002E-2</v>
      </c>
      <c r="K79" s="50">
        <v>2.8511499999999999E-2</v>
      </c>
      <c r="L79" s="51"/>
      <c r="M79" s="51"/>
      <c r="N79" s="51"/>
      <c r="O79" s="51"/>
    </row>
    <row r="80" spans="1:15">
      <c r="A80" s="49">
        <v>75</v>
      </c>
      <c r="B80" s="50">
        <v>2.5382700000000001E-2</v>
      </c>
      <c r="C80" s="50">
        <v>2.602289E-2</v>
      </c>
      <c r="D80" s="50">
        <v>1.6685889999999998E-2</v>
      </c>
      <c r="E80" s="50">
        <v>1.9453399999999999E-2</v>
      </c>
      <c r="F80" s="50">
        <v>2.5639160000000001E-2</v>
      </c>
      <c r="G80" s="50">
        <v>2.6279509999999999E-2</v>
      </c>
      <c r="H80" s="50">
        <v>1.6940130000000001E-2</v>
      </c>
      <c r="I80" s="50">
        <v>1.9708349999999999E-2</v>
      </c>
      <c r="J80" s="50">
        <v>2.7950260000000001E-2</v>
      </c>
      <c r="K80" s="50">
        <v>2.8592090000000001E-2</v>
      </c>
      <c r="L80" s="51"/>
      <c r="M80" s="51"/>
      <c r="N80" s="51"/>
      <c r="O80" s="51"/>
    </row>
    <row r="81" spans="1:15">
      <c r="A81" s="49">
        <v>76</v>
      </c>
      <c r="B81" s="50">
        <v>2.485163E-2</v>
      </c>
      <c r="C81" s="50">
        <v>2.5977429999999999E-2</v>
      </c>
      <c r="D81" s="50">
        <v>1.6291010000000002E-2</v>
      </c>
      <c r="E81" s="50">
        <v>1.9419530000000001E-2</v>
      </c>
      <c r="F81" s="50">
        <v>2.5107959999999999E-2</v>
      </c>
      <c r="G81" s="50">
        <v>2.623404E-2</v>
      </c>
      <c r="H81" s="50">
        <v>1.6545150000000002E-2</v>
      </c>
      <c r="I81" s="50">
        <v>1.9674469999999999E-2</v>
      </c>
      <c r="J81" s="50">
        <v>2.7417830000000001E-2</v>
      </c>
      <c r="K81" s="50">
        <v>2.8546519999999999E-2</v>
      </c>
      <c r="L81" s="51"/>
      <c r="M81" s="51"/>
      <c r="N81" s="51"/>
      <c r="O81" s="51"/>
    </row>
    <row r="82" spans="1:15">
      <c r="A82" s="49">
        <v>77</v>
      </c>
      <c r="B82" s="50">
        <v>2.4193599999999999E-2</v>
      </c>
      <c r="C82" s="50">
        <v>2.5802950000000002E-2</v>
      </c>
      <c r="D82" s="50">
        <v>1.580165E-2</v>
      </c>
      <c r="E82" s="50">
        <v>1.9289520000000001E-2</v>
      </c>
      <c r="F82" s="50">
        <v>2.4449760000000001E-2</v>
      </c>
      <c r="G82" s="50">
        <v>2.6059510000000001E-2</v>
      </c>
      <c r="H82" s="50">
        <v>1.6055670000000001E-2</v>
      </c>
      <c r="I82" s="50">
        <v>1.954442E-2</v>
      </c>
      <c r="J82" s="50">
        <v>2.6758110000000002E-2</v>
      </c>
      <c r="K82" s="50">
        <v>2.8371589999999999E-2</v>
      </c>
      <c r="L82" s="51"/>
      <c r="M82" s="51"/>
      <c r="N82" s="51"/>
      <c r="O82" s="51"/>
    </row>
    <row r="83" spans="1:15">
      <c r="A83" s="49">
        <v>78</v>
      </c>
      <c r="B83" s="50">
        <v>2.3430960000000001E-2</v>
      </c>
      <c r="C83" s="50">
        <v>2.5495719999999999E-2</v>
      </c>
      <c r="D83" s="50">
        <v>1.52344E-2</v>
      </c>
      <c r="E83" s="50">
        <v>1.9060589999999999E-2</v>
      </c>
      <c r="F83" s="50">
        <v>2.368692E-2</v>
      </c>
      <c r="G83" s="50">
        <v>2.5752210000000001E-2</v>
      </c>
      <c r="H83" s="50">
        <v>1.548827E-2</v>
      </c>
      <c r="I83" s="50">
        <v>1.931544E-2</v>
      </c>
      <c r="J83" s="50">
        <v>2.5993510000000001E-2</v>
      </c>
      <c r="K83" s="50">
        <v>2.8063580000000001E-2</v>
      </c>
      <c r="L83" s="51"/>
      <c r="M83" s="51"/>
      <c r="N83" s="51"/>
      <c r="O83" s="51"/>
    </row>
    <row r="84" spans="1:15">
      <c r="A84" s="49">
        <v>79</v>
      </c>
      <c r="B84" s="50">
        <v>2.258309E-2</v>
      </c>
      <c r="C84" s="50">
        <v>2.5064860000000001E-2</v>
      </c>
      <c r="D84" s="50">
        <v>1.460361E-2</v>
      </c>
      <c r="E84" s="50">
        <v>1.8739499999999999E-2</v>
      </c>
      <c r="F84" s="50">
        <v>2.2838830000000001E-2</v>
      </c>
      <c r="G84" s="50">
        <v>2.5321239999999998E-2</v>
      </c>
      <c r="H84" s="50">
        <v>1.485732E-2</v>
      </c>
      <c r="I84" s="50">
        <v>1.8994259999999999E-2</v>
      </c>
      <c r="J84" s="50">
        <v>2.5143459999999999E-2</v>
      </c>
      <c r="K84" s="50">
        <v>2.7631599999999999E-2</v>
      </c>
      <c r="L84" s="51"/>
      <c r="M84" s="51"/>
      <c r="N84" s="51"/>
      <c r="O84" s="51"/>
    </row>
    <row r="85" spans="1:15">
      <c r="A85" s="49">
        <v>80</v>
      </c>
      <c r="B85" s="50">
        <v>2.1674450000000001E-2</v>
      </c>
      <c r="C85" s="50">
        <v>2.4504250000000002E-2</v>
      </c>
      <c r="D85" s="50">
        <v>1.3927480000000001E-2</v>
      </c>
      <c r="E85" s="50">
        <v>1.832166E-2</v>
      </c>
      <c r="F85" s="50">
        <v>2.1929959999999998E-2</v>
      </c>
      <c r="G85" s="50">
        <v>2.4760480000000001E-2</v>
      </c>
      <c r="H85" s="50">
        <v>1.4181010000000001E-2</v>
      </c>
      <c r="I85" s="50">
        <v>1.857632E-2</v>
      </c>
      <c r="J85" s="50">
        <v>2.4232500000000001E-2</v>
      </c>
      <c r="K85" s="50">
        <v>2.7069550000000001E-2</v>
      </c>
      <c r="L85" s="51"/>
      <c r="M85" s="51"/>
      <c r="N85" s="51"/>
      <c r="O85" s="51"/>
    </row>
    <row r="86" spans="1:15">
      <c r="A86" s="49">
        <v>81</v>
      </c>
      <c r="B86" s="50">
        <v>2.071541E-2</v>
      </c>
      <c r="C86" s="50">
        <v>2.3815200000000002E-2</v>
      </c>
      <c r="D86" s="50">
        <v>1.321366E-2</v>
      </c>
      <c r="E86" s="50">
        <v>1.7808020000000001E-2</v>
      </c>
      <c r="F86" s="50">
        <v>2.097067E-2</v>
      </c>
      <c r="G86" s="50">
        <v>2.4071260000000001E-2</v>
      </c>
      <c r="H86" s="50">
        <v>1.346701E-2</v>
      </c>
      <c r="I86" s="50">
        <v>1.8062539999999998E-2</v>
      </c>
      <c r="J86" s="50">
        <v>2.3271E-2</v>
      </c>
      <c r="K86" s="50">
        <v>2.637873E-2</v>
      </c>
      <c r="L86" s="51"/>
      <c r="M86" s="51"/>
      <c r="N86" s="51"/>
      <c r="O86" s="51"/>
    </row>
    <row r="87" spans="1:15">
      <c r="A87" s="49">
        <v>82</v>
      </c>
      <c r="B87" s="50">
        <v>1.97249E-2</v>
      </c>
      <c r="C87" s="50">
        <v>2.3007320000000001E-2</v>
      </c>
      <c r="D87" s="50">
        <v>1.247624E-2</v>
      </c>
      <c r="E87" s="50">
        <v>1.7205669999999999E-2</v>
      </c>
      <c r="F87" s="50">
        <v>1.9979920000000002E-2</v>
      </c>
      <c r="G87" s="50">
        <v>2.326317E-2</v>
      </c>
      <c r="H87" s="50">
        <v>1.272941E-2</v>
      </c>
      <c r="I87" s="50">
        <v>1.746004E-2</v>
      </c>
      <c r="J87" s="50">
        <v>2.2277959999999999E-2</v>
      </c>
      <c r="K87" s="50">
        <v>2.5568779999999999E-2</v>
      </c>
      <c r="L87" s="51"/>
      <c r="M87" s="51"/>
      <c r="N87" s="51"/>
      <c r="O87" s="51"/>
    </row>
    <row r="88" spans="1:15">
      <c r="A88" s="49">
        <v>83</v>
      </c>
      <c r="B88" s="50">
        <v>1.874172E-2</v>
      </c>
      <c r="C88" s="50">
        <v>2.2098690000000001E-2</v>
      </c>
      <c r="D88" s="50">
        <v>1.174408E-2</v>
      </c>
      <c r="E88" s="50">
        <v>1.6528069999999999E-2</v>
      </c>
      <c r="F88" s="50">
        <v>1.899648E-2</v>
      </c>
      <c r="G88" s="50">
        <v>2.2354309999999999E-2</v>
      </c>
      <c r="H88" s="50">
        <v>1.199706E-2</v>
      </c>
      <c r="I88" s="50">
        <v>1.6782269999999998E-2</v>
      </c>
      <c r="J88" s="50">
        <v>2.129226E-2</v>
      </c>
      <c r="K88" s="50">
        <v>2.4657829999999999E-2</v>
      </c>
      <c r="L88" s="51"/>
      <c r="M88" s="51"/>
      <c r="N88" s="51"/>
      <c r="O88" s="51"/>
    </row>
    <row r="89" spans="1:15">
      <c r="A89" s="49">
        <v>84</v>
      </c>
      <c r="B89" s="50">
        <v>1.77959E-2</v>
      </c>
      <c r="C89" s="50">
        <v>2.1110980000000001E-2</v>
      </c>
      <c r="D89" s="50">
        <v>1.103958E-2</v>
      </c>
      <c r="E89" s="50">
        <v>1.5791309999999999E-2</v>
      </c>
      <c r="F89" s="50">
        <v>1.8050420000000001E-2</v>
      </c>
      <c r="G89" s="50">
        <v>2.1366349999999999E-2</v>
      </c>
      <c r="H89" s="50">
        <v>1.1292379999999999E-2</v>
      </c>
      <c r="I89" s="50">
        <v>1.6045319999999998E-2</v>
      </c>
      <c r="J89" s="50">
        <v>2.0344029999999999E-2</v>
      </c>
      <c r="K89" s="50">
        <v>2.3667589999999999E-2</v>
      </c>
      <c r="L89" s="51"/>
      <c r="M89" s="51"/>
      <c r="N89" s="51"/>
      <c r="O89" s="51"/>
    </row>
    <row r="90" spans="1:15">
      <c r="A90" s="49">
        <v>85</v>
      </c>
      <c r="B90" s="50">
        <v>1.688653E-2</v>
      </c>
      <c r="C90" s="50">
        <v>2.0058389999999999E-2</v>
      </c>
      <c r="D90" s="50">
        <v>1.0362059999999999E-2</v>
      </c>
      <c r="E90" s="50">
        <v>1.5005950000000001E-2</v>
      </c>
      <c r="F90" s="50">
        <v>1.7140820000000001E-2</v>
      </c>
      <c r="G90" s="50">
        <v>2.0313479999999998E-2</v>
      </c>
      <c r="H90" s="50">
        <v>1.0614699999999999E-2</v>
      </c>
      <c r="I90" s="50">
        <v>1.5259760000000001E-2</v>
      </c>
      <c r="J90" s="50">
        <v>1.9432339999999999E-2</v>
      </c>
      <c r="K90" s="50">
        <v>2.2612299999999998E-2</v>
      </c>
      <c r="L90" s="51"/>
      <c r="M90" s="51"/>
      <c r="N90" s="51"/>
      <c r="O90" s="51"/>
    </row>
    <row r="91" spans="1:15">
      <c r="A91" s="49">
        <v>86</v>
      </c>
      <c r="B91" s="50">
        <v>1.6013110000000001E-2</v>
      </c>
      <c r="C91" s="50">
        <v>1.89655E-2</v>
      </c>
      <c r="D91" s="50">
        <v>9.7111899999999998E-3</v>
      </c>
      <c r="E91" s="50">
        <v>1.4190299999999999E-2</v>
      </c>
      <c r="F91" s="50">
        <v>1.6267179999999999E-2</v>
      </c>
      <c r="G91" s="50">
        <v>1.9220319999999999E-2</v>
      </c>
      <c r="H91" s="50">
        <v>9.9636599999999992E-3</v>
      </c>
      <c r="I91" s="50">
        <v>1.4443900000000001E-2</v>
      </c>
      <c r="J91" s="50">
        <v>1.8556699999999999E-2</v>
      </c>
      <c r="K91" s="50">
        <v>2.151662E-2</v>
      </c>
      <c r="L91" s="51"/>
      <c r="M91" s="51"/>
      <c r="N91" s="51"/>
      <c r="O91" s="51"/>
    </row>
    <row r="92" spans="1:15">
      <c r="A92" s="49">
        <v>87</v>
      </c>
      <c r="B92" s="50">
        <v>1.5159580000000001E-2</v>
      </c>
      <c r="C92" s="50">
        <v>1.7849429999999999E-2</v>
      </c>
      <c r="D92" s="50">
        <v>9.0749899999999998E-3</v>
      </c>
      <c r="E92" s="50">
        <v>1.335712E-2</v>
      </c>
      <c r="F92" s="50">
        <v>1.5413430000000001E-2</v>
      </c>
      <c r="G92" s="50">
        <v>1.810397E-2</v>
      </c>
      <c r="H92" s="50">
        <v>9.3273000000000002E-3</v>
      </c>
      <c r="I92" s="50">
        <v>1.3610509999999999E-2</v>
      </c>
      <c r="J92" s="50">
        <v>1.7701000000000001E-2</v>
      </c>
      <c r="K92" s="50">
        <v>2.0397700000000001E-2</v>
      </c>
      <c r="L92" s="51"/>
      <c r="M92" s="51"/>
      <c r="N92" s="51"/>
      <c r="O92" s="51"/>
    </row>
    <row r="93" spans="1:15">
      <c r="A93" s="49">
        <v>88</v>
      </c>
      <c r="B93" s="50">
        <v>1.4303369999999999E-2</v>
      </c>
      <c r="C93" s="50">
        <v>1.6727970000000002E-2</v>
      </c>
      <c r="D93" s="50">
        <v>8.4366600000000003E-3</v>
      </c>
      <c r="E93" s="50">
        <v>1.251967E-2</v>
      </c>
      <c r="F93" s="50">
        <v>1.455701E-2</v>
      </c>
      <c r="G93" s="50">
        <v>1.6982219999999999E-2</v>
      </c>
      <c r="H93" s="50">
        <v>8.6888099999999999E-3</v>
      </c>
      <c r="I93" s="50">
        <v>1.2772850000000001E-2</v>
      </c>
      <c r="J93" s="50">
        <v>1.6842610000000001E-2</v>
      </c>
      <c r="K93" s="50">
        <v>1.927338E-2</v>
      </c>
      <c r="L93" s="51"/>
      <c r="M93" s="51"/>
      <c r="N93" s="51"/>
      <c r="O93" s="51"/>
    </row>
    <row r="94" spans="1:15">
      <c r="A94" s="49">
        <v>89</v>
      </c>
      <c r="B94" s="50">
        <v>1.3437950000000001E-2</v>
      </c>
      <c r="C94" s="50">
        <v>1.560419E-2</v>
      </c>
      <c r="D94" s="50">
        <v>7.79132E-3</v>
      </c>
      <c r="E94" s="50">
        <v>1.168026E-2</v>
      </c>
      <c r="F94" s="50">
        <v>1.369136E-2</v>
      </c>
      <c r="G94" s="50">
        <v>1.585816E-2</v>
      </c>
      <c r="H94" s="50">
        <v>8.0433099999999997E-3</v>
      </c>
      <c r="I94" s="50">
        <v>1.193323E-2</v>
      </c>
      <c r="J94" s="50">
        <v>1.597498E-2</v>
      </c>
      <c r="K94" s="50">
        <v>1.8146740000000001E-2</v>
      </c>
      <c r="L94" s="51"/>
      <c r="M94" s="51"/>
      <c r="N94" s="51"/>
      <c r="O94" s="51"/>
    </row>
    <row r="95" spans="1:15">
      <c r="A95" s="49">
        <v>90</v>
      </c>
      <c r="B95" s="50">
        <v>1.262835E-2</v>
      </c>
      <c r="C95" s="50">
        <v>1.4538239999999999E-2</v>
      </c>
      <c r="D95" s="50">
        <v>7.5282700000000001E-3</v>
      </c>
      <c r="E95" s="50">
        <v>1.0883820000000001E-2</v>
      </c>
      <c r="F95" s="50">
        <v>1.288156E-2</v>
      </c>
      <c r="G95" s="50">
        <v>1.479194E-2</v>
      </c>
      <c r="H95" s="50">
        <v>7.7801900000000002E-3</v>
      </c>
      <c r="I95" s="50">
        <v>1.113659E-2</v>
      </c>
      <c r="J95" s="50">
        <v>1.5163329999999999E-2</v>
      </c>
      <c r="K95" s="50">
        <v>1.7078079999999999E-2</v>
      </c>
      <c r="L95" s="51"/>
      <c r="M95" s="51"/>
      <c r="N95" s="51"/>
      <c r="O95" s="51"/>
    </row>
    <row r="96" spans="1:15">
      <c r="A96" s="49">
        <v>91</v>
      </c>
      <c r="B96" s="50">
        <v>1.1929499999999999E-2</v>
      </c>
      <c r="C96" s="50">
        <v>1.358644E-2</v>
      </c>
      <c r="D96" s="50">
        <v>7.5282700000000001E-3</v>
      </c>
      <c r="E96" s="50">
        <v>1.0172489999999999E-2</v>
      </c>
      <c r="F96" s="50">
        <v>1.218253E-2</v>
      </c>
      <c r="G96" s="50">
        <v>1.38399E-2</v>
      </c>
      <c r="H96" s="50">
        <v>7.7801900000000002E-3</v>
      </c>
      <c r="I96" s="50">
        <v>1.042508E-2</v>
      </c>
      <c r="J96" s="50">
        <v>1.446271E-2</v>
      </c>
      <c r="K96" s="50">
        <v>1.612386E-2</v>
      </c>
      <c r="L96" s="51"/>
      <c r="M96" s="51"/>
      <c r="N96" s="51"/>
      <c r="O96" s="51"/>
    </row>
    <row r="97" spans="1:15">
      <c r="A97" s="49">
        <v>92</v>
      </c>
      <c r="B97" s="50">
        <v>1.1341169999999999E-2</v>
      </c>
      <c r="C97" s="50">
        <v>1.274847E-2</v>
      </c>
      <c r="D97" s="50">
        <v>7.5282700000000001E-3</v>
      </c>
      <c r="E97" s="50">
        <v>9.5460800000000002E-3</v>
      </c>
      <c r="F97" s="50">
        <v>1.159405E-2</v>
      </c>
      <c r="G97" s="50">
        <v>1.300171E-2</v>
      </c>
      <c r="H97" s="50">
        <v>7.7801900000000002E-3</v>
      </c>
      <c r="I97" s="50">
        <v>9.7985099999999999E-3</v>
      </c>
      <c r="J97" s="50">
        <v>1.3872880000000001E-2</v>
      </c>
      <c r="K97" s="50">
        <v>1.528376E-2</v>
      </c>
      <c r="L97" s="51"/>
      <c r="M97" s="51"/>
      <c r="N97" s="51"/>
      <c r="O97" s="51"/>
    </row>
    <row r="98" spans="1:15">
      <c r="A98" s="49">
        <v>93</v>
      </c>
      <c r="B98" s="50">
        <v>1.086315E-2</v>
      </c>
      <c r="C98" s="50">
        <v>1.202404E-2</v>
      </c>
      <c r="D98" s="50">
        <v>7.5282700000000001E-3</v>
      </c>
      <c r="E98" s="50">
        <v>9.0044500000000006E-3</v>
      </c>
      <c r="F98" s="50">
        <v>1.111591E-2</v>
      </c>
      <c r="G98" s="50">
        <v>1.2277089999999999E-2</v>
      </c>
      <c r="H98" s="50">
        <v>7.7801900000000002E-3</v>
      </c>
      <c r="I98" s="50">
        <v>9.2567399999999994E-3</v>
      </c>
      <c r="J98" s="50">
        <v>1.339365E-2</v>
      </c>
      <c r="K98" s="50">
        <v>1.4557489999999999E-2</v>
      </c>
      <c r="L98" s="51"/>
      <c r="M98" s="51"/>
      <c r="N98" s="51"/>
      <c r="O98" s="51"/>
    </row>
    <row r="99" spans="1:15">
      <c r="A99" s="49">
        <v>94</v>
      </c>
      <c r="B99" s="50">
        <v>1.0495289999999999E-2</v>
      </c>
      <c r="C99" s="50">
        <v>1.14129E-2</v>
      </c>
      <c r="D99" s="50">
        <v>7.5282700000000001E-3</v>
      </c>
      <c r="E99" s="50">
        <v>8.5474399999999999E-3</v>
      </c>
      <c r="F99" s="50">
        <v>1.0747960000000001E-2</v>
      </c>
      <c r="G99" s="50">
        <v>1.16658E-2</v>
      </c>
      <c r="H99" s="50">
        <v>7.7801900000000002E-3</v>
      </c>
      <c r="I99" s="50">
        <v>8.7996199999999993E-3</v>
      </c>
      <c r="J99" s="50">
        <v>1.3024859999999999E-2</v>
      </c>
      <c r="K99" s="50">
        <v>1.39448E-2</v>
      </c>
      <c r="L99" s="51"/>
      <c r="M99" s="51"/>
      <c r="N99" s="51"/>
      <c r="O99" s="51"/>
    </row>
    <row r="100" spans="1:15">
      <c r="A100" s="49">
        <v>95</v>
      </c>
      <c r="B100" s="50">
        <v>1.023747E-2</v>
      </c>
      <c r="C100" s="50">
        <v>1.091485E-2</v>
      </c>
      <c r="D100" s="50">
        <v>7.5282700000000001E-3</v>
      </c>
      <c r="E100" s="50">
        <v>8.1749500000000003E-3</v>
      </c>
      <c r="F100" s="50">
        <v>1.0490080000000001E-2</v>
      </c>
      <c r="G100" s="50">
        <v>1.116763E-2</v>
      </c>
      <c r="H100" s="50">
        <v>7.7801900000000002E-3</v>
      </c>
      <c r="I100" s="50">
        <v>8.4270300000000003E-3</v>
      </c>
      <c r="J100" s="50">
        <v>1.2766390000000001E-2</v>
      </c>
      <c r="K100" s="50">
        <v>1.3445489999999999E-2</v>
      </c>
      <c r="L100" s="51"/>
      <c r="M100" s="51"/>
      <c r="N100" s="51"/>
      <c r="O100" s="51"/>
    </row>
    <row r="101" spans="1:15">
      <c r="A101" s="49">
        <v>96</v>
      </c>
      <c r="B101" s="50">
        <v>1.0089610000000001E-2</v>
      </c>
      <c r="C101" s="50">
        <v>1.0529719999999999E-2</v>
      </c>
      <c r="D101" s="50">
        <v>7.5282700000000001E-3</v>
      </c>
      <c r="E101" s="50">
        <v>7.8868800000000006E-3</v>
      </c>
      <c r="F101" s="50">
        <v>1.0342179999999999E-2</v>
      </c>
      <c r="G101" s="50">
        <v>1.0782399999999999E-2</v>
      </c>
      <c r="H101" s="50">
        <v>7.7801900000000002E-3</v>
      </c>
      <c r="I101" s="50">
        <v>8.1388899999999993E-3</v>
      </c>
      <c r="J101" s="50">
        <v>1.261815E-2</v>
      </c>
      <c r="K101" s="50">
        <v>1.3059380000000001E-2</v>
      </c>
      <c r="L101" s="51"/>
      <c r="M101" s="51"/>
      <c r="N101" s="51"/>
      <c r="O101" s="51"/>
    </row>
    <row r="102" spans="1:15">
      <c r="A102" s="49">
        <v>97</v>
      </c>
      <c r="B102" s="50">
        <v>1.005034E-2</v>
      </c>
      <c r="C102" s="50">
        <v>1.025737E-2</v>
      </c>
      <c r="D102" s="50">
        <v>7.5282700000000001E-3</v>
      </c>
      <c r="E102" s="50">
        <v>7.6831499999999997E-3</v>
      </c>
      <c r="F102" s="50">
        <v>1.030289E-2</v>
      </c>
      <c r="G102" s="50">
        <v>1.050998E-2</v>
      </c>
      <c r="H102" s="50">
        <v>7.7801900000000002E-3</v>
      </c>
      <c r="I102" s="50">
        <v>7.9351100000000004E-3</v>
      </c>
      <c r="J102" s="50">
        <v>1.2578779999999999E-2</v>
      </c>
      <c r="K102" s="50">
        <v>1.278634E-2</v>
      </c>
      <c r="L102" s="51"/>
      <c r="M102" s="51"/>
      <c r="N102" s="51"/>
      <c r="O102" s="51"/>
    </row>
    <row r="103" spans="1:15">
      <c r="A103" s="49">
        <v>98</v>
      </c>
      <c r="B103" s="50">
        <v>1.005034E-2</v>
      </c>
      <c r="C103" s="50">
        <v>1.0097729999999999E-2</v>
      </c>
      <c r="D103" s="50">
        <v>7.5282700000000001E-3</v>
      </c>
      <c r="E103" s="50">
        <v>7.5637200000000003E-3</v>
      </c>
      <c r="F103" s="50">
        <v>1.030289E-2</v>
      </c>
      <c r="G103" s="50">
        <v>1.03503E-2</v>
      </c>
      <c r="H103" s="50">
        <v>7.7801900000000002E-3</v>
      </c>
      <c r="I103" s="50">
        <v>7.8156500000000004E-3</v>
      </c>
      <c r="J103" s="50">
        <v>1.2578779999999999E-2</v>
      </c>
      <c r="K103" s="50">
        <v>1.262629E-2</v>
      </c>
      <c r="L103" s="51"/>
      <c r="M103" s="51"/>
      <c r="N103" s="51"/>
      <c r="O103" s="51"/>
    </row>
    <row r="104" spans="1:15">
      <c r="A104" s="49">
        <v>99</v>
      </c>
      <c r="B104" s="50">
        <v>1.005034E-2</v>
      </c>
      <c r="C104" s="50">
        <v>1.005034E-2</v>
      </c>
      <c r="D104" s="50">
        <v>7.5282700000000001E-3</v>
      </c>
      <c r="E104" s="50">
        <v>7.5282700000000001E-3</v>
      </c>
      <c r="F104" s="50">
        <v>1.030289E-2</v>
      </c>
      <c r="G104" s="50">
        <v>1.030289E-2</v>
      </c>
      <c r="H104" s="50">
        <v>7.7801900000000002E-3</v>
      </c>
      <c r="I104" s="50">
        <v>7.7801900000000002E-3</v>
      </c>
      <c r="J104" s="50">
        <v>1.2578779999999999E-2</v>
      </c>
      <c r="K104" s="50">
        <v>1.2578779999999999E-2</v>
      </c>
      <c r="L104" s="51"/>
      <c r="M104" s="51"/>
      <c r="N104" s="51"/>
      <c r="O104" s="51"/>
    </row>
    <row r="105" spans="1:15">
      <c r="A105" s="49">
        <v>100</v>
      </c>
      <c r="B105" s="50">
        <v>1.005034E-2</v>
      </c>
      <c r="C105" s="50">
        <v>1.005034E-2</v>
      </c>
      <c r="D105" s="50">
        <v>7.5282700000000001E-3</v>
      </c>
      <c r="E105" s="50">
        <v>7.5282700000000001E-3</v>
      </c>
      <c r="F105" s="50">
        <v>1.030289E-2</v>
      </c>
      <c r="G105" s="50">
        <v>1.030289E-2</v>
      </c>
      <c r="H105" s="50">
        <v>7.7801900000000002E-3</v>
      </c>
      <c r="I105" s="50">
        <v>7.7801900000000002E-3</v>
      </c>
      <c r="J105" s="50">
        <v>1.2578779999999999E-2</v>
      </c>
      <c r="K105" s="50">
        <v>1.2578779999999999E-2</v>
      </c>
      <c r="L105" s="51"/>
      <c r="M105" s="51"/>
      <c r="N105" s="51"/>
      <c r="O105" s="51"/>
    </row>
    <row r="106" spans="1:15">
      <c r="A106" s="49">
        <v>101</v>
      </c>
      <c r="B106" s="50">
        <v>1.005034E-2</v>
      </c>
      <c r="C106" s="50">
        <v>1.005034E-2</v>
      </c>
      <c r="D106" s="50">
        <v>7.5282700000000001E-3</v>
      </c>
      <c r="E106" s="50">
        <v>7.5282700000000001E-3</v>
      </c>
      <c r="F106" s="50">
        <v>1.030289E-2</v>
      </c>
      <c r="G106" s="50">
        <v>1.030289E-2</v>
      </c>
      <c r="H106" s="50">
        <v>7.7801900000000002E-3</v>
      </c>
      <c r="I106" s="50">
        <v>7.7801900000000002E-3</v>
      </c>
      <c r="J106" s="50">
        <v>1.2578779999999999E-2</v>
      </c>
      <c r="K106" s="50">
        <v>1.2578779999999999E-2</v>
      </c>
      <c r="L106" s="51"/>
      <c r="M106" s="51"/>
      <c r="N106" s="51"/>
      <c r="O106" s="51"/>
    </row>
    <row r="107" spans="1:15">
      <c r="A107" s="49">
        <v>102</v>
      </c>
      <c r="B107" s="50">
        <v>1.005034E-2</v>
      </c>
      <c r="C107" s="50">
        <v>1.005034E-2</v>
      </c>
      <c r="D107" s="50">
        <v>7.5282700000000001E-3</v>
      </c>
      <c r="E107" s="50">
        <v>7.5282700000000001E-3</v>
      </c>
      <c r="F107" s="50">
        <v>1.030289E-2</v>
      </c>
      <c r="G107" s="50">
        <v>1.030289E-2</v>
      </c>
      <c r="H107" s="50">
        <v>7.7801900000000002E-3</v>
      </c>
      <c r="I107" s="50">
        <v>7.7801900000000002E-3</v>
      </c>
      <c r="J107" s="50">
        <v>1.2578779999999999E-2</v>
      </c>
      <c r="K107" s="50">
        <v>1.2578779999999999E-2</v>
      </c>
      <c r="L107" s="51"/>
      <c r="M107" s="51"/>
      <c r="N107" s="51"/>
      <c r="O107" s="51"/>
    </row>
    <row r="108" spans="1:15" ht="12.75" customHeight="1">
      <c r="A108" s="49">
        <v>103</v>
      </c>
      <c r="B108" s="50">
        <v>1.005034E-2</v>
      </c>
      <c r="C108" s="50">
        <v>1.005034E-2</v>
      </c>
      <c r="D108" s="50">
        <v>7.5282700000000001E-3</v>
      </c>
      <c r="E108" s="50">
        <v>7.5282700000000001E-3</v>
      </c>
      <c r="F108" s="50">
        <v>1.030289E-2</v>
      </c>
      <c r="G108" s="50">
        <v>1.030289E-2</v>
      </c>
      <c r="H108" s="50">
        <v>7.7801900000000002E-3</v>
      </c>
      <c r="I108" s="50">
        <v>7.7801900000000002E-3</v>
      </c>
      <c r="J108" s="50">
        <v>1.2578779999999999E-2</v>
      </c>
      <c r="K108" s="50">
        <v>1.2578779999999999E-2</v>
      </c>
      <c r="L108" s="51"/>
      <c r="M108" s="51"/>
      <c r="N108" s="51"/>
      <c r="O108" s="51"/>
    </row>
    <row r="109" spans="1:15">
      <c r="A109" s="49">
        <v>104</v>
      </c>
      <c r="B109" s="50">
        <v>1.005034E-2</v>
      </c>
      <c r="C109" s="50">
        <v>1.005034E-2</v>
      </c>
      <c r="D109" s="50">
        <v>7.5282700000000001E-3</v>
      </c>
      <c r="E109" s="50">
        <v>7.5282700000000001E-3</v>
      </c>
      <c r="F109" s="50">
        <v>1.030289E-2</v>
      </c>
      <c r="G109" s="50">
        <v>1.030289E-2</v>
      </c>
      <c r="H109" s="50">
        <v>7.7801900000000002E-3</v>
      </c>
      <c r="I109" s="50">
        <v>7.7801900000000002E-3</v>
      </c>
      <c r="J109" s="50">
        <v>1.2578779999999999E-2</v>
      </c>
      <c r="K109" s="50">
        <v>1.2578779999999999E-2</v>
      </c>
      <c r="L109" s="51"/>
      <c r="M109" s="51"/>
      <c r="N109" s="51"/>
      <c r="O109" s="51"/>
    </row>
    <row r="110" spans="1:15">
      <c r="A110" s="49">
        <v>105</v>
      </c>
      <c r="B110" s="50">
        <v>1.005034E-2</v>
      </c>
      <c r="C110" s="50">
        <v>1.005034E-2</v>
      </c>
      <c r="D110" s="50">
        <v>7.5282700000000001E-3</v>
      </c>
      <c r="E110" s="50">
        <v>7.5282700000000001E-3</v>
      </c>
      <c r="F110" s="50">
        <v>1.030289E-2</v>
      </c>
      <c r="G110" s="50">
        <v>1.030289E-2</v>
      </c>
      <c r="H110" s="50">
        <v>7.7801900000000002E-3</v>
      </c>
      <c r="I110" s="50">
        <v>7.7801900000000002E-3</v>
      </c>
      <c r="J110" s="50">
        <v>1.2578779999999999E-2</v>
      </c>
      <c r="K110" s="50">
        <v>1.2578779999999999E-2</v>
      </c>
      <c r="L110" s="51"/>
      <c r="M110" s="51"/>
      <c r="N110" s="51"/>
      <c r="O110" s="51"/>
    </row>
    <row r="111" spans="1:15" ht="12.75" customHeight="1">
      <c r="A111" s="49">
        <v>106</v>
      </c>
      <c r="B111" s="50">
        <v>1.005034E-2</v>
      </c>
      <c r="C111" s="50">
        <v>1.005034E-2</v>
      </c>
      <c r="D111" s="50">
        <v>7.5282700000000001E-3</v>
      </c>
      <c r="E111" s="50">
        <v>7.5282700000000001E-3</v>
      </c>
      <c r="F111" s="50">
        <v>1.030289E-2</v>
      </c>
      <c r="G111" s="50">
        <v>1.030289E-2</v>
      </c>
      <c r="H111" s="50">
        <v>7.7801900000000002E-3</v>
      </c>
      <c r="I111" s="50">
        <v>7.7801900000000002E-3</v>
      </c>
      <c r="J111" s="50">
        <v>1.2578779999999999E-2</v>
      </c>
      <c r="K111" s="50">
        <v>1.2578779999999999E-2</v>
      </c>
      <c r="L111" s="51"/>
      <c r="M111" s="51"/>
      <c r="N111" s="51"/>
      <c r="O111" s="51"/>
    </row>
    <row r="112" spans="1:15">
      <c r="A112" s="49">
        <v>107</v>
      </c>
      <c r="B112" s="50">
        <v>1.005034E-2</v>
      </c>
      <c r="C112" s="50">
        <v>1.005034E-2</v>
      </c>
      <c r="D112" s="50">
        <v>7.5282700000000001E-3</v>
      </c>
      <c r="E112" s="50">
        <v>7.5282700000000001E-3</v>
      </c>
      <c r="F112" s="50">
        <v>1.030289E-2</v>
      </c>
      <c r="G112" s="50">
        <v>1.030289E-2</v>
      </c>
      <c r="H112" s="50">
        <v>7.7801900000000002E-3</v>
      </c>
      <c r="I112" s="50">
        <v>7.7801900000000002E-3</v>
      </c>
      <c r="J112" s="50">
        <v>1.2578779999999999E-2</v>
      </c>
      <c r="K112" s="50">
        <v>1.2578779999999999E-2</v>
      </c>
      <c r="L112" s="51"/>
      <c r="M112" s="51"/>
      <c r="N112" s="51"/>
      <c r="O112" s="51"/>
    </row>
    <row r="113" spans="1:15">
      <c r="A113" s="49">
        <v>108</v>
      </c>
      <c r="B113" s="50">
        <v>1.005034E-2</v>
      </c>
      <c r="C113" s="50">
        <v>1.005034E-2</v>
      </c>
      <c r="D113" s="50">
        <v>7.5282700000000001E-3</v>
      </c>
      <c r="E113" s="50">
        <v>7.5282700000000001E-3</v>
      </c>
      <c r="F113" s="50">
        <v>1.030289E-2</v>
      </c>
      <c r="G113" s="50">
        <v>1.030289E-2</v>
      </c>
      <c r="H113" s="50">
        <v>7.7801900000000002E-3</v>
      </c>
      <c r="I113" s="50">
        <v>7.7801900000000002E-3</v>
      </c>
      <c r="J113" s="50">
        <v>1.2578779999999999E-2</v>
      </c>
      <c r="K113" s="50">
        <v>1.2578779999999999E-2</v>
      </c>
      <c r="L113" s="51"/>
      <c r="M113" s="51"/>
      <c r="N113" s="51"/>
      <c r="O113" s="51"/>
    </row>
    <row r="114" spans="1:15">
      <c r="A114" s="49">
        <v>109</v>
      </c>
      <c r="B114" s="50">
        <v>1.005034E-2</v>
      </c>
      <c r="C114" s="50">
        <v>1.005034E-2</v>
      </c>
      <c r="D114" s="50">
        <v>7.5282700000000001E-3</v>
      </c>
      <c r="E114" s="50">
        <v>7.5282700000000001E-3</v>
      </c>
      <c r="F114" s="50">
        <v>1.030289E-2</v>
      </c>
      <c r="G114" s="50">
        <v>1.030289E-2</v>
      </c>
      <c r="H114" s="50">
        <v>7.7801900000000002E-3</v>
      </c>
      <c r="I114" s="50">
        <v>7.7801900000000002E-3</v>
      </c>
      <c r="J114" s="50">
        <v>1.2578779999999999E-2</v>
      </c>
      <c r="K114" s="50">
        <v>1.2578779999999999E-2</v>
      </c>
      <c r="L114" s="51"/>
      <c r="M114" s="51"/>
      <c r="N114" s="51"/>
      <c r="O114" s="51"/>
    </row>
    <row r="115" spans="1:15">
      <c r="A115" s="49">
        <v>110</v>
      </c>
      <c r="B115" s="50">
        <v>1.005034E-2</v>
      </c>
      <c r="C115" s="50">
        <v>1.005034E-2</v>
      </c>
      <c r="D115" s="50">
        <v>7.5282700000000001E-3</v>
      </c>
      <c r="E115" s="50">
        <v>7.5282700000000001E-3</v>
      </c>
      <c r="F115" s="50">
        <v>1.030289E-2</v>
      </c>
      <c r="G115" s="50">
        <v>1.030289E-2</v>
      </c>
      <c r="H115" s="50">
        <v>7.7801900000000002E-3</v>
      </c>
      <c r="I115" s="50">
        <v>7.7801900000000002E-3</v>
      </c>
      <c r="J115" s="50">
        <v>1.2578779999999999E-2</v>
      </c>
      <c r="K115" s="50">
        <v>1.2578779999999999E-2</v>
      </c>
      <c r="L115" s="51"/>
      <c r="M115" s="51"/>
      <c r="N115" s="51"/>
      <c r="O115" s="51"/>
    </row>
    <row r="116" spans="1:15">
      <c r="A116" s="49">
        <v>111</v>
      </c>
      <c r="B116" s="50">
        <v>1.005034E-2</v>
      </c>
      <c r="C116" s="50">
        <v>1.005034E-2</v>
      </c>
      <c r="D116" s="50">
        <v>7.5282700000000001E-3</v>
      </c>
      <c r="E116" s="50">
        <v>7.5282700000000001E-3</v>
      </c>
      <c r="F116" s="50">
        <v>1.030289E-2</v>
      </c>
      <c r="G116" s="50">
        <v>1.030289E-2</v>
      </c>
      <c r="H116" s="50">
        <v>7.7801900000000002E-3</v>
      </c>
      <c r="I116" s="50">
        <v>7.7801900000000002E-3</v>
      </c>
      <c r="J116" s="50">
        <v>1.2578779999999999E-2</v>
      </c>
      <c r="K116" s="50">
        <v>1.2578779999999999E-2</v>
      </c>
      <c r="L116" s="51"/>
      <c r="M116" s="51"/>
      <c r="N116" s="51"/>
      <c r="O116" s="51"/>
    </row>
    <row r="117" spans="1:15">
      <c r="A117" s="49">
        <v>112</v>
      </c>
      <c r="B117" s="50">
        <v>1.005034E-2</v>
      </c>
      <c r="C117" s="50">
        <v>1.005034E-2</v>
      </c>
      <c r="D117" s="50">
        <v>7.5282700000000001E-3</v>
      </c>
      <c r="E117" s="50">
        <v>7.5282700000000001E-3</v>
      </c>
      <c r="F117" s="50">
        <v>1.030289E-2</v>
      </c>
      <c r="G117" s="50">
        <v>1.030289E-2</v>
      </c>
      <c r="H117" s="50">
        <v>7.7801900000000002E-3</v>
      </c>
      <c r="I117" s="50">
        <v>7.7801900000000002E-3</v>
      </c>
      <c r="J117" s="50">
        <v>1.2578779999999999E-2</v>
      </c>
      <c r="K117" s="50">
        <v>1.2578779999999999E-2</v>
      </c>
      <c r="L117" s="51"/>
      <c r="M117" s="51"/>
      <c r="N117" s="51"/>
      <c r="O117" s="51"/>
    </row>
    <row r="118" spans="1:15">
      <c r="A118" s="49">
        <v>113</v>
      </c>
      <c r="B118" s="50">
        <v>1.005034E-2</v>
      </c>
      <c r="C118" s="50">
        <v>1.005034E-2</v>
      </c>
      <c r="D118" s="50">
        <v>7.5282700000000001E-3</v>
      </c>
      <c r="E118" s="50">
        <v>7.5282700000000001E-3</v>
      </c>
      <c r="F118" s="50">
        <v>1.030289E-2</v>
      </c>
      <c r="G118" s="50">
        <v>1.030289E-2</v>
      </c>
      <c r="H118" s="50">
        <v>7.7801900000000002E-3</v>
      </c>
      <c r="I118" s="50">
        <v>7.7801900000000002E-3</v>
      </c>
      <c r="J118" s="50">
        <v>1.2578779999999999E-2</v>
      </c>
      <c r="K118" s="50">
        <v>1.2578779999999999E-2</v>
      </c>
      <c r="L118" s="51"/>
      <c r="M118" s="51"/>
      <c r="N118" s="51"/>
      <c r="O118" s="51"/>
    </row>
    <row r="119" spans="1:15">
      <c r="A119" s="49">
        <v>114</v>
      </c>
      <c r="B119" s="50">
        <v>1.005034E-2</v>
      </c>
      <c r="C119" s="50">
        <v>1.005034E-2</v>
      </c>
      <c r="D119" s="50">
        <v>7.5282700000000001E-3</v>
      </c>
      <c r="E119" s="50">
        <v>7.5282700000000001E-3</v>
      </c>
      <c r="F119" s="50">
        <v>1.030289E-2</v>
      </c>
      <c r="G119" s="50">
        <v>1.030289E-2</v>
      </c>
      <c r="H119" s="50">
        <v>7.7801900000000002E-3</v>
      </c>
      <c r="I119" s="50">
        <v>7.7801900000000002E-3</v>
      </c>
      <c r="J119" s="50">
        <v>1.2578779999999999E-2</v>
      </c>
      <c r="K119" s="50">
        <v>1.2578779999999999E-2</v>
      </c>
      <c r="L119" s="51"/>
      <c r="M119" s="51"/>
      <c r="N119" s="51"/>
      <c r="O119" s="51"/>
    </row>
    <row r="120" spans="1:15">
      <c r="A120" s="49">
        <v>115</v>
      </c>
      <c r="B120" s="50">
        <v>1.005034E-2</v>
      </c>
      <c r="C120" s="50">
        <v>1.005034E-2</v>
      </c>
      <c r="D120" s="50">
        <v>7.5282700000000001E-3</v>
      </c>
      <c r="E120" s="50">
        <v>7.5282700000000001E-3</v>
      </c>
      <c r="F120" s="50">
        <v>1.030289E-2</v>
      </c>
      <c r="G120" s="50">
        <v>1.030289E-2</v>
      </c>
      <c r="H120" s="50">
        <v>7.7801900000000002E-3</v>
      </c>
      <c r="I120" s="50">
        <v>7.7801900000000002E-3</v>
      </c>
      <c r="J120" s="50">
        <v>1.2578779999999999E-2</v>
      </c>
      <c r="K120" s="50">
        <v>1.2578779999999999E-2</v>
      </c>
      <c r="L120" s="51"/>
      <c r="M120" s="51"/>
      <c r="N120" s="51"/>
      <c r="O120" s="51"/>
    </row>
    <row r="121" spans="1:15">
      <c r="A121" s="49">
        <v>116</v>
      </c>
      <c r="B121" s="50">
        <v>1.005034E-2</v>
      </c>
      <c r="C121" s="50">
        <v>1.005034E-2</v>
      </c>
      <c r="D121" s="50">
        <v>7.5282700000000001E-3</v>
      </c>
      <c r="E121" s="50">
        <v>7.5282700000000001E-3</v>
      </c>
      <c r="F121" s="50">
        <v>1.030289E-2</v>
      </c>
      <c r="G121" s="50">
        <v>1.030289E-2</v>
      </c>
      <c r="H121" s="50">
        <v>7.7801900000000002E-3</v>
      </c>
      <c r="I121" s="50">
        <v>7.7801900000000002E-3</v>
      </c>
      <c r="J121" s="50">
        <v>1.2578779999999999E-2</v>
      </c>
      <c r="K121" s="50">
        <v>1.2578779999999999E-2</v>
      </c>
      <c r="L121" s="51"/>
      <c r="M121" s="51"/>
      <c r="N121" s="51"/>
      <c r="O121" s="51"/>
    </row>
    <row r="122" spans="1:15">
      <c r="A122" s="49">
        <v>117</v>
      </c>
      <c r="B122" s="50">
        <v>1.005034E-2</v>
      </c>
      <c r="C122" s="50">
        <v>1.005034E-2</v>
      </c>
      <c r="D122" s="50">
        <v>7.5282700000000001E-3</v>
      </c>
      <c r="E122" s="50">
        <v>7.5282700000000001E-3</v>
      </c>
      <c r="F122" s="50">
        <v>1.030289E-2</v>
      </c>
      <c r="G122" s="50">
        <v>1.030289E-2</v>
      </c>
      <c r="H122" s="50">
        <v>7.7801900000000002E-3</v>
      </c>
      <c r="I122" s="50">
        <v>7.7801900000000002E-3</v>
      </c>
      <c r="J122" s="50">
        <v>1.2578779999999999E-2</v>
      </c>
      <c r="K122" s="50">
        <v>1.2578779999999999E-2</v>
      </c>
      <c r="L122" s="51"/>
      <c r="M122" s="51"/>
      <c r="N122" s="51"/>
      <c r="O122" s="51"/>
    </row>
    <row r="123" spans="1:15">
      <c r="A123" s="49">
        <v>118</v>
      </c>
      <c r="B123" s="50">
        <v>1.005034E-2</v>
      </c>
      <c r="C123" s="50">
        <v>1.005034E-2</v>
      </c>
      <c r="D123" s="50">
        <v>7.5282700000000001E-3</v>
      </c>
      <c r="E123" s="50">
        <v>7.5282700000000001E-3</v>
      </c>
      <c r="F123" s="50">
        <v>1.030289E-2</v>
      </c>
      <c r="G123" s="50">
        <v>1.030289E-2</v>
      </c>
      <c r="H123" s="50">
        <v>7.7801900000000002E-3</v>
      </c>
      <c r="I123" s="50">
        <v>7.7801900000000002E-3</v>
      </c>
      <c r="J123" s="50">
        <v>1.2578779999999999E-2</v>
      </c>
      <c r="K123" s="50">
        <v>1.2578779999999999E-2</v>
      </c>
      <c r="L123" s="51"/>
      <c r="M123" s="51"/>
      <c r="N123" s="51"/>
      <c r="O123" s="51"/>
    </row>
    <row r="124" spans="1:15">
      <c r="A124" s="49">
        <v>119</v>
      </c>
      <c r="B124" s="50">
        <v>1.005034E-2</v>
      </c>
      <c r="C124" s="50">
        <v>1.005034E-2</v>
      </c>
      <c r="D124" s="50">
        <v>7.5282700000000001E-3</v>
      </c>
      <c r="E124" s="50">
        <v>7.5282700000000001E-3</v>
      </c>
      <c r="F124" s="50">
        <v>1.030289E-2</v>
      </c>
      <c r="G124" s="50">
        <v>1.030289E-2</v>
      </c>
      <c r="H124" s="50">
        <v>7.7801900000000002E-3</v>
      </c>
      <c r="I124" s="50">
        <v>7.7801900000000002E-3</v>
      </c>
      <c r="J124" s="50">
        <v>1.2578779999999999E-2</v>
      </c>
      <c r="K124" s="50">
        <v>1.2578779999999999E-2</v>
      </c>
      <c r="L124" s="51"/>
      <c r="M124" s="51"/>
      <c r="N124" s="51"/>
      <c r="O124" s="51"/>
    </row>
    <row r="125" spans="1:15">
      <c r="A125" s="49">
        <v>120</v>
      </c>
      <c r="B125" s="50">
        <v>1.005034E-2</v>
      </c>
      <c r="C125" s="50">
        <v>1.005034E-2</v>
      </c>
      <c r="D125" s="50">
        <v>7.5282700000000001E-3</v>
      </c>
      <c r="E125" s="50">
        <v>7.5282700000000001E-3</v>
      </c>
      <c r="F125" s="50">
        <v>1.030289E-2</v>
      </c>
      <c r="G125" s="50">
        <v>1.030289E-2</v>
      </c>
      <c r="H125" s="50">
        <v>7.7801900000000002E-3</v>
      </c>
      <c r="I125" s="50">
        <v>7.7801900000000002E-3</v>
      </c>
      <c r="J125" s="50">
        <v>1.2578779999999999E-2</v>
      </c>
      <c r="K125" s="50">
        <v>1.2578779999999999E-2</v>
      </c>
      <c r="L125" s="51"/>
      <c r="M125" s="51"/>
      <c r="N125" s="51"/>
      <c r="O125" s="51"/>
    </row>
    <row r="126" spans="1:15">
      <c r="A126" s="49">
        <v>121</v>
      </c>
      <c r="B126" s="50">
        <v>0</v>
      </c>
      <c r="C126" s="50">
        <v>0</v>
      </c>
      <c r="D126" s="50">
        <v>0</v>
      </c>
      <c r="E126" s="50">
        <v>0</v>
      </c>
      <c r="F126" s="50">
        <v>0</v>
      </c>
      <c r="G126" s="50">
        <v>0</v>
      </c>
      <c r="H126" s="50">
        <v>0</v>
      </c>
      <c r="I126" s="50">
        <v>0</v>
      </c>
      <c r="J126" s="50">
        <v>0</v>
      </c>
      <c r="K126" s="50">
        <v>0</v>
      </c>
      <c r="L126" s="51"/>
      <c r="M126" s="51"/>
      <c r="N126" s="51"/>
      <c r="O126" s="51"/>
    </row>
    <row r="127" spans="1:15">
      <c r="A127" s="29"/>
    </row>
    <row r="128" spans="1:15">
      <c r="A128" s="29"/>
    </row>
    <row r="129" spans="1:1">
      <c r="A129" s="29"/>
    </row>
    <row r="130" spans="1:1">
      <c r="A130" s="29"/>
    </row>
    <row r="131" spans="1:1">
      <c r="A131" s="29"/>
    </row>
    <row r="132" spans="1:1">
      <c r="A132" s="29"/>
    </row>
    <row r="133" spans="1:1">
      <c r="A133" s="29"/>
    </row>
    <row r="134" spans="1:1">
      <c r="A134" s="29"/>
    </row>
    <row r="135" spans="1:1">
      <c r="A135" s="29"/>
    </row>
    <row r="136" spans="1:1">
      <c r="A136" s="29"/>
    </row>
    <row r="137" spans="1:1">
      <c r="A137" s="29"/>
    </row>
    <row r="138" spans="1:1">
      <c r="A138" s="29"/>
    </row>
    <row r="139" spans="1:1">
      <c r="A139" s="29"/>
    </row>
    <row r="140" spans="1:1">
      <c r="A140" s="29"/>
    </row>
    <row r="141" spans="1:1">
      <c r="A141" s="29"/>
    </row>
    <row r="142" spans="1:1">
      <c r="A142" s="29"/>
    </row>
    <row r="143" spans="1:1">
      <c r="A143" s="29"/>
    </row>
    <row r="144" spans="1:1">
      <c r="A144" s="29"/>
    </row>
    <row r="145" spans="1:1">
      <c r="A145" s="29"/>
    </row>
    <row r="146" spans="1:1">
      <c r="A146" s="29"/>
    </row>
    <row r="147" spans="1:1">
      <c r="A147" s="29"/>
    </row>
    <row r="148" spans="1:1">
      <c r="A148" s="29"/>
    </row>
    <row r="149" spans="1:1">
      <c r="A149" s="29"/>
    </row>
    <row r="150" spans="1:1">
      <c r="A150" s="29"/>
    </row>
    <row r="151" spans="1:1">
      <c r="A151" s="29"/>
    </row>
    <row r="152" spans="1:1">
      <c r="A152" s="29"/>
    </row>
    <row r="153" spans="1:1">
      <c r="A153" s="29"/>
    </row>
    <row r="154" spans="1:1">
      <c r="A154" s="29"/>
    </row>
    <row r="155" spans="1:1">
      <c r="A155" s="29"/>
    </row>
    <row r="156" spans="1:1">
      <c r="A156" s="29"/>
    </row>
    <row r="157" spans="1:1">
      <c r="A157" s="29"/>
    </row>
    <row r="158" spans="1:1">
      <c r="A158" s="29"/>
    </row>
    <row r="159" spans="1:1">
      <c r="A159" s="29"/>
    </row>
    <row r="160" spans="1:1">
      <c r="A160" s="29"/>
    </row>
    <row r="161" spans="1:1">
      <c r="A161" s="29"/>
    </row>
    <row r="162" spans="1:1">
      <c r="A162" s="29"/>
    </row>
    <row r="163" spans="1:1">
      <c r="A163" s="29"/>
    </row>
    <row r="164" spans="1:1">
      <c r="A164" s="29"/>
    </row>
    <row r="165" spans="1:1">
      <c r="A165" s="29"/>
    </row>
  </sheetData>
  <mergeCells count="10">
    <mergeCell ref="B2:C2"/>
    <mergeCell ref="B3:C3"/>
    <mergeCell ref="D2:E2"/>
    <mergeCell ref="D3:E3"/>
    <mergeCell ref="J2:K2"/>
    <mergeCell ref="J3:K3"/>
    <mergeCell ref="F2:G2"/>
    <mergeCell ref="F3:G3"/>
    <mergeCell ref="H2:I2"/>
    <mergeCell ref="H3:I3"/>
  </mergeCells>
  <phoneticPr fontId="0" type="noConversion"/>
  <pageMargins left="0.78740157499999996" right="0.78740157499999996" top="0.984251969" bottom="0.984251969" header="0.4921259845" footer="0.4921259845"/>
  <pageSetup paperSize="9" orientation="landscape" copies="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4"/>
  <dimension ref="A1:C3"/>
  <sheetViews>
    <sheetView showGridLines="0" workbookViewId="0">
      <selection activeCell="D1" sqref="D1"/>
    </sheetView>
  </sheetViews>
  <sheetFormatPr baseColWidth="10" defaultRowHeight="13.2"/>
  <cols>
    <col min="1" max="1" width="5" bestFit="1" customWidth="1"/>
    <col min="2" max="2" width="9" bestFit="1" customWidth="1"/>
    <col min="3" max="3" width="8.5546875" bestFit="1" customWidth="1"/>
  </cols>
  <sheetData>
    <row r="1" spans="1:3">
      <c r="A1" s="10"/>
      <c r="B1" s="10" t="s">
        <v>1</v>
      </c>
      <c r="C1" s="10" t="s">
        <v>2</v>
      </c>
    </row>
    <row r="2" spans="1:3">
      <c r="A2" s="15" t="s">
        <v>12</v>
      </c>
      <c r="B2" s="16">
        <v>0.67053799999999997</v>
      </c>
      <c r="C2" s="17">
        <v>0.71282299999999998</v>
      </c>
    </row>
    <row r="3" spans="1:3">
      <c r="A3" s="15" t="s">
        <v>13</v>
      </c>
      <c r="B3" s="18">
        <v>0.87620900000000002</v>
      </c>
      <c r="C3" s="17">
        <v>0.79823</v>
      </c>
    </row>
  </sheetData>
  <phoneticPr fontId="0"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14</vt:i4>
      </vt:variant>
      <vt:variant>
        <vt:lpstr>Benannte Bereiche</vt:lpstr>
      </vt:variant>
      <vt:variant>
        <vt:i4>47</vt:i4>
      </vt:variant>
    </vt:vector>
  </HeadingPairs>
  <TitlesOfParts>
    <vt:vector size="61" baseType="lpstr">
      <vt:lpstr>Erläuterungen</vt:lpstr>
      <vt:lpstr>Übersicht</vt:lpstr>
      <vt:lpstr>q(x,t) Kommutationszahlen</vt:lpstr>
      <vt:lpstr>q(x,t) Rekursion</vt:lpstr>
      <vt:lpstr>Tabelle1</vt:lpstr>
      <vt:lpstr>q(x,t) rekursiv bisex</vt:lpstr>
      <vt:lpstr>Basistafeln</vt:lpstr>
      <vt:lpstr>Trends</vt:lpstr>
      <vt:lpstr>Selektionsfaktoren</vt:lpstr>
      <vt:lpstr>Gewichte</vt:lpstr>
      <vt:lpstr>Grundtafeln</vt:lpstr>
      <vt:lpstr>Altersverschiebungen</vt:lpstr>
      <vt:lpstr>Berechnung Norm Inv</vt:lpstr>
      <vt:lpstr>q(x,t) Rekursion 2)</vt:lpstr>
      <vt:lpstr>Aggregattafel_1.O</vt:lpstr>
      <vt:lpstr>Aggregattafel_2.O</vt:lpstr>
      <vt:lpstr>Aggregattafel_Bestand</vt:lpstr>
      <vt:lpstr>Erläuterungen!Druckbereich</vt:lpstr>
      <vt:lpstr>f</vt:lpstr>
      <vt:lpstr>F_1.O</vt:lpstr>
      <vt:lpstr>F_1_2.O</vt:lpstr>
      <vt:lpstr>F_1_Bestand</vt:lpstr>
      <vt:lpstr>F_2_2.O</vt:lpstr>
      <vt:lpstr>F_2_Bestand</vt:lpstr>
      <vt:lpstr>G</vt:lpstr>
      <vt:lpstr>'q(x,t) Kommutationszahlen'!Geschlecht</vt:lpstr>
      <vt:lpstr>'q(x,t) Rekursion 2)'!Geschlecht</vt:lpstr>
      <vt:lpstr>'q(x,t) rekursiv bisex'!Geschlecht</vt:lpstr>
      <vt:lpstr>Geschlecht</vt:lpstr>
      <vt:lpstr>Grundtafel_1.O</vt:lpstr>
      <vt:lpstr>Grundtafel_B20</vt:lpstr>
      <vt:lpstr>Grundtafel_Bestand</vt:lpstr>
      <vt:lpstr>h_F_1.O</vt:lpstr>
      <vt:lpstr>h_F_B20</vt:lpstr>
      <vt:lpstr>h_F_Bestand</vt:lpstr>
      <vt:lpstr>h_M_1.O</vt:lpstr>
      <vt:lpstr>h_M_B20</vt:lpstr>
      <vt:lpstr>h_M_Bestand</vt:lpstr>
      <vt:lpstr>'q(x,t) Kommutationszahlen'!Jahr</vt:lpstr>
      <vt:lpstr>'q(x,t) Rekursion 2)'!Jahr</vt:lpstr>
      <vt:lpstr>'q(x,t) rekursiv bisex'!Jahr</vt:lpstr>
      <vt:lpstr>Jahr</vt:lpstr>
      <vt:lpstr>'q(x,t) Kommutationszahlen'!n</vt:lpstr>
      <vt:lpstr>'q(x,t) Rekursion 2)'!n</vt:lpstr>
      <vt:lpstr>'q(x,t) rekursiv bisex'!n</vt:lpstr>
      <vt:lpstr>n</vt:lpstr>
      <vt:lpstr>Selektionstafel_1.O</vt:lpstr>
      <vt:lpstr>Selektionstafel_2.O</vt:lpstr>
      <vt:lpstr>Selektionstafel_Bestand</vt:lpstr>
      <vt:lpstr>'q(x,t) Kommutationszahlen'!T_1</vt:lpstr>
      <vt:lpstr>'q(x,t) Rekursion 2)'!T_1</vt:lpstr>
      <vt:lpstr>'q(x,t) rekursiv bisex'!T_1</vt:lpstr>
      <vt:lpstr>T_1</vt:lpstr>
      <vt:lpstr>'q(x,t) Kommutationszahlen'!T_2</vt:lpstr>
      <vt:lpstr>'q(x,t) Rekursion 2)'!T_2</vt:lpstr>
      <vt:lpstr>'q(x,t) rekursiv bisex'!T_2</vt:lpstr>
      <vt:lpstr>T_2</vt:lpstr>
      <vt:lpstr>'q(x,t) Kommutationszahlen'!x</vt:lpstr>
      <vt:lpstr>'q(x,t) Rekursion 2)'!x</vt:lpstr>
      <vt:lpstr>'q(x,t) rekursiv bisex'!x</vt:lpstr>
      <vt:lpstr>x</vt:lpstr>
    </vt:vector>
  </TitlesOfParts>
  <Company>Münchener Rück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DAV 2004 R</dc:title>
  <dc:creator>Jürgen Wolff</dc:creator>
  <cp:lastModifiedBy>Rainer Schmidt</cp:lastModifiedBy>
  <cp:lastPrinted>2004-07-29T13:08:06Z</cp:lastPrinted>
  <dcterms:created xsi:type="dcterms:W3CDTF">2003-01-09T12:46:14Z</dcterms:created>
  <dcterms:modified xsi:type="dcterms:W3CDTF">2024-10-04T15:26:27Z</dcterms:modified>
</cp:coreProperties>
</file>