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y\Downloads\materi skb kejaksaan\"/>
    </mc:Choice>
  </mc:AlternateContent>
  <xr:revisionPtr revIDLastSave="0" documentId="13_ncr:1_{25EF832D-694D-4145-AE1A-DC8F5D81B2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 A" sheetId="1" r:id="rId1"/>
    <sheet name="SOAL B" sheetId="2" r:id="rId2"/>
    <sheet name="SOAL C" sheetId="4" r:id="rId3"/>
    <sheet name="SOAL D" sheetId="3" r:id="rId4"/>
  </sheets>
  <calcPr calcId="191029"/>
</workbook>
</file>

<file path=xl/calcChain.xml><?xml version="1.0" encoding="utf-8"?>
<calcChain xmlns="http://schemas.openxmlformats.org/spreadsheetml/2006/main">
  <c r="F20" i="3" l="1"/>
  <c r="F19" i="3"/>
  <c r="F18" i="3"/>
  <c r="F17" i="3"/>
  <c r="H8" i="3"/>
  <c r="H9" i="3"/>
  <c r="H10" i="3"/>
  <c r="H11" i="3"/>
  <c r="H12" i="3"/>
  <c r="H13" i="3"/>
  <c r="H14" i="3"/>
  <c r="H15" i="3"/>
  <c r="H16" i="3"/>
  <c r="G8" i="3"/>
  <c r="G9" i="3"/>
  <c r="G10" i="3"/>
  <c r="G11" i="3"/>
  <c r="G12" i="3"/>
  <c r="G13" i="3"/>
  <c r="G14" i="3"/>
  <c r="G15" i="3"/>
  <c r="G16" i="3"/>
  <c r="F8" i="3"/>
  <c r="F9" i="3"/>
  <c r="F10" i="3"/>
  <c r="F11" i="3"/>
  <c r="F12" i="3"/>
  <c r="F13" i="3"/>
  <c r="F14" i="3"/>
  <c r="F15" i="3"/>
  <c r="F16" i="3"/>
  <c r="D8" i="3"/>
  <c r="D9" i="3"/>
  <c r="D10" i="3"/>
  <c r="D11" i="3"/>
  <c r="D12" i="3"/>
  <c r="D13" i="3"/>
  <c r="D14" i="3"/>
  <c r="D15" i="3"/>
  <c r="D16" i="3"/>
  <c r="C8" i="3"/>
  <c r="C9" i="3"/>
  <c r="C10" i="3"/>
  <c r="C11" i="3"/>
  <c r="C12" i="3"/>
  <c r="C13" i="3"/>
  <c r="C14" i="3"/>
  <c r="C15" i="3"/>
  <c r="C16" i="3"/>
  <c r="C7" i="3"/>
  <c r="I21" i="4"/>
  <c r="I20" i="4"/>
  <c r="I19" i="4"/>
  <c r="I18" i="4"/>
  <c r="I17" i="4"/>
  <c r="J8" i="4"/>
  <c r="J9" i="4"/>
  <c r="J10" i="4"/>
  <c r="J11" i="4"/>
  <c r="J12" i="4"/>
  <c r="J13" i="4"/>
  <c r="J14" i="4"/>
  <c r="J15" i="4"/>
  <c r="J16" i="4"/>
  <c r="J7" i="4"/>
  <c r="I8" i="4"/>
  <c r="I9" i="4"/>
  <c r="I10" i="4"/>
  <c r="I11" i="4"/>
  <c r="I12" i="4"/>
  <c r="I13" i="4"/>
  <c r="I14" i="4"/>
  <c r="I15" i="4"/>
  <c r="I16" i="4"/>
  <c r="I7" i="4"/>
  <c r="F10" i="4"/>
  <c r="F11" i="4"/>
  <c r="F12" i="4"/>
  <c r="F13" i="4"/>
  <c r="F14" i="4"/>
  <c r="F15" i="4"/>
  <c r="F16" i="4"/>
  <c r="F9" i="4"/>
  <c r="F8" i="4"/>
  <c r="F7" i="4"/>
  <c r="E8" i="4"/>
  <c r="E9" i="4"/>
  <c r="E10" i="4"/>
  <c r="E11" i="4"/>
  <c r="E12" i="4"/>
  <c r="E13" i="4"/>
  <c r="E14" i="4"/>
  <c r="E15" i="4"/>
  <c r="E16" i="4"/>
  <c r="E7" i="4"/>
  <c r="D8" i="4"/>
  <c r="D9" i="4"/>
  <c r="D10" i="4"/>
  <c r="D11" i="4"/>
  <c r="D12" i="4"/>
  <c r="D13" i="4"/>
  <c r="D14" i="4"/>
  <c r="D15" i="4"/>
  <c r="D16" i="4"/>
  <c r="D7" i="4"/>
  <c r="J21" i="2"/>
  <c r="J20" i="2"/>
  <c r="J19" i="2"/>
  <c r="J18" i="2"/>
  <c r="J17" i="2"/>
  <c r="J8" i="2"/>
  <c r="J9" i="2"/>
  <c r="J10" i="2"/>
  <c r="J11" i="2"/>
  <c r="J12" i="2"/>
  <c r="J13" i="2"/>
  <c r="J14" i="2"/>
  <c r="J15" i="2"/>
  <c r="J16" i="2"/>
  <c r="J7" i="2"/>
  <c r="I8" i="2"/>
  <c r="I9" i="2"/>
  <c r="I10" i="2"/>
  <c r="I11" i="2"/>
  <c r="I12" i="2"/>
  <c r="I13" i="2"/>
  <c r="I14" i="2"/>
  <c r="I15" i="2"/>
  <c r="I16" i="2"/>
  <c r="I7" i="2"/>
  <c r="G8" i="2"/>
  <c r="G9" i="2"/>
  <c r="G10" i="2"/>
  <c r="G11" i="2"/>
  <c r="G12" i="2"/>
  <c r="G13" i="2"/>
  <c r="G14" i="2"/>
  <c r="G15" i="2"/>
  <c r="G16" i="2"/>
  <c r="G7" i="2"/>
  <c r="F8" i="2"/>
  <c r="F9" i="2"/>
  <c r="F10" i="2"/>
  <c r="F11" i="2"/>
  <c r="F12" i="2"/>
  <c r="F13" i="2"/>
  <c r="F14" i="2"/>
  <c r="F15" i="2"/>
  <c r="F16" i="2"/>
  <c r="F7" i="2"/>
  <c r="E8" i="2"/>
  <c r="E9" i="2"/>
  <c r="E10" i="2"/>
  <c r="E11" i="2"/>
  <c r="E12" i="2"/>
  <c r="E13" i="2"/>
  <c r="E14" i="2"/>
  <c r="E15" i="2"/>
  <c r="E16" i="2"/>
  <c r="E7" i="2"/>
  <c r="D8" i="2"/>
  <c r="D9" i="2"/>
  <c r="D10" i="2"/>
  <c r="D11" i="2"/>
  <c r="D12" i="2"/>
  <c r="D13" i="2"/>
  <c r="D14" i="2"/>
  <c r="D15" i="2"/>
  <c r="D16" i="2"/>
  <c r="D7" i="2"/>
  <c r="D6" i="1" l="1"/>
  <c r="J20" i="1"/>
  <c r="J19" i="1"/>
  <c r="J18" i="1"/>
  <c r="J17" i="1"/>
  <c r="J16" i="1"/>
  <c r="J7" i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7" i="3"/>
  <c r="F7" i="3" s="1"/>
  <c r="G7" i="3" l="1"/>
  <c r="H7" i="3" s="1"/>
</calcChain>
</file>

<file path=xl/sharedStrings.xml><?xml version="1.0" encoding="utf-8"?>
<sst xmlns="http://schemas.openxmlformats.org/spreadsheetml/2006/main" count="267" uniqueCount="236">
  <si>
    <t>NO</t>
  </si>
  <si>
    <t xml:space="preserve">KODE </t>
  </si>
  <si>
    <t>NAMA</t>
  </si>
  <si>
    <t xml:space="preserve">JABATAN </t>
  </si>
  <si>
    <t xml:space="preserve">STATUS </t>
  </si>
  <si>
    <t>DIVISI</t>
  </si>
  <si>
    <t>ANTON</t>
  </si>
  <si>
    <t>TONI</t>
  </si>
  <si>
    <t>DIDIK</t>
  </si>
  <si>
    <t>TOTOK</t>
  </si>
  <si>
    <t>BAYU</t>
  </si>
  <si>
    <t>ANDO</t>
  </si>
  <si>
    <t>ANANDA</t>
  </si>
  <si>
    <t>RINA</t>
  </si>
  <si>
    <t>DEWIK</t>
  </si>
  <si>
    <t>WULAN</t>
  </si>
  <si>
    <t>KODE</t>
  </si>
  <si>
    <t>GAJI POKOK</t>
  </si>
  <si>
    <t>A-1-M</t>
  </si>
  <si>
    <t>A-2-M</t>
  </si>
  <si>
    <t>B-1-S</t>
  </si>
  <si>
    <t>B-3-M</t>
  </si>
  <si>
    <t>A-3-S</t>
  </si>
  <si>
    <t>D-3-M</t>
  </si>
  <si>
    <t>D-2-S</t>
  </si>
  <si>
    <t>B-2-S</t>
  </si>
  <si>
    <t>C-2-M</t>
  </si>
  <si>
    <t>C-1-M</t>
  </si>
  <si>
    <t>A</t>
  </si>
  <si>
    <t>B</t>
  </si>
  <si>
    <t>C</t>
  </si>
  <si>
    <t>D</t>
  </si>
  <si>
    <t>QUALITY CONTROL</t>
  </si>
  <si>
    <t>ENGINEERING</t>
  </si>
  <si>
    <t>DISTRIBUTOR</t>
  </si>
  <si>
    <t>JMLH ANAK</t>
  </si>
  <si>
    <r>
      <t xml:space="preserve">* Gaji Pokok : </t>
    </r>
    <r>
      <rPr>
        <sz val="10"/>
        <rFont val="Arial"/>
        <family val="2"/>
      </rPr>
      <t>Dicari berdasarkan Table Bantu</t>
    </r>
  </si>
  <si>
    <t>LAPORAN LEMBUR KARYAWAN</t>
  </si>
  <si>
    <t>Upah lembur per jam =</t>
  </si>
  <si>
    <t>No</t>
  </si>
  <si>
    <t>Nama Pegawai</t>
  </si>
  <si>
    <t>Kode Jabatan</t>
  </si>
  <si>
    <t>Jabatan</t>
  </si>
  <si>
    <t>Gaji Pokok</t>
  </si>
  <si>
    <t>Status</t>
  </si>
  <si>
    <t>Tunj. Istri</t>
  </si>
  <si>
    <t>Tunj. Anak</t>
  </si>
  <si>
    <t>Jumlah jam lembur</t>
  </si>
  <si>
    <t>Uang Lembur</t>
  </si>
  <si>
    <t>Total gaji</t>
  </si>
  <si>
    <t>Utut Adianti</t>
  </si>
  <si>
    <t>….</t>
  </si>
  <si>
    <t>Gary Sparop</t>
  </si>
  <si>
    <t>Anatoly Kaprop</t>
  </si>
  <si>
    <t>Boris Spasik</t>
  </si>
  <si>
    <t>Bobby Fisery</t>
  </si>
  <si>
    <t>Visy Ananda</t>
  </si>
  <si>
    <t>Nigel Shorty</t>
  </si>
  <si>
    <t>Kramniko</t>
  </si>
  <si>
    <t>Panoramariva</t>
  </si>
  <si>
    <t>Judit Vulgar</t>
  </si>
  <si>
    <t>Total seluruh gaji</t>
  </si>
  <si>
    <t>Gaji terbesar</t>
  </si>
  <si>
    <t>Gaji terrendah</t>
  </si>
  <si>
    <t>Gaji rata-rata</t>
  </si>
  <si>
    <t>Jumlah data</t>
  </si>
  <si>
    <t>Tabel Bantu :</t>
  </si>
  <si>
    <t>Kode jabatan</t>
  </si>
  <si>
    <t>Operator</t>
  </si>
  <si>
    <t>Mandor</t>
  </si>
  <si>
    <t>Foreman</t>
  </si>
  <si>
    <t>Supervisor</t>
  </si>
  <si>
    <t>* Uang Lembur :</t>
  </si>
  <si>
    <t xml:space="preserve">* Gaji Pokok : </t>
  </si>
  <si>
    <t>Jumlah jam lembur X Upah lembur per jam (Fungsi Absolut)</t>
  </si>
  <si>
    <t>Jika jabatan = Supervisor, maka gaji pokok = 3 000 000</t>
  </si>
  <si>
    <t>Jika jabatan = Foreman, maka gaji pokok = 2 000 000</t>
  </si>
  <si>
    <t>Jika jabatan = Mandor, maka gaji pokok = 1 500 000</t>
  </si>
  <si>
    <t>Jika jabatan = Operator, maka gaji pokok = 1 000 000</t>
  </si>
  <si>
    <t>* Total gaji</t>
  </si>
  <si>
    <t xml:space="preserve">* Total seluruh gaji, Gaji terbesar, Gaji terkecil, </t>
  </si>
  <si>
    <t>Jika kode status = M, maka Marride</t>
  </si>
  <si>
    <t xml:space="preserve">  Gaji rata-rata, dan Jumlah data (Fungsi Statistik)</t>
  </si>
  <si>
    <t>Jika kode status = S, maka Single</t>
  </si>
  <si>
    <t>* Tunj. Istri :</t>
  </si>
  <si>
    <t>Jika kode status = Menikah, maka 20% dari gaji pokok</t>
  </si>
  <si>
    <t>Laporan Gaji Pegawai</t>
  </si>
  <si>
    <t>Daftar Nilai Sejarah</t>
  </si>
  <si>
    <t>METODE</t>
  </si>
  <si>
    <t>RISET</t>
  </si>
  <si>
    <t>MAKALAH</t>
  </si>
  <si>
    <t>NILAI AKHIR</t>
  </si>
  <si>
    <t>GRADE</t>
  </si>
  <si>
    <t>NILAI</t>
  </si>
  <si>
    <t>Table Bantu:</t>
  </si>
  <si>
    <t>Jika : Kode = "1", maka "Kepala"</t>
  </si>
  <si>
    <t>Jika Kode="S", maka "Single"; Kode="M", "Married"</t>
  </si>
  <si>
    <t xml:space="preserve">         Kode="2", maka "Staff"</t>
  </si>
  <si>
    <t xml:space="preserve">         Kode="3", maka "Operator"</t>
  </si>
  <si>
    <r>
      <t>* Jabatan :</t>
    </r>
    <r>
      <rPr>
        <sz val="10"/>
        <rFont val="Arial"/>
      </rPr>
      <t xml:space="preserve"> Diambil 1 karakter dari karakter ke-3,</t>
    </r>
  </si>
  <si>
    <r>
      <t>* Status :</t>
    </r>
    <r>
      <rPr>
        <sz val="10"/>
        <rFont val="Arial"/>
      </rPr>
      <t xml:space="preserve"> Diambil 1 karakter terakhir. </t>
    </r>
  </si>
  <si>
    <r>
      <t>* Divisi :</t>
    </r>
    <r>
      <rPr>
        <sz val="10"/>
        <rFont val="Arial"/>
      </rPr>
      <t xml:space="preserve"> Diambil 1 Karakter pertama dan Divisi berdasarkan Table Bantu</t>
    </r>
  </si>
  <si>
    <t>maka masing-masing anak mendapat Rp. 25,000</t>
  </si>
  <si>
    <t>jika tidak maka Rp. 0</t>
  </si>
  <si>
    <t>* Total Seluruh Gaji, Gaji Terbesar, Gaji Terendah, Gaji Rata-rata dan Jumlah Data</t>
  </si>
  <si>
    <t>Gaji terendah</t>
  </si>
  <si>
    <r>
      <t xml:space="preserve">* Tunj. Anak : </t>
    </r>
    <r>
      <rPr>
        <sz val="10"/>
        <rFont val="Arial"/>
        <family val="2"/>
      </rPr>
      <t xml:space="preserve">Jika Status = Menikah dan mempunyai anak, </t>
    </r>
  </si>
  <si>
    <r>
      <t xml:space="preserve">* Total Gaji: </t>
    </r>
    <r>
      <rPr>
        <sz val="10"/>
        <rFont val="Arial"/>
        <family val="2"/>
      </rPr>
      <t>Berdasarkan Gaji Pokok dan Tunj. Anak</t>
    </r>
  </si>
  <si>
    <r>
      <t>* Jabatan :</t>
    </r>
    <r>
      <rPr>
        <sz val="10"/>
        <rFont val="Arial"/>
      </rPr>
      <t xml:space="preserve"> Diambil 3 karakter pertama berdasarkan Table bantu</t>
    </r>
  </si>
  <si>
    <r>
      <t xml:space="preserve">* Status : </t>
    </r>
    <r>
      <rPr>
        <sz val="10"/>
        <rFont val="Arial"/>
        <family val="2"/>
      </rPr>
      <t>Diambil 1 karakter terakhir</t>
    </r>
  </si>
  <si>
    <t>Jika kode status = Single, maka Rp. 0</t>
  </si>
  <si>
    <t>Rudi Hartini</t>
  </si>
  <si>
    <t>Verawati</t>
  </si>
  <si>
    <t>Nana Law</t>
  </si>
  <si>
    <t>Ferry Sanafil</t>
  </si>
  <si>
    <t>Alan Budiman</t>
  </si>
  <si>
    <t>Ardy Wiranto</t>
  </si>
  <si>
    <t>Haryanti Arby</t>
  </si>
  <si>
    <t>Lim Swiping</t>
  </si>
  <si>
    <t>Joko Suranto</t>
  </si>
  <si>
    <t>Susui Susanthi</t>
  </si>
  <si>
    <t>M</t>
  </si>
  <si>
    <t>P</t>
  </si>
  <si>
    <t>L</t>
  </si>
  <si>
    <t>S</t>
  </si>
  <si>
    <t>Museum</t>
  </si>
  <si>
    <t>Perpustakaan</t>
  </si>
  <si>
    <t>Laboratorium</t>
  </si>
  <si>
    <t>Study tour</t>
  </si>
  <si>
    <r>
      <t>* Metode :</t>
    </r>
    <r>
      <rPr>
        <sz val="10"/>
        <rFont val="Arial"/>
      </rPr>
      <t xml:space="preserve"> Diambil 1 karakter pertama berdasarkan Table bantu</t>
    </r>
  </si>
  <si>
    <r>
      <t xml:space="preserve">* Group : </t>
    </r>
    <r>
      <rPr>
        <sz val="10"/>
        <rFont val="Arial"/>
        <family val="2"/>
      </rPr>
      <t>Diambil 1 karakter terakhir</t>
    </r>
  </si>
  <si>
    <t>Jika kode = "1", maka "Perorangan"</t>
  </si>
  <si>
    <t>Jika kode = "2", maka "Kelompok"</t>
  </si>
  <si>
    <t>Total seluruh nilai</t>
  </si>
  <si>
    <t>Nilai terbesar</t>
  </si>
  <si>
    <t>Nilai terrendah</t>
  </si>
  <si>
    <t>Nilai rata-rata</t>
  </si>
  <si>
    <r>
      <t xml:space="preserve">* Nilai Akhir </t>
    </r>
    <r>
      <rPr>
        <sz val="10"/>
        <rFont val="Arial"/>
      </rPr>
      <t>: 40% dari Nilai Riset + 60% dari Nilai Makalah</t>
    </r>
  </si>
  <si>
    <t xml:space="preserve">* Grade : </t>
  </si>
  <si>
    <t>Jika Nilai Akhir&gt;=90, "A"</t>
  </si>
  <si>
    <t>Jika Nilai Akhir&gt;=70, "C"</t>
  </si>
  <si>
    <t>Jika Nilai Akhir&gt;=60, "D"</t>
  </si>
  <si>
    <t>Jika Nilai Akhir&lt;=60, "E"</t>
  </si>
  <si>
    <t>Jika Nilai Akhir&gt;=80, "B"</t>
  </si>
  <si>
    <t>GROUP</t>
  </si>
  <si>
    <t>TAHUN</t>
  </si>
  <si>
    <t>Jika Kode="04", maka 2004</t>
  </si>
  <si>
    <t>Jika Kode="05", maka 2005</t>
  </si>
  <si>
    <t>Jika Kode="06", maka 2006</t>
  </si>
  <si>
    <r>
      <t>* Tahun</t>
    </r>
    <r>
      <rPr>
        <sz val="10"/>
        <rFont val="Arial"/>
      </rPr>
      <t xml:space="preserve"> : Diambil 2 karakter dari karakter ke-2</t>
    </r>
  </si>
  <si>
    <t xml:space="preserve">* Total seluruh nilai,Nilai terbesar, Nilai terkecil, </t>
  </si>
  <si>
    <t xml:space="preserve">  Nilai rata-rata, dan Jumlah data (Fungsi Statistik)</t>
  </si>
  <si>
    <t>Laporan Keuntungan Mingguan</t>
  </si>
  <si>
    <t>Jakarta</t>
  </si>
  <si>
    <t xml:space="preserve">HARGA POKOK </t>
  </si>
  <si>
    <t>Kode Barang</t>
  </si>
  <si>
    <t>Nama Barang</t>
  </si>
  <si>
    <t>SL</t>
  </si>
  <si>
    <t>KA</t>
  </si>
  <si>
    <t>BL</t>
  </si>
  <si>
    <t>KK</t>
  </si>
  <si>
    <t>MC</t>
  </si>
  <si>
    <t>Setrika</t>
  </si>
  <si>
    <t>Kipas Angin</t>
  </si>
  <si>
    <t>Blender</t>
  </si>
  <si>
    <t>Kulkas</t>
  </si>
  <si>
    <t>Mesin Cuci</t>
  </si>
  <si>
    <t>Kode Merek</t>
  </si>
  <si>
    <t>Merk</t>
  </si>
  <si>
    <t>National</t>
  </si>
  <si>
    <t>philips</t>
  </si>
  <si>
    <t>LG</t>
  </si>
  <si>
    <t>Toshiba</t>
  </si>
  <si>
    <t>Samsung</t>
  </si>
  <si>
    <t>Harga 1 $US =</t>
  </si>
  <si>
    <r>
      <t xml:space="preserve">* Nama Barang : </t>
    </r>
    <r>
      <rPr>
        <sz val="10"/>
        <rFont val="Arial"/>
        <family val="2"/>
      </rPr>
      <t>Diambil 2 karakter pertama,</t>
    </r>
  </si>
  <si>
    <t xml:space="preserve">         berdasarkan Table Bantu Kode Barang</t>
  </si>
  <si>
    <r>
      <t xml:space="preserve">* Merek : </t>
    </r>
    <r>
      <rPr>
        <sz val="10"/>
        <rFont val="Arial"/>
        <family val="2"/>
      </rPr>
      <t xml:space="preserve">Diambil 2 karakter terakhir, </t>
    </r>
  </si>
  <si>
    <t>berdasarkan Table Bantu Kode Merk</t>
  </si>
  <si>
    <t>Dikalikan dengan Harga 1 $US</t>
  </si>
  <si>
    <t>TERJUAL</t>
  </si>
  <si>
    <t>TOTAL</t>
  </si>
  <si>
    <t>BONUS</t>
  </si>
  <si>
    <t>DISCOUNT</t>
  </si>
  <si>
    <r>
      <t xml:space="preserve">* Harga Pokok : </t>
    </r>
    <r>
      <rPr>
        <sz val="10"/>
        <rFont val="Arial"/>
        <family val="2"/>
      </rPr>
      <t>Diambil 2 karakter dari karakter ke-4,</t>
    </r>
  </si>
  <si>
    <t>Total &gt;=1,000,000, maka 25% dari total</t>
  </si>
  <si>
    <t>Total &gt;=800,000, maka 20% dari total</t>
  </si>
  <si>
    <t>Total &gt;=500,000, maka 15% dari total</t>
  </si>
  <si>
    <t>Total &gt;=300,000, maka 10% dari total</t>
  </si>
  <si>
    <t>Total &gt;=200,000, maka 5% dari total</t>
  </si>
  <si>
    <t>Total &lt;200,000, maka 0% dari total</t>
  </si>
  <si>
    <r>
      <t>* Discount</t>
    </r>
    <r>
      <rPr>
        <sz val="10"/>
        <rFont val="Arial"/>
      </rPr>
      <t xml:space="preserve"> : Jika</t>
    </r>
  </si>
  <si>
    <r>
      <t>* Bonus :</t>
    </r>
    <r>
      <rPr>
        <sz val="10"/>
        <rFont val="Arial"/>
      </rPr>
      <t xml:space="preserve"> Jika</t>
    </r>
  </si>
  <si>
    <r>
      <t>* Total :</t>
    </r>
    <r>
      <rPr>
        <sz val="10"/>
        <rFont val="Arial"/>
      </rPr>
      <t xml:space="preserve"> (Harga Pokok+25% dari Harga Pokok) dikali dengan Terjual</t>
    </r>
  </si>
  <si>
    <t>101-M</t>
  </si>
  <si>
    <t>104-M</t>
  </si>
  <si>
    <t>103-M</t>
  </si>
  <si>
    <t>102-S</t>
  </si>
  <si>
    <t>104-S</t>
  </si>
  <si>
    <t>101-S</t>
  </si>
  <si>
    <t>P062</t>
  </si>
  <si>
    <t>L061</t>
  </si>
  <si>
    <t>S052</t>
  </si>
  <si>
    <t>M041</t>
  </si>
  <si>
    <t>P051</t>
  </si>
  <si>
    <t>S042</t>
  </si>
  <si>
    <t>S061</t>
  </si>
  <si>
    <t>L052</t>
  </si>
  <si>
    <t>M051</t>
  </si>
  <si>
    <t>P041</t>
  </si>
  <si>
    <t>11</t>
  </si>
  <si>
    <t>12</t>
  </si>
  <si>
    <t>13</t>
  </si>
  <si>
    <t>14</t>
  </si>
  <si>
    <t>15</t>
  </si>
  <si>
    <t>SL-11-11</t>
  </si>
  <si>
    <t>KA-15-11</t>
  </si>
  <si>
    <t>BL-17-12</t>
  </si>
  <si>
    <t>KK-98-14</t>
  </si>
  <si>
    <t>MC-96-15</t>
  </si>
  <si>
    <t>SL-13-12</t>
  </si>
  <si>
    <t>KA-12-11</t>
  </si>
  <si>
    <t>BL-11-11</t>
  </si>
  <si>
    <t>MC-90-13</t>
  </si>
  <si>
    <t>KK-95-15</t>
  </si>
  <si>
    <t>NAMA BARANG-MERK</t>
  </si>
  <si>
    <t>Total&gt;=1000000 dan Discount&gt;=500000, maka "Payung"</t>
  </si>
  <si>
    <t>Total&lt;1000000 dan Discount&lt;100000, Maka "Gelas"</t>
  </si>
  <si>
    <t>Total&gt;=2000000 dan Discount&gt;=1000000, maka "Tas Keren"</t>
  </si>
  <si>
    <t>PT. Nama anda Property</t>
  </si>
  <si>
    <t>Jl. Kucing Manis 3</t>
  </si>
  <si>
    <t>SMA AMANAT CERDAS BANGSA</t>
  </si>
  <si>
    <t>TOKO ILMU SOSIAL</t>
  </si>
  <si>
    <t>Keterangan Proses</t>
  </si>
  <si>
    <t>PRODUKSI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</si>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</sst>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2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3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16" xfId="0" applyFont="1" applyBorder="1"/>
    <xf numFmtId="0" fontId="2" fillId="0" borderId="6" xfId="0" applyFont="1" applyBorder="1"/>
    <xf numFmtId="0" fontId="0" fillId="0" borderId="25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1" xfId="0" applyFont="1" applyBorder="1"/>
    <xf numFmtId="0" fontId="0" fillId="0" borderId="16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showGridLines="0" tabSelected="1" topLeftCell="A13" workbookViewId="0">
      <selection activeCell="G6" sqref="G6"/>
    </sheetView>
  </sheetViews>
  <sheetFormatPr defaultRowHeight="12.75" x14ac:dyDescent="0.2"/>
  <cols>
    <col min="1" max="1" width="4.42578125" customWidth="1"/>
    <col min="2" max="2" width="10.5703125" customWidth="1"/>
    <col min="3" max="3" width="17.7109375" customWidth="1"/>
    <col min="4" max="4" width="12.28515625" bestFit="1" customWidth="1"/>
    <col min="5" max="5" width="12.7109375" customWidth="1"/>
    <col min="6" max="6" width="17.42578125" customWidth="1"/>
    <col min="7" max="7" width="12.28515625" bestFit="1" customWidth="1"/>
    <col min="8" max="8" width="12" customWidth="1"/>
    <col min="9" max="9" width="11.140625" customWidth="1"/>
    <col min="10" max="10" width="14.5703125" customWidth="1"/>
  </cols>
  <sheetData>
    <row r="1" spans="1:10" x14ac:dyDescent="0.2">
      <c r="A1" s="1" t="s">
        <v>86</v>
      </c>
    </row>
    <row r="2" spans="1:10" ht="18" x14ac:dyDescent="0.25">
      <c r="A2" s="34" t="s">
        <v>229</v>
      </c>
    </row>
    <row r="3" spans="1:10" x14ac:dyDescent="0.2">
      <c r="A3" t="s">
        <v>230</v>
      </c>
    </row>
    <row r="4" spans="1:10" ht="13.5" thickBot="1" x14ac:dyDescent="0.25"/>
    <row r="5" spans="1:10" s="36" customFormat="1" ht="18.75" customHeight="1" thickBot="1" x14ac:dyDescent="0.25">
      <c r="A5" s="35" t="s">
        <v>0</v>
      </c>
      <c r="B5" s="35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17</v>
      </c>
      <c r="H5" s="35" t="s">
        <v>35</v>
      </c>
      <c r="I5" s="35" t="s">
        <v>46</v>
      </c>
      <c r="J5" s="35" t="s">
        <v>49</v>
      </c>
    </row>
    <row r="6" spans="1:10" x14ac:dyDescent="0.2">
      <c r="A6" s="8">
        <v>1</v>
      </c>
      <c r="B6" s="8" t="s">
        <v>18</v>
      </c>
      <c r="C6" s="33" t="s">
        <v>14</v>
      </c>
      <c r="D6" s="8" t="str">
        <f>IF(MID(B6,3,1)="1","Kepala",IF(MID(B6,3,1)="2","Staff","Operator"))</f>
        <v>Kepala</v>
      </c>
      <c r="E6" s="8" t="str">
        <f>IF(RIGHT(B6,1)="M","Married",IF(RIGHT(B6,1)="S","Single"))</f>
        <v>Married</v>
      </c>
      <c r="F6" s="8" t="str">
        <f>VLOOKUP(LEFT(B6,1),$B$23:$D$27,2,0)</f>
        <v>DISTRIBUTOR</v>
      </c>
      <c r="G6" s="8">
        <f>VLOOKUP(LEFT(B6,1),$B$23:$D$27,3,0)</f>
        <v>2500000</v>
      </c>
      <c r="H6" s="8">
        <v>2</v>
      </c>
      <c r="I6" s="8">
        <f>IF(AND(E6="Married",H6&gt;=0),25000*H6,IF(AND(E6="Single",H6=0),0*H6))</f>
        <v>50000</v>
      </c>
      <c r="J6" s="8">
        <f>I6+G6</f>
        <v>2550000</v>
      </c>
    </row>
    <row r="7" spans="1:10" x14ac:dyDescent="0.2">
      <c r="A7" s="11">
        <v>2</v>
      </c>
      <c r="B7" s="11" t="s">
        <v>19</v>
      </c>
      <c r="C7" s="31" t="s">
        <v>6</v>
      </c>
      <c r="D7" s="8" t="str">
        <f t="shared" ref="D7:D15" si="0">IF(MID(B7,3,1)="1","Kepala",IF(MID(B7,3,1)="2","Staff","Operator"))</f>
        <v>Staff</v>
      </c>
      <c r="E7" s="8" t="str">
        <f t="shared" ref="E7:E15" si="1">IF(RIGHT(B7,1)="M","Married",IF(RIGHT(B7,1)="S","Single"))</f>
        <v>Married</v>
      </c>
      <c r="F7" s="8" t="str">
        <f t="shared" ref="F7:F15" si="2">VLOOKUP(LEFT(B7,1),$B$23:$D$27,2,0)</f>
        <v>DISTRIBUTOR</v>
      </c>
      <c r="G7" s="8">
        <f t="shared" ref="G7:G15" si="3">VLOOKUP(LEFT(B7,1),$B$23:$D$27,3,0)</f>
        <v>2500000</v>
      </c>
      <c r="H7" s="11">
        <v>3</v>
      </c>
      <c r="I7" s="8">
        <f t="shared" ref="I7:I15" si="4">IF(AND(E7="Married",H7&gt;=0),25000*H7,IF(AND(E7="Single",H7=0),0*H7))</f>
        <v>75000</v>
      </c>
      <c r="J7" s="8">
        <f t="shared" ref="J7:J15" si="5">I7+G7</f>
        <v>2575000</v>
      </c>
    </row>
    <row r="8" spans="1:10" x14ac:dyDescent="0.2">
      <c r="A8" s="11">
        <v>3</v>
      </c>
      <c r="B8" s="11" t="s">
        <v>20</v>
      </c>
      <c r="C8" s="31" t="s">
        <v>15</v>
      </c>
      <c r="D8" s="8" t="str">
        <f t="shared" si="0"/>
        <v>Kepala</v>
      </c>
      <c r="E8" s="8" t="str">
        <f t="shared" si="1"/>
        <v>Single</v>
      </c>
      <c r="F8" s="8" t="str">
        <f t="shared" si="2"/>
        <v>ENGINEERING</v>
      </c>
      <c r="G8" s="8">
        <f t="shared" si="3"/>
        <v>2300000</v>
      </c>
      <c r="H8" s="11">
        <v>0</v>
      </c>
      <c r="I8" s="8">
        <f t="shared" si="4"/>
        <v>0</v>
      </c>
      <c r="J8" s="8">
        <f t="shared" si="5"/>
        <v>2300000</v>
      </c>
    </row>
    <row r="9" spans="1:10" x14ac:dyDescent="0.2">
      <c r="A9" s="11">
        <v>4</v>
      </c>
      <c r="B9" s="11" t="s">
        <v>21</v>
      </c>
      <c r="C9" s="31" t="s">
        <v>7</v>
      </c>
      <c r="D9" s="8" t="str">
        <f t="shared" si="0"/>
        <v>Operator</v>
      </c>
      <c r="E9" s="8" t="str">
        <f t="shared" si="1"/>
        <v>Married</v>
      </c>
      <c r="F9" s="8" t="str">
        <f t="shared" si="2"/>
        <v>ENGINEERING</v>
      </c>
      <c r="G9" s="8">
        <f t="shared" si="3"/>
        <v>2300000</v>
      </c>
      <c r="H9" s="11">
        <v>1</v>
      </c>
      <c r="I9" s="8">
        <f t="shared" si="4"/>
        <v>25000</v>
      </c>
      <c r="J9" s="8">
        <f t="shared" si="5"/>
        <v>2325000</v>
      </c>
    </row>
    <row r="10" spans="1:10" x14ac:dyDescent="0.2">
      <c r="A10" s="11">
        <v>5</v>
      </c>
      <c r="B10" s="11" t="s">
        <v>22</v>
      </c>
      <c r="C10" s="31" t="s">
        <v>8</v>
      </c>
      <c r="D10" s="8" t="str">
        <f t="shared" si="0"/>
        <v>Operator</v>
      </c>
      <c r="E10" s="8" t="str">
        <f t="shared" si="1"/>
        <v>Single</v>
      </c>
      <c r="F10" s="8" t="str">
        <f t="shared" si="2"/>
        <v>DISTRIBUTOR</v>
      </c>
      <c r="G10" s="8">
        <f t="shared" si="3"/>
        <v>2500000</v>
      </c>
      <c r="H10" s="11">
        <v>0</v>
      </c>
      <c r="I10" s="8">
        <f t="shared" si="4"/>
        <v>0</v>
      </c>
      <c r="J10" s="8">
        <f t="shared" si="5"/>
        <v>2500000</v>
      </c>
    </row>
    <row r="11" spans="1:10" x14ac:dyDescent="0.2">
      <c r="A11" s="11">
        <v>6</v>
      </c>
      <c r="B11" s="11" t="s">
        <v>23</v>
      </c>
      <c r="C11" s="31" t="s">
        <v>9</v>
      </c>
      <c r="D11" s="8" t="str">
        <f t="shared" si="0"/>
        <v>Operator</v>
      </c>
      <c r="E11" s="8" t="str">
        <f t="shared" si="1"/>
        <v>Married</v>
      </c>
      <c r="F11" s="8" t="str">
        <f t="shared" si="2"/>
        <v>QUALITY CONTROL</v>
      </c>
      <c r="G11" s="8">
        <f t="shared" si="3"/>
        <v>2600000</v>
      </c>
      <c r="H11" s="11">
        <v>3</v>
      </c>
      <c r="I11" s="8">
        <f t="shared" si="4"/>
        <v>75000</v>
      </c>
      <c r="J11" s="8">
        <f t="shared" si="5"/>
        <v>2675000</v>
      </c>
    </row>
    <row r="12" spans="1:10" x14ac:dyDescent="0.2">
      <c r="A12" s="11">
        <v>7</v>
      </c>
      <c r="B12" s="11" t="s">
        <v>24</v>
      </c>
      <c r="C12" s="31" t="s">
        <v>10</v>
      </c>
      <c r="D12" s="8" t="str">
        <f t="shared" si="0"/>
        <v>Staff</v>
      </c>
      <c r="E12" s="8" t="str">
        <f t="shared" si="1"/>
        <v>Single</v>
      </c>
      <c r="F12" s="8" t="str">
        <f t="shared" si="2"/>
        <v>QUALITY CONTROL</v>
      </c>
      <c r="G12" s="8">
        <f t="shared" si="3"/>
        <v>2600000</v>
      </c>
      <c r="H12" s="11">
        <v>0</v>
      </c>
      <c r="I12" s="8">
        <f t="shared" si="4"/>
        <v>0</v>
      </c>
      <c r="J12" s="8">
        <f t="shared" si="5"/>
        <v>2600000</v>
      </c>
    </row>
    <row r="13" spans="1:10" x14ac:dyDescent="0.2">
      <c r="A13" s="11">
        <v>8</v>
      </c>
      <c r="B13" s="11" t="s">
        <v>25</v>
      </c>
      <c r="C13" s="31" t="s">
        <v>11</v>
      </c>
      <c r="D13" s="8" t="str">
        <f t="shared" si="0"/>
        <v>Staff</v>
      </c>
      <c r="E13" s="8" t="str">
        <f t="shared" si="1"/>
        <v>Single</v>
      </c>
      <c r="F13" s="8" t="str">
        <f t="shared" si="2"/>
        <v>ENGINEERING</v>
      </c>
      <c r="G13" s="8">
        <f t="shared" si="3"/>
        <v>2300000</v>
      </c>
      <c r="H13" s="11">
        <v>0</v>
      </c>
      <c r="I13" s="8">
        <f t="shared" si="4"/>
        <v>0</v>
      </c>
      <c r="J13" s="8">
        <f t="shared" si="5"/>
        <v>2300000</v>
      </c>
    </row>
    <row r="14" spans="1:10" x14ac:dyDescent="0.2">
      <c r="A14" s="11">
        <v>9</v>
      </c>
      <c r="B14" s="11" t="s">
        <v>26</v>
      </c>
      <c r="C14" s="31" t="s">
        <v>12</v>
      </c>
      <c r="D14" s="8" t="str">
        <f t="shared" si="0"/>
        <v>Staff</v>
      </c>
      <c r="E14" s="8" t="str">
        <f t="shared" si="1"/>
        <v>Married</v>
      </c>
      <c r="F14" s="8" t="str">
        <f t="shared" si="2"/>
        <v>PRODUKSI</v>
      </c>
      <c r="G14" s="8">
        <f t="shared" si="3"/>
        <v>2000000</v>
      </c>
      <c r="H14" s="11">
        <v>1</v>
      </c>
      <c r="I14" s="8">
        <f t="shared" si="4"/>
        <v>25000</v>
      </c>
      <c r="J14" s="8">
        <f t="shared" si="5"/>
        <v>2025000</v>
      </c>
    </row>
    <row r="15" spans="1:10" ht="13.5" thickBot="1" x14ac:dyDescent="0.25">
      <c r="A15" s="15">
        <v>10</v>
      </c>
      <c r="B15" s="15" t="s">
        <v>27</v>
      </c>
      <c r="C15" s="32" t="s">
        <v>13</v>
      </c>
      <c r="D15" s="8" t="str">
        <f t="shared" si="0"/>
        <v>Kepala</v>
      </c>
      <c r="E15" s="8" t="str">
        <f t="shared" si="1"/>
        <v>Married</v>
      </c>
      <c r="F15" s="8" t="str">
        <f t="shared" si="2"/>
        <v>PRODUKSI</v>
      </c>
      <c r="G15" s="8">
        <f t="shared" si="3"/>
        <v>2000000</v>
      </c>
      <c r="H15" s="15">
        <v>0</v>
      </c>
      <c r="I15" s="8">
        <f t="shared" si="4"/>
        <v>0</v>
      </c>
      <c r="J15" s="8">
        <f t="shared" si="5"/>
        <v>2000000</v>
      </c>
    </row>
    <row r="16" spans="1:10" ht="13.5" thickBot="1" x14ac:dyDescent="0.25">
      <c r="A16" s="21" t="s">
        <v>61</v>
      </c>
      <c r="B16" s="22"/>
      <c r="C16" s="22"/>
      <c r="D16" s="22"/>
      <c r="E16" s="22"/>
      <c r="F16" s="22"/>
      <c r="G16" s="22"/>
      <c r="H16" s="74"/>
      <c r="I16" s="75"/>
      <c r="J16" s="16">
        <f>SUM(J6:J15)</f>
        <v>23850000</v>
      </c>
    </row>
    <row r="17" spans="1:10" ht="13.5" thickBot="1" x14ac:dyDescent="0.25">
      <c r="A17" s="23" t="s">
        <v>62</v>
      </c>
      <c r="B17" s="24"/>
      <c r="C17" s="24"/>
      <c r="D17" s="24"/>
      <c r="E17" s="24"/>
      <c r="F17" s="24"/>
      <c r="G17" s="24"/>
      <c r="H17" s="76"/>
      <c r="I17" s="77"/>
      <c r="J17" s="16">
        <f>MAX(J6:J15)</f>
        <v>2675000</v>
      </c>
    </row>
    <row r="18" spans="1:10" ht="13.5" thickBot="1" x14ac:dyDescent="0.25">
      <c r="A18" s="23" t="s">
        <v>105</v>
      </c>
      <c r="B18" s="24"/>
      <c r="C18" s="24"/>
      <c r="D18" s="24"/>
      <c r="E18" s="24"/>
      <c r="F18" s="24"/>
      <c r="G18" s="24"/>
      <c r="H18" s="76"/>
      <c r="I18" s="77"/>
      <c r="J18" s="16">
        <f>MIN(J6:J15)</f>
        <v>2000000</v>
      </c>
    </row>
    <row r="19" spans="1:10" ht="13.5" thickBot="1" x14ac:dyDescent="0.25">
      <c r="A19" s="23" t="s">
        <v>64</v>
      </c>
      <c r="B19" s="24"/>
      <c r="C19" s="24"/>
      <c r="D19" s="24"/>
      <c r="E19" s="24"/>
      <c r="F19" s="24"/>
      <c r="G19" s="24"/>
      <c r="H19" s="76"/>
      <c r="I19" s="77"/>
      <c r="J19" s="16">
        <f>AVERAGE(J6:J15)</f>
        <v>2385000</v>
      </c>
    </row>
    <row r="20" spans="1:10" ht="13.5" thickBot="1" x14ac:dyDescent="0.25">
      <c r="A20" s="25" t="s">
        <v>65</v>
      </c>
      <c r="B20" s="26"/>
      <c r="C20" s="26"/>
      <c r="D20" s="26"/>
      <c r="E20" s="26"/>
      <c r="F20" s="26"/>
      <c r="G20" s="26"/>
      <c r="H20" s="26"/>
      <c r="I20" s="8"/>
      <c r="J20" s="16">
        <f>COUNT(J6:J15)</f>
        <v>10</v>
      </c>
    </row>
    <row r="22" spans="1:10" ht="13.5" thickBot="1" x14ac:dyDescent="0.25">
      <c r="B22" s="1" t="s">
        <v>94</v>
      </c>
    </row>
    <row r="23" spans="1:10" ht="13.5" thickBot="1" x14ac:dyDescent="0.25">
      <c r="B23" s="16" t="s">
        <v>16</v>
      </c>
      <c r="C23" s="16" t="s">
        <v>5</v>
      </c>
      <c r="D23" s="16" t="s">
        <v>17</v>
      </c>
      <c r="F23" s="27" t="s">
        <v>233</v>
      </c>
    </row>
    <row r="24" spans="1:10" x14ac:dyDescent="0.2">
      <c r="B24" s="8" t="s">
        <v>28</v>
      </c>
      <c r="C24" s="6" t="s">
        <v>34</v>
      </c>
      <c r="D24" s="37">
        <v>2500000</v>
      </c>
      <c r="F24" s="1" t="s">
        <v>99</v>
      </c>
    </row>
    <row r="25" spans="1:10" x14ac:dyDescent="0.2">
      <c r="B25" s="11" t="s">
        <v>29</v>
      </c>
      <c r="C25" s="9" t="s">
        <v>33</v>
      </c>
      <c r="D25" s="38">
        <v>2300000</v>
      </c>
      <c r="G25" t="s">
        <v>95</v>
      </c>
    </row>
    <row r="26" spans="1:10" x14ac:dyDescent="0.2">
      <c r="B26" s="11" t="s">
        <v>30</v>
      </c>
      <c r="C26" s="9" t="s">
        <v>234</v>
      </c>
      <c r="D26" s="38">
        <v>2000000</v>
      </c>
      <c r="G26" t="s">
        <v>97</v>
      </c>
    </row>
    <row r="27" spans="1:10" ht="13.5" thickBot="1" x14ac:dyDescent="0.25">
      <c r="B27" s="15" t="s">
        <v>31</v>
      </c>
      <c r="C27" s="13" t="s">
        <v>32</v>
      </c>
      <c r="D27" s="39">
        <v>2600000</v>
      </c>
      <c r="G27" t="s">
        <v>98</v>
      </c>
    </row>
    <row r="28" spans="1:10" x14ac:dyDescent="0.2">
      <c r="F28" s="1" t="s">
        <v>100</v>
      </c>
    </row>
    <row r="29" spans="1:10" x14ac:dyDescent="0.2">
      <c r="G29" t="s">
        <v>96</v>
      </c>
    </row>
    <row r="30" spans="1:10" x14ac:dyDescent="0.2">
      <c r="F30" s="1" t="s">
        <v>101</v>
      </c>
    </row>
    <row r="31" spans="1:10" x14ac:dyDescent="0.2">
      <c r="F31" s="1" t="s">
        <v>36</v>
      </c>
    </row>
    <row r="32" spans="1:10" x14ac:dyDescent="0.2">
      <c r="F32" s="1" t="s">
        <v>106</v>
      </c>
    </row>
    <row r="33" spans="6:7" x14ac:dyDescent="0.2">
      <c r="G33" t="s">
        <v>102</v>
      </c>
    </row>
    <row r="34" spans="6:7" x14ac:dyDescent="0.2">
      <c r="G34" t="s">
        <v>103</v>
      </c>
    </row>
    <row r="35" spans="6:7" x14ac:dyDescent="0.2">
      <c r="F35" s="1" t="s">
        <v>107</v>
      </c>
    </row>
    <row r="36" spans="6:7" x14ac:dyDescent="0.2">
      <c r="F36" s="1" t="s">
        <v>104</v>
      </c>
    </row>
  </sheetData>
  <mergeCells count="4">
    <mergeCell ref="H16:I16"/>
    <mergeCell ref="H17:I17"/>
    <mergeCell ref="H18:I18"/>
    <mergeCell ref="H19:I19"/>
  </mergeCells>
  <phoneticPr fontId="0" type="noConversion"/>
  <pageMargins left="0.70866141732283472" right="0.39370078740157483" top="0.98425196850393704" bottom="0.70866141732283472" header="0.35433070866141736" footer="0.35433070866141736"/>
  <pageSetup paperSize="9" orientation="landscape" horizontalDpi="300" verticalDpi="300" r:id="rId1"/>
  <headerFooter alignWithMargins="0">
    <oddHeader>&amp;C&amp;"Courier New,Regular"SOAL REMIDI TEKNOLOGI INFORMASI DAN KOMUNIKASI
DURASI : 45 MENIT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showGridLines="0" topLeftCell="A4" workbookViewId="0">
      <selection activeCell="F7" sqref="F7"/>
    </sheetView>
  </sheetViews>
  <sheetFormatPr defaultRowHeight="12.75" x14ac:dyDescent="0.2"/>
  <cols>
    <col min="1" max="1" width="3.7109375" customWidth="1"/>
    <col min="2" max="2" width="14" customWidth="1"/>
    <col min="3" max="3" width="9.28515625" customWidth="1"/>
    <col min="4" max="4" width="11.85546875" customWidth="1"/>
    <col min="5" max="5" width="11.42578125" customWidth="1"/>
    <col min="6" max="6" width="12.28515625" customWidth="1"/>
    <col min="7" max="7" width="9.7109375" customWidth="1"/>
    <col min="8" max="8" width="11.28515625" customWidth="1"/>
    <col min="9" max="9" width="13.85546875" customWidth="1"/>
    <col min="10" max="10" width="19.140625" customWidth="1"/>
  </cols>
  <sheetData>
    <row r="1" spans="1:14" x14ac:dyDescent="0.2">
      <c r="A1" s="29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" x14ac:dyDescent="0.25">
      <c r="A2" s="34" t="s">
        <v>229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t="s">
        <v>230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5" spans="1:14" ht="15" customHeight="1" thickBot="1" x14ac:dyDescent="0.25">
      <c r="A5" s="4" t="s">
        <v>38</v>
      </c>
      <c r="B5" s="4"/>
      <c r="C5" s="4">
        <v>5000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9.75" customHeight="1" thickBot="1" x14ac:dyDescent="0.25">
      <c r="A6" s="5" t="s">
        <v>39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5" t="s">
        <v>45</v>
      </c>
      <c r="H6" s="5" t="s">
        <v>47</v>
      </c>
      <c r="I6" s="5" t="s">
        <v>48</v>
      </c>
      <c r="J6" s="5" t="s">
        <v>49</v>
      </c>
    </row>
    <row r="7" spans="1:14" ht="13.5" thickBot="1" x14ac:dyDescent="0.25">
      <c r="A7" s="6">
        <v>1</v>
      </c>
      <c r="B7" s="7" t="s">
        <v>50</v>
      </c>
      <c r="C7" s="30" t="s">
        <v>194</v>
      </c>
      <c r="D7" s="30" t="str">
        <f>HLOOKUP(VALUE(LEFT(C7,3)),$A$24:$F$25,2,0)</f>
        <v>Operator</v>
      </c>
      <c r="E7" s="30">
        <f>HLOOKUP(VALUE(LEFT(C7,3)),$A$24:$F$26,3,0)</f>
        <v>1000000</v>
      </c>
      <c r="F7" s="30" t="str">
        <f>IF(RIGHT(C7,1)="M","Married",IF(RIGHT(C7,1)="S","Samplok",0))</f>
        <v>Married</v>
      </c>
      <c r="G7" s="67">
        <f>IF(F7="Married",20%*E7,IF(F7="Samplok",0,0))</f>
        <v>200000</v>
      </c>
      <c r="H7" s="30">
        <v>10</v>
      </c>
      <c r="I7" s="68">
        <f>$C$5*H7</f>
        <v>50000</v>
      </c>
      <c r="J7" s="30">
        <f>E7+G7+I7</f>
        <v>1250000</v>
      </c>
    </row>
    <row r="8" spans="1:14" ht="13.5" thickBot="1" x14ac:dyDescent="0.25">
      <c r="A8" s="9">
        <v>2</v>
      </c>
      <c r="B8" s="10" t="s">
        <v>52</v>
      </c>
      <c r="C8" s="8" t="s">
        <v>195</v>
      </c>
      <c r="D8" s="30" t="str">
        <f t="shared" ref="D8:D16" si="0">HLOOKUP(VALUE(LEFT(C8,3)),$A$24:$F$25,2,0)</f>
        <v>Supervisor</v>
      </c>
      <c r="E8" s="30">
        <f t="shared" ref="E8:E16" si="1">HLOOKUP(VALUE(LEFT(C8,3)),$A$24:$F$26,3,0)</f>
        <v>3000000</v>
      </c>
      <c r="F8" s="30" t="str">
        <f t="shared" ref="F8:F16" si="2">IF(RIGHT(C8,1)="M","Married",IF(RIGHT(C8,1)="S","Samplok",0))</f>
        <v>Married</v>
      </c>
      <c r="G8" s="67">
        <f t="shared" ref="G8:G16" si="3">IF(F8="Married",20%*E8,IF(F8="Samplok",0,0))</f>
        <v>600000</v>
      </c>
      <c r="H8" s="11">
        <v>50</v>
      </c>
      <c r="I8" s="68">
        <f t="shared" ref="I8:I16" si="4">$C$5*H8</f>
        <v>250000</v>
      </c>
      <c r="J8" s="30">
        <f t="shared" ref="J8:J16" si="5">E8+G8+I8</f>
        <v>3850000</v>
      </c>
    </row>
    <row r="9" spans="1:14" ht="13.5" thickBot="1" x14ac:dyDescent="0.25">
      <c r="A9" s="9">
        <v>3</v>
      </c>
      <c r="B9" s="10" t="s">
        <v>53</v>
      </c>
      <c r="C9" s="8" t="s">
        <v>196</v>
      </c>
      <c r="D9" s="30" t="str">
        <f t="shared" si="0"/>
        <v>Foreman</v>
      </c>
      <c r="E9" s="30">
        <f t="shared" si="1"/>
        <v>2000000</v>
      </c>
      <c r="F9" s="30" t="str">
        <f t="shared" si="2"/>
        <v>Married</v>
      </c>
      <c r="G9" s="67">
        <f t="shared" si="3"/>
        <v>400000</v>
      </c>
      <c r="H9" s="11">
        <v>25</v>
      </c>
      <c r="I9" s="68">
        <f t="shared" si="4"/>
        <v>125000</v>
      </c>
      <c r="J9" s="30">
        <f t="shared" si="5"/>
        <v>2525000</v>
      </c>
    </row>
    <row r="10" spans="1:14" ht="13.5" thickBot="1" x14ac:dyDescent="0.25">
      <c r="A10" s="9">
        <v>4</v>
      </c>
      <c r="B10" s="10" t="s">
        <v>54</v>
      </c>
      <c r="C10" s="8" t="s">
        <v>197</v>
      </c>
      <c r="D10" s="30" t="str">
        <f t="shared" si="0"/>
        <v>Mandor</v>
      </c>
      <c r="E10" s="30">
        <f t="shared" si="1"/>
        <v>1500000</v>
      </c>
      <c r="F10" s="30" t="str">
        <f t="shared" si="2"/>
        <v>Samplok</v>
      </c>
      <c r="G10" s="67">
        <f t="shared" si="3"/>
        <v>0</v>
      </c>
      <c r="H10" s="11">
        <v>15</v>
      </c>
      <c r="I10" s="68">
        <f t="shared" si="4"/>
        <v>75000</v>
      </c>
      <c r="J10" s="30">
        <f t="shared" si="5"/>
        <v>1575000</v>
      </c>
    </row>
    <row r="11" spans="1:14" ht="13.5" thickBot="1" x14ac:dyDescent="0.25">
      <c r="A11" s="9">
        <v>5</v>
      </c>
      <c r="B11" s="10" t="s">
        <v>55</v>
      </c>
      <c r="C11" s="8" t="s">
        <v>198</v>
      </c>
      <c r="D11" s="30" t="str">
        <f t="shared" si="0"/>
        <v>Supervisor</v>
      </c>
      <c r="E11" s="30">
        <f t="shared" si="1"/>
        <v>3000000</v>
      </c>
      <c r="F11" s="30" t="str">
        <f t="shared" si="2"/>
        <v>Samplok</v>
      </c>
      <c r="G11" s="67">
        <f t="shared" si="3"/>
        <v>0</v>
      </c>
      <c r="H11" s="11">
        <v>20</v>
      </c>
      <c r="I11" s="68">
        <f t="shared" si="4"/>
        <v>100000</v>
      </c>
      <c r="J11" s="30">
        <f t="shared" si="5"/>
        <v>3100000</v>
      </c>
    </row>
    <row r="12" spans="1:14" ht="13.5" thickBot="1" x14ac:dyDescent="0.25">
      <c r="A12" s="9">
        <v>6</v>
      </c>
      <c r="B12" s="12" t="s">
        <v>56</v>
      </c>
      <c r="C12" s="8" t="s">
        <v>196</v>
      </c>
      <c r="D12" s="30" t="str">
        <f t="shared" si="0"/>
        <v>Foreman</v>
      </c>
      <c r="E12" s="30">
        <f t="shared" si="1"/>
        <v>2000000</v>
      </c>
      <c r="F12" s="30" t="str">
        <f t="shared" si="2"/>
        <v>Married</v>
      </c>
      <c r="G12" s="67">
        <f t="shared" si="3"/>
        <v>400000</v>
      </c>
      <c r="H12" s="11">
        <v>13</v>
      </c>
      <c r="I12" s="68">
        <f t="shared" si="4"/>
        <v>65000</v>
      </c>
      <c r="J12" s="30">
        <f t="shared" si="5"/>
        <v>2465000</v>
      </c>
    </row>
    <row r="13" spans="1:14" ht="13.5" thickBot="1" x14ac:dyDescent="0.25">
      <c r="A13" s="9">
        <v>7</v>
      </c>
      <c r="B13" s="10" t="s">
        <v>57</v>
      </c>
      <c r="C13" s="8" t="s">
        <v>197</v>
      </c>
      <c r="D13" s="30" t="str">
        <f t="shared" si="0"/>
        <v>Mandor</v>
      </c>
      <c r="E13" s="30">
        <f t="shared" si="1"/>
        <v>1500000</v>
      </c>
      <c r="F13" s="30" t="str">
        <f t="shared" si="2"/>
        <v>Samplok</v>
      </c>
      <c r="G13" s="67">
        <f t="shared" si="3"/>
        <v>0</v>
      </c>
      <c r="H13" s="11">
        <v>30</v>
      </c>
      <c r="I13" s="68">
        <f t="shared" si="4"/>
        <v>150000</v>
      </c>
      <c r="J13" s="30">
        <f t="shared" si="5"/>
        <v>1650000</v>
      </c>
    </row>
    <row r="14" spans="1:14" ht="13.5" thickBot="1" x14ac:dyDescent="0.25">
      <c r="A14" s="9">
        <v>8</v>
      </c>
      <c r="B14" s="10" t="s">
        <v>58</v>
      </c>
      <c r="C14" s="8" t="s">
        <v>196</v>
      </c>
      <c r="D14" s="30" t="str">
        <f t="shared" si="0"/>
        <v>Foreman</v>
      </c>
      <c r="E14" s="30">
        <f t="shared" si="1"/>
        <v>2000000</v>
      </c>
      <c r="F14" s="30" t="str">
        <f t="shared" si="2"/>
        <v>Married</v>
      </c>
      <c r="G14" s="67">
        <f t="shared" si="3"/>
        <v>400000</v>
      </c>
      <c r="H14" s="11">
        <v>20</v>
      </c>
      <c r="I14" s="68">
        <f t="shared" si="4"/>
        <v>100000</v>
      </c>
      <c r="J14" s="30">
        <f t="shared" si="5"/>
        <v>2500000</v>
      </c>
    </row>
    <row r="15" spans="1:14" ht="13.5" thickBot="1" x14ac:dyDescent="0.25">
      <c r="A15" s="9">
        <v>9</v>
      </c>
      <c r="B15" s="10" t="s">
        <v>59</v>
      </c>
      <c r="C15" s="8" t="s">
        <v>199</v>
      </c>
      <c r="D15" s="30" t="str">
        <f t="shared" si="0"/>
        <v>Operator</v>
      </c>
      <c r="E15" s="30">
        <f t="shared" si="1"/>
        <v>1000000</v>
      </c>
      <c r="F15" s="30" t="str">
        <f t="shared" si="2"/>
        <v>Samplok</v>
      </c>
      <c r="G15" s="67">
        <f t="shared" si="3"/>
        <v>0</v>
      </c>
      <c r="H15" s="11">
        <v>25</v>
      </c>
      <c r="I15" s="68">
        <f t="shared" si="4"/>
        <v>125000</v>
      </c>
      <c r="J15" s="30">
        <f t="shared" si="5"/>
        <v>1125000</v>
      </c>
    </row>
    <row r="16" spans="1:14" ht="13.5" thickBot="1" x14ac:dyDescent="0.25">
      <c r="A16" s="13">
        <v>10</v>
      </c>
      <c r="B16" s="14" t="s">
        <v>60</v>
      </c>
      <c r="C16" s="66" t="s">
        <v>197</v>
      </c>
      <c r="D16" s="30" t="str">
        <f t="shared" si="0"/>
        <v>Mandor</v>
      </c>
      <c r="E16" s="30">
        <f t="shared" si="1"/>
        <v>1500000</v>
      </c>
      <c r="F16" s="30" t="str">
        <f t="shared" si="2"/>
        <v>Samplok</v>
      </c>
      <c r="G16" s="67">
        <f t="shared" si="3"/>
        <v>0</v>
      </c>
      <c r="H16" s="15">
        <v>5</v>
      </c>
      <c r="I16" s="68">
        <f t="shared" si="4"/>
        <v>25000</v>
      </c>
      <c r="J16" s="30">
        <f t="shared" si="5"/>
        <v>1525000</v>
      </c>
    </row>
    <row r="17" spans="1:14" ht="13.5" thickBot="1" x14ac:dyDescent="0.25">
      <c r="A17" s="21" t="s">
        <v>61</v>
      </c>
      <c r="B17" s="22"/>
      <c r="C17" s="22"/>
      <c r="D17" s="22"/>
      <c r="E17" s="22"/>
      <c r="F17" s="22"/>
      <c r="G17" s="22"/>
      <c r="H17" s="22"/>
      <c r="I17" s="22"/>
      <c r="J17" s="16">
        <f>SUM(J7:J16)</f>
        <v>21565000</v>
      </c>
    </row>
    <row r="18" spans="1:14" ht="13.5" thickBot="1" x14ac:dyDescent="0.25">
      <c r="A18" s="23" t="s">
        <v>62</v>
      </c>
      <c r="B18" s="24"/>
      <c r="C18" s="24"/>
      <c r="D18" s="24"/>
      <c r="E18" s="24"/>
      <c r="F18" s="24"/>
      <c r="G18" s="24"/>
      <c r="H18" s="24"/>
      <c r="I18" s="24"/>
      <c r="J18" s="16">
        <f>MAX(J7:J16)</f>
        <v>3850000</v>
      </c>
    </row>
    <row r="19" spans="1:14" ht="13.5" thickBot="1" x14ac:dyDescent="0.25">
      <c r="A19" s="23" t="s">
        <v>63</v>
      </c>
      <c r="B19" s="24"/>
      <c r="C19" s="24"/>
      <c r="D19" s="24"/>
      <c r="E19" s="24"/>
      <c r="F19" s="24"/>
      <c r="G19" s="24"/>
      <c r="H19" s="24"/>
      <c r="I19" s="24"/>
      <c r="J19" s="16">
        <f>MIN(J7:J16)</f>
        <v>1125000</v>
      </c>
    </row>
    <row r="20" spans="1:14" ht="13.5" thickBot="1" x14ac:dyDescent="0.25">
      <c r="A20" s="23" t="s">
        <v>64</v>
      </c>
      <c r="B20" s="24"/>
      <c r="C20" s="24"/>
      <c r="D20" s="24"/>
      <c r="E20" s="24"/>
      <c r="F20" s="24"/>
      <c r="G20" s="24"/>
      <c r="H20" s="24"/>
      <c r="I20" s="24"/>
      <c r="J20" s="16">
        <f>AVERAGE(J7:J16)</f>
        <v>2156500</v>
      </c>
    </row>
    <row r="21" spans="1:14" ht="13.5" thickBot="1" x14ac:dyDescent="0.25">
      <c r="A21" s="25" t="s">
        <v>65</v>
      </c>
      <c r="B21" s="26"/>
      <c r="C21" s="26"/>
      <c r="D21" s="26"/>
      <c r="E21" s="26"/>
      <c r="F21" s="26"/>
      <c r="G21" s="26"/>
      <c r="H21" s="26"/>
      <c r="I21" s="26"/>
      <c r="J21" s="16">
        <f>COUNT(J7:J16)</f>
        <v>10</v>
      </c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ht="13.5" thickBot="1" x14ac:dyDescent="0.25">
      <c r="A23" s="1" t="s">
        <v>66</v>
      </c>
      <c r="G23" s="1"/>
    </row>
    <row r="24" spans="1:14" x14ac:dyDescent="0.2">
      <c r="A24" s="78" t="s">
        <v>67</v>
      </c>
      <c r="B24" s="79"/>
      <c r="C24" s="17">
        <v>101</v>
      </c>
      <c r="D24" s="17">
        <v>102</v>
      </c>
      <c r="E24" s="17">
        <v>103</v>
      </c>
      <c r="F24" s="18">
        <v>104</v>
      </c>
      <c r="G24" s="1"/>
      <c r="H24" s="1" t="s">
        <v>109</v>
      </c>
    </row>
    <row r="25" spans="1:14" x14ac:dyDescent="0.2">
      <c r="A25" s="80" t="s">
        <v>42</v>
      </c>
      <c r="B25" s="81"/>
      <c r="C25" s="71" t="s">
        <v>68</v>
      </c>
      <c r="D25" s="71" t="s">
        <v>69</v>
      </c>
      <c r="E25" s="71" t="s">
        <v>70</v>
      </c>
      <c r="F25" s="72" t="s">
        <v>71</v>
      </c>
      <c r="I25" t="s">
        <v>81</v>
      </c>
    </row>
    <row r="26" spans="1:14" x14ac:dyDescent="0.2">
      <c r="A26" s="82" t="s">
        <v>235</v>
      </c>
      <c r="B26" s="82"/>
      <c r="C26" s="73">
        <v>1000000</v>
      </c>
      <c r="D26" s="73">
        <v>1500000</v>
      </c>
      <c r="E26" s="73">
        <v>2000000</v>
      </c>
      <c r="F26" s="73">
        <v>3000000</v>
      </c>
      <c r="G26" s="2"/>
      <c r="I26" t="s">
        <v>83</v>
      </c>
    </row>
    <row r="27" spans="1:14" ht="13.5" customHeight="1" x14ac:dyDescent="0.2">
      <c r="A27" s="27" t="s">
        <v>233</v>
      </c>
      <c r="F27" s="1"/>
      <c r="G27" s="2"/>
      <c r="H27" s="1" t="s">
        <v>84</v>
      </c>
    </row>
    <row r="28" spans="1:14" x14ac:dyDescent="0.2">
      <c r="A28" s="1" t="s">
        <v>108</v>
      </c>
      <c r="I28" t="s">
        <v>85</v>
      </c>
    </row>
    <row r="29" spans="1:14" x14ac:dyDescent="0.2">
      <c r="A29" s="1" t="s">
        <v>73</v>
      </c>
      <c r="I29" t="s">
        <v>110</v>
      </c>
    </row>
    <row r="30" spans="1:14" x14ac:dyDescent="0.2">
      <c r="B30" t="s">
        <v>75</v>
      </c>
      <c r="H30" s="1" t="s">
        <v>72</v>
      </c>
    </row>
    <row r="31" spans="1:14" x14ac:dyDescent="0.2">
      <c r="B31" t="s">
        <v>76</v>
      </c>
      <c r="I31" t="s">
        <v>74</v>
      </c>
    </row>
    <row r="32" spans="1:14" x14ac:dyDescent="0.2">
      <c r="B32" t="s">
        <v>77</v>
      </c>
      <c r="H32" s="1" t="s">
        <v>79</v>
      </c>
    </row>
    <row r="33" spans="2:8" x14ac:dyDescent="0.2">
      <c r="B33" t="s">
        <v>78</v>
      </c>
      <c r="H33" s="1" t="s">
        <v>80</v>
      </c>
    </row>
    <row r="34" spans="2:8" x14ac:dyDescent="0.2">
      <c r="H34" s="1" t="s">
        <v>82</v>
      </c>
    </row>
    <row r="36" spans="2:8" x14ac:dyDescent="0.2">
      <c r="H36" s="1"/>
    </row>
    <row r="41" spans="2:8" x14ac:dyDescent="0.2">
      <c r="H41" s="1"/>
    </row>
  </sheetData>
  <mergeCells count="3">
    <mergeCell ref="A24:B24"/>
    <mergeCell ref="A25:B25"/>
    <mergeCell ref="A26:B26"/>
  </mergeCells>
  <phoneticPr fontId="0" type="noConversion"/>
  <pageMargins left="0.75" right="0.48" top="0.94" bottom="0.6" header="0.32" footer="0.25"/>
  <pageSetup paperSize="9" orientation="landscape" horizontalDpi="1200" verticalDpi="1200" r:id="rId1"/>
  <headerFooter alignWithMargins="0">
    <oddHeader>&amp;C&amp;"Courier New,Regular"SOAL UJIAN TEKNOLOGI INFORMASI DAN KOMUNIKASI
TIPE SOAL B
DURASI : 45 MENIT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showGridLines="0" topLeftCell="A13" workbookViewId="0">
      <selection activeCell="J22" sqref="J22"/>
    </sheetView>
  </sheetViews>
  <sheetFormatPr defaultRowHeight="12.75" x14ac:dyDescent="0.2"/>
  <cols>
    <col min="1" max="1" width="5.42578125" customWidth="1"/>
    <col min="2" max="2" width="14" customWidth="1"/>
    <col min="3" max="3" width="9.5703125" customWidth="1"/>
    <col min="4" max="4" width="15" customWidth="1"/>
    <col min="5" max="5" width="14.7109375" customWidth="1"/>
    <col min="6" max="6" width="11" customWidth="1"/>
    <col min="7" max="7" width="10" customWidth="1"/>
    <col min="8" max="8" width="10.7109375" customWidth="1"/>
    <col min="9" max="9" width="14.140625" customWidth="1"/>
    <col min="10" max="10" width="11.85546875" customWidth="1"/>
  </cols>
  <sheetData>
    <row r="1" spans="1:10" x14ac:dyDescent="0.2">
      <c r="A1" s="1" t="s">
        <v>87</v>
      </c>
    </row>
    <row r="2" spans="1:10" ht="18" x14ac:dyDescent="0.25">
      <c r="A2" s="34" t="s">
        <v>231</v>
      </c>
    </row>
    <row r="4" spans="1:10" ht="13.5" thickBot="1" x14ac:dyDescent="0.25"/>
    <row r="5" spans="1:10" ht="13.5" thickBot="1" x14ac:dyDescent="0.25">
      <c r="A5" s="83" t="s">
        <v>0</v>
      </c>
      <c r="B5" s="83" t="s">
        <v>2</v>
      </c>
      <c r="C5" s="83" t="s">
        <v>16</v>
      </c>
      <c r="D5" s="83" t="s">
        <v>88</v>
      </c>
      <c r="E5" s="83" t="s">
        <v>144</v>
      </c>
      <c r="F5" s="83" t="s">
        <v>145</v>
      </c>
      <c r="G5" s="85" t="s">
        <v>93</v>
      </c>
      <c r="H5" s="85"/>
      <c r="I5" s="83" t="s">
        <v>91</v>
      </c>
      <c r="J5" s="83" t="s">
        <v>92</v>
      </c>
    </row>
    <row r="6" spans="1:10" ht="13.5" thickBot="1" x14ac:dyDescent="0.25">
      <c r="A6" s="84"/>
      <c r="B6" s="84"/>
      <c r="C6" s="84"/>
      <c r="D6" s="84"/>
      <c r="E6" s="84"/>
      <c r="F6" s="84"/>
      <c r="G6" s="45" t="s">
        <v>89</v>
      </c>
      <c r="H6" s="45" t="s">
        <v>90</v>
      </c>
      <c r="I6" s="84"/>
      <c r="J6" s="84"/>
    </row>
    <row r="7" spans="1:10" ht="13.5" thickBot="1" x14ac:dyDescent="0.25">
      <c r="A7" s="6">
        <v>1</v>
      </c>
      <c r="B7" s="6" t="s">
        <v>111</v>
      </c>
      <c r="C7" s="30" t="s">
        <v>200</v>
      </c>
      <c r="D7" s="30" t="str">
        <f>HLOOKUP(LEFT(C7,1),$B$24:$F$25,2,0)</f>
        <v>Perpustakaan</v>
      </c>
      <c r="E7" s="30" t="str">
        <f>IF(RIGHT(C7,1)="1","Perorangan","Kelompok")</f>
        <v>Kelompok</v>
      </c>
      <c r="F7" s="30" t="str">
        <f>IF(MID(C7,2,2)="04","2004",IF(MID(C7,2,2)="5","2005",IF(MID(C7,2,2)="06","2006")))</f>
        <v>2006</v>
      </c>
      <c r="G7" s="30">
        <v>85</v>
      </c>
      <c r="H7" s="30">
        <v>90</v>
      </c>
      <c r="I7" s="30">
        <f>40%*G7+60%*H7</f>
        <v>88</v>
      </c>
      <c r="J7" s="8" t="str">
        <f>IF(I7&gt;=90,"A",IF(I7&gt;=80,"B",IF(I7&gt;=70,"C",IF(I7&gt;=60,"D","E"))))</f>
        <v>B</v>
      </c>
    </row>
    <row r="8" spans="1:10" ht="13.5" thickBot="1" x14ac:dyDescent="0.25">
      <c r="A8" s="9">
        <v>2</v>
      </c>
      <c r="B8" s="9" t="s">
        <v>112</v>
      </c>
      <c r="C8" s="8" t="s">
        <v>201</v>
      </c>
      <c r="D8" s="30" t="str">
        <f t="shared" ref="D8:D16" si="0">HLOOKUP(LEFT(C8,1),$B$24:$F$25,2,0)</f>
        <v>Laboratorium</v>
      </c>
      <c r="E8" s="30" t="str">
        <f t="shared" ref="E8:E16" si="1">IF(RIGHT(C8,1)="1","Perorangan","Kelompok")</f>
        <v>Perorangan</v>
      </c>
      <c r="F8" s="30" t="str">
        <f t="shared" ref="F8" si="2">IF(MID(C8,2,2)="04","2004",IF(MID(C8,2,2)="5","2005",IF(MID(C8,2,2)="06","2006")))</f>
        <v>2006</v>
      </c>
      <c r="G8" s="8">
        <v>80</v>
      </c>
      <c r="H8" s="8">
        <v>50</v>
      </c>
      <c r="I8" s="30">
        <f t="shared" ref="I8:I16" si="3">40%*G8+60%*H8</f>
        <v>62</v>
      </c>
      <c r="J8" s="8" t="str">
        <f t="shared" ref="J8:J16" si="4">IF(I8&gt;=90,"A",IF(I8&gt;=80,"B",IF(I8&gt;=70,"C",IF(I8&gt;=60,"D","E"))))</f>
        <v>D</v>
      </c>
    </row>
    <row r="9" spans="1:10" ht="13.5" thickBot="1" x14ac:dyDescent="0.25">
      <c r="A9" s="9">
        <v>3</v>
      </c>
      <c r="B9" s="9" t="s">
        <v>113</v>
      </c>
      <c r="C9" s="8" t="s">
        <v>202</v>
      </c>
      <c r="D9" s="30" t="str">
        <f t="shared" si="0"/>
        <v>Study tour</v>
      </c>
      <c r="E9" s="30" t="str">
        <f t="shared" si="1"/>
        <v>Kelompok</v>
      </c>
      <c r="F9" s="30" t="str">
        <f>IF(MID(C9,2,2)="04","2004",IF(MID(C9,2,2)="05","2005",IF(MID(C9,2,2)="06","2006")))</f>
        <v>2005</v>
      </c>
      <c r="G9" s="8">
        <v>75</v>
      </c>
      <c r="H9" s="8">
        <v>75</v>
      </c>
      <c r="I9" s="30">
        <f t="shared" si="3"/>
        <v>75</v>
      </c>
      <c r="J9" s="8" t="str">
        <f t="shared" si="4"/>
        <v>C</v>
      </c>
    </row>
    <row r="10" spans="1:10" ht="13.5" thickBot="1" x14ac:dyDescent="0.25">
      <c r="A10" s="9">
        <v>4</v>
      </c>
      <c r="B10" s="9" t="s">
        <v>114</v>
      </c>
      <c r="C10" s="8" t="s">
        <v>203</v>
      </c>
      <c r="D10" s="30" t="str">
        <f t="shared" si="0"/>
        <v>Museum</v>
      </c>
      <c r="E10" s="30" t="str">
        <f t="shared" si="1"/>
        <v>Perorangan</v>
      </c>
      <c r="F10" s="30" t="str">
        <f t="shared" ref="F10:F16" si="5">IF(MID(C10,2,2)="04","2004",IF(MID(C10,2,2)="05","2005",IF(MID(C10,2,2)="06","2006")))</f>
        <v>2004</v>
      </c>
      <c r="G10" s="8">
        <v>70</v>
      </c>
      <c r="H10" s="8">
        <v>70</v>
      </c>
      <c r="I10" s="30">
        <f t="shared" si="3"/>
        <v>70</v>
      </c>
      <c r="J10" s="8" t="str">
        <f t="shared" si="4"/>
        <v>C</v>
      </c>
    </row>
    <row r="11" spans="1:10" ht="13.5" thickBot="1" x14ac:dyDescent="0.25">
      <c r="A11" s="9">
        <v>5</v>
      </c>
      <c r="B11" s="9" t="s">
        <v>115</v>
      </c>
      <c r="C11" s="8" t="s">
        <v>204</v>
      </c>
      <c r="D11" s="30" t="str">
        <f t="shared" si="0"/>
        <v>Perpustakaan</v>
      </c>
      <c r="E11" s="30" t="str">
        <f t="shared" si="1"/>
        <v>Perorangan</v>
      </c>
      <c r="F11" s="30" t="str">
        <f t="shared" si="5"/>
        <v>2005</v>
      </c>
      <c r="G11" s="8">
        <v>55</v>
      </c>
      <c r="H11" s="8">
        <v>60</v>
      </c>
      <c r="I11" s="30">
        <f t="shared" si="3"/>
        <v>58</v>
      </c>
      <c r="J11" s="8" t="str">
        <f t="shared" si="4"/>
        <v>E</v>
      </c>
    </row>
    <row r="12" spans="1:10" ht="13.5" thickBot="1" x14ac:dyDescent="0.25">
      <c r="A12" s="9">
        <v>6</v>
      </c>
      <c r="B12" s="9" t="s">
        <v>116</v>
      </c>
      <c r="C12" s="8" t="s">
        <v>205</v>
      </c>
      <c r="D12" s="30" t="str">
        <f t="shared" si="0"/>
        <v>Study tour</v>
      </c>
      <c r="E12" s="30" t="str">
        <f t="shared" si="1"/>
        <v>Kelompok</v>
      </c>
      <c r="F12" s="30" t="str">
        <f t="shared" si="5"/>
        <v>2004</v>
      </c>
      <c r="G12" s="8">
        <v>85</v>
      </c>
      <c r="H12" s="8">
        <v>95</v>
      </c>
      <c r="I12" s="30">
        <f t="shared" si="3"/>
        <v>91</v>
      </c>
      <c r="J12" s="8" t="str">
        <f t="shared" si="4"/>
        <v>A</v>
      </c>
    </row>
    <row r="13" spans="1:10" ht="13.5" thickBot="1" x14ac:dyDescent="0.25">
      <c r="A13" s="9">
        <v>7</v>
      </c>
      <c r="B13" s="9" t="s">
        <v>117</v>
      </c>
      <c r="C13" s="8" t="s">
        <v>206</v>
      </c>
      <c r="D13" s="30" t="str">
        <f t="shared" si="0"/>
        <v>Study tour</v>
      </c>
      <c r="E13" s="30" t="str">
        <f t="shared" si="1"/>
        <v>Perorangan</v>
      </c>
      <c r="F13" s="30" t="str">
        <f t="shared" si="5"/>
        <v>2006</v>
      </c>
      <c r="G13" s="8">
        <v>70</v>
      </c>
      <c r="H13" s="8">
        <v>80</v>
      </c>
      <c r="I13" s="30">
        <f t="shared" si="3"/>
        <v>76</v>
      </c>
      <c r="J13" s="8" t="str">
        <f t="shared" si="4"/>
        <v>C</v>
      </c>
    </row>
    <row r="14" spans="1:10" ht="13.5" thickBot="1" x14ac:dyDescent="0.25">
      <c r="A14" s="9">
        <v>8</v>
      </c>
      <c r="B14" s="9" t="s">
        <v>118</v>
      </c>
      <c r="C14" s="8" t="s">
        <v>207</v>
      </c>
      <c r="D14" s="30" t="str">
        <f t="shared" si="0"/>
        <v>Laboratorium</v>
      </c>
      <c r="E14" s="30" t="str">
        <f t="shared" si="1"/>
        <v>Kelompok</v>
      </c>
      <c r="F14" s="30" t="str">
        <f t="shared" si="5"/>
        <v>2005</v>
      </c>
      <c r="G14" s="8">
        <v>50</v>
      </c>
      <c r="H14" s="8">
        <v>85</v>
      </c>
      <c r="I14" s="30">
        <f t="shared" si="3"/>
        <v>71</v>
      </c>
      <c r="J14" s="8" t="str">
        <f t="shared" si="4"/>
        <v>C</v>
      </c>
    </row>
    <row r="15" spans="1:10" ht="13.5" thickBot="1" x14ac:dyDescent="0.25">
      <c r="A15" s="9">
        <v>9</v>
      </c>
      <c r="B15" s="9" t="s">
        <v>119</v>
      </c>
      <c r="C15" s="8" t="s">
        <v>208</v>
      </c>
      <c r="D15" s="30" t="str">
        <f t="shared" si="0"/>
        <v>Museum</v>
      </c>
      <c r="E15" s="30" t="str">
        <f t="shared" si="1"/>
        <v>Perorangan</v>
      </c>
      <c r="F15" s="30" t="str">
        <f t="shared" si="5"/>
        <v>2005</v>
      </c>
      <c r="G15" s="8">
        <v>65</v>
      </c>
      <c r="H15" s="8">
        <v>75</v>
      </c>
      <c r="I15" s="30">
        <f t="shared" si="3"/>
        <v>71</v>
      </c>
      <c r="J15" s="8" t="str">
        <f t="shared" si="4"/>
        <v>C</v>
      </c>
    </row>
    <row r="16" spans="1:10" ht="13.5" thickBot="1" x14ac:dyDescent="0.25">
      <c r="A16" s="13">
        <v>10</v>
      </c>
      <c r="B16" s="13" t="s">
        <v>120</v>
      </c>
      <c r="C16" s="66" t="s">
        <v>209</v>
      </c>
      <c r="D16" s="30" t="str">
        <f t="shared" si="0"/>
        <v>Perpustakaan</v>
      </c>
      <c r="E16" s="30" t="str">
        <f t="shared" si="1"/>
        <v>Perorangan</v>
      </c>
      <c r="F16" s="30" t="str">
        <f t="shared" si="5"/>
        <v>2004</v>
      </c>
      <c r="G16" s="66">
        <v>45</v>
      </c>
      <c r="H16" s="66">
        <v>50</v>
      </c>
      <c r="I16" s="30">
        <f t="shared" si="3"/>
        <v>48</v>
      </c>
      <c r="J16" s="8" t="str">
        <f t="shared" si="4"/>
        <v>E</v>
      </c>
    </row>
    <row r="17" spans="1:10" ht="13.5" thickBot="1" x14ac:dyDescent="0.25">
      <c r="A17" s="43" t="s">
        <v>133</v>
      </c>
      <c r="B17" s="44"/>
      <c r="C17" s="44"/>
      <c r="D17" s="44"/>
      <c r="E17" s="44"/>
      <c r="F17" s="44"/>
      <c r="G17" s="44"/>
      <c r="H17" s="44"/>
      <c r="I17" s="46">
        <f>SUM(I7:I16)</f>
        <v>710</v>
      </c>
      <c r="J17" s="1"/>
    </row>
    <row r="18" spans="1:10" ht="13.5" thickBot="1" x14ac:dyDescent="0.25">
      <c r="A18" s="23" t="s">
        <v>134</v>
      </c>
      <c r="B18" s="24"/>
      <c r="C18" s="24"/>
      <c r="D18" s="24"/>
      <c r="E18" s="24"/>
      <c r="F18" s="24"/>
      <c r="G18" s="24"/>
      <c r="H18" s="24"/>
      <c r="I18" s="16">
        <f>MAX(I7:I16)</f>
        <v>91</v>
      </c>
      <c r="J18" s="1"/>
    </row>
    <row r="19" spans="1:10" ht="13.5" thickBot="1" x14ac:dyDescent="0.25">
      <c r="A19" s="23" t="s">
        <v>135</v>
      </c>
      <c r="B19" s="24"/>
      <c r="C19" s="24"/>
      <c r="D19" s="24"/>
      <c r="E19" s="24"/>
      <c r="F19" s="24"/>
      <c r="G19" s="24"/>
      <c r="H19" s="24"/>
      <c r="I19" s="16">
        <f>MIN(I7:I16)</f>
        <v>48</v>
      </c>
      <c r="J19" s="1"/>
    </row>
    <row r="20" spans="1:10" ht="13.5" thickBot="1" x14ac:dyDescent="0.25">
      <c r="A20" s="23" t="s">
        <v>136</v>
      </c>
      <c r="B20" s="24"/>
      <c r="C20" s="24"/>
      <c r="D20" s="24"/>
      <c r="E20" s="24"/>
      <c r="F20" s="24"/>
      <c r="G20" s="24"/>
      <c r="H20" s="24"/>
      <c r="I20" s="16">
        <f>AVERAGE(I7:I16)</f>
        <v>71</v>
      </c>
      <c r="J20" s="1"/>
    </row>
    <row r="21" spans="1:10" ht="13.5" thickBot="1" x14ac:dyDescent="0.25">
      <c r="A21" s="25" t="s">
        <v>65</v>
      </c>
      <c r="B21" s="26"/>
      <c r="C21" s="26"/>
      <c r="D21" s="26"/>
      <c r="E21" s="26"/>
      <c r="F21" s="26"/>
      <c r="G21" s="26"/>
      <c r="H21" s="26"/>
      <c r="I21" s="16">
        <f>COUNT(I7:I16)</f>
        <v>10</v>
      </c>
      <c r="J21" s="1"/>
    </row>
    <row r="23" spans="1:10" ht="13.5" thickBot="1" x14ac:dyDescent="0.25">
      <c r="B23" s="1" t="s">
        <v>94</v>
      </c>
    </row>
    <row r="24" spans="1:10" x14ac:dyDescent="0.2">
      <c r="B24" s="41" t="s">
        <v>16</v>
      </c>
      <c r="C24" s="17" t="s">
        <v>121</v>
      </c>
      <c r="D24" s="17" t="s">
        <v>122</v>
      </c>
      <c r="E24" s="17" t="s">
        <v>123</v>
      </c>
      <c r="F24" s="18" t="s">
        <v>124</v>
      </c>
      <c r="H24" s="1" t="s">
        <v>138</v>
      </c>
    </row>
    <row r="25" spans="1:10" ht="13.5" thickBot="1" x14ac:dyDescent="0.25">
      <c r="B25" s="42" t="s">
        <v>88</v>
      </c>
      <c r="C25" s="19" t="s">
        <v>125</v>
      </c>
      <c r="D25" s="19" t="s">
        <v>126</v>
      </c>
      <c r="E25" s="19" t="s">
        <v>127</v>
      </c>
      <c r="F25" s="20" t="s">
        <v>128</v>
      </c>
      <c r="I25" t="s">
        <v>139</v>
      </c>
    </row>
    <row r="26" spans="1:10" x14ac:dyDescent="0.2">
      <c r="I26" t="s">
        <v>143</v>
      </c>
    </row>
    <row r="27" spans="1:10" x14ac:dyDescent="0.2">
      <c r="B27" s="27" t="s">
        <v>233</v>
      </c>
      <c r="I27" t="s">
        <v>140</v>
      </c>
    </row>
    <row r="28" spans="1:10" x14ac:dyDescent="0.2">
      <c r="B28" s="1" t="s">
        <v>129</v>
      </c>
      <c r="E28" s="40"/>
      <c r="F28" s="40"/>
      <c r="I28" t="s">
        <v>141</v>
      </c>
    </row>
    <row r="29" spans="1:10" x14ac:dyDescent="0.2">
      <c r="B29" s="1" t="s">
        <v>130</v>
      </c>
      <c r="E29" s="40"/>
      <c r="F29" s="40"/>
      <c r="I29" t="s">
        <v>142</v>
      </c>
    </row>
    <row r="30" spans="1:10" x14ac:dyDescent="0.2">
      <c r="C30" t="s">
        <v>131</v>
      </c>
      <c r="H30" s="1" t="s">
        <v>150</v>
      </c>
    </row>
    <row r="31" spans="1:10" x14ac:dyDescent="0.2">
      <c r="C31" t="s">
        <v>132</v>
      </c>
      <c r="H31" s="1" t="s">
        <v>151</v>
      </c>
    </row>
    <row r="32" spans="1:10" x14ac:dyDescent="0.2">
      <c r="B32" s="1" t="s">
        <v>149</v>
      </c>
    </row>
    <row r="33" spans="2:3" x14ac:dyDescent="0.2">
      <c r="C33" t="s">
        <v>146</v>
      </c>
    </row>
    <row r="34" spans="2:3" x14ac:dyDescent="0.2">
      <c r="C34" t="s">
        <v>147</v>
      </c>
    </row>
    <row r="35" spans="2:3" x14ac:dyDescent="0.2">
      <c r="C35" t="s">
        <v>148</v>
      </c>
    </row>
    <row r="36" spans="2:3" x14ac:dyDescent="0.2">
      <c r="B36" s="1" t="s">
        <v>137</v>
      </c>
    </row>
  </sheetData>
  <mergeCells count="9">
    <mergeCell ref="J5:J6"/>
    <mergeCell ref="C5:C6"/>
    <mergeCell ref="B5:B6"/>
    <mergeCell ref="A5:A6"/>
    <mergeCell ref="I5:I6"/>
    <mergeCell ref="G5:H5"/>
    <mergeCell ref="E5:E6"/>
    <mergeCell ref="D5:D6"/>
    <mergeCell ref="F5:F6"/>
  </mergeCells>
  <phoneticPr fontId="0" type="noConversion"/>
  <pageMargins left="0.75" right="0.75" top="1" bottom="0.68" header="0.36" footer="0.35"/>
  <pageSetup paperSize="9" orientation="landscape" horizontalDpi="1200" verticalDpi="1200" r:id="rId1"/>
  <headerFooter alignWithMargins="0">
    <oddHeader>&amp;C&amp;"Courier New,Regular"SOAL UJIAN TEKNOLOGI INFORMASI DAN KOMUNIKASI
TIPE SOAL C
DURASI : 45 MENIT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showGridLines="0" topLeftCell="A19" workbookViewId="0">
      <selection activeCell="I19" sqref="I19"/>
    </sheetView>
  </sheetViews>
  <sheetFormatPr defaultRowHeight="12.75" x14ac:dyDescent="0.2"/>
  <cols>
    <col min="1" max="1" width="5.42578125" customWidth="1"/>
    <col min="2" max="2" width="12.42578125" customWidth="1"/>
    <col min="3" max="3" width="21.140625" customWidth="1"/>
    <col min="4" max="4" width="15" customWidth="1"/>
    <col min="5" max="5" width="11.5703125" customWidth="1"/>
    <col min="6" max="6" width="15.140625" customWidth="1"/>
    <col min="7" max="7" width="12" customWidth="1"/>
    <col min="8" max="8" width="16.42578125" customWidth="1"/>
  </cols>
  <sheetData>
    <row r="1" spans="1:9" x14ac:dyDescent="0.2">
      <c r="A1" s="1" t="s">
        <v>152</v>
      </c>
    </row>
    <row r="2" spans="1:9" ht="18" x14ac:dyDescent="0.25">
      <c r="A2" s="34" t="s">
        <v>232</v>
      </c>
    </row>
    <row r="3" spans="1:9" x14ac:dyDescent="0.2">
      <c r="A3" t="s">
        <v>153</v>
      </c>
    </row>
    <row r="5" spans="1:9" ht="13.5" thickBot="1" x14ac:dyDescent="0.25">
      <c r="A5" s="48" t="s">
        <v>174</v>
      </c>
      <c r="B5" s="48"/>
      <c r="C5" s="48">
        <v>10000</v>
      </c>
    </row>
    <row r="6" spans="1:9" s="1" customFormat="1" ht="13.5" thickBot="1" x14ac:dyDescent="0.25">
      <c r="A6" s="16" t="s">
        <v>0</v>
      </c>
      <c r="B6" s="16" t="s">
        <v>16</v>
      </c>
      <c r="C6" s="16" t="s">
        <v>225</v>
      </c>
      <c r="D6" s="16" t="s">
        <v>154</v>
      </c>
      <c r="E6" s="16" t="s">
        <v>180</v>
      </c>
      <c r="F6" s="16" t="s">
        <v>181</v>
      </c>
      <c r="G6" s="16" t="s">
        <v>183</v>
      </c>
      <c r="H6" s="16" t="s">
        <v>182</v>
      </c>
      <c r="I6" s="2"/>
    </row>
    <row r="7" spans="1:9" ht="13.5" thickBot="1" x14ac:dyDescent="0.25">
      <c r="A7" s="6">
        <v>1</v>
      </c>
      <c r="B7" s="70" t="s">
        <v>215</v>
      </c>
      <c r="C7" s="30" t="str">
        <f>VLOOKUP(LEFT(B7,2),$B$23:$C$28,2,FALSE)&amp;"-"&amp;HLOOKUP(RIGHT(B7,2),$E$23:$J$24,2,FALSE)</f>
        <v>Setrika-National</v>
      </c>
      <c r="D7" s="30">
        <f>MID(B7,4,2)*$C$5</f>
        <v>110000</v>
      </c>
      <c r="E7" s="65">
        <v>7</v>
      </c>
      <c r="F7" s="30">
        <f>(D7+(25%*D7))*E7</f>
        <v>962500</v>
      </c>
      <c r="G7" s="65">
        <f>IF(F7&gt;=1000000,25%*F7,IF(F7&gt;=800000,20%*F7,IF(F7&gt;=500000,15%*F7,IF(F7&gt;=300000,10%*F7,IF(F7&gt;=200000,5%*F7,0)))))</f>
        <v>192500</v>
      </c>
      <c r="H7" s="65" t="str">
        <f>IF(AND(F7&gt;=2000000,G7&gt;=1000000),"Tas Keren",IF(AND(F7&gt;=1000000,G7&gt;=500000),"Payung","Gelas"))</f>
        <v>Gelas</v>
      </c>
    </row>
    <row r="8" spans="1:9" ht="13.5" thickBot="1" x14ac:dyDescent="0.25">
      <c r="A8" s="9">
        <v>2</v>
      </c>
      <c r="B8" s="9" t="s">
        <v>216</v>
      </c>
      <c r="C8" s="30" t="str">
        <f t="shared" ref="C8:C16" si="0">VLOOKUP(LEFT(B8,2),$B$23:$C$28,2,FALSE)&amp;"-"&amp;HLOOKUP(RIGHT(B8,2),$E$23:$J$24,2,FALSE)</f>
        <v>Kipas Angin-National</v>
      </c>
      <c r="D8" s="30">
        <f t="shared" ref="D8:D16" si="1">MID(B8,4,2)*$C$5</f>
        <v>150000</v>
      </c>
      <c r="E8" s="63">
        <v>6</v>
      </c>
      <c r="F8" s="30">
        <f t="shared" ref="F8:F16" si="2">(D8+(25%*D8))*E8</f>
        <v>1125000</v>
      </c>
      <c r="G8" s="65">
        <f t="shared" ref="G8:G16" si="3">IF(F8&gt;=1000000,25%*F8,IF(F8&gt;=800000,20%*F8,IF(F8&gt;=500000,15%*F8,IF(F8&gt;=300000,10%*F8,IF(F8&gt;=200000,5%*F8,0)))))</f>
        <v>281250</v>
      </c>
      <c r="H8" s="65" t="str">
        <f t="shared" ref="H8:H16" si="4">IF(AND(F8&gt;=2000000,G8&gt;=1000000),"Tas Keren",IF(AND(F8&gt;=1000000,G8&gt;=500000),"Payung","Gelas"))</f>
        <v>Gelas</v>
      </c>
    </row>
    <row r="9" spans="1:9" ht="13.5" thickBot="1" x14ac:dyDescent="0.25">
      <c r="A9" s="9">
        <v>3</v>
      </c>
      <c r="B9" s="9" t="s">
        <v>217</v>
      </c>
      <c r="C9" s="30" t="str">
        <f t="shared" si="0"/>
        <v>Blender-philips</v>
      </c>
      <c r="D9" s="30">
        <f t="shared" si="1"/>
        <v>170000</v>
      </c>
      <c r="E9" s="63">
        <v>4</v>
      </c>
      <c r="F9" s="30">
        <f t="shared" si="2"/>
        <v>850000</v>
      </c>
      <c r="G9" s="65">
        <f t="shared" si="3"/>
        <v>170000</v>
      </c>
      <c r="H9" s="65" t="str">
        <f t="shared" si="4"/>
        <v>Gelas</v>
      </c>
    </row>
    <row r="10" spans="1:9" ht="13.5" thickBot="1" x14ac:dyDescent="0.25">
      <c r="A10" s="9">
        <v>4</v>
      </c>
      <c r="B10" s="9" t="s">
        <v>218</v>
      </c>
      <c r="C10" s="30" t="str">
        <f t="shared" si="0"/>
        <v>Kulkas-Toshiba</v>
      </c>
      <c r="D10" s="30">
        <f t="shared" si="1"/>
        <v>980000</v>
      </c>
      <c r="E10" s="63">
        <v>5</v>
      </c>
      <c r="F10" s="30">
        <f t="shared" si="2"/>
        <v>6125000</v>
      </c>
      <c r="G10" s="65">
        <f t="shared" si="3"/>
        <v>1531250</v>
      </c>
      <c r="H10" s="65" t="str">
        <f t="shared" si="4"/>
        <v>Tas Keren</v>
      </c>
    </row>
    <row r="11" spans="1:9" ht="13.5" thickBot="1" x14ac:dyDescent="0.25">
      <c r="A11" s="9">
        <v>5</v>
      </c>
      <c r="B11" s="9" t="s">
        <v>219</v>
      </c>
      <c r="C11" s="30" t="str">
        <f t="shared" si="0"/>
        <v>Mesin Cuci-Samsung</v>
      </c>
      <c r="D11" s="30">
        <f t="shared" si="1"/>
        <v>960000</v>
      </c>
      <c r="E11" s="63">
        <v>3</v>
      </c>
      <c r="F11" s="30">
        <f t="shared" si="2"/>
        <v>3600000</v>
      </c>
      <c r="G11" s="65">
        <f t="shared" si="3"/>
        <v>900000</v>
      </c>
      <c r="H11" s="65" t="str">
        <f t="shared" si="4"/>
        <v>Payung</v>
      </c>
    </row>
    <row r="12" spans="1:9" ht="13.5" thickBot="1" x14ac:dyDescent="0.25">
      <c r="A12" s="9">
        <v>6</v>
      </c>
      <c r="B12" s="9" t="s">
        <v>220</v>
      </c>
      <c r="C12" s="30" t="str">
        <f t="shared" si="0"/>
        <v>Setrika-philips</v>
      </c>
      <c r="D12" s="30">
        <f t="shared" si="1"/>
        <v>130000</v>
      </c>
      <c r="E12" s="63">
        <v>2</v>
      </c>
      <c r="F12" s="30">
        <f t="shared" si="2"/>
        <v>325000</v>
      </c>
      <c r="G12" s="65">
        <f t="shared" si="3"/>
        <v>32500</v>
      </c>
      <c r="H12" s="65" t="str">
        <f t="shared" si="4"/>
        <v>Gelas</v>
      </c>
    </row>
    <row r="13" spans="1:9" ht="13.5" thickBot="1" x14ac:dyDescent="0.25">
      <c r="A13" s="9">
        <v>7</v>
      </c>
      <c r="B13" s="9" t="s">
        <v>221</v>
      </c>
      <c r="C13" s="30" t="str">
        <f t="shared" si="0"/>
        <v>Kipas Angin-National</v>
      </c>
      <c r="D13" s="30">
        <f t="shared" si="1"/>
        <v>120000</v>
      </c>
      <c r="E13" s="63">
        <v>4</v>
      </c>
      <c r="F13" s="30">
        <f t="shared" si="2"/>
        <v>600000</v>
      </c>
      <c r="G13" s="65">
        <f t="shared" si="3"/>
        <v>90000</v>
      </c>
      <c r="H13" s="65" t="str">
        <f t="shared" si="4"/>
        <v>Gelas</v>
      </c>
    </row>
    <row r="14" spans="1:9" ht="13.5" thickBot="1" x14ac:dyDescent="0.25">
      <c r="A14" s="9">
        <v>8</v>
      </c>
      <c r="B14" s="9" t="s">
        <v>222</v>
      </c>
      <c r="C14" s="30" t="str">
        <f t="shared" si="0"/>
        <v>Blender-National</v>
      </c>
      <c r="D14" s="30">
        <f t="shared" si="1"/>
        <v>110000</v>
      </c>
      <c r="E14" s="63">
        <v>1</v>
      </c>
      <c r="F14" s="30">
        <f t="shared" si="2"/>
        <v>137500</v>
      </c>
      <c r="G14" s="65">
        <f t="shared" si="3"/>
        <v>0</v>
      </c>
      <c r="H14" s="65" t="str">
        <f t="shared" si="4"/>
        <v>Gelas</v>
      </c>
    </row>
    <row r="15" spans="1:9" s="47" customFormat="1" ht="13.5" thickBot="1" x14ac:dyDescent="0.25">
      <c r="A15" s="9">
        <v>9</v>
      </c>
      <c r="B15" s="9" t="s">
        <v>223</v>
      </c>
      <c r="C15" s="30" t="str">
        <f t="shared" si="0"/>
        <v>Mesin Cuci-LG</v>
      </c>
      <c r="D15" s="30">
        <f t="shared" si="1"/>
        <v>900000</v>
      </c>
      <c r="E15" s="63">
        <v>7</v>
      </c>
      <c r="F15" s="30">
        <f t="shared" si="2"/>
        <v>7875000</v>
      </c>
      <c r="G15" s="65">
        <f t="shared" si="3"/>
        <v>1968750</v>
      </c>
      <c r="H15" s="65" t="str">
        <f t="shared" si="4"/>
        <v>Tas Keren</v>
      </c>
      <c r="I15"/>
    </row>
    <row r="16" spans="1:9" ht="13.5" thickBot="1" x14ac:dyDescent="0.25">
      <c r="A16" s="13">
        <v>10</v>
      </c>
      <c r="B16" s="13" t="s">
        <v>224</v>
      </c>
      <c r="C16" s="30" t="str">
        <f t="shared" si="0"/>
        <v>Kulkas-Samsung</v>
      </c>
      <c r="D16" s="30">
        <f t="shared" si="1"/>
        <v>950000</v>
      </c>
      <c r="E16" s="64">
        <v>5</v>
      </c>
      <c r="F16" s="30">
        <f t="shared" si="2"/>
        <v>5937500</v>
      </c>
      <c r="G16" s="65">
        <f t="shared" si="3"/>
        <v>1484375</v>
      </c>
      <c r="H16" s="65" t="str">
        <f t="shared" si="4"/>
        <v>Tas Keren</v>
      </c>
    </row>
    <row r="17" spans="1:10" ht="13.5" thickBot="1" x14ac:dyDescent="0.25">
      <c r="A17" s="43" t="s">
        <v>133</v>
      </c>
      <c r="B17" s="44"/>
      <c r="C17" s="44"/>
      <c r="D17" s="44"/>
      <c r="E17" s="44"/>
      <c r="F17" s="46">
        <f>SUM(F7:F16)</f>
        <v>27537500</v>
      </c>
      <c r="G17" s="69"/>
    </row>
    <row r="18" spans="1:10" ht="13.5" thickBot="1" x14ac:dyDescent="0.25">
      <c r="A18" s="23" t="s">
        <v>134</v>
      </c>
      <c r="B18" s="24"/>
      <c r="C18" s="24"/>
      <c r="D18" s="24"/>
      <c r="E18" s="24"/>
      <c r="F18" s="16">
        <f>MAX(F7:F16)</f>
        <v>7875000</v>
      </c>
      <c r="G18" s="69"/>
    </row>
    <row r="19" spans="1:10" ht="13.5" thickBot="1" x14ac:dyDescent="0.25">
      <c r="A19" s="23" t="s">
        <v>135</v>
      </c>
      <c r="B19" s="24"/>
      <c r="C19" s="24"/>
      <c r="D19" s="24"/>
      <c r="E19" s="24"/>
      <c r="F19" s="16">
        <f>MIN(F7:F16)</f>
        <v>137500</v>
      </c>
      <c r="G19" s="69"/>
    </row>
    <row r="20" spans="1:10" ht="13.5" thickBot="1" x14ac:dyDescent="0.25">
      <c r="A20" s="23" t="s">
        <v>136</v>
      </c>
      <c r="B20" s="24"/>
      <c r="C20" s="24"/>
      <c r="D20" s="24"/>
      <c r="E20" s="24"/>
      <c r="F20" s="16">
        <f>AVERAGE(F7:F16)</f>
        <v>2753750</v>
      </c>
      <c r="G20" s="69"/>
    </row>
    <row r="21" spans="1:10" ht="13.5" thickBot="1" x14ac:dyDescent="0.25">
      <c r="A21" s="25" t="s">
        <v>65</v>
      </c>
      <c r="B21" s="26"/>
      <c r="C21" s="26"/>
      <c r="D21" s="26"/>
      <c r="E21" s="26"/>
      <c r="F21" s="16" t="s">
        <v>51</v>
      </c>
      <c r="G21" s="69"/>
    </row>
    <row r="22" spans="1:10" ht="13.5" thickBot="1" x14ac:dyDescent="0.25"/>
    <row r="23" spans="1:10" ht="13.5" thickBot="1" x14ac:dyDescent="0.25">
      <c r="B23" s="52" t="s">
        <v>155</v>
      </c>
      <c r="C23" s="53" t="s">
        <v>156</v>
      </c>
      <c r="E23" s="54" t="s">
        <v>167</v>
      </c>
      <c r="F23" s="56" t="s">
        <v>210</v>
      </c>
      <c r="G23" s="57" t="s">
        <v>211</v>
      </c>
      <c r="H23" s="57" t="s">
        <v>212</v>
      </c>
      <c r="I23" s="57" t="s">
        <v>213</v>
      </c>
      <c r="J23" s="58" t="s">
        <v>214</v>
      </c>
    </row>
    <row r="24" spans="1:10" ht="13.5" thickBot="1" x14ac:dyDescent="0.25">
      <c r="B24" s="60" t="s">
        <v>157</v>
      </c>
      <c r="C24" s="51" t="s">
        <v>162</v>
      </c>
      <c r="E24" s="55" t="s">
        <v>168</v>
      </c>
      <c r="F24" s="59" t="s">
        <v>169</v>
      </c>
      <c r="G24" s="19" t="s">
        <v>170</v>
      </c>
      <c r="H24" s="19" t="s">
        <v>171</v>
      </c>
      <c r="I24" s="19" t="s">
        <v>172</v>
      </c>
      <c r="J24" s="20" t="s">
        <v>173</v>
      </c>
    </row>
    <row r="25" spans="1:10" x14ac:dyDescent="0.2">
      <c r="B25" s="61" t="s">
        <v>158</v>
      </c>
      <c r="C25" s="50" t="s">
        <v>163</v>
      </c>
    </row>
    <row r="26" spans="1:10" x14ac:dyDescent="0.2">
      <c r="B26" s="61" t="s">
        <v>159</v>
      </c>
      <c r="C26" s="50" t="s">
        <v>164</v>
      </c>
    </row>
    <row r="27" spans="1:10" x14ac:dyDescent="0.2">
      <c r="B27" s="61" t="s">
        <v>160</v>
      </c>
      <c r="C27" s="50" t="s">
        <v>165</v>
      </c>
      <c r="E27" s="1" t="s">
        <v>191</v>
      </c>
    </row>
    <row r="28" spans="1:10" ht="13.5" thickBot="1" x14ac:dyDescent="0.25">
      <c r="B28" s="62" t="s">
        <v>161</v>
      </c>
      <c r="C28" s="49" t="s">
        <v>166</v>
      </c>
      <c r="F28" t="s">
        <v>185</v>
      </c>
    </row>
    <row r="29" spans="1:10" x14ac:dyDescent="0.2">
      <c r="F29" t="s">
        <v>186</v>
      </c>
    </row>
    <row r="30" spans="1:10" x14ac:dyDescent="0.2">
      <c r="B30" s="27" t="s">
        <v>233</v>
      </c>
      <c r="F30" t="s">
        <v>187</v>
      </c>
    </row>
    <row r="31" spans="1:10" x14ac:dyDescent="0.2">
      <c r="B31" s="1" t="s">
        <v>175</v>
      </c>
      <c r="F31" t="s">
        <v>188</v>
      </c>
    </row>
    <row r="32" spans="1:10" x14ac:dyDescent="0.2">
      <c r="C32" t="s">
        <v>176</v>
      </c>
      <c r="F32" t="s">
        <v>189</v>
      </c>
    </row>
    <row r="33" spans="2:6" x14ac:dyDescent="0.2">
      <c r="B33" s="1" t="s">
        <v>177</v>
      </c>
      <c r="F33" t="s">
        <v>190</v>
      </c>
    </row>
    <row r="34" spans="2:6" x14ac:dyDescent="0.2">
      <c r="C34" t="s">
        <v>178</v>
      </c>
      <c r="E34" s="1" t="s">
        <v>192</v>
      </c>
    </row>
    <row r="35" spans="2:6" x14ac:dyDescent="0.2">
      <c r="B35" s="1" t="s">
        <v>184</v>
      </c>
      <c r="F35" t="s">
        <v>228</v>
      </c>
    </row>
    <row r="36" spans="2:6" x14ac:dyDescent="0.2">
      <c r="C36" t="s">
        <v>179</v>
      </c>
      <c r="F36" t="s">
        <v>226</v>
      </c>
    </row>
    <row r="37" spans="2:6" x14ac:dyDescent="0.2">
      <c r="B37" s="1" t="s">
        <v>193</v>
      </c>
      <c r="F37" t="s">
        <v>227</v>
      </c>
    </row>
    <row r="38" spans="2:6" x14ac:dyDescent="0.2">
      <c r="B38" s="1"/>
    </row>
  </sheetData>
  <phoneticPr fontId="0" type="noConversion"/>
  <pageMargins left="0.75" right="0.75" top="1" bottom="0.57999999999999996" header="0.35" footer="0.24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 A</vt:lpstr>
      <vt:lpstr>SOAL B</vt:lpstr>
      <vt:lpstr>SOAL C</vt:lpstr>
      <vt:lpstr>SOAL D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comank</dc:creator>
  <cp:lastModifiedBy>ferry adi</cp:lastModifiedBy>
  <cp:lastPrinted>2007-03-10T14:30:43Z</cp:lastPrinted>
  <dcterms:created xsi:type="dcterms:W3CDTF">2006-04-18T13:43:38Z</dcterms:created>
  <dcterms:modified xsi:type="dcterms:W3CDTF">2025-09-21T16:26:50Z</dcterms:modified>
</cp:coreProperties>
</file>