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2214BFA3-FE54-4507-99FD-68560EF2BF79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Balance Sheet &amp; Leverage Ratios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2" l="1"/>
  <c r="C59" i="2"/>
  <c r="C85" i="2"/>
  <c r="C84" i="2"/>
  <c r="D86" i="2" l="1"/>
  <c r="E86" i="2"/>
  <c r="F86" i="2"/>
  <c r="G86" i="2"/>
  <c r="D81" i="2"/>
  <c r="E81" i="2"/>
  <c r="F81" i="2"/>
  <c r="G81" i="2"/>
  <c r="D82" i="2"/>
  <c r="E82" i="2"/>
  <c r="F82" i="2"/>
  <c r="G82" i="2"/>
  <c r="D83" i="2"/>
  <c r="E83" i="2"/>
  <c r="F83" i="2"/>
  <c r="G83" i="2"/>
  <c r="D84" i="2"/>
  <c r="E84" i="2"/>
  <c r="F84" i="2"/>
  <c r="G84" i="2"/>
  <c r="D85" i="2"/>
  <c r="E85" i="2"/>
  <c r="F85" i="2"/>
  <c r="G85" i="2"/>
  <c r="C86" i="2"/>
  <c r="C83" i="2"/>
  <c r="C82" i="2"/>
  <c r="C81" i="2"/>
  <c r="C68" i="2"/>
  <c r="D73" i="2" l="1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D78" i="2"/>
  <c r="E78" i="2"/>
  <c r="F78" i="2"/>
  <c r="G78" i="2"/>
  <c r="D79" i="2"/>
  <c r="E79" i="2"/>
  <c r="F79" i="2"/>
  <c r="G79" i="2"/>
  <c r="C78" i="2"/>
  <c r="C76" i="2"/>
  <c r="C74" i="2"/>
  <c r="C79" i="2"/>
  <c r="C77" i="2"/>
  <c r="C75" i="2"/>
  <c r="C73" i="2"/>
  <c r="D68" i="2"/>
  <c r="E68" i="2"/>
  <c r="F68" i="2"/>
  <c r="G68" i="2"/>
  <c r="D67" i="2" l="1"/>
  <c r="E67" i="2"/>
  <c r="F67" i="2"/>
  <c r="G67" i="2"/>
  <c r="D66" i="2"/>
  <c r="E66" i="2"/>
  <c r="F66" i="2"/>
  <c r="G66" i="2"/>
  <c r="C66" i="2"/>
  <c r="C65" i="2"/>
  <c r="D32" i="2"/>
  <c r="E32" i="2"/>
  <c r="F32" i="2"/>
  <c r="G32" i="2"/>
  <c r="C32" i="2"/>
  <c r="D31" i="2"/>
  <c r="E31" i="2"/>
  <c r="F31" i="2"/>
  <c r="G31" i="2"/>
  <c r="C31" i="2"/>
  <c r="D28" i="2"/>
  <c r="E28" i="2"/>
  <c r="F28" i="2"/>
  <c r="G28" i="2"/>
  <c r="C28" i="2"/>
  <c r="C25" i="2"/>
  <c r="D17" i="2"/>
  <c r="E17" i="2"/>
  <c r="F17" i="2"/>
  <c r="G17" i="2"/>
  <c r="C17" i="2"/>
  <c r="D25" i="2"/>
  <c r="E25" i="2"/>
  <c r="F25" i="2"/>
  <c r="G25" i="2"/>
  <c r="D12" i="2"/>
  <c r="E12" i="2"/>
  <c r="F12" i="2"/>
  <c r="G12" i="2"/>
  <c r="C12" i="2"/>
  <c r="D65" i="2" l="1"/>
  <c r="E65" i="2"/>
  <c r="F65" i="2"/>
  <c r="G65" i="2"/>
  <c r="C15" i="3" l="1"/>
  <c r="C37" i="2" l="1"/>
  <c r="D37" i="2"/>
  <c r="D39" i="2" s="1"/>
  <c r="D57" i="2" s="1"/>
  <c r="E37" i="2"/>
  <c r="F37" i="2"/>
  <c r="G37" i="2"/>
  <c r="F39" i="2" l="1"/>
  <c r="F45" i="2" s="1"/>
  <c r="E39" i="2"/>
  <c r="E45" i="2" s="1"/>
  <c r="E62" i="2" s="1"/>
  <c r="G39" i="2"/>
  <c r="G57" i="2" s="1"/>
  <c r="C39" i="2"/>
  <c r="D45" i="2"/>
  <c r="D58" i="2" s="1"/>
  <c r="E58" i="2" l="1"/>
  <c r="F57" i="2"/>
  <c r="C45" i="2"/>
  <c r="C57" i="2"/>
  <c r="E47" i="2"/>
  <c r="E61" i="2" s="1"/>
  <c r="E57" i="2"/>
  <c r="G45" i="2"/>
  <c r="G58" i="2" s="1"/>
  <c r="D47" i="2"/>
  <c r="D62" i="2"/>
  <c r="F62" i="2"/>
  <c r="F47" i="2"/>
  <c r="F58" i="2"/>
  <c r="G62" i="2" l="1"/>
  <c r="G47" i="2"/>
  <c r="G49" i="2" s="1"/>
  <c r="G51" i="2" s="1"/>
  <c r="G59" i="2" s="1"/>
  <c r="E49" i="2"/>
  <c r="E51" i="2" s="1"/>
  <c r="E59" i="2" s="1"/>
  <c r="C62" i="2"/>
  <c r="C47" i="2"/>
  <c r="C58" i="2"/>
  <c r="G61" i="2"/>
  <c r="D49" i="2"/>
  <c r="D51" i="2" s="1"/>
  <c r="D59" i="2" s="1"/>
  <c r="D61" i="2"/>
  <c r="F61" i="2"/>
  <c r="F49" i="2"/>
  <c r="F51" i="2" s="1"/>
  <c r="F59" i="2" s="1"/>
  <c r="C49" i="2" l="1"/>
  <c r="C51" i="2" s="1"/>
  <c r="C61" i="2"/>
</calcChain>
</file>

<file path=xl/sharedStrings.xml><?xml version="1.0" encoding="utf-8"?>
<sst xmlns="http://schemas.openxmlformats.org/spreadsheetml/2006/main" count="93" uniqueCount="80">
  <si>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</si>
  <si>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</si>
  <si>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</si>
  <si>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</si>
  <si>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</si>
  <si>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</si>
  <si>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</si>
  <si>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</si>
  <si>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</si>
  <si>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</si>
  <si>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</si>
  <si>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</si>
  <si>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</si>
  <si>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</si>
  <si>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</si>
  <si>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</si>
  <si>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</si>
  <si>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</si>
  <si>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</si>
  <si>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</si>
  <si>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</si>
  <si>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</si>
  <si>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</si>
  <si>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</si>
  <si>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</si>
  <si>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</si>
  <si>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</si>
  <si>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</si>
  <si>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</si>
  <si>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</si>
  <si>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</si>
  <si>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</si>
  <si>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</si>
  <si>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</si>
  <si>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</si>
  <si>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</si>
  <si>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</si>
  <si>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</si>
  <si>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Current liabilities</t>
  </si>
  <si>
    <t>Accounts payable</t>
  </si>
  <si>
    <t>Accrued liabilities</t>
  </si>
  <si>
    <t>Debt</t>
  </si>
  <si>
    <t>Other short term liabilities</t>
  </si>
  <si>
    <t>Other long term liabilities</t>
  </si>
  <si>
    <t>Total shareholders equity</t>
  </si>
  <si>
    <t>Balance Sheet</t>
  </si>
  <si>
    <t>ASSETS</t>
  </si>
  <si>
    <t>LIABILITIES &amp; SHAREHOLDERS' EQUITY</t>
  </si>
  <si>
    <t>Shareholders' equity:</t>
  </si>
  <si>
    <t>Non-current liabilities</t>
  </si>
  <si>
    <t>Total Asset Turnover Ratio</t>
  </si>
  <si>
    <t>Net Asset Turnover Ratio</t>
  </si>
  <si>
    <t>Quick Ratio</t>
  </si>
  <si>
    <t>Current Ratio</t>
  </si>
  <si>
    <t xml:space="preserve">© Corporate Finance Institute. All rights reserved.  </t>
  </si>
  <si>
    <t>Balance Sheet and Leverage Ratios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</si>
  <si>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</si>
  <si>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</si>
  <si>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</si>
  <si>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</si>
  <si>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</si>
  <si>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</si>
  <si>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</si>
  <si>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</si>
  <si>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</si>
  <si>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</si>
  <si>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Days in Period</t>
  </si>
  <si>
    <t>Inventory Turnover ratio</t>
  </si>
  <si>
    <t>Inventory Days ratio</t>
  </si>
  <si>
    <t>PP&amp;E Turnover Ratio</t>
  </si>
  <si>
    <t>Accounts receivable ratio</t>
  </si>
  <si>
    <t>Accounts receivable days ratio</t>
  </si>
  <si>
    <t>Accounts Payabale ratio</t>
  </si>
  <si>
    <t>Accounts Payable days ratio</t>
  </si>
  <si>
    <t>Debt to Equity</t>
  </si>
  <si>
    <t>Debt to Capital</t>
  </si>
  <si>
    <t>Debt to Tangible Net Worth</t>
  </si>
  <si>
    <t>Total Assets to Equity</t>
  </si>
  <si>
    <t>Total Liabilities to Equity</t>
  </si>
  <si>
    <t>Debt to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</si>
</sst>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0.0_);\(0.0\)"/>
  </numFmts>
  <fonts count="2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FFFFFF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theme="1"/>
      <name val="Arial Narrow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sz val="10"/>
      <color theme="1"/>
      <name val="Calibri"/>
      <family val="2"/>
      <scheme val="minor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3" fontId="7" fillId="0" borderId="0" xfId="0" applyNumberFormat="1" applyFont="1" applyFill="1" applyBorder="1" applyAlignment="1">
      <alignment horizontal="right" vertical="center" readingOrder="1"/>
    </xf>
    <xf numFmtId="0" fontId="5" fillId="0" borderId="3" xfId="0" applyFont="1" applyFill="1" applyBorder="1" applyAlignment="1">
      <alignment horizontal="left" vertical="center" readingOrder="1"/>
    </xf>
    <xf numFmtId="3" fontId="5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8" fillId="0" borderId="0" xfId="0" applyFont="1" applyBorder="1"/>
    <xf numFmtId="0" fontId="3" fillId="0" borderId="0" xfId="0" applyFont="1" applyBorder="1" applyAlignment="1"/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3" fontId="5" fillId="0" borderId="0" xfId="0" applyNumberFormat="1" applyFont="1" applyFill="1" applyBorder="1" applyAlignment="1">
      <alignment horizontal="right" vertical="center" wrapText="1" readingOrder="1"/>
    </xf>
    <xf numFmtId="0" fontId="5" fillId="0" borderId="1" xfId="0" applyFont="1" applyFill="1" applyBorder="1" applyAlignment="1">
      <alignment horizontal="left" vertical="center" wrapText="1" readingOrder="1"/>
    </xf>
    <xf numFmtId="3" fontId="5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5" fillId="0" borderId="2" xfId="0" applyFont="1" applyFill="1" applyBorder="1" applyAlignment="1">
      <alignment horizontal="left" vertical="center" wrapText="1" readingOrder="1"/>
    </xf>
    <xf numFmtId="3" fontId="5" fillId="0" borderId="2" xfId="0" applyNumberFormat="1" applyFont="1" applyFill="1" applyBorder="1" applyAlignment="1">
      <alignment horizontal="right" vertical="center" wrapText="1" readingOrder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0" fontId="8" fillId="0" borderId="0" xfId="0" applyFont="1" applyFill="1" applyBorder="1"/>
    <xf numFmtId="0" fontId="6" fillId="0" borderId="4" xfId="0" applyFont="1" applyFill="1" applyBorder="1" applyAlignment="1">
      <alignment horizontal="left" vertical="center" readingOrder="1"/>
    </xf>
    <xf numFmtId="0" fontId="6" fillId="0" borderId="0" xfId="0" applyFont="1" applyBorder="1"/>
    <xf numFmtId="37" fontId="6" fillId="0" borderId="0" xfId="0" applyNumberFormat="1" applyFont="1" applyFill="1" applyBorder="1" applyAlignment="1">
      <alignment horizontal="right" vertical="center" readingOrder="1"/>
    </xf>
    <xf numFmtId="0" fontId="3" fillId="0" borderId="3" xfId="0" applyFont="1" applyBorder="1"/>
    <xf numFmtId="37" fontId="8" fillId="0" borderId="0" xfId="0" applyNumberFormat="1" applyFont="1" applyBorder="1"/>
    <xf numFmtId="0" fontId="6" fillId="0" borderId="0" xfId="0" applyFont="1"/>
    <xf numFmtId="37" fontId="5" fillId="0" borderId="3" xfId="0" applyNumberFormat="1" applyFont="1" applyBorder="1"/>
    <xf numFmtId="0" fontId="9" fillId="3" borderId="0" xfId="0" applyFont="1" applyFill="1"/>
    <xf numFmtId="0" fontId="10" fillId="3" borderId="0" xfId="0" applyFont="1" applyFill="1"/>
    <xf numFmtId="0" fontId="10" fillId="0" borderId="0" xfId="0" applyFont="1"/>
    <xf numFmtId="0" fontId="11" fillId="3" borderId="0" xfId="0" applyFont="1" applyFill="1" applyBorder="1" applyAlignment="1">
      <alignment horizontal="left" vertical="center" readingOrder="1"/>
    </xf>
    <xf numFmtId="0" fontId="11" fillId="3" borderId="0" xfId="0" applyFont="1" applyFill="1" applyBorder="1" applyAlignment="1">
      <alignment horizontal="right" vertical="center" readingOrder="1"/>
    </xf>
    <xf numFmtId="0" fontId="12" fillId="0" borderId="0" xfId="0" applyFont="1" applyAlignment="1"/>
    <xf numFmtId="0" fontId="12" fillId="0" borderId="0" xfId="0" applyFont="1"/>
    <xf numFmtId="0" fontId="2" fillId="4" borderId="0" xfId="4" applyFont="1" applyFill="1"/>
    <xf numFmtId="0" fontId="2" fillId="0" borderId="0" xfId="4" applyFont="1" applyFill="1" applyBorder="1"/>
    <xf numFmtId="0" fontId="14" fillId="0" borderId="0" xfId="4" applyFont="1" applyFill="1" applyBorder="1" applyProtection="1">
      <protection locked="0"/>
    </xf>
    <xf numFmtId="0" fontId="15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5" fillId="0" borderId="0" xfId="4" applyFont="1" applyFill="1" applyBorder="1" applyProtection="1">
      <protection locked="0"/>
    </xf>
    <xf numFmtId="0" fontId="1" fillId="0" borderId="0" xfId="4"/>
    <xf numFmtId="0" fontId="2" fillId="0" borderId="1" xfId="4" applyFont="1" applyFill="1" applyBorder="1"/>
    <xf numFmtId="0" fontId="18" fillId="0" borderId="0" xfId="6" applyFont="1" applyFill="1" applyBorder="1"/>
    <xf numFmtId="0" fontId="19" fillId="3" borderId="0" xfId="4" applyFont="1" applyFill="1" applyBorder="1"/>
    <xf numFmtId="0" fontId="2" fillId="3" borderId="0" xfId="4" applyFont="1" applyFill="1" applyBorder="1"/>
    <xf numFmtId="0" fontId="2" fillId="5" borderId="0" xfId="4" applyFont="1" applyFill="1"/>
    <xf numFmtId="0" fontId="19" fillId="3" borderId="0" xfId="4" applyFont="1" applyFill="1"/>
    <xf numFmtId="0" fontId="20" fillId="0" borderId="1" xfId="3" applyFont="1" applyFill="1" applyBorder="1" applyProtection="1">
      <protection locked="0"/>
    </xf>
    <xf numFmtId="166" fontId="0" fillId="0" borderId="0" xfId="0" applyNumberFormat="1"/>
    <xf numFmtId="37" fontId="5" fillId="0" borderId="0" xfId="0" applyNumberFormat="1" applyFont="1" applyFill="1" applyBorder="1" applyAlignment="1">
      <alignment horizontal="right" vertical="center" readingOrder="1"/>
    </xf>
    <xf numFmtId="37" fontId="5" fillId="0" borderId="0" xfId="0" applyNumberFormat="1" applyFont="1"/>
    <xf numFmtId="37" fontId="7" fillId="0" borderId="0" xfId="0" applyNumberFormat="1" applyFont="1" applyFill="1" applyBorder="1" applyAlignment="1">
      <alignment horizontal="right" vertical="center" readingOrder="1"/>
    </xf>
    <xf numFmtId="37" fontId="7" fillId="0" borderId="4" xfId="0" applyNumberFormat="1" applyFont="1" applyFill="1" applyBorder="1" applyAlignment="1">
      <alignment horizontal="right" vertical="center" readingOrder="1"/>
    </xf>
    <xf numFmtId="0" fontId="3" fillId="0" borderId="0" xfId="0" applyFont="1" applyFill="1" applyBorder="1" applyAlignment="1"/>
    <xf numFmtId="9" fontId="3" fillId="0" borderId="0" xfId="0" applyNumberFormat="1" applyFont="1" applyBorder="1"/>
  </cellXfs>
  <cellStyles count="7">
    <cellStyle name="Comma" xfId="1" builtinId="3"/>
    <cellStyle name="Hyperlink" xfId="3" builtinId="8"/>
    <cellStyle name="Hyperlink 2" xfId="5" xr:uid="{1D81EC38-BBE6-402C-8BA4-06195D18949E}"/>
    <cellStyle name="Hyperlink 2 2" xfId="6" xr:uid="{493F6CB6-B899-4536-BB79-209B1DEE4039}"/>
    <cellStyle name="Normal" xfId="0" builtinId="0"/>
    <cellStyle name="Normal 2" xfId="4" xr:uid="{39E5DF64-87AD-4BA7-A52E-A876AFCB3A52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97F54D-ECFF-40F7-B3FE-7AC8293B5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1562-C9A4-46EA-8571-32A70D629BF6}">
  <dimension ref="B1:O46"/>
  <sheetViews>
    <sheetView showGridLines="0" zoomScaleNormal="100" workbookViewId="0">
      <selection activeCell="C15" sqref="C15"/>
    </sheetView>
  </sheetViews>
  <sheetFormatPr defaultColWidth="10.28515625" defaultRowHeight="16.5"/>
  <cols>
    <col min="1" max="2" width="12.42578125" style="41" customWidth="1"/>
    <col min="3" max="3" width="37.28515625" style="41" customWidth="1"/>
    <col min="4" max="22" width="12.42578125" style="41" customWidth="1"/>
    <col min="23" max="25" width="10.28515625" style="41"/>
    <col min="26" max="26" width="10.28515625" style="41" customWidth="1"/>
    <col min="27" max="16384" width="10.28515625" style="41"/>
  </cols>
  <sheetData>
    <row r="1" spans="2:15" ht="19.5" customHeight="1"/>
    <row r="2" spans="2:15" ht="19.5" customHeight="1"/>
    <row r="3" spans="2:15" ht="19.5" customHeight="1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5" ht="19.5" customHeight="1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2:15" ht="19.5" customHeight="1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2:15" ht="19.5" customHeight="1"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  <row r="7" spans="2:15" ht="19.5" customHeight="1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2:15" ht="19.5" customHeight="1"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2:15" ht="19.5" customHeight="1"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  <row r="10" spans="2:15" ht="19.5" customHeight="1"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2:15" ht="19.5" customHeight="1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2:15" ht="27">
      <c r="B12" s="42"/>
      <c r="C12" s="43" t="s">
        <v>55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4" t="s">
        <v>56</v>
      </c>
      <c r="O12" s="42"/>
    </row>
    <row r="13" spans="2:15" ht="19.5" customHeight="1">
      <c r="B13" s="42"/>
      <c r="C13" s="45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 spans="2:15" ht="19.5" customHeight="1">
      <c r="B14" s="42"/>
      <c r="C14" s="46" t="s">
        <v>57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</row>
    <row r="15" spans="2:15" ht="19.5" customHeight="1">
      <c r="B15" s="42"/>
      <c r="C15" s="54" t="str">
        <f ca="1">RIGHT(CELL("filename",'Balance Sheet &amp; Leverage Ratios'!A1),LEN(CELL("filename",'Balance Sheet &amp; Leverage Ratios'!A1))-FIND("]",CELL("filename",'Balance Sheet &amp; Leverage Ratios'!A1)))</f>
        <v>Balance Sheet &amp; Leverage Ratios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</row>
    <row r="16" spans="2:15" ht="19.5" customHeight="1">
      <c r="B16" s="42"/>
      <c r="C16" s="47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2:15" ht="19.5" customHeight="1">
      <c r="B17" s="42"/>
      <c r="C17" s="47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</row>
    <row r="18" spans="2:15" ht="19.5" customHeight="1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</row>
    <row r="19" spans="2:15" ht="19.5" customHeight="1">
      <c r="B19" s="42"/>
      <c r="C19" s="42" t="s">
        <v>58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</row>
    <row r="20" spans="2:15" ht="19.5" customHeight="1">
      <c r="B20" s="42"/>
      <c r="C20" s="48" t="s">
        <v>59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2"/>
    </row>
    <row r="21" spans="2:15" ht="19.5" customHeight="1">
      <c r="B21" s="42"/>
      <c r="C21" s="42" t="s">
        <v>60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</row>
    <row r="22" spans="2:15" ht="19.5" customHeight="1">
      <c r="B22" s="42"/>
      <c r="C22" s="49" t="s">
        <v>61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</row>
    <row r="23" spans="2:15" ht="19.5" customHeight="1">
      <c r="B23" s="42"/>
      <c r="C23" s="49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</row>
    <row r="24" spans="2:15" ht="19.5" customHeight="1">
      <c r="B24" s="42"/>
      <c r="C24" s="50" t="s">
        <v>62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42"/>
    </row>
    <row r="25" spans="2:15" ht="19.5" customHeight="1">
      <c r="B25" s="52"/>
      <c r="C25" s="53" t="s">
        <v>63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2"/>
    </row>
    <row r="26" spans="2:15" ht="19.5" customHeight="1">
      <c r="B26" s="52"/>
      <c r="C26" s="53" t="s">
        <v>64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2"/>
    </row>
    <row r="27" spans="2:15" ht="19.5" customHeight="1">
      <c r="B27" s="52"/>
      <c r="C27" s="53" t="s">
        <v>65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2"/>
    </row>
    <row r="28" spans="2:15" ht="19.5" customHeight="1"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2"/>
    </row>
    <row r="29" spans="2:15" ht="19.5" customHeight="1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350AFEC0-F6EE-47A3-8CB6-C3C663F3C67A}"/>
    <hyperlink ref="C15" location="'Balance Sheet'!A1" display="'Balance Sheet'!A1" xr:uid="{E0C25DCF-BF6B-4615-8108-D8F76EB5E4B3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showGridLines="0" tabSelected="1" zoomScale="110" zoomScaleNormal="110" workbookViewId="0">
      <pane ySplit="2" topLeftCell="A66" activePane="bottomLeft" state="frozen"/>
      <selection pane="bottomLeft" activeCell="C65" sqref="C65"/>
    </sheetView>
  </sheetViews>
  <sheetFormatPr defaultColWidth="9.140625" defaultRowHeight="15.75" outlineLevelRow="1"/>
  <cols>
    <col min="1" max="1" width="9.140625" style="2"/>
    <col min="2" max="2" width="38" style="2" customWidth="1"/>
    <col min="3" max="3" width="12.85546875" style="2" bestFit="1" customWidth="1"/>
    <col min="4" max="5" width="11.85546875" style="2" bestFit="1" customWidth="1"/>
    <col min="6" max="7" width="13" style="2" bestFit="1" customWidth="1"/>
    <col min="8" max="16384" width="9.140625" style="2"/>
  </cols>
  <sheetData>
    <row r="1" spans="1:14" s="36" customFormat="1" ht="16.5">
      <c r="A1" s="34" t="s">
        <v>54</v>
      </c>
      <c r="B1" s="35"/>
      <c r="C1" s="35"/>
      <c r="D1" s="35"/>
      <c r="E1" s="35"/>
      <c r="F1" s="35"/>
      <c r="G1" s="35"/>
      <c r="H1"/>
    </row>
    <row r="2" spans="1:14" s="36" customFormat="1" ht="16.5">
      <c r="A2" s="37" t="s">
        <v>55</v>
      </c>
      <c r="B2" s="37"/>
      <c r="C2" s="37"/>
      <c r="D2" s="38"/>
      <c r="E2" s="38"/>
      <c r="F2" s="38"/>
      <c r="G2" s="38"/>
      <c r="H2"/>
      <c r="I2" s="39"/>
      <c r="J2" s="39"/>
      <c r="K2" s="40"/>
      <c r="L2" s="40"/>
      <c r="M2" s="40"/>
      <c r="N2" s="40"/>
    </row>
    <row r="3" spans="1:14">
      <c r="A3" s="1"/>
      <c r="B3" s="1"/>
      <c r="C3" s="1"/>
      <c r="D3" s="1"/>
      <c r="E3" s="1"/>
      <c r="F3" s="1"/>
      <c r="G3" s="1"/>
    </row>
    <row r="4" spans="1:14">
      <c r="A4" s="1"/>
      <c r="B4" s="3" t="s">
        <v>45</v>
      </c>
      <c r="C4" s="4" t="s">
        <v>27</v>
      </c>
      <c r="D4" s="4" t="s">
        <v>26</v>
      </c>
      <c r="E4" s="4" t="s">
        <v>25</v>
      </c>
      <c r="F4" s="4" t="s">
        <v>24</v>
      </c>
      <c r="G4" s="4" t="s">
        <v>0</v>
      </c>
    </row>
    <row r="5" spans="1:14" outlineLevel="1">
      <c r="B5" s="5" t="s">
        <v>46</v>
      </c>
      <c r="C5" s="6"/>
      <c r="D5" s="6"/>
      <c r="E5" s="6"/>
      <c r="F5" s="6"/>
      <c r="G5" s="6"/>
    </row>
    <row r="6" spans="1:14" outlineLevel="1">
      <c r="B6" s="5" t="s">
        <v>28</v>
      </c>
      <c r="C6" s="7"/>
      <c r="D6" s="7"/>
      <c r="E6" s="7"/>
      <c r="F6" s="7"/>
      <c r="G6" s="7"/>
    </row>
    <row r="7" spans="1:14" outlineLevel="1">
      <c r="B7" s="6" t="s">
        <v>29</v>
      </c>
      <c r="C7" s="58">
        <v>459540</v>
      </c>
      <c r="D7" s="58">
        <v>677144</v>
      </c>
      <c r="E7" s="58">
        <v>1184398</v>
      </c>
      <c r="F7" s="58">
        <v>835546</v>
      </c>
      <c r="G7" s="58">
        <v>1550861</v>
      </c>
    </row>
    <row r="8" spans="1:14" outlineLevel="1">
      <c r="B8" s="6" t="s">
        <v>30</v>
      </c>
      <c r="C8" s="58">
        <v>347139</v>
      </c>
      <c r="D8" s="58">
        <v>612811</v>
      </c>
      <c r="E8" s="58">
        <v>1249381</v>
      </c>
      <c r="F8" s="58">
        <v>2269845</v>
      </c>
      <c r="G8" s="58">
        <v>2800115</v>
      </c>
      <c r="H8" s="28"/>
    </row>
    <row r="9" spans="1:14" outlineLevel="1">
      <c r="B9" s="6" t="s">
        <v>31</v>
      </c>
      <c r="C9" s="58">
        <v>134523</v>
      </c>
      <c r="D9" s="58">
        <v>255907</v>
      </c>
      <c r="E9" s="58">
        <v>396267</v>
      </c>
      <c r="F9" s="58">
        <v>682400</v>
      </c>
      <c r="G9" s="58">
        <v>621611</v>
      </c>
    </row>
    <row r="10" spans="1:14" outlineLevel="1">
      <c r="B10" s="6" t="s">
        <v>32</v>
      </c>
      <c r="C10" s="58">
        <v>948532</v>
      </c>
      <c r="D10" s="58">
        <v>700945</v>
      </c>
      <c r="E10" s="58">
        <v>1175103</v>
      </c>
      <c r="F10" s="58">
        <v>1349467</v>
      </c>
      <c r="G10" s="58">
        <v>1051289</v>
      </c>
    </row>
    <row r="11" spans="1:14" outlineLevel="1">
      <c r="B11" s="27" t="s">
        <v>33</v>
      </c>
      <c r="C11" s="59">
        <v>139824</v>
      </c>
      <c r="D11" s="59">
        <v>63321</v>
      </c>
      <c r="E11" s="59">
        <v>226599</v>
      </c>
      <c r="F11" s="59">
        <v>371129</v>
      </c>
      <c r="G11" s="59">
        <v>479455</v>
      </c>
    </row>
    <row r="12" spans="1:14" outlineLevel="1">
      <c r="B12" s="6"/>
      <c r="C12" s="56">
        <f>SUM(C7:C11)</f>
        <v>2029558</v>
      </c>
      <c r="D12" s="56">
        <f t="shared" ref="D12:G12" si="0">SUM(D7:D11)</f>
        <v>2310128</v>
      </c>
      <c r="E12" s="56">
        <f t="shared" si="0"/>
        <v>4231748</v>
      </c>
      <c r="F12" s="56">
        <f t="shared" si="0"/>
        <v>5508387</v>
      </c>
      <c r="G12" s="56">
        <f t="shared" si="0"/>
        <v>6503331</v>
      </c>
    </row>
    <row r="13" spans="1:14" outlineLevel="1">
      <c r="B13" s="5" t="s">
        <v>34</v>
      </c>
      <c r="C13" s="10"/>
      <c r="D13" s="10"/>
      <c r="E13" s="10"/>
      <c r="F13" s="10"/>
      <c r="G13" s="10"/>
    </row>
    <row r="14" spans="1:14" outlineLevel="1">
      <c r="B14" s="6" t="s">
        <v>35</v>
      </c>
      <c r="C14" s="58">
        <v>139824</v>
      </c>
      <c r="D14" s="58">
        <v>487579</v>
      </c>
      <c r="E14" s="58">
        <v>705955</v>
      </c>
      <c r="F14" s="58">
        <v>1334648</v>
      </c>
      <c r="G14" s="58">
        <v>1956581</v>
      </c>
    </row>
    <row r="15" spans="1:14" outlineLevel="1">
      <c r="B15" s="6" t="s">
        <v>36</v>
      </c>
      <c r="C15" s="58">
        <v>114955</v>
      </c>
      <c r="D15" s="58">
        <v>248114</v>
      </c>
      <c r="E15" s="58">
        <v>584443</v>
      </c>
      <c r="F15" s="58">
        <v>1204099</v>
      </c>
      <c r="G15" s="58">
        <v>1476924</v>
      </c>
    </row>
    <row r="16" spans="1:14" outlineLevel="1">
      <c r="B16" s="27" t="s">
        <v>37</v>
      </c>
      <c r="C16" s="59">
        <v>0</v>
      </c>
      <c r="D16" s="59">
        <v>8339</v>
      </c>
      <c r="E16" s="59">
        <v>4546</v>
      </c>
      <c r="F16" s="59">
        <v>404</v>
      </c>
      <c r="G16" s="59">
        <v>0</v>
      </c>
    </row>
    <row r="17" spans="2:7" outlineLevel="1">
      <c r="B17" s="8"/>
      <c r="C17" s="9">
        <f>SUM(C12:C16)</f>
        <v>2284337</v>
      </c>
      <c r="D17" s="9">
        <f t="shared" ref="D17:G17" si="1">SUM(D12:D16)</f>
        <v>3054160</v>
      </c>
      <c r="E17" s="9">
        <f t="shared" si="1"/>
        <v>5526692</v>
      </c>
      <c r="F17" s="9">
        <f t="shared" si="1"/>
        <v>8047538</v>
      </c>
      <c r="G17" s="9">
        <f t="shared" si="1"/>
        <v>9936836</v>
      </c>
    </row>
    <row r="18" spans="2:7" outlineLevel="1">
      <c r="B18" s="6"/>
      <c r="C18" s="29"/>
      <c r="D18" s="29"/>
      <c r="E18" s="29"/>
      <c r="F18" s="29"/>
      <c r="G18" s="29"/>
    </row>
    <row r="19" spans="2:7" outlineLevel="1">
      <c r="B19" s="5" t="s">
        <v>47</v>
      </c>
      <c r="C19" s="10"/>
      <c r="D19" s="10"/>
      <c r="E19" s="10"/>
      <c r="F19" s="10"/>
      <c r="G19" s="10"/>
    </row>
    <row r="20" spans="2:7" outlineLevel="1">
      <c r="B20" s="5" t="s">
        <v>38</v>
      </c>
      <c r="C20" s="28"/>
      <c r="D20" s="28"/>
      <c r="E20" s="28"/>
      <c r="F20" s="28"/>
      <c r="G20" s="28"/>
    </row>
    <row r="21" spans="2:7" outlineLevel="1">
      <c r="B21" s="6" t="s">
        <v>39</v>
      </c>
      <c r="C21" s="58">
        <v>94954</v>
      </c>
      <c r="D21" s="58">
        <v>130270</v>
      </c>
      <c r="E21" s="58">
        <v>271076</v>
      </c>
      <c r="F21" s="58">
        <v>448339</v>
      </c>
      <c r="G21" s="58">
        <v>615620</v>
      </c>
    </row>
    <row r="22" spans="2:7" outlineLevel="1">
      <c r="B22" s="6" t="s">
        <v>40</v>
      </c>
      <c r="C22" s="58">
        <v>144912</v>
      </c>
      <c r="D22" s="58">
        <v>287629</v>
      </c>
      <c r="E22" s="58">
        <v>690442</v>
      </c>
      <c r="F22" s="58">
        <v>1238602</v>
      </c>
      <c r="G22" s="58">
        <v>1438260</v>
      </c>
    </row>
    <row r="23" spans="2:7" outlineLevel="1">
      <c r="B23" s="6" t="s">
        <v>41</v>
      </c>
      <c r="C23" s="58">
        <v>17846</v>
      </c>
      <c r="D23" s="58">
        <v>271</v>
      </c>
      <c r="E23" s="58">
        <v>349</v>
      </c>
      <c r="F23" s="58">
        <v>0</v>
      </c>
      <c r="G23" s="58">
        <v>0</v>
      </c>
    </row>
    <row r="24" spans="2:7" outlineLevel="1">
      <c r="B24" s="27" t="s">
        <v>42</v>
      </c>
      <c r="C24" s="59">
        <v>0</v>
      </c>
      <c r="D24" s="59">
        <v>99958</v>
      </c>
      <c r="E24" s="59">
        <v>475328</v>
      </c>
      <c r="F24" s="59">
        <v>374576</v>
      </c>
      <c r="G24" s="59">
        <v>110324</v>
      </c>
    </row>
    <row r="25" spans="2:7" outlineLevel="1">
      <c r="B25" s="1"/>
      <c r="C25" s="57">
        <f>SUM(C21:C24)</f>
        <v>257712</v>
      </c>
      <c r="D25" s="57">
        <f t="shared" ref="D25:G25" si="2">SUM(D21:D24)</f>
        <v>518128</v>
      </c>
      <c r="E25" s="57">
        <f t="shared" si="2"/>
        <v>1437195</v>
      </c>
      <c r="F25" s="57">
        <f t="shared" si="2"/>
        <v>2061517</v>
      </c>
      <c r="G25" s="57">
        <f t="shared" si="2"/>
        <v>2164204</v>
      </c>
    </row>
    <row r="26" spans="2:7" outlineLevel="1">
      <c r="B26" s="5" t="s">
        <v>49</v>
      </c>
      <c r="C26" s="32"/>
      <c r="D26" s="32"/>
      <c r="E26" s="32"/>
      <c r="F26" s="32"/>
      <c r="G26" s="32"/>
    </row>
    <row r="27" spans="2:7" outlineLevel="1">
      <c r="B27" s="27" t="s">
        <v>43</v>
      </c>
      <c r="C27" s="59">
        <v>27858</v>
      </c>
      <c r="D27" s="59">
        <v>52532</v>
      </c>
      <c r="E27" s="59">
        <v>95931</v>
      </c>
      <c r="F27" s="59">
        <v>111893</v>
      </c>
      <c r="G27" s="59">
        <v>169969</v>
      </c>
    </row>
    <row r="28" spans="2:7" outlineLevel="1">
      <c r="B28" s="1"/>
      <c r="C28" s="57">
        <f>SUM(C25:C27)</f>
        <v>285570</v>
      </c>
      <c r="D28" s="57">
        <f t="shared" ref="D28:G28" si="3">SUM(D25:D27)</f>
        <v>570660</v>
      </c>
      <c r="E28" s="57">
        <f t="shared" si="3"/>
        <v>1533126</v>
      </c>
      <c r="F28" s="57">
        <f t="shared" si="3"/>
        <v>2173410</v>
      </c>
      <c r="G28" s="57">
        <f t="shared" si="3"/>
        <v>2334173</v>
      </c>
    </row>
    <row r="29" spans="2:7" outlineLevel="1">
      <c r="B29" s="5" t="s">
        <v>48</v>
      </c>
      <c r="C29" s="32"/>
      <c r="D29" s="32"/>
      <c r="E29" s="32"/>
      <c r="F29" s="32"/>
      <c r="G29" s="32"/>
    </row>
    <row r="30" spans="2:7" outlineLevel="1">
      <c r="B30" s="27" t="s">
        <v>44</v>
      </c>
      <c r="C30" s="59">
        <v>1998767</v>
      </c>
      <c r="D30" s="59">
        <v>2483500</v>
      </c>
      <c r="E30" s="59">
        <v>3993566</v>
      </c>
      <c r="F30" s="59">
        <v>5874128</v>
      </c>
      <c r="G30" s="59">
        <v>7602663</v>
      </c>
    </row>
    <row r="31" spans="2:7" outlineLevel="1">
      <c r="B31" s="30"/>
      <c r="C31" s="33">
        <f>C30+C28</f>
        <v>2284337</v>
      </c>
      <c r="D31" s="33">
        <f t="shared" ref="D31:G31" si="4">D30+D28</f>
        <v>3054160</v>
      </c>
      <c r="E31" s="33">
        <f t="shared" si="4"/>
        <v>5526692</v>
      </c>
      <c r="F31" s="33">
        <f t="shared" si="4"/>
        <v>8047538</v>
      </c>
      <c r="G31" s="33">
        <f t="shared" si="4"/>
        <v>9936836</v>
      </c>
    </row>
    <row r="32" spans="2:7" outlineLevel="1">
      <c r="C32" s="31">
        <f>C31-C17</f>
        <v>0</v>
      </c>
      <c r="D32" s="31">
        <f t="shared" ref="D32:G32" si="5">D31-D17</f>
        <v>0</v>
      </c>
      <c r="E32" s="31">
        <f t="shared" si="5"/>
        <v>0</v>
      </c>
      <c r="F32" s="31">
        <f t="shared" si="5"/>
        <v>0</v>
      </c>
      <c r="G32" s="31">
        <f t="shared" si="5"/>
        <v>0</v>
      </c>
    </row>
    <row r="33" spans="1:11" ht="16.5" outlineLevel="1">
      <c r="B33"/>
      <c r="C33"/>
      <c r="D33"/>
      <c r="E33"/>
      <c r="F33"/>
      <c r="G33"/>
    </row>
    <row r="34" spans="1:11">
      <c r="B34" s="1"/>
      <c r="C34" s="1"/>
      <c r="D34" s="1"/>
      <c r="E34" s="1"/>
      <c r="F34" s="1"/>
      <c r="G34" s="1"/>
      <c r="H34" s="12"/>
      <c r="I34" s="12"/>
      <c r="J34" s="12"/>
      <c r="K34" s="12"/>
    </row>
    <row r="35" spans="1:11">
      <c r="A35" s="1"/>
      <c r="B35" s="3" t="s">
        <v>21</v>
      </c>
      <c r="C35" s="4" t="s">
        <v>27</v>
      </c>
      <c r="D35" s="4" t="s">
        <v>26</v>
      </c>
      <c r="E35" s="4" t="s">
        <v>25</v>
      </c>
      <c r="F35" s="4" t="s">
        <v>24</v>
      </c>
      <c r="G35" s="4" t="s">
        <v>0</v>
      </c>
    </row>
    <row r="36" spans="1:11" outlineLevel="1">
      <c r="B36" s="13" t="s">
        <v>1</v>
      </c>
      <c r="C36" s="14">
        <v>2065845</v>
      </c>
      <c r="D36" s="14">
        <v>3037103</v>
      </c>
      <c r="E36" s="14">
        <v>6009395</v>
      </c>
      <c r="F36" s="14">
        <v>11065186</v>
      </c>
      <c r="G36" s="14">
        <v>14953224</v>
      </c>
    </row>
    <row r="37" spans="1:11" outlineLevel="1">
      <c r="B37" s="15" t="s">
        <v>2</v>
      </c>
      <c r="C37" s="16">
        <f>C36</f>
        <v>2065845</v>
      </c>
      <c r="D37" s="16">
        <f>D36</f>
        <v>3037103</v>
      </c>
      <c r="E37" s="16">
        <f>E36</f>
        <v>6009395</v>
      </c>
      <c r="F37" s="16">
        <f>F36</f>
        <v>11065186</v>
      </c>
      <c r="G37" s="16">
        <f>G36</f>
        <v>14953224</v>
      </c>
    </row>
    <row r="38" spans="1:11" outlineLevel="1">
      <c r="B38" s="13" t="s">
        <v>3</v>
      </c>
      <c r="C38" s="14">
        <v>925598</v>
      </c>
      <c r="D38" s="14">
        <v>1379301</v>
      </c>
      <c r="E38" s="14">
        <v>2928814</v>
      </c>
      <c r="F38" s="14">
        <v>5967888</v>
      </c>
      <c r="G38" s="14">
        <v>8368961</v>
      </c>
    </row>
    <row r="39" spans="1:11" outlineLevel="1">
      <c r="B39" s="17" t="s">
        <v>4</v>
      </c>
      <c r="C39" s="18">
        <f>C37-C38</f>
        <v>1140247</v>
      </c>
      <c r="D39" s="18">
        <f>D37-D38</f>
        <v>1657802</v>
      </c>
      <c r="E39" s="18">
        <f>E37-E38</f>
        <v>3080581</v>
      </c>
      <c r="F39" s="18">
        <f>F37-F38</f>
        <v>5097298</v>
      </c>
      <c r="G39" s="18">
        <f>G37-G38</f>
        <v>6584263</v>
      </c>
    </row>
    <row r="40" spans="1:11" ht="31.5" outlineLevel="1">
      <c r="B40" s="13" t="s">
        <v>5</v>
      </c>
      <c r="C40" s="14">
        <v>515625</v>
      </c>
      <c r="D40" s="14">
        <v>537428</v>
      </c>
      <c r="E40" s="14">
        <v>880964</v>
      </c>
      <c r="F40" s="14">
        <v>1495195</v>
      </c>
      <c r="G40" s="14">
        <v>1849000</v>
      </c>
    </row>
    <row r="41" spans="1:11" outlineLevel="1">
      <c r="B41" s="13" t="s">
        <v>6</v>
      </c>
      <c r="C41" s="14">
        <v>158887</v>
      </c>
      <c r="D41" s="14">
        <v>236173</v>
      </c>
      <c r="E41" s="14">
        <v>359828</v>
      </c>
      <c r="F41" s="14">
        <v>684702</v>
      </c>
      <c r="G41" s="14">
        <v>964842</v>
      </c>
    </row>
    <row r="42" spans="1:11" outlineLevel="1">
      <c r="B42" s="13" t="s">
        <v>7</v>
      </c>
      <c r="C42" s="14">
        <v>49951</v>
      </c>
      <c r="D42" s="14">
        <v>76879</v>
      </c>
      <c r="E42" s="14">
        <v>108112</v>
      </c>
      <c r="F42" s="14">
        <v>194803</v>
      </c>
      <c r="G42" s="14">
        <v>310357</v>
      </c>
    </row>
    <row r="43" spans="1:11" outlineLevel="1">
      <c r="B43" s="13" t="s">
        <v>8</v>
      </c>
      <c r="C43" s="19">
        <v>0</v>
      </c>
      <c r="D43" s="19">
        <v>0</v>
      </c>
      <c r="E43" s="19">
        <v>0</v>
      </c>
      <c r="F43" s="19">
        <v>0</v>
      </c>
      <c r="G43" s="14">
        <v>163800</v>
      </c>
    </row>
    <row r="44" spans="1:11" outlineLevel="1">
      <c r="B44" s="13" t="s">
        <v>9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</row>
    <row r="45" spans="1:11" outlineLevel="1">
      <c r="B45" s="17" t="s">
        <v>10</v>
      </c>
      <c r="C45" s="18">
        <f>C39-SUM(C40:C44)</f>
        <v>415784</v>
      </c>
      <c r="D45" s="18">
        <f>D39-SUM(D40:D44)</f>
        <v>807322</v>
      </c>
      <c r="E45" s="18">
        <f>E39-SUM(E40:E44)</f>
        <v>1731677</v>
      </c>
      <c r="F45" s="18">
        <f>F39-SUM(F40:F44)</f>
        <v>2722598</v>
      </c>
      <c r="G45" s="18">
        <f>G39-SUM(G40:G44)</f>
        <v>3296264</v>
      </c>
    </row>
    <row r="46" spans="1:11" outlineLevel="1">
      <c r="B46" s="13" t="s">
        <v>23</v>
      </c>
      <c r="C46" s="19">
        <v>483</v>
      </c>
      <c r="D46" s="19">
        <v>494</v>
      </c>
      <c r="E46" s="19">
        <v>518</v>
      </c>
      <c r="F46" s="19">
        <v>502</v>
      </c>
      <c r="G46" s="19">
        <v>100</v>
      </c>
    </row>
    <row r="47" spans="1:11" outlineLevel="1">
      <c r="B47" s="17" t="s">
        <v>11</v>
      </c>
      <c r="C47" s="18">
        <f>C45-C46</f>
        <v>415301</v>
      </c>
      <c r="D47" s="18">
        <f>D45-D46</f>
        <v>806828</v>
      </c>
      <c r="E47" s="18">
        <f>E45-E46</f>
        <v>1731159</v>
      </c>
      <c r="F47" s="18">
        <f>F45-F46</f>
        <v>2722096</v>
      </c>
      <c r="G47" s="18">
        <f>G45-G46</f>
        <v>3296164</v>
      </c>
    </row>
    <row r="48" spans="1:11" outlineLevel="1">
      <c r="B48" s="13" t="s">
        <v>12</v>
      </c>
      <c r="C48" s="14">
        <v>106863</v>
      </c>
      <c r="D48" s="14">
        <v>227373</v>
      </c>
      <c r="E48" s="14">
        <v>516653</v>
      </c>
      <c r="F48" s="14">
        <v>907747</v>
      </c>
      <c r="G48" s="14">
        <v>809366</v>
      </c>
    </row>
    <row r="49" spans="1:7" outlineLevel="1">
      <c r="B49" s="17" t="s">
        <v>13</v>
      </c>
      <c r="C49" s="18">
        <f>C47-C48</f>
        <v>308438</v>
      </c>
      <c r="D49" s="18">
        <f>D47-D48</f>
        <v>579455</v>
      </c>
      <c r="E49" s="18">
        <f>E47-E48</f>
        <v>1214506</v>
      </c>
      <c r="F49" s="18">
        <f>F47-F48</f>
        <v>1814349</v>
      </c>
      <c r="G49" s="18">
        <f>G47-G48</f>
        <v>2486798</v>
      </c>
    </row>
    <row r="50" spans="1:7" outlineLevel="1">
      <c r="B50" s="13" t="s">
        <v>14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</row>
    <row r="51" spans="1:7" ht="16.5" outlineLevel="1" thickBot="1">
      <c r="B51" s="20" t="s">
        <v>15</v>
      </c>
      <c r="C51" s="21">
        <f>C49-C50</f>
        <v>308438</v>
      </c>
      <c r="D51" s="21">
        <f>D49-D50</f>
        <v>579455</v>
      </c>
      <c r="E51" s="21">
        <f>E49-E50</f>
        <v>1214506</v>
      </c>
      <c r="F51" s="21">
        <f>F49-F50</f>
        <v>1814349</v>
      </c>
      <c r="G51" s="21">
        <f>G49-G50</f>
        <v>2486798</v>
      </c>
    </row>
    <row r="52" spans="1:7" ht="16.5" outlineLevel="1" thickTop="1">
      <c r="B52" s="22"/>
      <c r="C52" s="23"/>
      <c r="D52" s="23"/>
      <c r="E52" s="23"/>
      <c r="F52" s="23"/>
      <c r="G52" s="23"/>
    </row>
    <row r="53" spans="1:7" outlineLevel="1">
      <c r="B53" s="22"/>
      <c r="C53" s="23"/>
      <c r="D53" s="23"/>
      <c r="E53" s="23"/>
      <c r="F53" s="23"/>
      <c r="G53" s="23"/>
    </row>
    <row r="54" spans="1:7">
      <c r="B54" s="22"/>
      <c r="C54" s="23"/>
      <c r="D54" s="23"/>
      <c r="E54" s="23"/>
      <c r="F54" s="23"/>
      <c r="G54" s="23"/>
    </row>
    <row r="55" spans="1:7">
      <c r="A55" s="1"/>
      <c r="B55" s="3" t="s">
        <v>22</v>
      </c>
      <c r="C55" s="4" t="s">
        <v>27</v>
      </c>
      <c r="D55" s="4" t="s">
        <v>26</v>
      </c>
      <c r="E55" s="4" t="s">
        <v>25</v>
      </c>
      <c r="F55" s="4" t="s">
        <v>24</v>
      </c>
      <c r="G55" s="4" t="s">
        <v>0</v>
      </c>
    </row>
    <row r="56" spans="1:7" outlineLevel="1">
      <c r="B56" s="11" t="s">
        <v>21</v>
      </c>
      <c r="C56" s="24"/>
      <c r="D56" s="24"/>
      <c r="E56" s="24"/>
      <c r="F56" s="24"/>
      <c r="G56" s="24"/>
    </row>
    <row r="57" spans="1:7" outlineLevel="1">
      <c r="B57" s="2" t="s">
        <v>16</v>
      </c>
      <c r="C57" s="24">
        <f>C39/C37</f>
        <v>0.55195186473331737</v>
      </c>
      <c r="D57" s="24">
        <f>D39/D37</f>
        <v>0.54584977855541938</v>
      </c>
      <c r="E57" s="24">
        <f>E39/E37</f>
        <v>0.51262747747485393</v>
      </c>
      <c r="F57" s="24">
        <f>F39/F37</f>
        <v>0.46066085106929067</v>
      </c>
      <c r="G57" s="24">
        <f>G39/G37</f>
        <v>0.44032397294389491</v>
      </c>
    </row>
    <row r="58" spans="1:7" outlineLevel="1">
      <c r="B58" s="22" t="s">
        <v>17</v>
      </c>
      <c r="C58" s="24">
        <f>C45/C37</f>
        <v>0.20126582584850267</v>
      </c>
      <c r="D58" s="24">
        <f>D45/D37</f>
        <v>0.26581976310977928</v>
      </c>
      <c r="E58" s="24">
        <f>E45/E37</f>
        <v>0.28816162026293829</v>
      </c>
      <c r="F58" s="24">
        <f>F45/F37</f>
        <v>0.24605081197912082</v>
      </c>
      <c r="G58" s="24">
        <f>G45/G37</f>
        <v>0.22043834827860534</v>
      </c>
    </row>
    <row r="59" spans="1:7" outlineLevel="1">
      <c r="B59" s="22" t="s">
        <v>18</v>
      </c>
      <c r="C59" s="24">
        <f>C51/C37</f>
        <v>0.14930355375161253</v>
      </c>
      <c r="D59" s="24">
        <f>D51/D37</f>
        <v>0.19079201462709694</v>
      </c>
      <c r="E59" s="24">
        <f>E51/E37</f>
        <v>0.20210120985556781</v>
      </c>
      <c r="F59" s="24">
        <f>F51/F37</f>
        <v>0.16396913707550873</v>
      </c>
      <c r="G59" s="24">
        <f>G51/G37</f>
        <v>0.16630513927966303</v>
      </c>
    </row>
    <row r="60" spans="1:7" outlineLevel="1">
      <c r="C60" s="24"/>
      <c r="D60" s="24"/>
      <c r="E60" s="24"/>
      <c r="F60" s="24"/>
      <c r="G60" s="24"/>
    </row>
    <row r="61" spans="1:7" outlineLevel="1">
      <c r="B61" s="22" t="s">
        <v>19</v>
      </c>
      <c r="C61" s="24">
        <f>C48/C47</f>
        <v>0.25731457424855708</v>
      </c>
      <c r="D61" s="24">
        <f>D48/D47</f>
        <v>0.28181099317326619</v>
      </c>
      <c r="E61" s="24">
        <f>E48/E47</f>
        <v>0.29844341276566738</v>
      </c>
      <c r="F61" s="24">
        <f>F48/F47</f>
        <v>0.33347354391615874</v>
      </c>
      <c r="G61" s="24">
        <f>G48/G47</f>
        <v>0.24554785502177684</v>
      </c>
    </row>
    <row r="62" spans="1:7" outlineLevel="1">
      <c r="B62" s="22" t="s">
        <v>20</v>
      </c>
      <c r="C62" s="25">
        <f>C45/C46</f>
        <v>860.83643892339546</v>
      </c>
      <c r="D62" s="25">
        <f>D45/D46</f>
        <v>1634.2550607287449</v>
      </c>
      <c r="E62" s="25">
        <f>E45/E46</f>
        <v>3343.0057915057914</v>
      </c>
      <c r="F62" s="25">
        <f>F45/F46</f>
        <v>5423.5019920318728</v>
      </c>
      <c r="G62" s="25">
        <f>G45/G46</f>
        <v>32962.639999999999</v>
      </c>
    </row>
    <row r="63" spans="1:7" outlineLevel="1">
      <c r="C63" s="24"/>
      <c r="D63" s="24"/>
      <c r="E63" s="24"/>
      <c r="F63" s="24"/>
      <c r="G63" s="24"/>
    </row>
    <row r="64" spans="1:7" outlineLevel="1">
      <c r="B64" s="26" t="s">
        <v>45</v>
      </c>
      <c r="C64" s="24"/>
      <c r="D64" s="24"/>
      <c r="E64" s="24"/>
      <c r="F64" s="24"/>
      <c r="G64" s="24"/>
    </row>
    <row r="65" spans="2:11" ht="16.5" outlineLevel="1">
      <c r="B65" s="12" t="s">
        <v>52</v>
      </c>
      <c r="C65" s="55">
        <f>(C12-C9)/C25</f>
        <v>7.3533052399577823</v>
      </c>
      <c r="D65" s="55">
        <f t="shared" ref="D65:G65" si="6">(D12-D9)/D25</f>
        <v>3.964697912484946</v>
      </c>
      <c r="E65" s="55">
        <f t="shared" si="6"/>
        <v>2.6687269298877325</v>
      </c>
      <c r="F65" s="55">
        <f t="shared" si="6"/>
        <v>2.3409882140190938</v>
      </c>
      <c r="G65" s="55">
        <f t="shared" si="6"/>
        <v>2.7177290126069447</v>
      </c>
    </row>
    <row r="66" spans="2:11" ht="16.5" outlineLevel="1">
      <c r="B66" s="12" t="s">
        <v>53</v>
      </c>
      <c r="C66" s="55">
        <f>C12/C25</f>
        <v>7.8752949028372754</v>
      </c>
      <c r="D66" s="55">
        <f t="shared" ref="D66:G66" si="7">D12/D25</f>
        <v>4.4586048235185132</v>
      </c>
      <c r="E66" s="55">
        <f t="shared" si="7"/>
        <v>2.9444494310097098</v>
      </c>
      <c r="F66" s="55">
        <f t="shared" si="7"/>
        <v>2.6720065854416917</v>
      </c>
      <c r="G66" s="55">
        <f t="shared" si="7"/>
        <v>3.0049528602664073</v>
      </c>
    </row>
    <row r="67" spans="2:11" ht="16.5" outlineLevel="1">
      <c r="B67" s="12" t="s">
        <v>50</v>
      </c>
      <c r="C67" s="55">
        <f>C37/C17</f>
        <v>0.90435211617200084</v>
      </c>
      <c r="D67" s="55">
        <f t="shared" ref="D67:G67" si="8">D37/D17</f>
        <v>0.9944151583414097</v>
      </c>
      <c r="E67" s="55">
        <f t="shared" si="8"/>
        <v>1.0873403113471856</v>
      </c>
      <c r="F67" s="55">
        <f t="shared" si="8"/>
        <v>1.3749777882378438</v>
      </c>
      <c r="G67" s="55">
        <f t="shared" si="8"/>
        <v>1.5048274923728238</v>
      </c>
      <c r="H67" s="12"/>
      <c r="I67" s="12"/>
      <c r="J67" s="12"/>
      <c r="K67" s="12"/>
    </row>
    <row r="68" spans="2:11" ht="16.5" outlineLevel="1">
      <c r="B68" s="12" t="s">
        <v>51</v>
      </c>
      <c r="C68" s="55">
        <f>C37/(C17-C28)</f>
        <v>1.0335596895486068</v>
      </c>
      <c r="D68" s="55">
        <f t="shared" ref="D68:G68" si="9">D37/(D17-D28)</f>
        <v>1.2229124219851017</v>
      </c>
      <c r="E68" s="55">
        <f t="shared" si="9"/>
        <v>1.5047691712118942</v>
      </c>
      <c r="F68" s="55">
        <f t="shared" si="9"/>
        <v>1.8837155063696263</v>
      </c>
      <c r="G68" s="55">
        <f t="shared" si="9"/>
        <v>1.9668403031937625</v>
      </c>
      <c r="H68" s="12"/>
      <c r="I68" s="12"/>
      <c r="J68" s="12"/>
      <c r="K68" s="12"/>
    </row>
    <row r="69" spans="2:11" ht="16.5" outlineLevel="1">
      <c r="B69"/>
      <c r="C69"/>
      <c r="D69"/>
      <c r="E69"/>
      <c r="F69"/>
      <c r="G69"/>
      <c r="H69"/>
      <c r="I69"/>
      <c r="J69" s="12"/>
      <c r="K69" s="12"/>
    </row>
    <row r="70" spans="2:11" ht="16.5" outlineLevel="1">
      <c r="B70"/>
      <c r="C70"/>
      <c r="D70"/>
      <c r="E70"/>
      <c r="F70"/>
      <c r="G70"/>
      <c r="H70"/>
      <c r="I70"/>
      <c r="J70" s="12"/>
      <c r="K70" s="12"/>
    </row>
    <row r="71" spans="2:11" ht="16.5" outlineLevel="1">
      <c r="B71" s="60" t="s">
        <v>66</v>
      </c>
      <c r="C71">
        <v>365</v>
      </c>
      <c r="D71">
        <v>365</v>
      </c>
      <c r="E71">
        <v>365</v>
      </c>
      <c r="F71">
        <v>365</v>
      </c>
      <c r="G71">
        <v>365</v>
      </c>
      <c r="H71"/>
      <c r="I71"/>
      <c r="J71" s="12"/>
      <c r="K71" s="12"/>
    </row>
    <row r="72" spans="2:11" ht="16.5" outlineLevel="1">
      <c r="B72"/>
      <c r="C72"/>
      <c r="D72"/>
      <c r="E72"/>
      <c r="F72"/>
      <c r="G72"/>
      <c r="H72"/>
      <c r="I72"/>
    </row>
    <row r="73" spans="2:11" ht="16.5" outlineLevel="1">
      <c r="B73" t="s">
        <v>67</v>
      </c>
      <c r="C73" s="55">
        <f>C38/C9</f>
        <v>6.880592909762643</v>
      </c>
      <c r="D73" s="55">
        <f t="shared" ref="D73:G73" si="10">D38/D9</f>
        <v>5.3898525636266301</v>
      </c>
      <c r="E73" s="55">
        <f t="shared" si="10"/>
        <v>7.3910116159054375</v>
      </c>
      <c r="F73" s="55">
        <f t="shared" si="10"/>
        <v>8.7454396248534589</v>
      </c>
      <c r="G73" s="55">
        <f t="shared" si="10"/>
        <v>13.463341221439132</v>
      </c>
      <c r="H73"/>
      <c r="I73"/>
    </row>
    <row r="74" spans="2:11" ht="16.5" outlineLevel="1">
      <c r="B74" t="s">
        <v>68</v>
      </c>
      <c r="C74" s="55">
        <f>(C9*C71)/C38</f>
        <v>53.047753992554</v>
      </c>
      <c r="D74" s="55">
        <f t="shared" ref="D74:G74" si="11">(D9*D71)/D38</f>
        <v>67.719848676974792</v>
      </c>
      <c r="E74" s="55">
        <f t="shared" si="11"/>
        <v>49.384308802129461</v>
      </c>
      <c r="F74" s="55">
        <f t="shared" si="11"/>
        <v>41.736037941730807</v>
      </c>
      <c r="G74" s="55">
        <f t="shared" si="11"/>
        <v>27.110655074148394</v>
      </c>
      <c r="H74"/>
      <c r="I74"/>
    </row>
    <row r="75" spans="2:11" ht="16.5" outlineLevel="1">
      <c r="B75" t="s">
        <v>70</v>
      </c>
      <c r="C75" s="55">
        <f>C37/C8</f>
        <v>5.9510599500488279</v>
      </c>
      <c r="D75" s="55">
        <f t="shared" ref="D75:G75" si="12">D37/D8</f>
        <v>4.9560190662373884</v>
      </c>
      <c r="E75" s="55">
        <f t="shared" si="12"/>
        <v>4.8098978614209758</v>
      </c>
      <c r="F75" s="55">
        <f t="shared" si="12"/>
        <v>4.8748641427057793</v>
      </c>
      <c r="G75" s="55">
        <f t="shared" si="12"/>
        <v>5.3402178124827016</v>
      </c>
      <c r="H75"/>
      <c r="I75"/>
    </row>
    <row r="76" spans="2:11" ht="16.5" outlineLevel="1">
      <c r="B76" t="s">
        <v>71</v>
      </c>
      <c r="C76" s="55">
        <f>(C8*C71)/C37</f>
        <v>61.33361166980098</v>
      </c>
      <c r="D76" s="55">
        <f t="shared" ref="D76:G76" si="13">(D8*D71)/D37</f>
        <v>73.647819978446563</v>
      </c>
      <c r="E76" s="55">
        <f t="shared" si="13"/>
        <v>75.885187277587846</v>
      </c>
      <c r="F76" s="55">
        <f t="shared" si="13"/>
        <v>74.873881469321887</v>
      </c>
      <c r="G76" s="55">
        <f t="shared" si="13"/>
        <v>68.34927203658556</v>
      </c>
      <c r="H76"/>
      <c r="I76"/>
    </row>
    <row r="77" spans="2:11" ht="16.5" outlineLevel="1">
      <c r="B77" t="s">
        <v>72</v>
      </c>
      <c r="C77" s="55">
        <f>C38/C21</f>
        <v>9.7478568570044448</v>
      </c>
      <c r="D77" s="55">
        <f t="shared" ref="D77:G77" si="14">D38/D21</f>
        <v>10.588017195056421</v>
      </c>
      <c r="E77" s="55">
        <f t="shared" si="14"/>
        <v>10.804401717599493</v>
      </c>
      <c r="F77" s="55">
        <f t="shared" si="14"/>
        <v>13.311106104978599</v>
      </c>
      <c r="G77" s="55">
        <f t="shared" si="14"/>
        <v>13.594361781618531</v>
      </c>
      <c r="H77"/>
      <c r="I77"/>
    </row>
    <row r="78" spans="2:11" ht="16.5" outlineLevel="1">
      <c r="B78" t="s">
        <v>73</v>
      </c>
      <c r="C78" s="55">
        <f>(C21*C71)/C38</f>
        <v>37.444128012376865</v>
      </c>
      <c r="D78" s="55">
        <f t="shared" ref="D78:G78" si="15">(D21*D71)/D38</f>
        <v>34.472932304116362</v>
      </c>
      <c r="E78" s="55">
        <f t="shared" si="15"/>
        <v>33.782527671610417</v>
      </c>
      <c r="F78" s="55">
        <f t="shared" si="15"/>
        <v>27.420711481180611</v>
      </c>
      <c r="G78" s="55">
        <f t="shared" si="15"/>
        <v>26.849366366983908</v>
      </c>
      <c r="H78"/>
      <c r="I78"/>
    </row>
    <row r="79" spans="2:11" ht="16.5" outlineLevel="1">
      <c r="B79" t="s">
        <v>69</v>
      </c>
      <c r="C79" s="55">
        <f>C37/C14</f>
        <v>14.77460950909715</v>
      </c>
      <c r="D79" s="55">
        <f t="shared" ref="D79:G79" si="16">D37/D14</f>
        <v>6.2289454631967329</v>
      </c>
      <c r="E79" s="55">
        <f t="shared" si="16"/>
        <v>8.5124335120510519</v>
      </c>
      <c r="F79" s="55">
        <f t="shared" si="16"/>
        <v>8.2907148551528191</v>
      </c>
      <c r="G79" s="55">
        <f t="shared" si="16"/>
        <v>7.64252744966858</v>
      </c>
      <c r="H79"/>
      <c r="I79"/>
    </row>
    <row r="80" spans="2:11" outlineLevel="1"/>
    <row r="81" spans="2:7" outlineLevel="1">
      <c r="B81" s="2" t="s">
        <v>74</v>
      </c>
      <c r="C81" s="61">
        <f>C23/C30</f>
        <v>8.928504422976765E-3</v>
      </c>
      <c r="D81" s="61">
        <f t="shared" ref="D81:G81" si="17">D23/D30</f>
        <v>1.0912019327561909E-4</v>
      </c>
      <c r="E81" s="61">
        <f t="shared" si="17"/>
        <v>8.7390567728190795E-5</v>
      </c>
      <c r="F81" s="61">
        <f t="shared" si="17"/>
        <v>0</v>
      </c>
      <c r="G81" s="61">
        <f t="shared" si="17"/>
        <v>0</v>
      </c>
    </row>
    <row r="82" spans="2:7" outlineLevel="1">
      <c r="B82" s="2" t="s">
        <v>75</v>
      </c>
      <c r="C82" s="61">
        <f>C23/(C23+C30)</f>
        <v>8.8494916972170663E-3</v>
      </c>
      <c r="D82" s="61">
        <f t="shared" ref="D82:G82" si="18">D23/(D23+D30)</f>
        <v>1.0910828735821459E-4</v>
      </c>
      <c r="E82" s="61">
        <f t="shared" si="18"/>
        <v>8.738293128421611E-5</v>
      </c>
      <c r="F82" s="61">
        <f t="shared" si="18"/>
        <v>0</v>
      </c>
      <c r="G82" s="61">
        <f t="shared" si="18"/>
        <v>0</v>
      </c>
    </row>
    <row r="83" spans="2:7">
      <c r="B83" s="2" t="s">
        <v>76</v>
      </c>
      <c r="C83" s="61">
        <f>C23/(C30-C15)</f>
        <v>9.4733444738646956E-3</v>
      </c>
      <c r="D83" s="61">
        <f t="shared" ref="D83:G83" si="19">D23/(D30-D15)</f>
        <v>1.212318588378025E-4</v>
      </c>
      <c r="E83" s="61">
        <f t="shared" si="19"/>
        <v>1.0237236966809353E-4</v>
      </c>
      <c r="F83" s="61">
        <f t="shared" si="19"/>
        <v>0</v>
      </c>
      <c r="G83" s="61">
        <f t="shared" si="19"/>
        <v>0</v>
      </c>
    </row>
    <row r="84" spans="2:7">
      <c r="B84" s="2" t="s">
        <v>78</v>
      </c>
      <c r="C84" s="61">
        <f>C28/C30</f>
        <v>0.14287308125459347</v>
      </c>
      <c r="D84" s="61">
        <f t="shared" ref="D84:G84" si="20">D28/D30</f>
        <v>0.22978055164082947</v>
      </c>
      <c r="E84" s="61">
        <f t="shared" si="20"/>
        <v>0.38389900154398349</v>
      </c>
      <c r="F84" s="61">
        <f t="shared" si="20"/>
        <v>0.3699970446677362</v>
      </c>
      <c r="G84" s="61">
        <f t="shared" si="20"/>
        <v>0.30702044796671901</v>
      </c>
    </row>
    <row r="85" spans="2:7">
      <c r="B85" s="2" t="s">
        <v>77</v>
      </c>
      <c r="C85" s="61">
        <f>C17/C30</f>
        <v>1.1428730812545935</v>
      </c>
      <c r="D85" s="61">
        <f t="shared" ref="D85:G85" si="21">D17/D30</f>
        <v>1.2297805516408296</v>
      </c>
      <c r="E85" s="61">
        <f t="shared" si="21"/>
        <v>1.3838990015439836</v>
      </c>
      <c r="F85" s="61">
        <f t="shared" si="21"/>
        <v>1.3699970446677363</v>
      </c>
      <c r="G85" s="61">
        <f t="shared" si="21"/>
        <v>1.3070204479667191</v>
      </c>
    </row>
    <row r="86" spans="2:7" ht="16.5">
      <c r="B86" s="2" t="s">
        <v>79</v>
      </c>
      <c r="C86" s="55">
        <f>C23/(C45+C42)</f>
        <v>3.831792757684091E-2</v>
      </c>
      <c r="D86" s="55">
        <f t="shared" ref="D86:G86" si="22">D23/(D45+D42)</f>
        <v>3.0649139731803063E-4</v>
      </c>
      <c r="E86" s="55">
        <f t="shared" si="22"/>
        <v>1.896956661878074E-4</v>
      </c>
      <c r="F86" s="55">
        <f t="shared" si="22"/>
        <v>0</v>
      </c>
      <c r="G86" s="55">
        <f t="shared" si="2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Balance Sheet &amp; Leverage Ratios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2018-01-24T21:17:38Z</dcterms:created>
  <dcterms:modified xsi:type="dcterms:W3CDTF">2022-08-19T04:20:24Z</dcterms:modified>
</cp:coreProperties>
</file>