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3C3B051E-94C0-4AB9-A503-0ACF2817A493}" xr6:coauthVersionLast="40" xr6:coauthVersionMax="45" xr10:uidLastSave="{00000000-0000-0000-0000-000000000000}"/>
  <bookViews>
    <workbookView xWindow="-120" yWindow="-120" windowWidth="20730" windowHeight="11160" tabRatio="590" activeTab="1" xr2:uid="{00000000-000D-0000-FFFF-FFFF00000000}"/>
  </bookViews>
  <sheets>
    <sheet name="Cover Page" sheetId="23" r:id="rId1"/>
    <sheet name="Three Statement Model" sheetId="21" r:id="rId2"/>
    <sheet name="Raw Data" sheetId="22" r:id="rId3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Page'!$B$3:$O$25</definedName>
  </definedNames>
  <calcPr calcId="191029" iterate="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21" l="1"/>
  <c r="J26" i="21"/>
  <c r="H93" i="21" l="1"/>
  <c r="I26" i="21" l="1"/>
  <c r="E9" i="21"/>
  <c r="E114" i="21"/>
  <c r="F114" i="21"/>
  <c r="G114" i="21"/>
  <c r="H114" i="21"/>
  <c r="D114" i="21"/>
  <c r="E115" i="21"/>
  <c r="F115" i="21"/>
  <c r="G115" i="21"/>
  <c r="H115" i="21"/>
  <c r="I115" i="21"/>
  <c r="J115" i="21"/>
  <c r="K115" i="21"/>
  <c r="L115" i="21"/>
  <c r="M115" i="21"/>
  <c r="D115" i="21"/>
  <c r="E116" i="21"/>
  <c r="F116" i="21"/>
  <c r="G116" i="21"/>
  <c r="H116" i="21"/>
  <c r="K116" i="21"/>
  <c r="D116" i="21"/>
  <c r="E111" i="21"/>
  <c r="F111" i="21"/>
  <c r="G111" i="21"/>
  <c r="H111" i="21"/>
  <c r="I111" i="21"/>
  <c r="J111" i="21"/>
  <c r="E112" i="21"/>
  <c r="F112" i="21"/>
  <c r="G112" i="21"/>
  <c r="H112" i="21"/>
  <c r="I112" i="21"/>
  <c r="D112" i="21"/>
  <c r="D111" i="21"/>
  <c r="E60" i="21"/>
  <c r="F60" i="21"/>
  <c r="G60" i="21"/>
  <c r="H60" i="21"/>
  <c r="D60" i="21"/>
  <c r="D3" i="21" l="1"/>
  <c r="K76" i="21"/>
  <c r="J77" i="21"/>
  <c r="K77" i="21"/>
  <c r="L77" i="21"/>
  <c r="M77" i="21"/>
  <c r="K78" i="21"/>
  <c r="I81" i="21"/>
  <c r="F81" i="21"/>
  <c r="E81" i="21"/>
  <c r="I77" i="21"/>
  <c r="F104" i="21"/>
  <c r="E104" i="21"/>
  <c r="D104" i="21"/>
  <c r="D103" i="21"/>
  <c r="D105" i="21"/>
  <c r="K103" i="21"/>
  <c r="J98" i="21"/>
  <c r="I98" i="21"/>
  <c r="F93" i="21"/>
  <c r="F92" i="21"/>
  <c r="I68" i="21"/>
  <c r="G93" i="21"/>
  <c r="I93" i="21"/>
  <c r="E93" i="21"/>
  <c r="I89" i="21"/>
  <c r="I90" i="21"/>
  <c r="I91" i="21"/>
  <c r="I92" i="21"/>
  <c r="I96" i="21"/>
  <c r="I97" i="21"/>
  <c r="J97" i="21"/>
  <c r="K97" i="21"/>
  <c r="L97" i="21"/>
  <c r="M97" i="21"/>
  <c r="I55" i="21"/>
  <c r="J55" i="21" s="1"/>
  <c r="K55" i="21" s="1"/>
  <c r="L55" i="21" s="1"/>
  <c r="M55" i="21" s="1"/>
  <c r="E20" i="21" l="1"/>
  <c r="F20" i="21"/>
  <c r="G20" i="21"/>
  <c r="H20" i="21"/>
  <c r="E21" i="21"/>
  <c r="F21" i="21"/>
  <c r="G21" i="21"/>
  <c r="H21" i="21"/>
  <c r="D21" i="21"/>
  <c r="D20" i="21"/>
  <c r="D15" i="21"/>
  <c r="D14" i="21"/>
  <c r="F14" i="21"/>
  <c r="G14" i="21"/>
  <c r="H14" i="21"/>
  <c r="F15" i="21"/>
  <c r="G15" i="21"/>
  <c r="H15" i="21"/>
  <c r="E15" i="21"/>
  <c r="E14" i="21"/>
  <c r="F102" i="21"/>
  <c r="G102" i="21"/>
  <c r="G104" i="21" s="1"/>
  <c r="H102" i="21" s="1"/>
  <c r="H104" i="21" s="1"/>
  <c r="I102" i="21" s="1"/>
  <c r="F103" i="21"/>
  <c r="G103" i="21"/>
  <c r="H103" i="21"/>
  <c r="F105" i="21"/>
  <c r="G105" i="21"/>
  <c r="H105" i="21"/>
  <c r="E103" i="21"/>
  <c r="E105" i="21"/>
  <c r="D102" i="21"/>
  <c r="D99" i="21"/>
  <c r="E89" i="21"/>
  <c r="F89" i="21"/>
  <c r="G89" i="21"/>
  <c r="H89" i="21"/>
  <c r="E90" i="21"/>
  <c r="F90" i="21"/>
  <c r="G90" i="21"/>
  <c r="H90" i="21"/>
  <c r="E91" i="21"/>
  <c r="F91" i="21"/>
  <c r="G91" i="21"/>
  <c r="H91" i="21"/>
  <c r="E92" i="21"/>
  <c r="G92" i="21"/>
  <c r="H92" i="21"/>
  <c r="D93" i="21"/>
  <c r="D92" i="21"/>
  <c r="D91" i="21"/>
  <c r="D90" i="21"/>
  <c r="D89" i="21"/>
  <c r="H16" i="21"/>
  <c r="H18" i="21"/>
  <c r="E19" i="21"/>
  <c r="F19" i="21"/>
  <c r="G19" i="21"/>
  <c r="H19" i="21"/>
  <c r="D19" i="21"/>
  <c r="G18" i="21"/>
  <c r="F18" i="21"/>
  <c r="E18" i="21"/>
  <c r="D18" i="21"/>
  <c r="G17" i="21"/>
  <c r="F17" i="21"/>
  <c r="E17" i="21"/>
  <c r="D17" i="21"/>
  <c r="H17" i="21"/>
  <c r="G16" i="21"/>
  <c r="F16" i="21"/>
  <c r="E16" i="21"/>
  <c r="D16" i="21"/>
  <c r="G13" i="21"/>
  <c r="F13" i="21"/>
  <c r="E13" i="21"/>
  <c r="D13" i="21"/>
  <c r="H13" i="21"/>
  <c r="E12" i="21"/>
  <c r="F12" i="21"/>
  <c r="G12" i="21"/>
  <c r="H12" i="21"/>
  <c r="D12" i="21"/>
  <c r="G11" i="21"/>
  <c r="F11" i="21"/>
  <c r="E11" i="21"/>
  <c r="D11" i="21"/>
  <c r="H11" i="21"/>
  <c r="G10" i="21"/>
  <c r="F10" i="21"/>
  <c r="E10" i="21"/>
  <c r="D10" i="21"/>
  <c r="H10" i="21"/>
  <c r="G9" i="21"/>
  <c r="F9" i="21"/>
  <c r="H9" i="21"/>
  <c r="E102" i="21"/>
  <c r="K51" i="21"/>
  <c r="K91" i="21" s="1"/>
  <c r="I51" i="21"/>
  <c r="I46" i="21"/>
  <c r="J45" i="21"/>
  <c r="J89" i="21" s="1"/>
  <c r="K45" i="21"/>
  <c r="K89" i="21" s="1"/>
  <c r="I45" i="21"/>
  <c r="I73" i="21"/>
  <c r="J73" i="21"/>
  <c r="K73" i="21"/>
  <c r="L73" i="21"/>
  <c r="M73" i="21"/>
  <c r="J72" i="21"/>
  <c r="K72" i="21"/>
  <c r="L72" i="21"/>
  <c r="M72" i="21"/>
  <c r="I72" i="21"/>
  <c r="F97" i="21"/>
  <c r="G97" i="21"/>
  <c r="H97" i="21"/>
  <c r="F98" i="21"/>
  <c r="G98" i="21"/>
  <c r="H98" i="21"/>
  <c r="D98" i="21"/>
  <c r="D97" i="21"/>
  <c r="E98" i="21"/>
  <c r="E97" i="21"/>
  <c r="E96" i="21"/>
  <c r="E99" i="21" s="1"/>
  <c r="F96" i="21" s="1"/>
  <c r="F99" i="21" s="1"/>
  <c r="G96" i="21" s="1"/>
  <c r="G99" i="21" s="1"/>
  <c r="H96" i="21" s="1"/>
  <c r="H99" i="21" s="1"/>
  <c r="K26" i="21"/>
  <c r="J27" i="21"/>
  <c r="J51" i="21" s="1"/>
  <c r="J91" i="21" s="1"/>
  <c r="K27" i="21"/>
  <c r="K46" i="21" s="1"/>
  <c r="K90" i="21" s="1"/>
  <c r="J28" i="21"/>
  <c r="J112" i="21" s="1"/>
  <c r="K28" i="21"/>
  <c r="K112" i="21" s="1"/>
  <c r="J30" i="21"/>
  <c r="K30" i="21"/>
  <c r="J31" i="21"/>
  <c r="K31" i="21"/>
  <c r="L31" i="21"/>
  <c r="M31" i="21"/>
  <c r="I31" i="21"/>
  <c r="I30" i="21"/>
  <c r="I28" i="21"/>
  <c r="I27" i="21"/>
  <c r="E82" i="21"/>
  <c r="F82" i="21"/>
  <c r="G81" i="21" s="1"/>
  <c r="G82" i="21" s="1"/>
  <c r="H81" i="21" s="1"/>
  <c r="H82" i="21" s="1"/>
  <c r="D82" i="21"/>
  <c r="E80" i="21"/>
  <c r="F80" i="21"/>
  <c r="G80" i="21"/>
  <c r="H80" i="21"/>
  <c r="D80" i="21"/>
  <c r="E78" i="21"/>
  <c r="F78" i="21"/>
  <c r="G78" i="21"/>
  <c r="H78" i="21"/>
  <c r="D78" i="21"/>
  <c r="E73" i="21"/>
  <c r="F73" i="21"/>
  <c r="G73" i="21"/>
  <c r="H73" i="21"/>
  <c r="D73" i="21"/>
  <c r="E69" i="21"/>
  <c r="F69" i="21"/>
  <c r="G69" i="21"/>
  <c r="H69" i="21"/>
  <c r="D69" i="21"/>
  <c r="E58" i="21"/>
  <c r="F58" i="21"/>
  <c r="G58" i="21"/>
  <c r="H58" i="21"/>
  <c r="D58" i="21"/>
  <c r="E57" i="21"/>
  <c r="F57" i="21"/>
  <c r="G57" i="21"/>
  <c r="H57" i="21"/>
  <c r="D57" i="21"/>
  <c r="E53" i="21"/>
  <c r="F53" i="21"/>
  <c r="G53" i="21"/>
  <c r="H53" i="21"/>
  <c r="D53" i="21"/>
  <c r="E48" i="21"/>
  <c r="F48" i="21"/>
  <c r="G48" i="21"/>
  <c r="H48" i="21"/>
  <c r="D48" i="21"/>
  <c r="E38" i="21"/>
  <c r="F38" i="21"/>
  <c r="G38" i="21"/>
  <c r="H38" i="21"/>
  <c r="D38" i="21"/>
  <c r="E35" i="21"/>
  <c r="F35" i="21"/>
  <c r="G35" i="21"/>
  <c r="H35" i="21"/>
  <c r="D35" i="21"/>
  <c r="E34" i="21"/>
  <c r="F34" i="21"/>
  <c r="G34" i="21"/>
  <c r="H34" i="21"/>
  <c r="D34" i="21"/>
  <c r="E28" i="21"/>
  <c r="F28" i="21"/>
  <c r="G28" i="21"/>
  <c r="H28" i="21"/>
  <c r="D28" i="21"/>
  <c r="K92" i="21" l="1"/>
  <c r="J46" i="21"/>
  <c r="J90" i="21" s="1"/>
  <c r="J92" i="21" s="1"/>
  <c r="J93" i="21" s="1"/>
  <c r="J68" i="21" s="1"/>
  <c r="L26" i="21"/>
  <c r="K111" i="21"/>
  <c r="L27" i="21"/>
  <c r="L30" i="21"/>
  <c r="M26" i="21"/>
  <c r="C16" i="23"/>
  <c r="C15" i="23"/>
  <c r="L51" i="21" l="1"/>
  <c r="L91" i="21" s="1"/>
  <c r="L46" i="21"/>
  <c r="L90" i="21" s="1"/>
  <c r="M111" i="21"/>
  <c r="M45" i="21"/>
  <c r="M89" i="21" s="1"/>
  <c r="L28" i="21"/>
  <c r="L112" i="21" s="1"/>
  <c r="L111" i="21"/>
  <c r="L45" i="21"/>
  <c r="L89" i="21" s="1"/>
  <c r="K93" i="21"/>
  <c r="K68" i="21" s="1"/>
  <c r="M27" i="21"/>
  <c r="M30" i="21"/>
  <c r="E2" i="21"/>
  <c r="F2" i="21" s="1"/>
  <c r="G2" i="21" s="1"/>
  <c r="H2" i="21" s="1"/>
  <c r="I2" i="21" s="1"/>
  <c r="M28" i="21" l="1"/>
  <c r="M112" i="21" s="1"/>
  <c r="M46" i="21"/>
  <c r="M90" i="21" s="1"/>
  <c r="M92" i="21" s="1"/>
  <c r="M51" i="21"/>
  <c r="M91" i="21" s="1"/>
  <c r="L92" i="21"/>
  <c r="L93" i="21" s="1"/>
  <c r="L68" i="21" s="1"/>
  <c r="J2" i="21"/>
  <c r="K2" i="21" s="1"/>
  <c r="L2" i="21" s="1"/>
  <c r="M2" i="21" s="1"/>
  <c r="F3" i="21"/>
  <c r="G3" i="21"/>
  <c r="E3" i="21"/>
  <c r="H3" i="21"/>
  <c r="M93" i="21" l="1"/>
  <c r="M68" i="21" s="1"/>
  <c r="K52" i="21"/>
  <c r="K53" i="21"/>
  <c r="I67" i="21" l="1"/>
  <c r="I99" i="21"/>
  <c r="I47" i="21" s="1"/>
  <c r="J96" i="21" l="1"/>
  <c r="J32" i="21"/>
  <c r="J67" i="21"/>
  <c r="J99" i="21"/>
  <c r="K96" i="21" s="1"/>
  <c r="K98" i="21" l="1"/>
  <c r="K99" i="21"/>
  <c r="J47" i="21"/>
  <c r="K47" i="21" l="1"/>
  <c r="L96" i="21"/>
  <c r="K32" i="21"/>
  <c r="K67" i="21"/>
  <c r="L98" i="21" l="1"/>
  <c r="L99" i="21" s="1"/>
  <c r="M96" i="21" l="1"/>
  <c r="L47" i="21"/>
  <c r="L67" i="21"/>
  <c r="L32" i="21"/>
  <c r="M98" i="21" l="1"/>
  <c r="M99" i="21"/>
  <c r="M47" i="21" s="1"/>
  <c r="M32" i="21" l="1"/>
  <c r="M67" i="21"/>
  <c r="I3" i="21" l="1"/>
  <c r="J3" i="21"/>
  <c r="K3" i="21"/>
  <c r="L3" i="21"/>
  <c r="M3" i="21"/>
  <c r="I20" i="21"/>
  <c r="J20" i="21"/>
  <c r="L20" i="21"/>
  <c r="M20" i="21"/>
  <c r="I33" i="21"/>
  <c r="J33" i="21"/>
  <c r="K33" i="21"/>
  <c r="L33" i="21"/>
  <c r="M33" i="21"/>
  <c r="I34" i="21"/>
  <c r="J34" i="21"/>
  <c r="K34" i="21"/>
  <c r="L34" i="21"/>
  <c r="M34" i="21"/>
  <c r="I35" i="21"/>
  <c r="J35" i="21"/>
  <c r="K35" i="21"/>
  <c r="L35" i="21"/>
  <c r="M35" i="21"/>
  <c r="I37" i="21"/>
  <c r="J37" i="21"/>
  <c r="K37" i="21"/>
  <c r="L37" i="21"/>
  <c r="M37" i="21"/>
  <c r="I38" i="21"/>
  <c r="J38" i="21"/>
  <c r="K38" i="21"/>
  <c r="L38" i="21"/>
  <c r="M38" i="21"/>
  <c r="I44" i="21"/>
  <c r="J44" i="21"/>
  <c r="K44" i="21"/>
  <c r="L44" i="21"/>
  <c r="M44" i="21"/>
  <c r="I48" i="21"/>
  <c r="J48" i="21"/>
  <c r="K48" i="21"/>
  <c r="L48" i="21"/>
  <c r="M48" i="21"/>
  <c r="I52" i="21"/>
  <c r="J52" i="21"/>
  <c r="L52" i="21"/>
  <c r="M52" i="21"/>
  <c r="I53" i="21"/>
  <c r="J53" i="21"/>
  <c r="L53" i="21"/>
  <c r="M53" i="21"/>
  <c r="I56" i="21"/>
  <c r="J56" i="21"/>
  <c r="K56" i="21"/>
  <c r="L56" i="21"/>
  <c r="M56" i="21"/>
  <c r="I57" i="21"/>
  <c r="J57" i="21"/>
  <c r="K57" i="21"/>
  <c r="L57" i="21"/>
  <c r="M57" i="21"/>
  <c r="I58" i="21"/>
  <c r="J58" i="21"/>
  <c r="K58" i="21"/>
  <c r="L58" i="21"/>
  <c r="M58" i="21"/>
  <c r="I60" i="21"/>
  <c r="J60" i="21"/>
  <c r="K60" i="21"/>
  <c r="L60" i="21"/>
  <c r="M60" i="21"/>
  <c r="I66" i="21"/>
  <c r="J66" i="21"/>
  <c r="K66" i="21"/>
  <c r="L66" i="21"/>
  <c r="M66" i="21"/>
  <c r="I69" i="21"/>
  <c r="J69" i="21"/>
  <c r="K69" i="21"/>
  <c r="L69" i="21"/>
  <c r="M69" i="21"/>
  <c r="I76" i="21"/>
  <c r="J76" i="21"/>
  <c r="L76" i="21"/>
  <c r="M76" i="21"/>
  <c r="I78" i="21"/>
  <c r="J78" i="21"/>
  <c r="L78" i="21"/>
  <c r="M78" i="21"/>
  <c r="I80" i="21"/>
  <c r="J80" i="21"/>
  <c r="K80" i="21"/>
  <c r="L80" i="21"/>
  <c r="M80" i="21"/>
  <c r="J81" i="21"/>
  <c r="K81" i="21"/>
  <c r="L81" i="21"/>
  <c r="M81" i="21"/>
  <c r="I82" i="21"/>
  <c r="J82" i="21"/>
  <c r="K82" i="21"/>
  <c r="L82" i="21"/>
  <c r="M82" i="21"/>
  <c r="J102" i="21"/>
  <c r="K102" i="21"/>
  <c r="L102" i="21"/>
  <c r="M102" i="21"/>
  <c r="I103" i="21"/>
  <c r="J103" i="21"/>
  <c r="L103" i="21"/>
  <c r="M103" i="21"/>
  <c r="I104" i="21"/>
  <c r="J104" i="21"/>
  <c r="K104" i="21"/>
  <c r="L104" i="21"/>
  <c r="M104" i="21"/>
  <c r="I105" i="21"/>
  <c r="J105" i="21"/>
  <c r="K105" i="21"/>
  <c r="L105" i="21"/>
  <c r="M105" i="21"/>
  <c r="I114" i="21"/>
  <c r="J114" i="21"/>
  <c r="K114" i="21"/>
  <c r="L114" i="21"/>
  <c r="M114" i="21"/>
  <c r="I116" i="21"/>
  <c r="J116" i="21"/>
  <c r="L116" i="21"/>
  <c r="M11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Ferdinand</author>
    <author>Owner</author>
  </authors>
  <commentList>
    <comment ref="I13" authorId="0" shapeId="0" xr:uid="{25704F8F-86B0-4D48-9886-041B9CBD9BE3}">
      <text>
        <r>
          <rPr>
            <b/>
            <sz val="9"/>
            <color indexed="81"/>
            <rFont val="Tahoma"/>
            <family val="2"/>
          </rPr>
          <t>Ferdinand:</t>
        </r>
        <r>
          <rPr>
            <sz val="9"/>
            <color indexed="81"/>
            <rFont val="Tahoma"/>
            <family val="2"/>
          </rPr>
          <t xml:space="preserve">
% of Opening PP&amp;E</t>
        </r>
      </text>
    </comment>
    <comment ref="I14" authorId="0" shapeId="0" xr:uid="{9F25B247-FE77-4C4E-9523-C4AF75EE0382}">
      <text>
        <r>
          <rPr>
            <b/>
            <sz val="9"/>
            <color indexed="81"/>
            <rFont val="Tahoma"/>
            <family val="2"/>
          </rPr>
          <t>Ferdinand:</t>
        </r>
        <r>
          <rPr>
            <sz val="9"/>
            <color indexed="81"/>
            <rFont val="Tahoma"/>
            <family val="2"/>
          </rPr>
          <t xml:space="preserve">
Average balance</t>
        </r>
      </text>
    </comment>
    <comment ref="A102" authorId="1" shapeId="0" xr:uid="{737D189D-2466-428D-9431-E4A9206DA7D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We are using term debt/bond in this example so there's no compounding interest. To learn more about revolver and compound interest, take our LBO modeling course.</t>
        </r>
      </text>
    </comment>
  </commentList>
</comments>
</file>

<file path=xl/sharedStrings.xml><?xml version="1.0" encoding="utf-8"?>
<sst xmlns="http://schemas.openxmlformats.org/spreadsheetml/2006/main" count="147" uniqueCount="93">
  <si>
    <t>Income Statement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</si>
  <si>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</si>
  <si>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</si>
  <si>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</si>
  <si>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</si>
  <si>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</si>
  <si>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</si>
  <si>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</si>
  <si>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</si>
  <si>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</si>
  <si>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</si>
  <si>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</si>
  <si>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</si>
  <si>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Property &amp; Equipment</t>
  </si>
  <si>
    <t>PPE Opening</t>
  </si>
  <si>
    <t>Plus Capex</t>
  </si>
  <si>
    <t>Less Depreciation</t>
  </si>
  <si>
    <t>PPE Closing</t>
  </si>
  <si>
    <t>Inventory</t>
  </si>
  <si>
    <t>Total Assets</t>
  </si>
  <si>
    <t>Liabilities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</si>
  <si>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</si>
  <si>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</si>
  <si>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</si>
  <si>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</si>
  <si>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</si>
  <si>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</si>
  <si>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</si>
  <si>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</si>
  <si>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</si>
  <si>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</si>
  <si>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</si>
  <si>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</si>
  <si>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</si>
  <si>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</si>
  <si>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</si>
  <si>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</si>
  <si>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</si>
  <si>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</si>
  <si>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</si>
  <si>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</si>
  <si>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</si>
  <si>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</si>
  <si>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</si>
  <si>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</si>
  <si>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</si>
  <si>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</si>
  <si>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</si>
  <si>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</si>
  <si>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Check</t>
  </si>
  <si>
    <t>Supporting Schedules</t>
  </si>
  <si>
    <t>Working Capital Schedule</t>
  </si>
  <si>
    <t>Depreciation Schedule</t>
  </si>
  <si>
    <t>Debt &amp; Interest Schedule</t>
  </si>
  <si>
    <t>Cost of Goods Sold (COGS)</t>
  </si>
  <si>
    <t>Historical Results</t>
  </si>
  <si>
    <t>FINANCIAL STATEMENTS</t>
  </si>
  <si>
    <t>Cost of Goods Sold (% of Revenue)</t>
  </si>
  <si>
    <t>Salaries and Benefits (% of Revenue)</t>
  </si>
  <si>
    <t>Rent and Overhead ($000's)</t>
  </si>
  <si>
    <t>Depreciation &amp; Amortization (% of PP&amp;E)</t>
  </si>
  <si>
    <t>Revenue Growth (% Change)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</si>
  <si>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</si>
  <si>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</si>
  <si>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</si>
  <si>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</si>
  <si>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</si>
  <si>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</si>
  <si>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Equity Issued (Repaid) ($000's)</t>
  </si>
  <si>
    <t>Debt Issuance (Repayment) ($000's)</t>
  </si>
  <si>
    <t xml:space="preserve"> Forecast Period</t>
  </si>
  <si>
    <t>Balance Sheet Check</t>
  </si>
  <si>
    <t>Assumptions</t>
  </si>
  <si>
    <t>Expenses</t>
  </si>
  <si>
    <t>Total Expenses</t>
  </si>
  <si>
    <t>LIVE SCENARIO</t>
  </si>
  <si>
    <t>© Corporate Finance Institute. All rights reserved.</t>
  </si>
  <si>
    <t>Charts and Graphs</t>
  </si>
  <si>
    <t>Revenue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</si>
  <si>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</si>
  <si>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</si>
  <si>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</si>
  <si>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</si>
  <si>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</si>
  <si>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</si>
  <si>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</si>
  <si>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</si>
  <si>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</si>
  <si>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</si>
  <si>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Case Study - Three Statement Model - Blank</t>
  </si>
  <si>
    <t>Days in period</t>
  </si>
  <si>
    <t>Gross Profit Margin(%)</t>
  </si>
  <si>
    <t>Finacing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</si>
</sst>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(#,##0\)_-;_-* &quot;-&quot;_-;_-@_-"/>
    <numFmt numFmtId="166" formatCode="0.0000_ ;\-0.0000\ "/>
    <numFmt numFmtId="167" formatCode="0.0%"/>
    <numFmt numFmtId="168" formatCode="_-* #,##0_-;\-* #,##0_-;_-* &quot;-&quot;??_-;_-@_-"/>
    <numFmt numFmtId="169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</cellStyleXfs>
  <cellXfs count="95">
    <xf numFmtId="0" fontId="0" fillId="0" borderId="0" xfId="0"/>
    <xf numFmtId="165" fontId="5" fillId="0" borderId="0" xfId="1" applyNumberFormat="1" applyFont="1" applyFill="1" applyProtection="1">
      <protection locked="0"/>
    </xf>
    <xf numFmtId="169" fontId="2" fillId="0" borderId="0" xfId="1" applyNumberFormat="1" applyFont="1" applyFill="1" applyBorder="1" applyProtection="1">
      <protection locked="0"/>
    </xf>
    <xf numFmtId="167" fontId="9" fillId="0" borderId="2" xfId="2" applyNumberFormat="1" applyFont="1" applyFill="1" applyBorder="1" applyProtection="1">
      <protection locked="0"/>
    </xf>
    <xf numFmtId="167" fontId="10" fillId="0" borderId="2" xfId="2" applyNumberFormat="1" applyFont="1" applyFill="1" applyBorder="1" applyProtection="1">
      <protection locked="0"/>
    </xf>
    <xf numFmtId="165" fontId="2" fillId="0" borderId="2" xfId="1" applyNumberFormat="1" applyFont="1" applyBorder="1" applyProtection="1">
      <protection locked="0"/>
    </xf>
    <xf numFmtId="165" fontId="2" fillId="0" borderId="0" xfId="1" applyNumberFormat="1" applyFont="1" applyFill="1" applyProtection="1">
      <protection locked="0"/>
    </xf>
    <xf numFmtId="165" fontId="2" fillId="0" borderId="0" xfId="1" applyNumberFormat="1" applyFont="1" applyBorder="1" applyProtection="1">
      <protection locked="0"/>
    </xf>
    <xf numFmtId="165" fontId="2" fillId="0" borderId="0" xfId="1" applyNumberFormat="1" applyFont="1" applyProtection="1">
      <protection locked="0"/>
    </xf>
    <xf numFmtId="165" fontId="5" fillId="0" borderId="0" xfId="1" applyNumberFormat="1" applyFont="1" applyProtection="1">
      <protection locked="0"/>
    </xf>
    <xf numFmtId="165" fontId="2" fillId="0" borderId="0" xfId="1" applyNumberFormat="1" applyFont="1" applyAlignment="1" applyProtection="1">
      <alignment horizontal="center"/>
      <protection locked="0"/>
    </xf>
    <xf numFmtId="165" fontId="9" fillId="0" borderId="0" xfId="1" applyNumberFormat="1" applyFont="1" applyProtection="1">
      <protection locked="0"/>
    </xf>
    <xf numFmtId="165" fontId="5" fillId="0" borderId="0" xfId="1" applyNumberFormat="1" applyFont="1" applyBorder="1" applyAlignment="1" applyProtection="1">
      <alignment horizontal="center"/>
      <protection locked="0"/>
    </xf>
    <xf numFmtId="165" fontId="10" fillId="0" borderId="0" xfId="1" applyNumberFormat="1" applyFont="1" applyProtection="1">
      <protection locked="0"/>
    </xf>
    <xf numFmtId="165" fontId="3" fillId="0" borderId="0" xfId="1" applyNumberFormat="1" applyFont="1" applyAlignment="1" applyProtection="1">
      <protection locked="0"/>
    </xf>
    <xf numFmtId="165" fontId="6" fillId="0" borderId="0" xfId="1" applyNumberFormat="1" applyFont="1" applyAlignment="1" applyProtection="1">
      <alignment horizontal="right"/>
      <protection locked="0"/>
    </xf>
    <xf numFmtId="165" fontId="10" fillId="0" borderId="0" xfId="1" applyNumberFormat="1" applyFont="1" applyFill="1" applyProtection="1">
      <protection locked="0"/>
    </xf>
    <xf numFmtId="165" fontId="9" fillId="0" borderId="0" xfId="1" applyNumberFormat="1" applyFont="1" applyFill="1" applyProtection="1">
      <protection locked="0"/>
    </xf>
    <xf numFmtId="165" fontId="5" fillId="0" borderId="2" xfId="1" applyNumberFormat="1" applyFont="1" applyBorder="1" applyProtection="1">
      <protection locked="0"/>
    </xf>
    <xf numFmtId="165" fontId="5" fillId="0" borderId="2" xfId="1" applyNumberFormat="1" applyFont="1" applyBorder="1" applyAlignment="1" applyProtection="1">
      <alignment horizontal="center"/>
      <protection locked="0"/>
    </xf>
    <xf numFmtId="165" fontId="2" fillId="0" borderId="0" xfId="1" applyNumberFormat="1" applyFont="1" applyBorder="1" applyAlignment="1" applyProtection="1">
      <alignment horizontal="center"/>
      <protection locked="0"/>
    </xf>
    <xf numFmtId="167" fontId="10" fillId="0" borderId="0" xfId="2" applyNumberFormat="1" applyFont="1" applyFill="1" applyBorder="1" applyProtection="1">
      <protection locked="0"/>
    </xf>
    <xf numFmtId="167" fontId="9" fillId="0" borderId="0" xfId="2" applyNumberFormat="1" applyFont="1" applyFill="1" applyBorder="1" applyProtection="1">
      <protection locked="0"/>
    </xf>
    <xf numFmtId="165" fontId="10" fillId="0" borderId="0" xfId="1" applyNumberFormat="1" applyFont="1" applyFill="1" applyBorder="1" applyProtection="1">
      <protection locked="0"/>
    </xf>
    <xf numFmtId="165" fontId="9" fillId="0" borderId="0" xfId="1" applyNumberFormat="1" applyFont="1" applyFill="1" applyBorder="1" applyProtection="1">
      <protection locked="0"/>
    </xf>
    <xf numFmtId="165" fontId="6" fillId="0" borderId="0" xfId="1" applyNumberFormat="1" applyFont="1" applyBorder="1" applyProtection="1">
      <protection locked="0"/>
    </xf>
    <xf numFmtId="165" fontId="6" fillId="0" borderId="0" xfId="1" applyNumberFormat="1" applyFont="1" applyBorder="1" applyAlignment="1" applyProtection="1">
      <alignment horizontal="center"/>
      <protection locked="0"/>
    </xf>
    <xf numFmtId="9" fontId="9" fillId="0" borderId="0" xfId="2" applyFont="1" applyFill="1" applyAlignment="1" applyProtection="1">
      <alignment horizontal="center"/>
      <protection locked="0"/>
    </xf>
    <xf numFmtId="165" fontId="5" fillId="0" borderId="0" xfId="1" applyNumberFormat="1" applyFont="1" applyBorder="1" applyProtection="1">
      <protection locked="0"/>
    </xf>
    <xf numFmtId="165" fontId="8" fillId="0" borderId="0" xfId="1" applyNumberFormat="1" applyFont="1" applyBorder="1" applyProtection="1">
      <protection locked="0"/>
    </xf>
    <xf numFmtId="165" fontId="7" fillId="0" borderId="0" xfId="1" applyNumberFormat="1" applyFont="1" applyBorder="1" applyProtection="1">
      <protection locked="0"/>
    </xf>
    <xf numFmtId="165" fontId="5" fillId="0" borderId="0" xfId="1" applyNumberFormat="1" applyFont="1" applyAlignment="1" applyProtection="1">
      <alignment horizontal="center"/>
      <protection locked="0"/>
    </xf>
    <xf numFmtId="165" fontId="8" fillId="0" borderId="0" xfId="1" applyNumberFormat="1" applyFont="1" applyProtection="1">
      <protection locked="0"/>
    </xf>
    <xf numFmtId="165" fontId="9" fillId="0" borderId="0" xfId="1" applyNumberFormat="1" applyFont="1" applyBorder="1" applyProtection="1">
      <protection locked="0"/>
    </xf>
    <xf numFmtId="165" fontId="7" fillId="0" borderId="2" xfId="1" applyNumberFormat="1" applyFont="1" applyBorder="1" applyProtection="1">
      <protection locked="0"/>
    </xf>
    <xf numFmtId="9" fontId="8" fillId="0" borderId="0" xfId="2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2" fillId="0" borderId="1" xfId="1" applyNumberFormat="1" applyFont="1" applyBorder="1" applyAlignment="1" applyProtection="1">
      <alignment horizontal="center"/>
      <protection locked="0"/>
    </xf>
    <xf numFmtId="165" fontId="9" fillId="0" borderId="1" xfId="1" applyNumberFormat="1" applyFont="1" applyBorder="1" applyProtection="1">
      <protection locked="0"/>
    </xf>
    <xf numFmtId="165" fontId="10" fillId="0" borderId="1" xfId="1" applyNumberFormat="1" applyFont="1" applyBorder="1" applyProtection="1">
      <protection locked="0"/>
    </xf>
    <xf numFmtId="169" fontId="2" fillId="0" borderId="0" xfId="1" applyNumberFormat="1" applyFont="1" applyFill="1" applyProtection="1">
      <protection locked="0"/>
    </xf>
    <xf numFmtId="165" fontId="5" fillId="0" borderId="4" xfId="1" applyNumberFormat="1" applyFont="1" applyBorder="1" applyProtection="1">
      <protection locked="0"/>
    </xf>
    <xf numFmtId="165" fontId="5" fillId="0" borderId="4" xfId="1" applyNumberFormat="1" applyFont="1" applyBorder="1" applyAlignment="1" applyProtection="1">
      <alignment horizontal="center"/>
      <protection locked="0"/>
    </xf>
    <xf numFmtId="165" fontId="7" fillId="0" borderId="4" xfId="1" applyNumberFormat="1" applyFont="1" applyBorder="1" applyProtection="1">
      <protection locked="0"/>
    </xf>
    <xf numFmtId="0" fontId="0" fillId="0" borderId="0" xfId="0" applyProtection="1">
      <protection locked="0"/>
    </xf>
    <xf numFmtId="168" fontId="2" fillId="0" borderId="0" xfId="1" applyNumberFormat="1" applyFont="1" applyProtection="1">
      <protection locked="0"/>
    </xf>
    <xf numFmtId="165" fontId="5" fillId="0" borderId="3" xfId="1" applyNumberFormat="1" applyFont="1" applyBorder="1" applyProtection="1">
      <protection locked="0"/>
    </xf>
    <xf numFmtId="165" fontId="5" fillId="0" borderId="3" xfId="1" applyNumberFormat="1" applyFont="1" applyBorder="1" applyAlignment="1" applyProtection="1">
      <alignment horizontal="center"/>
      <protection locked="0"/>
    </xf>
    <xf numFmtId="165" fontId="7" fillId="0" borderId="3" xfId="1" applyNumberFormat="1" applyFont="1" applyBorder="1" applyProtection="1">
      <protection locked="0"/>
    </xf>
    <xf numFmtId="165" fontId="6" fillId="0" borderId="0" xfId="1" applyNumberFormat="1" applyFont="1" applyProtection="1">
      <protection locked="0"/>
    </xf>
    <xf numFmtId="166" fontId="6" fillId="0" borderId="0" xfId="1" applyNumberFormat="1" applyFont="1" applyProtection="1">
      <protection locked="0"/>
    </xf>
    <xf numFmtId="166" fontId="6" fillId="0" borderId="0" xfId="1" applyNumberFormat="1" applyFont="1" applyAlignment="1" applyProtection="1">
      <alignment horizontal="center"/>
      <protection locked="0"/>
    </xf>
    <xf numFmtId="165" fontId="2" fillId="0" borderId="2" xfId="1" applyNumberFormat="1" applyFont="1" applyBorder="1" applyAlignment="1" applyProtection="1">
      <alignment horizontal="center"/>
      <protection locked="0"/>
    </xf>
    <xf numFmtId="165" fontId="10" fillId="0" borderId="0" xfId="1" applyNumberFormat="1" applyFont="1" applyBorder="1" applyProtection="1">
      <protection locked="0"/>
    </xf>
    <xf numFmtId="165" fontId="10" fillId="0" borderId="2" xfId="1" applyNumberFormat="1" applyFont="1" applyBorder="1" applyProtection="1">
      <protection locked="0"/>
    </xf>
    <xf numFmtId="165" fontId="12" fillId="2" borderId="0" xfId="1" applyNumberFormat="1" applyFont="1" applyFill="1" applyProtection="1">
      <protection locked="0"/>
    </xf>
    <xf numFmtId="165" fontId="2" fillId="2" borderId="0" xfId="1" applyNumberFormat="1" applyFont="1" applyFill="1" applyProtection="1">
      <protection locked="0"/>
    </xf>
    <xf numFmtId="165" fontId="2" fillId="2" borderId="0" xfId="1" applyNumberFormat="1" applyFont="1" applyFill="1" applyAlignment="1" applyProtection="1">
      <alignment horizontal="center"/>
      <protection locked="0"/>
    </xf>
    <xf numFmtId="165" fontId="14" fillId="2" borderId="0" xfId="1" applyNumberFormat="1" applyFont="1" applyFill="1" applyAlignment="1" applyProtection="1">
      <protection locked="0"/>
    </xf>
    <xf numFmtId="165" fontId="4" fillId="2" borderId="0" xfId="1" applyNumberFormat="1" applyFont="1" applyFill="1" applyAlignment="1" applyProtection="1">
      <protection locked="0"/>
    </xf>
    <xf numFmtId="165" fontId="4" fillId="2" borderId="0" xfId="1" applyNumberFormat="1" applyFont="1" applyFill="1" applyAlignment="1" applyProtection="1">
      <alignment horizontal="center"/>
      <protection locked="0"/>
    </xf>
    <xf numFmtId="165" fontId="13" fillId="2" borderId="0" xfId="1" applyNumberFormat="1" applyFont="1" applyFill="1" applyAlignment="1" applyProtection="1">
      <alignment horizontal="centerContinuous"/>
      <protection locked="0"/>
    </xf>
    <xf numFmtId="165" fontId="11" fillId="2" borderId="0" xfId="1" applyNumberFormat="1" applyFont="1" applyFill="1" applyAlignment="1" applyProtection="1">
      <alignment horizontal="centerContinuous"/>
      <protection locked="0"/>
    </xf>
    <xf numFmtId="0" fontId="4" fillId="2" borderId="0" xfId="1" applyNumberFormat="1" applyFont="1" applyFill="1" applyAlignment="1" applyProtection="1">
      <protection locked="0"/>
    </xf>
    <xf numFmtId="165" fontId="13" fillId="3" borderId="0" xfId="1" applyNumberFormat="1" applyFont="1" applyFill="1" applyAlignment="1" applyProtection="1">
      <alignment horizontal="centerContinuous"/>
      <protection locked="0"/>
    </xf>
    <xf numFmtId="165" fontId="11" fillId="3" borderId="0" xfId="1" applyNumberFormat="1" applyFont="1" applyFill="1" applyAlignment="1" applyProtection="1">
      <alignment horizontal="centerContinuous"/>
      <protection locked="0"/>
    </xf>
    <xf numFmtId="0" fontId="4" fillId="3" borderId="0" xfId="1" applyNumberFormat="1" applyFont="1" applyFill="1" applyAlignment="1" applyProtection="1">
      <protection locked="0"/>
    </xf>
    <xf numFmtId="165" fontId="10" fillId="4" borderId="0" xfId="1" applyNumberFormat="1" applyFont="1" applyFill="1" applyBorder="1" applyProtection="1">
      <protection locked="0"/>
    </xf>
    <xf numFmtId="165" fontId="10" fillId="4" borderId="0" xfId="1" applyNumberFormat="1" applyFont="1" applyFill="1" applyBorder="1" applyAlignment="1" applyProtection="1">
      <alignment horizontal="center"/>
      <protection locked="0"/>
    </xf>
    <xf numFmtId="165" fontId="14" fillId="4" borderId="0" xfId="1" applyNumberFormat="1" applyFont="1" applyFill="1" applyBorder="1" applyProtection="1">
      <protection locked="0"/>
    </xf>
    <xf numFmtId="1" fontId="0" fillId="0" borderId="0" xfId="1" applyNumberFormat="1" applyFont="1"/>
    <xf numFmtId="9" fontId="2" fillId="0" borderId="0" xfId="2" applyFont="1" applyProtection="1">
      <protection locked="0"/>
    </xf>
    <xf numFmtId="0" fontId="18" fillId="4" borderId="0" xfId="4" applyFont="1" applyFill="1"/>
    <xf numFmtId="0" fontId="18" fillId="0" borderId="0" xfId="4" applyFont="1" applyFill="1" applyBorder="1"/>
    <xf numFmtId="0" fontId="19" fillId="0" borderId="0" xfId="4" applyFont="1" applyFill="1" applyBorder="1" applyProtection="1">
      <protection locked="0"/>
    </xf>
    <xf numFmtId="0" fontId="20" fillId="0" borderId="0" xfId="4" applyFont="1" applyFill="1" applyBorder="1" applyAlignment="1">
      <alignment horizontal="right"/>
    </xf>
    <xf numFmtId="0" fontId="18" fillId="0" borderId="0" xfId="4" applyFont="1" applyFill="1" applyBorder="1" applyProtection="1">
      <protection locked="0"/>
    </xf>
    <xf numFmtId="0" fontId="20" fillId="0" borderId="0" xfId="4" applyFont="1" applyFill="1" applyBorder="1" applyProtection="1">
      <protection locked="0"/>
    </xf>
    <xf numFmtId="0" fontId="22" fillId="0" borderId="0" xfId="5" applyFont="1" applyFill="1" applyBorder="1" applyProtection="1">
      <protection locked="0"/>
    </xf>
    <xf numFmtId="0" fontId="18" fillId="0" borderId="2" xfId="4" applyFont="1" applyFill="1" applyBorder="1"/>
    <xf numFmtId="0" fontId="23" fillId="0" borderId="0" xfId="5" applyFont="1" applyFill="1" applyBorder="1"/>
    <xf numFmtId="0" fontId="18" fillId="0" borderId="0" xfId="6" applyFont="1" applyFill="1" applyBorder="1"/>
    <xf numFmtId="0" fontId="23" fillId="0" borderId="0" xfId="7" applyFont="1" applyFill="1" applyBorder="1"/>
    <xf numFmtId="0" fontId="24" fillId="2" borderId="0" xfId="6" applyFont="1" applyFill="1" applyBorder="1"/>
    <xf numFmtId="0" fontId="18" fillId="2" borderId="0" xfId="6" applyFont="1" applyFill="1" applyBorder="1"/>
    <xf numFmtId="0" fontId="18" fillId="5" borderId="0" xfId="6" applyFont="1" applyFill="1"/>
    <xf numFmtId="0" fontId="24" fillId="2" borderId="0" xfId="6" applyFont="1" applyFill="1"/>
    <xf numFmtId="0" fontId="25" fillId="0" borderId="2" xfId="3" applyFont="1" applyFill="1" applyBorder="1" applyProtection="1">
      <protection locked="0"/>
    </xf>
    <xf numFmtId="0" fontId="25" fillId="0" borderId="0" xfId="3" applyFont="1" applyFill="1" applyBorder="1" applyProtection="1">
      <protection locked="0"/>
    </xf>
    <xf numFmtId="37" fontId="9" fillId="0" borderId="0" xfId="1" applyNumberFormat="1" applyFont="1" applyBorder="1" applyProtection="1">
      <protection locked="0"/>
    </xf>
    <xf numFmtId="37" fontId="2" fillId="0" borderId="0" xfId="1" applyNumberFormat="1" applyFont="1" applyProtection="1">
      <protection locked="0"/>
    </xf>
    <xf numFmtId="41" fontId="2" fillId="0" borderId="0" xfId="1" applyNumberFormat="1" applyFont="1" applyProtection="1">
      <protection locked="0"/>
    </xf>
    <xf numFmtId="43" fontId="10" fillId="0" borderId="0" xfId="1" applyNumberFormat="1" applyFont="1" applyFill="1" applyProtection="1">
      <protection locked="0"/>
    </xf>
    <xf numFmtId="165" fontId="10" fillId="0" borderId="2" xfId="1" applyNumberFormat="1" applyFont="1" applyBorder="1" applyAlignment="1" applyProtection="1">
      <alignment wrapText="1"/>
      <protection locked="0"/>
    </xf>
    <xf numFmtId="41" fontId="10" fillId="0" borderId="0" xfId="1" applyNumberFormat="1" applyFont="1" applyFill="1" applyProtection="1">
      <protection locked="0"/>
    </xf>
  </cellXfs>
  <cellStyles count="8">
    <cellStyle name="Comma" xfId="1" builtinId="3"/>
    <cellStyle name="Hyperlink" xfId="3" builtinId="8"/>
    <cellStyle name="Hyperlink 2" xfId="5" xr:uid="{367C2164-93E5-4A33-9860-AE168EFB50CB}"/>
    <cellStyle name="Hyperlink 2 2" xfId="7" xr:uid="{4FC73AB5-C53B-4E9A-BE41-2D674C7CCF5D}"/>
    <cellStyle name="Normal" xfId="0" builtinId="0"/>
    <cellStyle name="Normal 2" xfId="4" xr:uid="{1DC7EEF5-8143-4258-8D46-7CCD2BC69E02}"/>
    <cellStyle name="Normal 2 2" xfId="6" xr:uid="{342B7F56-3B81-4480-A7A2-48DD6AA5F15B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193E75"/>
      <color rgb="FF0000FF"/>
      <color rgb="FF1E8496"/>
      <color rgb="FF676767"/>
      <color rgb="FFED942D"/>
      <color rgb="FFE6E7E8"/>
      <color rgb="FFFA621C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and Gross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3271518630265"/>
          <c:y val="0.11040704070407042"/>
          <c:w val="0.79192915838791178"/>
          <c:h val="0.70885198756096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'Three Statement Model'!$A$111</c:f>
              <c:strCache>
                <c:ptCount val="1"/>
                <c:pt idx="0">
                  <c:v> Revenue </c:v>
                </c:pt>
              </c:strCache>
            </c:strRef>
          </c:tx>
          <c:spPr>
            <a:solidFill>
              <a:srgbClr val="193E75"/>
            </a:solidFill>
            <a:ln>
              <a:noFill/>
            </a:ln>
            <a:effectLst/>
          </c:spPr>
          <c:invertIfNegative val="0"/>
          <c:cat>
            <c:numRef>
              <c:f>'Three Statement Model'!$D$2:$M$2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'Three Statement Model'!$D$111:$M$111</c:f>
              <c:numCache>
                <c:formatCode>_-* #,##0_-;\(#,##0\)_-;_-* "-"_-;_-@_-</c:formatCode>
                <c:ptCount val="10"/>
                <c:pt idx="0">
                  <c:v>102007</c:v>
                </c:pt>
                <c:pt idx="1">
                  <c:v>118086</c:v>
                </c:pt>
                <c:pt idx="2">
                  <c:v>131345</c:v>
                </c:pt>
                <c:pt idx="3">
                  <c:v>142341</c:v>
                </c:pt>
                <c:pt idx="4">
                  <c:v>150772</c:v>
                </c:pt>
                <c:pt idx="5">
                  <c:v>165849.20000000001</c:v>
                </c:pt>
                <c:pt idx="6">
                  <c:v>182434.12000000002</c:v>
                </c:pt>
                <c:pt idx="7">
                  <c:v>200677.53200000004</c:v>
                </c:pt>
                <c:pt idx="8">
                  <c:v>220745.28520000007</c:v>
                </c:pt>
                <c:pt idx="9">
                  <c:v>242819.81372000009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B-4D9F-8966-15F758801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522699976"/>
        <c:axId val="522698992"/>
      </c:barChart>
      <c:lineChart>
        <c:grouping val="standard"/>
        <c:varyColors val="0"/>
        <c:ser>
          <c:idx val="1"/>
          <c:order val="1"/>
          <c:tx>
            <c:strRef>
              <c:f>'Three Statement Model'!$A$112</c:f>
              <c:strCache>
                <c:ptCount val="1"/>
                <c:pt idx="0">
                  <c:v> Gross Profit Margin(%)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'Three Statement Model'!$D$2:$M$2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'Three Statement Model'!$D$112:$M$112</c:f>
              <c:numCache>
                <c:formatCode>0%</c:formatCode>
                <c:ptCount val="10"/>
                <c:pt idx="0">
                  <c:v>0.61744782220827987</c:v>
                </c:pt>
                <c:pt idx="1">
                  <c:v>0.59348271598665381</c:v>
                </c:pt>
                <c:pt idx="2">
                  <c:v>0.62600022840610603</c:v>
                </c:pt>
                <c:pt idx="3">
                  <c:v>0.63008549890755294</c:v>
                </c:pt>
                <c:pt idx="4">
                  <c:v>0.62386915342371263</c:v>
                </c:pt>
                <c:pt idx="5">
                  <c:v>0.57999999999999996</c:v>
                </c:pt>
                <c:pt idx="6">
                  <c:v>0.53</c:v>
                </c:pt>
                <c:pt idx="7">
                  <c:v>0.5</c:v>
                </c:pt>
                <c:pt idx="8">
                  <c:v>0.64</c:v>
                </c:pt>
                <c:pt idx="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B-4D9F-8966-15F758801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703584"/>
        <c:axId val="522694728"/>
      </c:lineChart>
      <c:catAx>
        <c:axId val="52269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98992"/>
        <c:crosses val="autoZero"/>
        <c:auto val="1"/>
        <c:lblAlgn val="ctr"/>
        <c:lblOffset val="100"/>
        <c:noMultiLvlLbl val="0"/>
      </c:catAx>
      <c:valAx>
        <c:axId val="522698992"/>
        <c:scaling>
          <c:orientation val="minMax"/>
        </c:scaling>
        <c:delete val="0"/>
        <c:axPos val="l"/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99976"/>
        <c:crosses val="autoZero"/>
        <c:crossBetween val="between"/>
      </c:valAx>
      <c:valAx>
        <c:axId val="522694728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03584"/>
        <c:crosses val="max"/>
        <c:crossBetween val="between"/>
      </c:valAx>
      <c:catAx>
        <c:axId val="522703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269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0069991251094"/>
          <c:y val="0.1278921568627451"/>
          <c:w val="0.84576596675415561"/>
          <c:h val="0.782900648448355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'Three Statement Model'!$A$114</c:f>
              <c:strCache>
                <c:ptCount val="1"/>
                <c:pt idx="0">
                  <c:v> Operating Cash Flow </c:v>
                </c:pt>
              </c:strCache>
            </c:strRef>
          </c:tx>
          <c:spPr>
            <a:solidFill>
              <a:schemeClr val="accent6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'Three Statement Model'!$D$2:$M$2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'Three Statement Model'!$D$114:$M$114</c:f>
              <c:numCache>
                <c:formatCode>_-* #,##0_-;\(#,##0\)_-;_-* "-"_-;_-@_-</c:formatCode>
                <c:ptCount val="10"/>
                <c:pt idx="0">
                  <c:v>12971.179199999999</c:v>
                </c:pt>
                <c:pt idx="1">
                  <c:v>28238.733497877969</c:v>
                </c:pt>
                <c:pt idx="2">
                  <c:v>37505.343885131326</c:v>
                </c:pt>
                <c:pt idx="3">
                  <c:v>42354.07902359531</c:v>
                </c:pt>
                <c:pt idx="4">
                  <c:v>43480.18475858029</c:v>
                </c:pt>
                <c:pt idx="5">
                  <c:v>36500.354542739726</c:v>
                </c:pt>
                <c:pt idx="6">
                  <c:v>33124.75194735617</c:v>
                </c:pt>
                <c:pt idx="7">
                  <c:v>33652.123569408897</c:v>
                </c:pt>
                <c:pt idx="8">
                  <c:v>69849.24943679526</c:v>
                </c:pt>
                <c:pt idx="9">
                  <c:v>74464.042169829263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6-4619-867B-F56BBA45DDE0}"/>
            </c:ext>
          </c:extLst>
        </c:ser>
        <c:ser>
          <c:idx val="1"/>
          <c:order val="1"/>
          <c:tx>
            <c:strRef>
              <c:f>'Three Statement Model'!$A$115</c:f>
              <c:strCache>
                <c:ptCount val="1"/>
                <c:pt idx="0">
                  <c:v> Investing Cash Flow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'Three Statement Model'!$D$2:$M$2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'Three Statement Model'!$D$115:$M$115</c:f>
              <c:numCache>
                <c:formatCode>_-* #,##0_-;\(#,##0\)_-;_-* "-"_-;_-@_-</c:formatCode>
                <c:ptCount val="10"/>
                <c:pt idx="0">
                  <c:v>-15000</c:v>
                </c:pt>
                <c:pt idx="1">
                  <c:v>-15000</c:v>
                </c:pt>
                <c:pt idx="2">
                  <c:v>-15000</c:v>
                </c:pt>
                <c:pt idx="3">
                  <c:v>-15000</c:v>
                </c:pt>
                <c:pt idx="4">
                  <c:v>-15000</c:v>
                </c:pt>
                <c:pt idx="5">
                  <c:v>-15000</c:v>
                </c:pt>
                <c:pt idx="6">
                  <c:v>-15000</c:v>
                </c:pt>
                <c:pt idx="7">
                  <c:v>-15000</c:v>
                </c:pt>
                <c:pt idx="8">
                  <c:v>-15000</c:v>
                </c:pt>
                <c:pt idx="9">
                  <c:v>-15000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6-4619-867B-F56BBA45DDE0}"/>
            </c:ext>
          </c:extLst>
        </c:ser>
        <c:ser>
          <c:idx val="2"/>
          <c:order val="2"/>
          <c:tx>
            <c:strRef>
              <c:f>'Three Statement Model'!$A$116</c:f>
              <c:strCache>
                <c:ptCount val="1"/>
                <c:pt idx="0">
                  <c:v> Finacing Cash Flow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'Three Statement Model'!$D$2:$M$2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'Three Statement Model'!$D$116:$M$116</c:f>
              <c:numCache>
                <c:formatCode>_-* #,##0_-;\(#,##0\)_-;_-* "-"_-;_-@_-</c:formatCode>
                <c:ptCount val="10"/>
                <c:pt idx="0">
                  <c:v>70000</c:v>
                </c:pt>
                <c:pt idx="1">
                  <c:v>0</c:v>
                </c:pt>
                <c:pt idx="2">
                  <c:v>-20000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-20000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46-4619-867B-F56BBA45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22703912"/>
        <c:axId val="522701616"/>
      </c:barChart>
      <c:catAx>
        <c:axId val="52270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01616"/>
        <c:crosses val="autoZero"/>
        <c:auto val="1"/>
        <c:lblAlgn val="ctr"/>
        <c:lblOffset val="100"/>
        <c:noMultiLvlLbl val="0"/>
      </c:catAx>
      <c:valAx>
        <c:axId val="522701616"/>
        <c:scaling>
          <c:orientation val="minMax"/>
        </c:scaling>
        <c:delete val="0"/>
        <c:axPos val="l"/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0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333552055993"/>
          <c:y val="0.78982785240080278"/>
          <c:w val="0.689666447944007"/>
          <c:h val="8.2721167207040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3</xdr:row>
      <xdr:rowOff>220208</xdr:rowOff>
    </xdr:from>
    <xdr:to>
      <xdr:col>4</xdr:col>
      <xdr:colOff>2540</xdr:colOff>
      <xdr:row>9</xdr:row>
      <xdr:rowOff>114299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1E862D-72C1-4C42-8140-54177B1E9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5" y="945378"/>
          <a:ext cx="3027045" cy="13406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116</xdr:row>
      <xdr:rowOff>47625</xdr:rowOff>
    </xdr:from>
    <xdr:to>
      <xdr:col>6</xdr:col>
      <xdr:colOff>352425</xdr:colOff>
      <xdr:row>130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0D1B3-D475-4842-A934-6C9DAF791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681037</xdr:colOff>
      <xdr:row>117</xdr:row>
      <xdr:rowOff>9525</xdr:rowOff>
    </xdr:from>
    <xdr:to>
      <xdr:col>12</xdr:col>
      <xdr:colOff>623887</xdr:colOff>
      <xdr:row>130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493A7-9258-4599-8280-0CD6546B4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8510-D4FF-4676-968A-5FC2C5D4CC93}">
  <dimension ref="B1:O46"/>
  <sheetViews>
    <sheetView showGridLines="0" zoomScaleNormal="100" workbookViewId="0"/>
  </sheetViews>
  <sheetFormatPr defaultColWidth="9.140625" defaultRowHeight="16.5" x14ac:dyDescent="0.3"/>
  <cols>
    <col min="1" max="2" width="11" style="72" customWidth="1"/>
    <col min="3" max="3" width="32.42578125" style="72" customWidth="1"/>
    <col min="4" max="22" width="11" style="72" customWidth="1"/>
    <col min="23" max="25" width="9.140625" style="72"/>
    <col min="26" max="26" width="9.140625" style="72" customWidth="1"/>
    <col min="27" max="16384" width="9.140625" style="72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2:15" ht="19.5" customHeight="1" x14ac:dyDescent="0.3"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</row>
    <row r="5" spans="2:15" ht="19.5" customHeight="1" x14ac:dyDescent="0.3"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</row>
    <row r="6" spans="2:15" ht="19.5" customHeight="1" x14ac:dyDescent="0.3"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</row>
    <row r="7" spans="2:15" ht="19.5" customHeight="1" x14ac:dyDescent="0.3"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</row>
    <row r="8" spans="2:15" ht="19.5" customHeight="1" x14ac:dyDescent="0.3"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</row>
    <row r="9" spans="2:15" ht="19.5" customHeight="1" x14ac:dyDescent="0.3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</row>
    <row r="10" spans="2:15" ht="19.5" customHeight="1" x14ac:dyDescent="0.3"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</row>
    <row r="11" spans="2:15" ht="19.5" customHeight="1" x14ac:dyDescent="0.3"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</row>
    <row r="12" spans="2:15" ht="27" x14ac:dyDescent="0.35">
      <c r="B12" s="73"/>
      <c r="C12" s="74" t="s">
        <v>89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5" t="s">
        <v>79</v>
      </c>
      <c r="O12" s="73"/>
    </row>
    <row r="13" spans="2:15" ht="19.5" customHeight="1" x14ac:dyDescent="0.3">
      <c r="B13" s="73"/>
      <c r="C13" s="76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</row>
    <row r="14" spans="2:15" ht="19.5" customHeight="1" x14ac:dyDescent="0.3">
      <c r="B14" s="73"/>
      <c r="C14" s="77" t="s">
        <v>80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</row>
    <row r="15" spans="2:15" ht="19.5" customHeight="1" x14ac:dyDescent="0.3">
      <c r="B15" s="73"/>
      <c r="C15" s="87" t="str">
        <f ca="1">RIGHT(CELL("filename",'Three Statement Model'!A1),LEN(CELL("filename",'Three Statement Model'!A1))-FIND("]",CELL("filename",'Three Statement Model'!A1)))</f>
        <v>Three Statement Model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</row>
    <row r="16" spans="2:15" ht="19.5" customHeight="1" x14ac:dyDescent="0.3">
      <c r="B16" s="73"/>
      <c r="C16" s="88" t="str">
        <f ca="1">RIGHT(CELL("filename",'Raw Data'!A1),LEN(CELL("filename",'Raw Data'!A1))-FIND("]",CELL("filename",'Raw Data'!A1)))</f>
        <v>Raw Data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</row>
    <row r="17" spans="2:15" ht="19.5" customHeight="1" x14ac:dyDescent="0.3">
      <c r="B17" s="73"/>
      <c r="C17" s="78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2:15" ht="19.5" customHeight="1" x14ac:dyDescent="0.3">
      <c r="B18" s="73"/>
      <c r="C18" s="78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</row>
    <row r="19" spans="2:15" ht="19.5" customHeight="1" x14ac:dyDescent="0.3">
      <c r="B19" s="73"/>
      <c r="C19" s="73" t="s">
        <v>81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</row>
    <row r="20" spans="2:15" ht="19.5" customHeight="1" x14ac:dyDescent="0.3">
      <c r="B20" s="73"/>
      <c r="C20" s="79" t="s">
        <v>82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3"/>
    </row>
    <row r="21" spans="2:15" ht="19.5" customHeight="1" x14ac:dyDescent="0.3">
      <c r="B21" s="73"/>
      <c r="C21" s="73" t="s">
        <v>83</v>
      </c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</row>
    <row r="22" spans="2:15" ht="19.5" customHeight="1" x14ac:dyDescent="0.3">
      <c r="B22" s="73"/>
      <c r="C22" s="80" t="s">
        <v>84</v>
      </c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</row>
    <row r="23" spans="2:15" ht="19.5" customHeight="1" x14ac:dyDescent="0.3">
      <c r="B23" s="81"/>
      <c r="C23" s="82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 ht="19.5" customHeight="1" x14ac:dyDescent="0.3">
      <c r="B24" s="81"/>
      <c r="C24" s="83" t="s">
        <v>85</v>
      </c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1"/>
    </row>
    <row r="25" spans="2:15" ht="19.5" customHeight="1" x14ac:dyDescent="0.3">
      <c r="B25" s="85"/>
      <c r="C25" s="86" t="s">
        <v>86</v>
      </c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5"/>
    </row>
    <row r="26" spans="2:15" ht="19.5" customHeight="1" x14ac:dyDescent="0.3">
      <c r="B26" s="85"/>
      <c r="C26" s="86" t="s">
        <v>87</v>
      </c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5"/>
    </row>
    <row r="27" spans="2:15" ht="19.5" customHeight="1" x14ac:dyDescent="0.3">
      <c r="B27" s="85"/>
      <c r="C27" s="86" t="s">
        <v>88</v>
      </c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5"/>
    </row>
    <row r="28" spans="2:15" ht="19.5" customHeight="1" x14ac:dyDescent="0.3">
      <c r="B28" s="85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5"/>
    </row>
    <row r="29" spans="2:15" ht="19.5" customHeight="1" x14ac:dyDescent="0.3"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Three Statement Model'!A1" display="'Three Statement Model'!A1" xr:uid="{E2267473-2A83-4CE8-8FCB-31BD87603823}"/>
    <hyperlink ref="C16" location="'Raw Data'!A1" display="'Raw Data'!A1" xr:uid="{45A746A5-AD50-465F-AF08-95F242FABBED}"/>
    <hyperlink ref="C22" r:id="rId1" xr:uid="{CDBC4EFF-5C88-4EA4-897D-CD08689BC44A}"/>
  </hyperlinks>
  <pageMargins left="0.7" right="0.7" top="0.75" bottom="0.75" header="0.3" footer="0.3"/>
  <pageSetup scale="9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showGridLines="0" tabSelected="1" zoomScaleNormal="100" workbookViewId="0">
      <pane ySplit="3" topLeftCell="A19" activePane="bottomLeft" state="frozen"/>
      <selection pane="bottomLeft" activeCell="O30" sqref="O30"/>
    </sheetView>
  </sheetViews>
  <sheetFormatPr defaultColWidth="9.140625" defaultRowHeight="15.75" outlineLevelRow="1" x14ac:dyDescent="0.25"/>
  <cols>
    <col min="1" max="1" width="12.85546875" style="8" customWidth="1"/>
    <col min="2" max="2" width="12.42578125" style="8" customWidth="1"/>
    <col min="3" max="3" width="11.140625" style="10" customWidth="1"/>
    <col min="4" max="13" width="11.5703125" style="8" customWidth="1"/>
    <col min="14" max="16384" width="9.140625" style="8"/>
  </cols>
  <sheetData>
    <row r="1" spans="1:16" x14ac:dyDescent="0.25">
      <c r="A1" s="55" t="s">
        <v>76</v>
      </c>
      <c r="B1" s="56"/>
      <c r="C1" s="57"/>
      <c r="D1" s="64" t="s">
        <v>55</v>
      </c>
      <c r="E1" s="65"/>
      <c r="F1" s="65"/>
      <c r="G1" s="65"/>
      <c r="H1" s="65"/>
      <c r="I1" s="61" t="s">
        <v>70</v>
      </c>
      <c r="J1" s="62"/>
      <c r="K1" s="62"/>
      <c r="L1" s="62"/>
      <c r="M1" s="62"/>
    </row>
    <row r="2" spans="1:16" ht="21" customHeight="1" x14ac:dyDescent="0.3">
      <c r="A2" s="58" t="s">
        <v>56</v>
      </c>
      <c r="B2" s="59"/>
      <c r="C2" s="60"/>
      <c r="D2" s="66">
        <v>2013</v>
      </c>
      <c r="E2" s="66">
        <f>+D2+1</f>
        <v>2014</v>
      </c>
      <c r="F2" s="66">
        <f t="shared" ref="F2:M2" si="0">+E2+1</f>
        <v>2015</v>
      </c>
      <c r="G2" s="66">
        <f t="shared" si="0"/>
        <v>2016</v>
      </c>
      <c r="H2" s="66">
        <f t="shared" si="0"/>
        <v>2017</v>
      </c>
      <c r="I2" s="63">
        <f t="shared" si="0"/>
        <v>2018</v>
      </c>
      <c r="J2" s="63">
        <f t="shared" si="0"/>
        <v>2019</v>
      </c>
      <c r="K2" s="63">
        <f t="shared" si="0"/>
        <v>2020</v>
      </c>
      <c r="L2" s="63">
        <f t="shared" si="0"/>
        <v>2021</v>
      </c>
      <c r="M2" s="63">
        <f t="shared" si="0"/>
        <v>2022</v>
      </c>
      <c r="N2" s="14"/>
      <c r="O2" s="14"/>
      <c r="P2" s="14"/>
    </row>
    <row r="3" spans="1:16" x14ac:dyDescent="0.25">
      <c r="A3" s="8" t="s">
        <v>71</v>
      </c>
      <c r="D3" s="15" t="str">
        <f>IFERROR(IF(ABS(D60)&gt;1,"ERROR","OK"),"OK")</f>
        <v>OK</v>
      </c>
      <c r="E3" s="15" t="str">
        <f t="shared" ref="E3:H3" si="1">IFERROR(IF(ABS(E60)&gt;1,"ERROR","OK"),"OK")</f>
        <v>OK</v>
      </c>
      <c r="F3" s="15" t="str">
        <f t="shared" si="1"/>
        <v>OK</v>
      </c>
      <c r="G3" s="15" t="str">
        <f t="shared" si="1"/>
        <v>OK</v>
      </c>
      <c r="H3" s="15" t="str">
        <f t="shared" si="1"/>
        <v>OK</v>
      </c>
      <c r="I3" s="15" t="str">
        <f ca="1">IFERROR(IF(ABS(I60)&gt;1,"ERROR","OK"),"OK")</f>
        <v>OK</v>
      </c>
      <c r="J3" s="15" t="str">
        <f t="shared" ref="J3:M3" ca="1" si="2">IFERROR(IF(ABS(J60)&gt;1,"ERROR","OK"),"OK")</f>
        <v>OK</v>
      </c>
      <c r="K3" s="15" t="str">
        <f t="shared" ca="1" si="2"/>
        <v>OK</v>
      </c>
      <c r="L3" s="15" t="str">
        <f t="shared" ca="1" si="2"/>
        <v>OK</v>
      </c>
      <c r="M3" s="15" t="str">
        <f t="shared" ca="1" si="2"/>
        <v>OK</v>
      </c>
    </row>
    <row r="5" spans="1:16" ht="20.25" x14ac:dyDescent="0.3">
      <c r="A5" s="69" t="s">
        <v>72</v>
      </c>
      <c r="B5" s="67"/>
      <c r="C5" s="68"/>
      <c r="D5" s="67"/>
      <c r="E5" s="67"/>
      <c r="F5" s="67"/>
      <c r="G5" s="67"/>
      <c r="H5" s="67"/>
      <c r="I5" s="67"/>
      <c r="J5" s="67"/>
      <c r="K5" s="67"/>
      <c r="L5" s="67"/>
      <c r="M5" s="67"/>
    </row>
    <row r="6" spans="1:16" outlineLevel="1" x14ac:dyDescent="0.25">
      <c r="A6" s="8" t="s">
        <v>90</v>
      </c>
      <c r="D6" s="16">
        <v>365</v>
      </c>
      <c r="E6" s="16">
        <v>365</v>
      </c>
      <c r="F6" s="16">
        <v>365</v>
      </c>
      <c r="G6" s="16">
        <v>365</v>
      </c>
      <c r="H6" s="16">
        <v>365</v>
      </c>
      <c r="I6" s="16">
        <v>365</v>
      </c>
      <c r="J6" s="16">
        <v>365</v>
      </c>
      <c r="K6" s="16">
        <v>365</v>
      </c>
      <c r="L6" s="16">
        <v>365</v>
      </c>
      <c r="M6" s="16">
        <v>365</v>
      </c>
    </row>
    <row r="7" spans="1:16" outlineLevel="1" x14ac:dyDescent="0.25"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6" outlineLevel="1" x14ac:dyDescent="0.25">
      <c r="A8" s="9" t="s">
        <v>75</v>
      </c>
      <c r="D8" s="16"/>
      <c r="E8" s="16"/>
      <c r="F8" s="16"/>
      <c r="G8" s="16"/>
      <c r="H8" s="16"/>
      <c r="I8" s="17"/>
      <c r="J8" s="17"/>
      <c r="K8" s="17"/>
      <c r="L8" s="17"/>
      <c r="M8" s="17"/>
    </row>
    <row r="9" spans="1:16" outlineLevel="1" x14ac:dyDescent="0.25">
      <c r="A9" s="5" t="s">
        <v>61</v>
      </c>
      <c r="B9" s="18"/>
      <c r="C9" s="19"/>
      <c r="D9" s="4"/>
      <c r="E9" s="4">
        <f>E26/D26-1</f>
        <v>0.15762643740135474</v>
      </c>
      <c r="F9" s="4">
        <f t="shared" ref="F9:G9" si="3">F26/E26-1</f>
        <v>0.1122825737174602</v>
      </c>
      <c r="G9" s="4">
        <f t="shared" si="3"/>
        <v>8.3718451406600947E-2</v>
      </c>
      <c r="H9" s="4">
        <f>H26/G26-1</f>
        <v>5.9231001608812672E-2</v>
      </c>
      <c r="I9" s="3">
        <v>0.1</v>
      </c>
      <c r="J9" s="3">
        <v>0.1</v>
      </c>
      <c r="K9" s="3">
        <v>0.1</v>
      </c>
      <c r="L9" s="3">
        <v>0.1</v>
      </c>
      <c r="M9" s="3">
        <v>0.1</v>
      </c>
    </row>
    <row r="10" spans="1:16" outlineLevel="1" x14ac:dyDescent="0.25">
      <c r="A10" s="7" t="s">
        <v>57</v>
      </c>
      <c r="B10" s="7"/>
      <c r="C10" s="20"/>
      <c r="D10" s="21">
        <f t="shared" ref="D10:G10" si="4">D27/D26</f>
        <v>0.38255217779172018</v>
      </c>
      <c r="E10" s="21">
        <f t="shared" si="4"/>
        <v>0.40651728401334619</v>
      </c>
      <c r="F10" s="21">
        <f t="shared" si="4"/>
        <v>0.37399977159389397</v>
      </c>
      <c r="G10" s="21">
        <f t="shared" si="4"/>
        <v>0.369914501092447</v>
      </c>
      <c r="H10" s="21">
        <f>H27/H26</f>
        <v>0.37613084657628737</v>
      </c>
      <c r="I10" s="22">
        <v>0.42</v>
      </c>
      <c r="J10" s="22">
        <v>0.47</v>
      </c>
      <c r="K10" s="22">
        <v>0.5</v>
      </c>
      <c r="L10" s="22">
        <v>0.36</v>
      </c>
      <c r="M10" s="22">
        <v>0.35</v>
      </c>
    </row>
    <row r="11" spans="1:16" outlineLevel="1" x14ac:dyDescent="0.25">
      <c r="A11" s="7" t="s">
        <v>58</v>
      </c>
      <c r="B11" s="7"/>
      <c r="C11" s="20"/>
      <c r="D11" s="21">
        <f t="shared" ref="D11:G11" si="5">D30/D26</f>
        <v>0.25907045594910155</v>
      </c>
      <c r="E11" s="21">
        <f t="shared" si="5"/>
        <v>0.19187710651559034</v>
      </c>
      <c r="F11" s="21">
        <f t="shared" si="5"/>
        <v>0.18175035212608018</v>
      </c>
      <c r="G11" s="21">
        <f t="shared" si="5"/>
        <v>0.16159785304304453</v>
      </c>
      <c r="H11" s="21">
        <f>H30/H26</f>
        <v>0.16743825113416283</v>
      </c>
      <c r="I11" s="22">
        <v>0.17</v>
      </c>
      <c r="J11" s="22">
        <v>0.17</v>
      </c>
      <c r="K11" s="22">
        <v>0.17</v>
      </c>
      <c r="L11" s="22">
        <v>0.17</v>
      </c>
      <c r="M11" s="22">
        <v>0.17</v>
      </c>
    </row>
    <row r="12" spans="1:16" outlineLevel="1" x14ac:dyDescent="0.25">
      <c r="A12" s="7" t="s">
        <v>59</v>
      </c>
      <c r="B12" s="7"/>
      <c r="C12" s="20"/>
      <c r="D12" s="23">
        <f>D31</f>
        <v>10963</v>
      </c>
      <c r="E12" s="23">
        <f t="shared" ref="E12:H12" si="6">E31</f>
        <v>10125</v>
      </c>
      <c r="F12" s="23">
        <f t="shared" si="6"/>
        <v>10087</v>
      </c>
      <c r="G12" s="23">
        <f t="shared" si="6"/>
        <v>11020</v>
      </c>
      <c r="H12" s="23">
        <f t="shared" si="6"/>
        <v>11412</v>
      </c>
      <c r="I12" s="24">
        <v>15000</v>
      </c>
      <c r="J12" s="24">
        <v>15000</v>
      </c>
      <c r="K12" s="24">
        <v>15000</v>
      </c>
      <c r="L12" s="24">
        <v>15000</v>
      </c>
      <c r="M12" s="24">
        <v>15000</v>
      </c>
    </row>
    <row r="13" spans="1:16" outlineLevel="1" x14ac:dyDescent="0.25">
      <c r="A13" s="7" t="s">
        <v>60</v>
      </c>
      <c r="B13" s="7"/>
      <c r="C13" s="20"/>
      <c r="D13" s="21">
        <f t="shared" ref="D13:G13" si="7">D32/D47</f>
        <v>0.42857142857142855</v>
      </c>
      <c r="E13" s="21">
        <f t="shared" si="7"/>
        <v>0.42857142857142855</v>
      </c>
      <c r="F13" s="21">
        <f t="shared" si="7"/>
        <v>0.42857142857142855</v>
      </c>
      <c r="G13" s="21">
        <f t="shared" si="7"/>
        <v>0.42857142857142855</v>
      </c>
      <c r="H13" s="21">
        <f>H32/H47</f>
        <v>0.42857142857142849</v>
      </c>
      <c r="I13" s="22">
        <v>0.35</v>
      </c>
      <c r="J13" s="22">
        <v>0.35</v>
      </c>
      <c r="K13" s="22">
        <v>0.35</v>
      </c>
      <c r="L13" s="22">
        <v>0.35</v>
      </c>
      <c r="M13" s="22">
        <v>0.35</v>
      </c>
    </row>
    <row r="14" spans="1:16" outlineLevel="1" x14ac:dyDescent="0.25">
      <c r="A14" s="7" t="s">
        <v>62</v>
      </c>
      <c r="B14" s="7"/>
      <c r="C14" s="20"/>
      <c r="D14" s="21">
        <f>D33/D52</f>
        <v>0.05</v>
      </c>
      <c r="E14" s="21">
        <f>E33/E52</f>
        <v>0.05</v>
      </c>
      <c r="F14" s="21">
        <f t="shared" ref="F14:H14" si="8">F33/F52</f>
        <v>0.05</v>
      </c>
      <c r="G14" s="21">
        <f t="shared" si="8"/>
        <v>0.05</v>
      </c>
      <c r="H14" s="21">
        <f t="shared" si="8"/>
        <v>0.05</v>
      </c>
      <c r="I14" s="22">
        <v>0.1</v>
      </c>
      <c r="J14" s="22">
        <v>0.1</v>
      </c>
      <c r="K14" s="22">
        <v>0.1</v>
      </c>
      <c r="L14" s="22">
        <v>0.1</v>
      </c>
      <c r="M14" s="22">
        <v>0.1</v>
      </c>
    </row>
    <row r="15" spans="1:16" outlineLevel="1" x14ac:dyDescent="0.25">
      <c r="A15" s="7" t="s">
        <v>63</v>
      </c>
      <c r="B15" s="25"/>
      <c r="C15" s="26"/>
      <c r="D15" s="21">
        <f>D37/D35</f>
        <v>0.31167801892042296</v>
      </c>
      <c r="E15" s="21">
        <f>E37/E35</f>
        <v>0.29180230056592171</v>
      </c>
      <c r="F15" s="21">
        <f t="shared" ref="F15:H15" si="9">F37/F35</f>
        <v>0.28698850107817436</v>
      </c>
      <c r="G15" s="21">
        <f t="shared" si="9"/>
        <v>0.2899411500446471</v>
      </c>
      <c r="H15" s="21">
        <f t="shared" si="9"/>
        <v>0.29121899033183596</v>
      </c>
      <c r="I15" s="22">
        <v>0.28000000000000003</v>
      </c>
      <c r="J15" s="22">
        <v>0.28000000000000003</v>
      </c>
      <c r="K15" s="22">
        <v>0.28000000000000003</v>
      </c>
      <c r="L15" s="22">
        <v>0.28000000000000003</v>
      </c>
      <c r="M15" s="22">
        <v>0.28000000000000003</v>
      </c>
    </row>
    <row r="16" spans="1:16" outlineLevel="1" x14ac:dyDescent="0.25">
      <c r="A16" s="8" t="s">
        <v>64</v>
      </c>
      <c r="C16" s="27"/>
      <c r="D16" s="16">
        <f t="shared" ref="D16:G16" si="10">D45*D6/D26</f>
        <v>18.250000000000004</v>
      </c>
      <c r="E16" s="16">
        <f t="shared" si="10"/>
        <v>18.25</v>
      </c>
      <c r="F16" s="16">
        <f t="shared" si="10"/>
        <v>18.25</v>
      </c>
      <c r="G16" s="16">
        <f t="shared" si="10"/>
        <v>18.25</v>
      </c>
      <c r="H16" s="92">
        <f>H45*H6/H26</f>
        <v>18.25</v>
      </c>
      <c r="I16" s="17">
        <v>18</v>
      </c>
      <c r="J16" s="17">
        <v>18</v>
      </c>
      <c r="K16" s="17">
        <v>18</v>
      </c>
      <c r="L16" s="17">
        <v>18</v>
      </c>
      <c r="M16" s="17">
        <v>18</v>
      </c>
    </row>
    <row r="17" spans="1:13" outlineLevel="1" x14ac:dyDescent="0.25">
      <c r="A17" s="8" t="s">
        <v>65</v>
      </c>
      <c r="C17" s="27"/>
      <c r="D17" s="16">
        <f t="shared" ref="D17:G17" si="11">D46*D6/D27</f>
        <v>73</v>
      </c>
      <c r="E17" s="16">
        <f t="shared" si="11"/>
        <v>73.000000000000014</v>
      </c>
      <c r="F17" s="16">
        <f t="shared" si="11"/>
        <v>73</v>
      </c>
      <c r="G17" s="16">
        <f t="shared" si="11"/>
        <v>73.000000000000014</v>
      </c>
      <c r="H17" s="16">
        <f>H46*H6/H27</f>
        <v>73</v>
      </c>
      <c r="I17" s="17">
        <v>80</v>
      </c>
      <c r="J17" s="17">
        <v>90</v>
      </c>
      <c r="K17" s="17">
        <v>100</v>
      </c>
      <c r="L17" s="17">
        <v>100</v>
      </c>
      <c r="M17" s="17">
        <v>100</v>
      </c>
    </row>
    <row r="18" spans="1:13" outlineLevel="1" x14ac:dyDescent="0.25">
      <c r="A18" s="8" t="s">
        <v>66</v>
      </c>
      <c r="C18" s="27"/>
      <c r="D18" s="16">
        <f t="shared" ref="D18:G18" si="12">D51*D6/D27</f>
        <v>36.5</v>
      </c>
      <c r="E18" s="16">
        <f t="shared" si="12"/>
        <v>36.500000000000007</v>
      </c>
      <c r="F18" s="16">
        <f t="shared" si="12"/>
        <v>36.5</v>
      </c>
      <c r="G18" s="16">
        <f t="shared" si="12"/>
        <v>36.500000000000007</v>
      </c>
      <c r="H18" s="94">
        <f>H51*H6/H27</f>
        <v>36.5</v>
      </c>
      <c r="I18" s="17">
        <v>37</v>
      </c>
      <c r="J18" s="17">
        <v>37</v>
      </c>
      <c r="K18" s="17">
        <v>37</v>
      </c>
      <c r="L18" s="17">
        <v>37</v>
      </c>
      <c r="M18" s="17">
        <v>37</v>
      </c>
    </row>
    <row r="19" spans="1:13" outlineLevel="1" x14ac:dyDescent="0.25">
      <c r="A19" s="8" t="s">
        <v>67</v>
      </c>
      <c r="D19" s="16">
        <f>D72</f>
        <v>15000</v>
      </c>
      <c r="E19" s="16">
        <f t="shared" ref="E19:H19" si="13">E72</f>
        <v>15000</v>
      </c>
      <c r="F19" s="16">
        <f t="shared" si="13"/>
        <v>15000</v>
      </c>
      <c r="G19" s="16">
        <f t="shared" si="13"/>
        <v>15000</v>
      </c>
      <c r="H19" s="16">
        <f t="shared" si="13"/>
        <v>15000</v>
      </c>
      <c r="I19" s="17">
        <v>15000</v>
      </c>
      <c r="J19" s="17">
        <v>15000</v>
      </c>
      <c r="K19" s="17">
        <v>15000</v>
      </c>
      <c r="L19" s="17">
        <v>15000</v>
      </c>
      <c r="M19" s="17">
        <v>15000</v>
      </c>
    </row>
    <row r="20" spans="1:13" outlineLevel="1" x14ac:dyDescent="0.25">
      <c r="A20" s="8" t="s">
        <v>69</v>
      </c>
      <c r="D20" s="16">
        <f>D76</f>
        <v>0</v>
      </c>
      <c r="E20" s="16">
        <f t="shared" ref="E20:H20" si="14">E76</f>
        <v>0</v>
      </c>
      <c r="F20" s="16">
        <f t="shared" si="14"/>
        <v>-20000</v>
      </c>
      <c r="G20" s="16">
        <f t="shared" si="14"/>
        <v>0</v>
      </c>
      <c r="H20" s="16">
        <f t="shared" si="14"/>
        <v>0</v>
      </c>
      <c r="I20" s="16">
        <f t="shared" ref="I20:M20" ca="1" si="15">I52</f>
        <v>0</v>
      </c>
      <c r="J20" s="16">
        <f t="shared" ca="1" si="15"/>
        <v>0</v>
      </c>
      <c r="K20" s="17">
        <v>-20000</v>
      </c>
      <c r="L20" s="16">
        <f t="shared" ca="1" si="15"/>
        <v>0</v>
      </c>
      <c r="M20" s="16">
        <f t="shared" ca="1" si="15"/>
        <v>0</v>
      </c>
    </row>
    <row r="21" spans="1:13" outlineLevel="1" x14ac:dyDescent="0.25">
      <c r="A21" s="8" t="s">
        <v>68</v>
      </c>
      <c r="D21" s="16">
        <f>D77</f>
        <v>70000</v>
      </c>
      <c r="E21" s="16">
        <f t="shared" ref="E21:H21" si="16">E77</f>
        <v>0</v>
      </c>
      <c r="F21" s="16">
        <f t="shared" si="16"/>
        <v>0</v>
      </c>
      <c r="G21" s="16">
        <f t="shared" si="16"/>
        <v>0</v>
      </c>
      <c r="H21" s="16">
        <f t="shared" si="16"/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</row>
    <row r="22" spans="1:13" outlineLevel="1" x14ac:dyDescent="0.25">
      <c r="D22" s="16"/>
      <c r="E22" s="16"/>
      <c r="F22" s="16"/>
      <c r="G22" s="16"/>
      <c r="H22" s="16"/>
      <c r="I22" s="17"/>
      <c r="J22" s="17"/>
      <c r="K22" s="17"/>
      <c r="L22" s="17"/>
      <c r="M22" s="17"/>
    </row>
    <row r="23" spans="1:13" x14ac:dyDescent="0.25">
      <c r="D23" s="16"/>
      <c r="E23" s="16"/>
      <c r="F23" s="16"/>
      <c r="G23" s="16"/>
      <c r="H23" s="16"/>
      <c r="I23" s="17"/>
      <c r="J23" s="17"/>
      <c r="K23" s="17"/>
      <c r="L23" s="17"/>
      <c r="M23" s="17"/>
    </row>
    <row r="24" spans="1:13" ht="20.25" x14ac:dyDescent="0.3">
      <c r="A24" s="69" t="s">
        <v>0</v>
      </c>
      <c r="B24" s="67"/>
      <c r="C24" s="68"/>
      <c r="D24" s="67"/>
      <c r="E24" s="67"/>
      <c r="F24" s="67"/>
      <c r="G24" s="67"/>
      <c r="H24" s="67"/>
      <c r="I24" s="67"/>
      <c r="J24" s="67"/>
      <c r="K24" s="67"/>
      <c r="L24" s="67"/>
      <c r="M24" s="67"/>
    </row>
    <row r="25" spans="1:13" outlineLevel="1" x14ac:dyDescent="0.25">
      <c r="A25" s="28"/>
      <c r="B25" s="28"/>
      <c r="C25" s="12"/>
      <c r="D25" s="29"/>
      <c r="E25" s="29"/>
      <c r="F25" s="29"/>
      <c r="G25" s="29"/>
      <c r="H25" s="29"/>
      <c r="I25" s="30"/>
      <c r="J25" s="30"/>
      <c r="K25" s="30"/>
      <c r="L25" s="30"/>
      <c r="M25" s="30"/>
    </row>
    <row r="26" spans="1:13" outlineLevel="1" x14ac:dyDescent="0.25">
      <c r="A26" s="9" t="s">
        <v>78</v>
      </c>
      <c r="B26" s="9"/>
      <c r="C26" s="31"/>
      <c r="D26" s="32">
        <v>102007</v>
      </c>
      <c r="E26" s="32">
        <v>118086</v>
      </c>
      <c r="F26" s="32">
        <v>131345</v>
      </c>
      <c r="G26" s="32">
        <v>142341</v>
      </c>
      <c r="H26" s="32">
        <v>150772</v>
      </c>
      <c r="I26" s="1">
        <f>H26*(1+I9)</f>
        <v>165849.20000000001</v>
      </c>
      <c r="J26" s="1">
        <f t="shared" ref="J26:M26" si="17">I26*(1+J9)</f>
        <v>182434.12000000002</v>
      </c>
      <c r="K26" s="1">
        <f t="shared" si="17"/>
        <v>200677.53200000004</v>
      </c>
      <c r="L26" s="1">
        <f t="shared" si="17"/>
        <v>220745.28520000007</v>
      </c>
      <c r="M26" s="1">
        <f t="shared" si="17"/>
        <v>242819.81372000009</v>
      </c>
    </row>
    <row r="27" spans="1:13" outlineLevel="1" x14ac:dyDescent="0.25">
      <c r="A27" s="7" t="s">
        <v>54</v>
      </c>
      <c r="B27" s="7"/>
      <c r="C27" s="20"/>
      <c r="D27" s="33">
        <v>39023</v>
      </c>
      <c r="E27" s="33">
        <v>48004</v>
      </c>
      <c r="F27" s="33">
        <v>49123</v>
      </c>
      <c r="G27" s="33">
        <v>52654</v>
      </c>
      <c r="H27" s="33">
        <v>56710</v>
      </c>
      <c r="I27" s="2">
        <f>I26*I10</f>
        <v>69656.664000000004</v>
      </c>
      <c r="J27" s="2">
        <f t="shared" ref="J27:M27" si="18">J26*J10</f>
        <v>85744.036400000012</v>
      </c>
      <c r="K27" s="2">
        <f t="shared" si="18"/>
        <v>100338.76600000002</v>
      </c>
      <c r="L27" s="2">
        <f t="shared" si="18"/>
        <v>79468.30267200002</v>
      </c>
      <c r="M27" s="2">
        <f t="shared" si="18"/>
        <v>84986.934802000033</v>
      </c>
    </row>
    <row r="28" spans="1:13" outlineLevel="1" x14ac:dyDescent="0.25">
      <c r="A28" s="18" t="s">
        <v>1</v>
      </c>
      <c r="B28" s="18"/>
      <c r="C28" s="19"/>
      <c r="D28" s="34">
        <f>D26-D27</f>
        <v>62984</v>
      </c>
      <c r="E28" s="34">
        <f t="shared" ref="E28:H28" si="19">E26-E27</f>
        <v>70082</v>
      </c>
      <c r="F28" s="34">
        <f t="shared" si="19"/>
        <v>82222</v>
      </c>
      <c r="G28" s="34">
        <f t="shared" si="19"/>
        <v>89687</v>
      </c>
      <c r="H28" s="34">
        <f t="shared" si="19"/>
        <v>94062</v>
      </c>
      <c r="I28" s="34">
        <f t="shared" ref="I28" si="20">I26-I27</f>
        <v>96192.536000000007</v>
      </c>
      <c r="J28" s="34">
        <f t="shared" ref="J28" si="21">J26-J27</f>
        <v>96690.083600000013</v>
      </c>
      <c r="K28" s="34">
        <f t="shared" ref="K28" si="22">K26-K27</f>
        <v>100338.76600000002</v>
      </c>
      <c r="L28" s="34">
        <f t="shared" ref="L28" si="23">L26-L27</f>
        <v>141276.98252800005</v>
      </c>
      <c r="M28" s="34">
        <f t="shared" ref="M28" si="24">M26-M27</f>
        <v>157832.87891800006</v>
      </c>
    </row>
    <row r="29" spans="1:13" outlineLevel="1" x14ac:dyDescent="0.25">
      <c r="A29" s="28" t="s">
        <v>73</v>
      </c>
      <c r="B29" s="28"/>
      <c r="C29" s="12"/>
      <c r="D29" s="35"/>
      <c r="E29" s="35"/>
      <c r="F29" s="35"/>
      <c r="G29" s="35"/>
      <c r="H29" s="35"/>
      <c r="I29" s="35"/>
      <c r="J29" s="35"/>
      <c r="K29" s="35"/>
      <c r="L29" s="35"/>
      <c r="M29" s="35"/>
    </row>
    <row r="30" spans="1:13" outlineLevel="1" x14ac:dyDescent="0.25">
      <c r="A30" s="8" t="s">
        <v>2</v>
      </c>
      <c r="D30" s="11">
        <v>26427</v>
      </c>
      <c r="E30" s="11">
        <v>22658</v>
      </c>
      <c r="F30" s="11">
        <v>23872</v>
      </c>
      <c r="G30" s="11">
        <v>23002</v>
      </c>
      <c r="H30" s="11">
        <v>25245</v>
      </c>
      <c r="I30" s="6">
        <f>I26*I11</f>
        <v>28194.364000000005</v>
      </c>
      <c r="J30" s="6">
        <f t="shared" ref="J30:M30" si="25">J26*J11</f>
        <v>31013.800400000007</v>
      </c>
      <c r="K30" s="6">
        <f t="shared" si="25"/>
        <v>34115.180440000011</v>
      </c>
      <c r="L30" s="6">
        <f t="shared" si="25"/>
        <v>37526.698484000015</v>
      </c>
      <c r="M30" s="6">
        <f t="shared" si="25"/>
        <v>41279.368332400016</v>
      </c>
    </row>
    <row r="31" spans="1:13" outlineLevel="1" x14ac:dyDescent="0.25">
      <c r="A31" s="8" t="s">
        <v>3</v>
      </c>
      <c r="D31" s="11">
        <v>10963</v>
      </c>
      <c r="E31" s="11">
        <v>10125</v>
      </c>
      <c r="F31" s="11">
        <v>10087</v>
      </c>
      <c r="G31" s="11">
        <v>11020</v>
      </c>
      <c r="H31" s="11">
        <v>11412</v>
      </c>
      <c r="I31" s="6">
        <f>I12</f>
        <v>15000</v>
      </c>
      <c r="J31" s="6">
        <f t="shared" ref="J31:M31" si="26">J12</f>
        <v>15000</v>
      </c>
      <c r="K31" s="6">
        <f t="shared" si="26"/>
        <v>15000</v>
      </c>
      <c r="L31" s="6">
        <f t="shared" si="26"/>
        <v>15000</v>
      </c>
      <c r="M31" s="6">
        <f t="shared" si="26"/>
        <v>15000</v>
      </c>
    </row>
    <row r="32" spans="1:13" outlineLevel="1" x14ac:dyDescent="0.25">
      <c r="A32" s="8" t="s">
        <v>4</v>
      </c>
      <c r="D32" s="11">
        <v>19500</v>
      </c>
      <c r="E32" s="11">
        <v>18150</v>
      </c>
      <c r="F32" s="11">
        <v>17205</v>
      </c>
      <c r="G32" s="11">
        <v>16543.5</v>
      </c>
      <c r="H32" s="11">
        <v>16080.449999999999</v>
      </c>
      <c r="I32" s="6">
        <f>I98</f>
        <v>13132.367500000002</v>
      </c>
      <c r="J32" s="6">
        <f t="shared" ref="J32:M32" si="27">J98</f>
        <v>13786.038875000002</v>
      </c>
      <c r="K32" s="6">
        <f t="shared" si="27"/>
        <v>14210.925268750003</v>
      </c>
      <c r="L32" s="6">
        <f t="shared" si="27"/>
        <v>14487.101424687502</v>
      </c>
      <c r="M32" s="6">
        <f t="shared" si="27"/>
        <v>14666.615926046874</v>
      </c>
    </row>
    <row r="33" spans="1:13" outlineLevel="1" x14ac:dyDescent="0.25">
      <c r="A33" s="36" t="s">
        <v>5</v>
      </c>
      <c r="B33" s="36"/>
      <c r="C33" s="37"/>
      <c r="D33" s="38">
        <v>2500</v>
      </c>
      <c r="E33" s="38">
        <v>2500</v>
      </c>
      <c r="F33" s="38">
        <v>1500</v>
      </c>
      <c r="G33" s="38">
        <v>1500</v>
      </c>
      <c r="H33" s="38">
        <v>1500</v>
      </c>
      <c r="I33" s="39">
        <f ca="1">I105</f>
        <v>3000</v>
      </c>
      <c r="J33" s="39">
        <f t="shared" ref="J33:M33" ca="1" si="28">J105</f>
        <v>3000</v>
      </c>
      <c r="K33" s="39">
        <f t="shared" ca="1" si="28"/>
        <v>2000</v>
      </c>
      <c r="L33" s="39">
        <f t="shared" ca="1" si="28"/>
        <v>1000</v>
      </c>
      <c r="M33" s="39">
        <f t="shared" ca="1" si="28"/>
        <v>1000</v>
      </c>
    </row>
    <row r="34" spans="1:13" outlineLevel="1" x14ac:dyDescent="0.25">
      <c r="A34" s="28" t="s">
        <v>74</v>
      </c>
      <c r="B34" s="7"/>
      <c r="C34" s="20"/>
      <c r="D34" s="30">
        <f>SUM(D30:D33)</f>
        <v>59390</v>
      </c>
      <c r="E34" s="30">
        <f t="shared" ref="E34:H34" si="29">SUM(E30:E33)</f>
        <v>53433</v>
      </c>
      <c r="F34" s="30">
        <f t="shared" si="29"/>
        <v>52664</v>
      </c>
      <c r="G34" s="30">
        <f t="shared" si="29"/>
        <v>52065.5</v>
      </c>
      <c r="H34" s="30">
        <f t="shared" si="29"/>
        <v>54237.45</v>
      </c>
      <c r="I34" s="30">
        <f t="shared" ref="I34" ca="1" si="30">SUM(I30:I33)</f>
        <v>59326.731500000002</v>
      </c>
      <c r="J34" s="30">
        <f t="shared" ref="J34" ca="1" si="31">SUM(J30:J33)</f>
        <v>62799.839275000006</v>
      </c>
      <c r="K34" s="30">
        <f t="shared" ref="K34" ca="1" si="32">SUM(K30:K33)</f>
        <v>65326.105708750016</v>
      </c>
      <c r="L34" s="30">
        <f t="shared" ref="L34" ca="1" si="33">SUM(L30:L33)</f>
        <v>68013.799908687521</v>
      </c>
      <c r="M34" s="30">
        <f t="shared" ref="M34" ca="1" si="34">SUM(M30:M33)</f>
        <v>71945.984258446886</v>
      </c>
    </row>
    <row r="35" spans="1:13" outlineLevel="1" x14ac:dyDescent="0.25">
      <c r="A35" s="18" t="s">
        <v>6</v>
      </c>
      <c r="B35" s="18"/>
      <c r="C35" s="19"/>
      <c r="D35" s="34">
        <f>D28-D34</f>
        <v>3594</v>
      </c>
      <c r="E35" s="34">
        <f t="shared" ref="E35:H35" si="35">E28-E34</f>
        <v>16649</v>
      </c>
      <c r="F35" s="34">
        <f t="shared" si="35"/>
        <v>29558</v>
      </c>
      <c r="G35" s="34">
        <f t="shared" si="35"/>
        <v>37621.5</v>
      </c>
      <c r="H35" s="34">
        <f t="shared" si="35"/>
        <v>39824.550000000003</v>
      </c>
      <c r="I35" s="34">
        <f t="shared" ref="I35" ca="1" si="36">I28-I34</f>
        <v>36865.804500000006</v>
      </c>
      <c r="J35" s="34">
        <f t="shared" ref="J35" ca="1" si="37">J28-J34</f>
        <v>33890.244325000007</v>
      </c>
      <c r="K35" s="34">
        <f t="shared" ref="K35" ca="1" si="38">K28-K34</f>
        <v>35012.660291250002</v>
      </c>
      <c r="L35" s="34">
        <f t="shared" ref="L35" ca="1" si="39">L28-L34</f>
        <v>73263.182619312531</v>
      </c>
      <c r="M35" s="34">
        <f t="shared" ref="M35" ca="1" si="40">M28-M34</f>
        <v>85886.894659553174</v>
      </c>
    </row>
    <row r="36" spans="1:13" outlineLevel="1" x14ac:dyDescent="0.25">
      <c r="A36" s="28"/>
      <c r="B36" s="28"/>
      <c r="C36" s="12"/>
      <c r="D36" s="29"/>
      <c r="E36" s="29"/>
      <c r="F36" s="29"/>
      <c r="G36" s="29"/>
      <c r="H36" s="29"/>
      <c r="I36" s="30"/>
      <c r="J36" s="30"/>
      <c r="K36" s="30"/>
      <c r="L36" s="30"/>
      <c r="M36" s="30"/>
    </row>
    <row r="37" spans="1:13" outlineLevel="1" x14ac:dyDescent="0.25">
      <c r="A37" s="7" t="s">
        <v>7</v>
      </c>
      <c r="B37" s="7"/>
      <c r="C37" s="20"/>
      <c r="D37" s="11">
        <v>1120.1708000000001</v>
      </c>
      <c r="E37" s="11">
        <v>4858.2165021220308</v>
      </c>
      <c r="F37" s="11">
        <v>8482.8061148686775</v>
      </c>
      <c r="G37" s="11">
        <v>10908.02097640469</v>
      </c>
      <c r="H37" s="11">
        <v>11597.665241419718</v>
      </c>
      <c r="I37" s="40">
        <f ca="1">I15*I35</f>
        <v>10322.425260000002</v>
      </c>
      <c r="J37" s="40">
        <f t="shared" ref="J37:M37" ca="1" si="41">J15*J35</f>
        <v>9489.2684110000027</v>
      </c>
      <c r="K37" s="40">
        <f t="shared" ca="1" si="41"/>
        <v>9803.5448815500022</v>
      </c>
      <c r="L37" s="40">
        <f t="shared" ca="1" si="41"/>
        <v>20513.691133407512</v>
      </c>
      <c r="M37" s="40">
        <f t="shared" ca="1" si="41"/>
        <v>24048.33050467489</v>
      </c>
    </row>
    <row r="38" spans="1:13" ht="16.5" outlineLevel="1" thickBot="1" x14ac:dyDescent="0.3">
      <c r="A38" s="41" t="s">
        <v>8</v>
      </c>
      <c r="B38" s="41"/>
      <c r="C38" s="42"/>
      <c r="D38" s="43">
        <f>D35-D37</f>
        <v>2473.8292000000001</v>
      </c>
      <c r="E38" s="43">
        <f t="shared" ref="E38:H38" si="42">E35-E37</f>
        <v>11790.783497877968</v>
      </c>
      <c r="F38" s="43">
        <f t="shared" si="42"/>
        <v>21075.193885131324</v>
      </c>
      <c r="G38" s="43">
        <f t="shared" si="42"/>
        <v>26713.479023595311</v>
      </c>
      <c r="H38" s="43">
        <f t="shared" si="42"/>
        <v>28226.884758580287</v>
      </c>
      <c r="I38" s="43">
        <f t="shared" ref="I38" ca="1" si="43">I35-I37</f>
        <v>26543.379240000002</v>
      </c>
      <c r="J38" s="43">
        <f t="shared" ref="J38" ca="1" si="44">J35-J37</f>
        <v>24400.975914000002</v>
      </c>
      <c r="K38" s="43">
        <f t="shared" ref="K38" ca="1" si="45">K35-K37</f>
        <v>25209.1154097</v>
      </c>
      <c r="L38" s="43">
        <f t="shared" ref="L38" ca="1" si="46">L35-L37</f>
        <v>52749.491485905019</v>
      </c>
      <c r="M38" s="43">
        <f t="shared" ref="M38" ca="1" si="47">M35-M37</f>
        <v>61838.564154878288</v>
      </c>
    </row>
    <row r="39" spans="1:13" ht="16.5" outlineLevel="1" collapsed="1" thickTop="1" x14ac:dyDescent="0.25">
      <c r="D39" s="11"/>
      <c r="E39" s="11"/>
      <c r="F39" s="11"/>
      <c r="G39" s="11"/>
      <c r="H39" s="11"/>
    </row>
    <row r="40" spans="1:13" x14ac:dyDescent="0.25">
      <c r="D40" s="11"/>
      <c r="E40" s="11"/>
      <c r="F40" s="11"/>
      <c r="G40" s="11"/>
      <c r="H40" s="11"/>
    </row>
    <row r="41" spans="1:13" ht="20.25" x14ac:dyDescent="0.3">
      <c r="A41" s="69" t="s">
        <v>9</v>
      </c>
      <c r="B41" s="67"/>
      <c r="C41" s="68"/>
      <c r="D41" s="67"/>
      <c r="E41" s="67"/>
      <c r="F41" s="67"/>
      <c r="G41" s="67"/>
      <c r="H41" s="67"/>
      <c r="I41" s="67"/>
      <c r="J41" s="67"/>
      <c r="K41" s="67"/>
      <c r="L41" s="67"/>
      <c r="M41" s="67"/>
    </row>
    <row r="42" spans="1:13" outlineLevel="1" x14ac:dyDescent="0.25">
      <c r="D42" s="11"/>
      <c r="E42" s="11"/>
      <c r="F42" s="11"/>
      <c r="G42" s="11"/>
      <c r="H42" s="11"/>
    </row>
    <row r="43" spans="1:13" outlineLevel="1" x14ac:dyDescent="0.25">
      <c r="A43" s="9" t="s">
        <v>10</v>
      </c>
      <c r="D43" s="11"/>
      <c r="E43" s="11"/>
      <c r="F43" s="11"/>
      <c r="G43" s="11"/>
      <c r="H43" s="11"/>
    </row>
    <row r="44" spans="1:13" outlineLevel="1" x14ac:dyDescent="0.25">
      <c r="A44" s="8" t="s">
        <v>11</v>
      </c>
      <c r="C44" s="44"/>
      <c r="D44" s="11">
        <v>67971.179200000013</v>
      </c>
      <c r="E44" s="11">
        <v>81209.912697877968</v>
      </c>
      <c r="F44" s="11">
        <v>83715.256583009294</v>
      </c>
      <c r="G44" s="11">
        <v>111069.33560660461</v>
      </c>
      <c r="H44" s="11">
        <v>139549.5203651849</v>
      </c>
      <c r="I44" s="8">
        <f ca="1">I82</f>
        <v>161049.87490792462</v>
      </c>
      <c r="J44" s="8">
        <f t="shared" ref="J44:M44" ca="1" si="48">J82</f>
        <v>179174.62685528077</v>
      </c>
      <c r="K44" s="8">
        <f t="shared" ca="1" si="48"/>
        <v>177826.75042468967</v>
      </c>
      <c r="L44" s="8">
        <f t="shared" ca="1" si="48"/>
        <v>232675.99986148492</v>
      </c>
      <c r="M44" s="8">
        <f t="shared" ca="1" si="48"/>
        <v>292140.04203131417</v>
      </c>
    </row>
    <row r="45" spans="1:13" outlineLevel="1" x14ac:dyDescent="0.25">
      <c r="A45" s="8" t="s">
        <v>12</v>
      </c>
      <c r="C45" s="44"/>
      <c r="D45" s="11">
        <v>5100.3500000000004</v>
      </c>
      <c r="E45" s="11">
        <v>5904.3</v>
      </c>
      <c r="F45" s="11">
        <v>6567.25</v>
      </c>
      <c r="G45" s="11">
        <v>7117.05</v>
      </c>
      <c r="H45" s="11">
        <v>7538.6</v>
      </c>
      <c r="I45" s="45">
        <f>I16*I26/I6</f>
        <v>8178.8646575342473</v>
      </c>
      <c r="J45" s="45">
        <f t="shared" ref="J45:M45" si="49">J16*J26/J6</f>
        <v>8996.7511232876732</v>
      </c>
      <c r="K45" s="45">
        <f t="shared" si="49"/>
        <v>9896.42623561644</v>
      </c>
      <c r="L45" s="45">
        <f t="shared" si="49"/>
        <v>10886.068859178085</v>
      </c>
      <c r="M45" s="45">
        <f t="shared" si="49"/>
        <v>11974.675745095894</v>
      </c>
    </row>
    <row r="46" spans="1:13" outlineLevel="1" x14ac:dyDescent="0.25">
      <c r="A46" s="8" t="s">
        <v>18</v>
      </c>
      <c r="C46" s="44"/>
      <c r="D46" s="11">
        <v>7804.6</v>
      </c>
      <c r="E46" s="11">
        <v>9600.8000000000011</v>
      </c>
      <c r="F46" s="11">
        <v>9824.6</v>
      </c>
      <c r="G46" s="11">
        <v>10530.800000000001</v>
      </c>
      <c r="H46" s="11">
        <v>11342</v>
      </c>
      <c r="I46" s="90">
        <f>I17*I27/I6</f>
        <v>15267.21402739726</v>
      </c>
      <c r="J46" s="90">
        <f t="shared" ref="J46:M46" si="50">J17*J27/J6</f>
        <v>21142.365139726033</v>
      </c>
      <c r="K46" s="90">
        <f t="shared" si="50"/>
        <v>27490.072876712333</v>
      </c>
      <c r="L46" s="90">
        <f t="shared" si="50"/>
        <v>21772.137718356171</v>
      </c>
      <c r="M46" s="90">
        <f t="shared" si="50"/>
        <v>23284.091726575352</v>
      </c>
    </row>
    <row r="47" spans="1:13" outlineLevel="1" x14ac:dyDescent="0.25">
      <c r="A47" s="8" t="s">
        <v>13</v>
      </c>
      <c r="D47" s="11">
        <v>45500</v>
      </c>
      <c r="E47" s="11">
        <v>42350</v>
      </c>
      <c r="F47" s="11">
        <v>40145</v>
      </c>
      <c r="G47" s="11">
        <v>38601.5</v>
      </c>
      <c r="H47" s="11">
        <v>37521.050000000003</v>
      </c>
      <c r="I47" s="8">
        <f>I99</f>
        <v>39388.68250000001</v>
      </c>
      <c r="J47" s="8">
        <f t="shared" ref="J47:M47" si="51">J99</f>
        <v>40602.643625000012</v>
      </c>
      <c r="K47" s="8">
        <f t="shared" si="51"/>
        <v>41391.718356250007</v>
      </c>
      <c r="L47" s="8">
        <f t="shared" si="51"/>
        <v>41904.616931562501</v>
      </c>
      <c r="M47" s="8">
        <f t="shared" si="51"/>
        <v>42238.001005515631</v>
      </c>
    </row>
    <row r="48" spans="1:13" ht="16.5" outlineLevel="1" thickBot="1" x14ac:dyDescent="0.3">
      <c r="A48" s="41" t="s">
        <v>19</v>
      </c>
      <c r="B48" s="41"/>
      <c r="C48" s="42"/>
      <c r="D48" s="43">
        <f>SUM(D44:D47)</f>
        <v>126376.12920000002</v>
      </c>
      <c r="E48" s="43">
        <f t="shared" ref="E48:H48" si="52">SUM(E44:E47)</f>
        <v>139065.01269787797</v>
      </c>
      <c r="F48" s="43">
        <f t="shared" si="52"/>
        <v>140252.1065830093</v>
      </c>
      <c r="G48" s="43">
        <f t="shared" si="52"/>
        <v>167318.68560660462</v>
      </c>
      <c r="H48" s="43">
        <f t="shared" si="52"/>
        <v>195951.17036518489</v>
      </c>
      <c r="I48" s="43">
        <f t="shared" ref="I48" ca="1" si="53">SUM(I44:I47)</f>
        <v>223884.63609285612</v>
      </c>
      <c r="J48" s="43">
        <f t="shared" ref="J48" ca="1" si="54">SUM(J44:J47)</f>
        <v>249916.38674329448</v>
      </c>
      <c r="K48" s="43">
        <f t="shared" ref="K48" ca="1" si="55">SUM(K44:K47)</f>
        <v>256604.96789326845</v>
      </c>
      <c r="L48" s="43">
        <f t="shared" ref="L48" ca="1" si="56">SUM(L44:L47)</f>
        <v>307238.82337058167</v>
      </c>
      <c r="M48" s="43">
        <f t="shared" ref="M48" ca="1" si="57">SUM(M44:M47)</f>
        <v>369636.81050850102</v>
      </c>
    </row>
    <row r="49" spans="1:13" ht="16.5" outlineLevel="1" thickTop="1" x14ac:dyDescent="0.25">
      <c r="A49" s="28"/>
      <c r="B49" s="28"/>
      <c r="C49" s="12"/>
      <c r="D49" s="29"/>
      <c r="E49" s="29"/>
      <c r="F49" s="29"/>
      <c r="G49" s="29"/>
      <c r="H49" s="29"/>
      <c r="I49" s="28"/>
      <c r="J49" s="28"/>
      <c r="K49" s="28"/>
      <c r="L49" s="28"/>
      <c r="M49" s="28"/>
    </row>
    <row r="50" spans="1:13" outlineLevel="1" x14ac:dyDescent="0.25">
      <c r="A50" s="9" t="s">
        <v>20</v>
      </c>
      <c r="C50" s="44"/>
      <c r="D50" s="11"/>
      <c r="E50" s="11"/>
      <c r="F50" s="11"/>
      <c r="G50" s="11"/>
      <c r="H50" s="11"/>
    </row>
    <row r="51" spans="1:13" outlineLevel="1" x14ac:dyDescent="0.25">
      <c r="A51" s="8" t="s">
        <v>21</v>
      </c>
      <c r="C51" s="44"/>
      <c r="D51" s="11">
        <v>3902.3</v>
      </c>
      <c r="E51" s="11">
        <v>4800.4000000000005</v>
      </c>
      <c r="F51" s="11">
        <v>4912.3</v>
      </c>
      <c r="G51" s="11">
        <v>5265.4000000000005</v>
      </c>
      <c r="H51" s="11">
        <v>5671</v>
      </c>
      <c r="I51" s="91">
        <f>I18*I27/I6</f>
        <v>7061.086487671233</v>
      </c>
      <c r="J51" s="91">
        <f t="shared" ref="J51:M51" si="58">J18*J27/J6</f>
        <v>8691.8612241095907</v>
      </c>
      <c r="K51" s="91">
        <f t="shared" si="58"/>
        <v>10171.326964383563</v>
      </c>
      <c r="L51" s="91">
        <f t="shared" si="58"/>
        <v>8055.6909557917834</v>
      </c>
      <c r="M51" s="91">
        <f t="shared" si="58"/>
        <v>8615.1139388328793</v>
      </c>
    </row>
    <row r="52" spans="1:13" outlineLevel="1" x14ac:dyDescent="0.25">
      <c r="A52" s="8" t="s">
        <v>22</v>
      </c>
      <c r="D52" s="11">
        <v>50000</v>
      </c>
      <c r="E52" s="11">
        <v>50000</v>
      </c>
      <c r="F52" s="11">
        <v>30000</v>
      </c>
      <c r="G52" s="11">
        <v>30000</v>
      </c>
      <c r="H52" s="11">
        <v>30000</v>
      </c>
      <c r="I52" s="8">
        <f ca="1">I20</f>
        <v>0</v>
      </c>
      <c r="J52" s="8">
        <f t="shared" ref="J52:M52" ca="1" si="59">J20</f>
        <v>0</v>
      </c>
      <c r="K52" s="8">
        <f t="shared" si="59"/>
        <v>-20000</v>
      </c>
      <c r="L52" s="8">
        <f t="shared" ca="1" si="59"/>
        <v>0</v>
      </c>
      <c r="M52" s="8">
        <f t="shared" ca="1" si="59"/>
        <v>0</v>
      </c>
    </row>
    <row r="53" spans="1:13" outlineLevel="1" x14ac:dyDescent="0.25">
      <c r="A53" s="18" t="s">
        <v>27</v>
      </c>
      <c r="B53" s="18"/>
      <c r="C53" s="19"/>
      <c r="D53" s="34">
        <f>SUM(D51:D52)</f>
        <v>53902.3</v>
      </c>
      <c r="E53" s="34">
        <f t="shared" ref="E53:H53" si="60">SUM(E51:E52)</f>
        <v>54800.4</v>
      </c>
      <c r="F53" s="34">
        <f t="shared" si="60"/>
        <v>34912.300000000003</v>
      </c>
      <c r="G53" s="34">
        <f t="shared" si="60"/>
        <v>35265.4</v>
      </c>
      <c r="H53" s="34">
        <f t="shared" si="60"/>
        <v>35671</v>
      </c>
      <c r="I53" s="34">
        <f t="shared" ref="I53" ca="1" si="61">SUM(I51:I52)</f>
        <v>7061.086487671233</v>
      </c>
      <c r="J53" s="34">
        <f t="shared" ref="J53" ca="1" si="62">SUM(J51:J52)</f>
        <v>8691.8612241095907</v>
      </c>
      <c r="K53" s="34">
        <f t="shared" ref="K53" si="63">SUM(K51:K52)</f>
        <v>-9828.6730356164371</v>
      </c>
      <c r="L53" s="34">
        <f t="shared" ref="L53" ca="1" si="64">SUM(L51:L52)</f>
        <v>8055.6909557917834</v>
      </c>
      <c r="M53" s="34">
        <f t="shared" ref="M53" ca="1" si="65">SUM(M51:M52)</f>
        <v>8615.1139388328793</v>
      </c>
    </row>
    <row r="54" spans="1:13" outlineLevel="1" x14ac:dyDescent="0.25">
      <c r="A54" s="9" t="s">
        <v>28</v>
      </c>
      <c r="D54" s="11"/>
      <c r="E54" s="11"/>
      <c r="F54" s="11"/>
      <c r="G54" s="11"/>
      <c r="H54" s="11"/>
    </row>
    <row r="55" spans="1:13" outlineLevel="1" x14ac:dyDescent="0.25">
      <c r="A55" s="8" t="s">
        <v>29</v>
      </c>
      <c r="D55" s="11">
        <v>70000</v>
      </c>
      <c r="E55" s="11">
        <v>70000</v>
      </c>
      <c r="F55" s="11">
        <v>70000</v>
      </c>
      <c r="G55" s="11">
        <v>70000</v>
      </c>
      <c r="H55" s="11">
        <v>70000</v>
      </c>
      <c r="I55" s="8">
        <f>H55+I77</f>
        <v>70000</v>
      </c>
      <c r="J55" s="8">
        <f t="shared" ref="J55:M55" si="66">I55+J77</f>
        <v>70000</v>
      </c>
      <c r="K55" s="8">
        <f t="shared" si="66"/>
        <v>70000</v>
      </c>
      <c r="L55" s="8">
        <f t="shared" si="66"/>
        <v>70000</v>
      </c>
      <c r="M55" s="8">
        <f t="shared" si="66"/>
        <v>70000</v>
      </c>
    </row>
    <row r="56" spans="1:13" outlineLevel="1" x14ac:dyDescent="0.25">
      <c r="A56" s="8" t="s">
        <v>30</v>
      </c>
      <c r="D56" s="11">
        <v>2473.8292000000001</v>
      </c>
      <c r="E56" s="11">
        <v>14264.612697877968</v>
      </c>
      <c r="F56" s="11">
        <v>35339.806583009296</v>
      </c>
      <c r="G56" s="11">
        <v>62053.285606604608</v>
      </c>
      <c r="H56" s="11">
        <v>90280.170365184895</v>
      </c>
      <c r="I56" s="8">
        <f ca="1">H56+I38</f>
        <v>116823.5496051849</v>
      </c>
      <c r="J56" s="8">
        <f t="shared" ref="J56:M56" ca="1" si="67">I56+J38</f>
        <v>141224.52551918491</v>
      </c>
      <c r="K56" s="8">
        <f t="shared" ca="1" si="67"/>
        <v>166433.64092888491</v>
      </c>
      <c r="L56" s="8">
        <f t="shared" ca="1" si="67"/>
        <v>219183.13241478993</v>
      </c>
      <c r="M56" s="8">
        <f t="shared" ca="1" si="67"/>
        <v>281021.69656966825</v>
      </c>
    </row>
    <row r="57" spans="1:13" outlineLevel="1" x14ac:dyDescent="0.25">
      <c r="A57" s="46" t="s">
        <v>28</v>
      </c>
      <c r="B57" s="46"/>
      <c r="C57" s="47"/>
      <c r="D57" s="48">
        <f>SUM(D55:D56)</f>
        <v>72473.829200000007</v>
      </c>
      <c r="E57" s="48">
        <f t="shared" ref="E57:H57" si="68">SUM(E55:E56)</f>
        <v>84264.612697877965</v>
      </c>
      <c r="F57" s="48">
        <f t="shared" si="68"/>
        <v>105339.8065830093</v>
      </c>
      <c r="G57" s="48">
        <f t="shared" si="68"/>
        <v>132053.28560660459</v>
      </c>
      <c r="H57" s="48">
        <f t="shared" si="68"/>
        <v>160280.17036518489</v>
      </c>
      <c r="I57" s="48">
        <f t="shared" ref="I57:M57" ca="1" si="69">SUM(I55:I56)</f>
        <v>186823.5496051849</v>
      </c>
      <c r="J57" s="48">
        <f t="shared" ca="1" si="69"/>
        <v>211224.52551918491</v>
      </c>
      <c r="K57" s="48">
        <f t="shared" ca="1" si="69"/>
        <v>236433.64092888491</v>
      </c>
      <c r="L57" s="48">
        <f t="shared" ca="1" si="69"/>
        <v>289183.13241478993</v>
      </c>
      <c r="M57" s="48">
        <f t="shared" ca="1" si="69"/>
        <v>351021.69656966825</v>
      </c>
    </row>
    <row r="58" spans="1:13" ht="16.5" outlineLevel="1" thickBot="1" x14ac:dyDescent="0.3">
      <c r="A58" s="41" t="s">
        <v>31</v>
      </c>
      <c r="B58" s="41"/>
      <c r="C58" s="42"/>
      <c r="D58" s="43">
        <f>D53+D57</f>
        <v>126376.12920000001</v>
      </c>
      <c r="E58" s="43">
        <f t="shared" ref="E58:H58" si="70">E53+E57</f>
        <v>139065.01269787797</v>
      </c>
      <c r="F58" s="43">
        <f t="shared" si="70"/>
        <v>140252.1065830093</v>
      </c>
      <c r="G58" s="43">
        <f t="shared" si="70"/>
        <v>167318.68560660459</v>
      </c>
      <c r="H58" s="43">
        <f t="shared" si="70"/>
        <v>195951.17036518489</v>
      </c>
      <c r="I58" s="43">
        <f t="shared" ref="I58:M58" ca="1" si="71">I53+I57</f>
        <v>193884.63609285615</v>
      </c>
      <c r="J58" s="43">
        <f t="shared" ca="1" si="71"/>
        <v>219916.38674329451</v>
      </c>
      <c r="K58" s="43">
        <f t="shared" ca="1" si="71"/>
        <v>226604.96789326848</v>
      </c>
      <c r="L58" s="43">
        <f t="shared" ca="1" si="71"/>
        <v>297238.82337058173</v>
      </c>
      <c r="M58" s="43">
        <f t="shared" ca="1" si="71"/>
        <v>359636.81050850113</v>
      </c>
    </row>
    <row r="59" spans="1:13" ht="16.5" outlineLevel="1" thickTop="1" x14ac:dyDescent="0.25">
      <c r="D59" s="11"/>
      <c r="E59" s="11"/>
      <c r="F59" s="11"/>
      <c r="G59" s="11"/>
      <c r="H59" s="11"/>
    </row>
    <row r="60" spans="1:13" outlineLevel="1" x14ac:dyDescent="0.25">
      <c r="A60" s="49" t="s">
        <v>49</v>
      </c>
      <c r="B60" s="50"/>
      <c r="C60" s="51"/>
      <c r="D60" s="50">
        <f>D44-D82</f>
        <v>0</v>
      </c>
      <c r="E60" s="50">
        <f t="shared" ref="E60:M60" si="72">E44-E82</f>
        <v>0</v>
      </c>
      <c r="F60" s="50">
        <f t="shared" si="72"/>
        <v>0</v>
      </c>
      <c r="G60" s="50">
        <f t="shared" si="72"/>
        <v>0</v>
      </c>
      <c r="H60" s="50">
        <f t="shared" si="72"/>
        <v>0</v>
      </c>
      <c r="I60" s="50">
        <f t="shared" ca="1" si="72"/>
        <v>0</v>
      </c>
      <c r="J60" s="50">
        <f t="shared" ca="1" si="72"/>
        <v>0</v>
      </c>
      <c r="K60" s="50">
        <f t="shared" ca="1" si="72"/>
        <v>0</v>
      </c>
      <c r="L60" s="50">
        <f t="shared" ca="1" si="72"/>
        <v>0</v>
      </c>
      <c r="M60" s="50">
        <f t="shared" ca="1" si="72"/>
        <v>0</v>
      </c>
    </row>
    <row r="61" spans="1:13" outlineLevel="1" x14ac:dyDescent="0.25">
      <c r="A61" s="50"/>
      <c r="B61" s="50"/>
      <c r="C61" s="51"/>
      <c r="D61" s="50"/>
      <c r="E61" s="50"/>
      <c r="F61" s="50"/>
      <c r="G61" s="50"/>
      <c r="H61" s="50"/>
      <c r="I61" s="50"/>
      <c r="J61" s="50"/>
      <c r="K61" s="50"/>
      <c r="L61" s="50"/>
      <c r="M61" s="50"/>
    </row>
    <row r="62" spans="1:13" x14ac:dyDescent="0.25">
      <c r="D62" s="11"/>
      <c r="E62" s="11"/>
      <c r="F62" s="11"/>
      <c r="G62" s="11"/>
      <c r="H62" s="11"/>
    </row>
    <row r="63" spans="1:13" ht="20.25" x14ac:dyDescent="0.3">
      <c r="A63" s="69" t="s">
        <v>48</v>
      </c>
      <c r="B63" s="67"/>
      <c r="C63" s="68"/>
      <c r="D63" s="67"/>
      <c r="E63" s="67"/>
      <c r="F63" s="67"/>
      <c r="G63" s="67"/>
      <c r="H63" s="67"/>
      <c r="I63" s="67"/>
      <c r="J63" s="67"/>
      <c r="K63" s="67"/>
      <c r="L63" s="67"/>
      <c r="M63" s="67"/>
    </row>
    <row r="64" spans="1:13" outlineLevel="1" x14ac:dyDescent="0.25">
      <c r="A64" s="9"/>
      <c r="D64" s="29"/>
      <c r="E64" s="11"/>
      <c r="F64" s="11"/>
      <c r="G64" s="11"/>
      <c r="H64" s="11"/>
    </row>
    <row r="65" spans="1:13" outlineLevel="1" x14ac:dyDescent="0.25">
      <c r="A65" s="9" t="s">
        <v>32</v>
      </c>
      <c r="D65" s="11"/>
      <c r="E65" s="11"/>
      <c r="F65" s="11"/>
      <c r="G65" s="11"/>
      <c r="H65" s="11"/>
    </row>
    <row r="66" spans="1:13" outlineLevel="1" x14ac:dyDescent="0.25">
      <c r="A66" s="8" t="s">
        <v>8</v>
      </c>
      <c r="D66" s="11">
        <v>2473.8292000000001</v>
      </c>
      <c r="E66" s="11">
        <v>11790.783497877968</v>
      </c>
      <c r="F66" s="11">
        <v>21075.193885131324</v>
      </c>
      <c r="G66" s="11">
        <v>26713.479023595311</v>
      </c>
      <c r="H66" s="11">
        <v>28226.884758580287</v>
      </c>
      <c r="I66" s="8">
        <f ca="1">I38</f>
        <v>26543.379240000002</v>
      </c>
      <c r="J66" s="8">
        <f t="shared" ref="J66:M66" ca="1" si="73">J38</f>
        <v>24400.975914000002</v>
      </c>
      <c r="K66" s="8">
        <f t="shared" ca="1" si="73"/>
        <v>25209.1154097</v>
      </c>
      <c r="L66" s="8">
        <f t="shared" ca="1" si="73"/>
        <v>52749.491485905019</v>
      </c>
      <c r="M66" s="8">
        <f t="shared" ca="1" si="73"/>
        <v>61838.564154878288</v>
      </c>
    </row>
    <row r="67" spans="1:13" outlineLevel="1" x14ac:dyDescent="0.25">
      <c r="A67" s="8" t="s">
        <v>33</v>
      </c>
      <c r="D67" s="11">
        <v>19500</v>
      </c>
      <c r="E67" s="11">
        <v>18150</v>
      </c>
      <c r="F67" s="11">
        <v>17205</v>
      </c>
      <c r="G67" s="11">
        <v>16543.5</v>
      </c>
      <c r="H67" s="11">
        <v>16080.449999999999</v>
      </c>
      <c r="I67" s="8">
        <f>I98</f>
        <v>13132.367500000002</v>
      </c>
      <c r="J67" s="8">
        <f t="shared" ref="J67:M67" si="74">J98</f>
        <v>13786.038875000002</v>
      </c>
      <c r="K67" s="8">
        <f t="shared" si="74"/>
        <v>14210.925268750003</v>
      </c>
      <c r="L67" s="8">
        <f t="shared" si="74"/>
        <v>14487.101424687502</v>
      </c>
      <c r="M67" s="8">
        <f t="shared" si="74"/>
        <v>14666.615926046874</v>
      </c>
    </row>
    <row r="68" spans="1:13" outlineLevel="1" x14ac:dyDescent="0.25">
      <c r="A68" s="8" t="s">
        <v>37</v>
      </c>
      <c r="D68" s="11">
        <v>9002.6500000000015</v>
      </c>
      <c r="E68" s="11">
        <v>1702.0499999999993</v>
      </c>
      <c r="F68" s="11">
        <v>774.84999999999854</v>
      </c>
      <c r="G68" s="11">
        <v>902.90000000000146</v>
      </c>
      <c r="H68" s="11">
        <v>827.14999999999782</v>
      </c>
      <c r="I68" s="8">
        <f>I93</f>
        <v>3175.3921972602766</v>
      </c>
      <c r="J68" s="8">
        <f t="shared" ref="J68:M68" si="75">J93</f>
        <v>5062.2628416438383</v>
      </c>
      <c r="K68" s="8">
        <f t="shared" si="75"/>
        <v>5767.9171090411</v>
      </c>
      <c r="L68" s="8">
        <f t="shared" si="75"/>
        <v>-2612.6565262027398</v>
      </c>
      <c r="M68" s="8">
        <f t="shared" si="75"/>
        <v>2041.1379110958951</v>
      </c>
    </row>
    <row r="69" spans="1:13" outlineLevel="1" x14ac:dyDescent="0.25">
      <c r="A69" s="18" t="s">
        <v>34</v>
      </c>
      <c r="B69" s="5"/>
      <c r="C69" s="52"/>
      <c r="D69" s="34">
        <f>D66+D67-D68</f>
        <v>12971.179199999999</v>
      </c>
      <c r="E69" s="34">
        <f t="shared" ref="E69:M69" si="76">E66+E67-E68</f>
        <v>28238.733497877969</v>
      </c>
      <c r="F69" s="34">
        <f t="shared" si="76"/>
        <v>37505.343885131326</v>
      </c>
      <c r="G69" s="34">
        <f t="shared" si="76"/>
        <v>42354.07902359531</v>
      </c>
      <c r="H69" s="34">
        <f t="shared" si="76"/>
        <v>43480.18475858029</v>
      </c>
      <c r="I69" s="34">
        <f ca="1">I66+I67-I68</f>
        <v>36500.354542739726</v>
      </c>
      <c r="J69" s="34">
        <f t="shared" ca="1" si="76"/>
        <v>33124.75194735617</v>
      </c>
      <c r="K69" s="34">
        <f t="shared" ca="1" si="76"/>
        <v>33652.123569408897</v>
      </c>
      <c r="L69" s="34">
        <f t="shared" ca="1" si="76"/>
        <v>69849.24943679526</v>
      </c>
      <c r="M69" s="34">
        <f t="shared" ca="1" si="76"/>
        <v>74464.042169829263</v>
      </c>
    </row>
    <row r="70" spans="1:13" outlineLevel="1" x14ac:dyDescent="0.25">
      <c r="A70" s="28"/>
      <c r="B70" s="7"/>
      <c r="C70" s="20"/>
      <c r="D70" s="29"/>
      <c r="E70" s="29"/>
      <c r="F70" s="29"/>
      <c r="G70" s="29"/>
      <c r="H70" s="29"/>
      <c r="I70" s="28"/>
      <c r="J70" s="28"/>
      <c r="K70" s="28"/>
      <c r="L70" s="28"/>
      <c r="M70" s="28"/>
    </row>
    <row r="71" spans="1:13" outlineLevel="1" x14ac:dyDescent="0.25">
      <c r="A71" s="9" t="s">
        <v>38</v>
      </c>
      <c r="D71" s="33"/>
      <c r="E71" s="33"/>
      <c r="F71" s="33"/>
      <c r="G71" s="33"/>
      <c r="H71" s="33"/>
      <c r="I71" s="7"/>
      <c r="J71" s="7"/>
      <c r="K71" s="7"/>
      <c r="L71" s="7"/>
      <c r="M71" s="7"/>
    </row>
    <row r="72" spans="1:13" outlineLevel="1" x14ac:dyDescent="0.25">
      <c r="A72" s="8" t="s">
        <v>39</v>
      </c>
      <c r="D72" s="89">
        <v>15000</v>
      </c>
      <c r="E72" s="89">
        <v>15000</v>
      </c>
      <c r="F72" s="89">
        <v>15000</v>
      </c>
      <c r="G72" s="89">
        <v>15000</v>
      </c>
      <c r="H72" s="89">
        <v>15000</v>
      </c>
      <c r="I72" s="7">
        <f>I19</f>
        <v>15000</v>
      </c>
      <c r="J72" s="7">
        <f t="shared" ref="J72:M72" si="77">J19</f>
        <v>15000</v>
      </c>
      <c r="K72" s="7">
        <f t="shared" si="77"/>
        <v>15000</v>
      </c>
      <c r="L72" s="7">
        <f t="shared" si="77"/>
        <v>15000</v>
      </c>
      <c r="M72" s="7">
        <f t="shared" si="77"/>
        <v>15000</v>
      </c>
    </row>
    <row r="73" spans="1:13" outlineLevel="1" x14ac:dyDescent="0.25">
      <c r="A73" s="18" t="s">
        <v>40</v>
      </c>
      <c r="B73" s="5"/>
      <c r="C73" s="52"/>
      <c r="D73" s="34">
        <f>SUM(D72)</f>
        <v>15000</v>
      </c>
      <c r="E73" s="34">
        <f t="shared" ref="E73:H73" si="78">SUM(E72)</f>
        <v>15000</v>
      </c>
      <c r="F73" s="34">
        <f t="shared" si="78"/>
        <v>15000</v>
      </c>
      <c r="G73" s="34">
        <f t="shared" si="78"/>
        <v>15000</v>
      </c>
      <c r="H73" s="34">
        <f t="shared" si="78"/>
        <v>15000</v>
      </c>
      <c r="I73" s="34">
        <f t="shared" ref="I73" si="79">SUM(I72)</f>
        <v>15000</v>
      </c>
      <c r="J73" s="34">
        <f t="shared" ref="J73" si="80">SUM(J72)</f>
        <v>15000</v>
      </c>
      <c r="K73" s="34">
        <f t="shared" ref="K73" si="81">SUM(K72)</f>
        <v>15000</v>
      </c>
      <c r="L73" s="34">
        <f t="shared" ref="L73" si="82">SUM(L72)</f>
        <v>15000</v>
      </c>
      <c r="M73" s="34">
        <f t="shared" ref="M73" si="83">SUM(M72)</f>
        <v>15000</v>
      </c>
    </row>
    <row r="74" spans="1:13" outlineLevel="1" x14ac:dyDescent="0.25">
      <c r="A74" s="28"/>
      <c r="B74" s="7"/>
      <c r="C74" s="20"/>
      <c r="D74" s="29"/>
      <c r="E74" s="29"/>
      <c r="F74" s="29"/>
      <c r="G74" s="29"/>
      <c r="H74" s="29"/>
      <c r="I74" s="28"/>
      <c r="J74" s="28"/>
      <c r="K74" s="28"/>
      <c r="L74" s="28"/>
      <c r="M74" s="28"/>
    </row>
    <row r="75" spans="1:13" outlineLevel="1" x14ac:dyDescent="0.25">
      <c r="A75" s="9" t="s">
        <v>41</v>
      </c>
      <c r="D75" s="33"/>
      <c r="E75" s="33"/>
      <c r="F75" s="33"/>
      <c r="G75" s="33"/>
      <c r="H75" s="33"/>
      <c r="I75" s="7"/>
      <c r="J75" s="7"/>
      <c r="K75" s="7"/>
      <c r="L75" s="7"/>
      <c r="M75" s="7"/>
    </row>
    <row r="76" spans="1:13" outlineLevel="1" x14ac:dyDescent="0.25">
      <c r="A76" s="8" t="s">
        <v>42</v>
      </c>
      <c r="D76" s="33">
        <v>0</v>
      </c>
      <c r="E76" s="33">
        <v>0</v>
      </c>
      <c r="F76" s="33">
        <v>-20000</v>
      </c>
      <c r="G76" s="33">
        <v>0</v>
      </c>
      <c r="H76" s="33">
        <v>0</v>
      </c>
      <c r="I76" s="7">
        <f ca="1">I103</f>
        <v>0</v>
      </c>
      <c r="J76" s="7">
        <f t="shared" ref="J76:M76" ca="1" si="84">J103</f>
        <v>0</v>
      </c>
      <c r="K76" s="7">
        <f t="shared" si="84"/>
        <v>-20000</v>
      </c>
      <c r="L76" s="7">
        <f t="shared" ca="1" si="84"/>
        <v>0</v>
      </c>
      <c r="M76" s="7">
        <f t="shared" ca="1" si="84"/>
        <v>0</v>
      </c>
    </row>
    <row r="77" spans="1:13" outlineLevel="1" x14ac:dyDescent="0.25">
      <c r="A77" s="8" t="s">
        <v>43</v>
      </c>
      <c r="D77" s="33">
        <v>70000</v>
      </c>
      <c r="E77" s="33">
        <v>0</v>
      </c>
      <c r="F77" s="33">
        <v>0</v>
      </c>
      <c r="G77" s="33">
        <v>0</v>
      </c>
      <c r="H77" s="33">
        <v>0</v>
      </c>
      <c r="I77" s="7">
        <f>I21</f>
        <v>0</v>
      </c>
      <c r="J77" s="7">
        <f t="shared" ref="J77:M77" si="85">J21</f>
        <v>0</v>
      </c>
      <c r="K77" s="7">
        <f t="shared" si="85"/>
        <v>0</v>
      </c>
      <c r="L77" s="7">
        <f t="shared" si="85"/>
        <v>0</v>
      </c>
      <c r="M77" s="7">
        <f t="shared" si="85"/>
        <v>0</v>
      </c>
    </row>
    <row r="78" spans="1:13" outlineLevel="1" x14ac:dyDescent="0.25">
      <c r="A78" s="18" t="s">
        <v>44</v>
      </c>
      <c r="B78" s="5"/>
      <c r="C78" s="52"/>
      <c r="D78" s="34">
        <f>SUM(D76:D77)</f>
        <v>70000</v>
      </c>
      <c r="E78" s="34">
        <f t="shared" ref="E78:I78" si="86">SUM(E76:E77)</f>
        <v>0</v>
      </c>
      <c r="F78" s="34">
        <f t="shared" si="86"/>
        <v>-20000</v>
      </c>
      <c r="G78" s="34">
        <f t="shared" si="86"/>
        <v>0</v>
      </c>
      <c r="H78" s="34">
        <f t="shared" si="86"/>
        <v>0</v>
      </c>
      <c r="I78" s="34">
        <f t="shared" ca="1" si="86"/>
        <v>0</v>
      </c>
      <c r="J78" s="34">
        <f t="shared" ref="J78:M78" ca="1" si="87">SUM(J76:J77)</f>
        <v>0</v>
      </c>
      <c r="K78" s="34">
        <f t="shared" si="87"/>
        <v>-20000</v>
      </c>
      <c r="L78" s="34">
        <f t="shared" ca="1" si="87"/>
        <v>0</v>
      </c>
      <c r="M78" s="34">
        <f t="shared" ca="1" si="87"/>
        <v>0</v>
      </c>
    </row>
    <row r="79" spans="1:13" outlineLevel="1" x14ac:dyDescent="0.25">
      <c r="A79" s="28"/>
      <c r="B79" s="7"/>
      <c r="C79" s="20"/>
      <c r="D79" s="29"/>
      <c r="E79" s="29"/>
      <c r="F79" s="29"/>
      <c r="G79" s="29"/>
      <c r="H79" s="29"/>
      <c r="I79" s="28"/>
      <c r="J79" s="28"/>
      <c r="K79" s="28"/>
      <c r="L79" s="28"/>
      <c r="M79" s="28"/>
    </row>
    <row r="80" spans="1:13" outlineLevel="1" x14ac:dyDescent="0.25">
      <c r="A80" s="8" t="s">
        <v>45</v>
      </c>
      <c r="D80" s="53">
        <f>D69-D73+D78</f>
        <v>67971.179199999999</v>
      </c>
      <c r="E80" s="53">
        <f t="shared" ref="E80:I80" si="88">E69-E73+E78</f>
        <v>13238.733497877969</v>
      </c>
      <c r="F80" s="53">
        <f t="shared" si="88"/>
        <v>2505.3438851313258</v>
      </c>
      <c r="G80" s="53">
        <f t="shared" si="88"/>
        <v>27354.07902359531</v>
      </c>
      <c r="H80" s="53">
        <f t="shared" si="88"/>
        <v>28480.18475858029</v>
      </c>
      <c r="I80" s="53">
        <f t="shared" ca="1" si="88"/>
        <v>21500.354542739726</v>
      </c>
      <c r="J80" s="53">
        <f t="shared" ref="J80:M80" ca="1" si="89">J69-J73+J78</f>
        <v>18124.75194735617</v>
      </c>
      <c r="K80" s="53">
        <f t="shared" ca="1" si="89"/>
        <v>-1347.8764305911027</v>
      </c>
      <c r="L80" s="53">
        <f t="shared" ca="1" si="89"/>
        <v>54849.24943679526</v>
      </c>
      <c r="M80" s="53">
        <f t="shared" ca="1" si="89"/>
        <v>59464.042169829263</v>
      </c>
    </row>
    <row r="81" spans="1:13" outlineLevel="1" x14ac:dyDescent="0.25">
      <c r="A81" s="8" t="s">
        <v>46</v>
      </c>
      <c r="D81" s="33">
        <v>0</v>
      </c>
      <c r="E81" s="53">
        <f>D82</f>
        <v>67971.179199999999</v>
      </c>
      <c r="F81" s="53">
        <f t="shared" ref="F81:M81" si="90">E82</f>
        <v>81209.912697877968</v>
      </c>
      <c r="G81" s="53">
        <f t="shared" si="90"/>
        <v>83715.256583009294</v>
      </c>
      <c r="H81" s="53">
        <f t="shared" si="90"/>
        <v>111069.33560660461</v>
      </c>
      <c r="I81" s="53">
        <f t="shared" si="90"/>
        <v>139549.5203651849</v>
      </c>
      <c r="J81" s="53">
        <f t="shared" ca="1" si="90"/>
        <v>161049.87490792462</v>
      </c>
      <c r="K81" s="53">
        <f t="shared" ca="1" si="90"/>
        <v>179174.62685528077</v>
      </c>
      <c r="L81" s="53">
        <f t="shared" ca="1" si="90"/>
        <v>177826.75042468967</v>
      </c>
      <c r="M81" s="53">
        <f t="shared" ca="1" si="90"/>
        <v>232675.99986148492</v>
      </c>
    </row>
    <row r="82" spans="1:13" outlineLevel="1" x14ac:dyDescent="0.25">
      <c r="A82" s="18" t="s">
        <v>47</v>
      </c>
      <c r="B82" s="5"/>
      <c r="C82" s="52"/>
      <c r="D82" s="34">
        <f>SUM(D80:D81)</f>
        <v>67971.179199999999</v>
      </c>
      <c r="E82" s="34">
        <f t="shared" ref="E82:I82" si="91">SUM(E80:E81)</f>
        <v>81209.912697877968</v>
      </c>
      <c r="F82" s="34">
        <f t="shared" si="91"/>
        <v>83715.256583009294</v>
      </c>
      <c r="G82" s="34">
        <f t="shared" si="91"/>
        <v>111069.33560660461</v>
      </c>
      <c r="H82" s="34">
        <f t="shared" si="91"/>
        <v>139549.5203651849</v>
      </c>
      <c r="I82" s="34">
        <f t="shared" ca="1" si="91"/>
        <v>161049.87490792462</v>
      </c>
      <c r="J82" s="34">
        <f t="shared" ref="J82:M82" ca="1" si="92">SUM(J80:J81)</f>
        <v>179174.62685528077</v>
      </c>
      <c r="K82" s="34">
        <f t="shared" ca="1" si="92"/>
        <v>177826.75042468967</v>
      </c>
      <c r="L82" s="34">
        <f t="shared" ca="1" si="92"/>
        <v>232675.99986148492</v>
      </c>
      <c r="M82" s="34">
        <f t="shared" ca="1" si="92"/>
        <v>292140.04203131417</v>
      </c>
    </row>
    <row r="83" spans="1:13" outlineLevel="1" x14ac:dyDescent="0.25">
      <c r="A83" s="9"/>
      <c r="D83" s="29"/>
      <c r="E83" s="29"/>
      <c r="F83" s="29"/>
      <c r="G83" s="29"/>
      <c r="H83" s="29"/>
    </row>
    <row r="84" spans="1:13" outlineLevel="1" x14ac:dyDescent="0.25">
      <c r="A84" s="9"/>
      <c r="D84" s="29"/>
      <c r="E84" s="11"/>
      <c r="F84" s="11"/>
      <c r="G84" s="11"/>
      <c r="H84" s="11"/>
    </row>
    <row r="85" spans="1:13" x14ac:dyDescent="0.25">
      <c r="D85" s="11"/>
      <c r="E85" s="11"/>
      <c r="F85" s="11"/>
      <c r="G85" s="11"/>
      <c r="H85" s="11"/>
    </row>
    <row r="86" spans="1:13" ht="20.25" x14ac:dyDescent="0.3">
      <c r="A86" s="69" t="s">
        <v>50</v>
      </c>
      <c r="B86" s="67"/>
      <c r="C86" s="68"/>
      <c r="D86" s="67"/>
      <c r="E86" s="67"/>
      <c r="F86" s="67"/>
      <c r="G86" s="67"/>
      <c r="H86" s="67"/>
      <c r="I86" s="67"/>
      <c r="J86" s="67"/>
      <c r="K86" s="67"/>
      <c r="L86" s="67"/>
      <c r="M86" s="67"/>
    </row>
    <row r="87" spans="1:13" outlineLevel="1" x14ac:dyDescent="0.25">
      <c r="D87" s="11"/>
      <c r="E87" s="11"/>
      <c r="F87" s="11"/>
      <c r="G87" s="11"/>
      <c r="H87" s="11"/>
    </row>
    <row r="88" spans="1:13" outlineLevel="1" x14ac:dyDescent="0.25">
      <c r="A88" s="9" t="s">
        <v>51</v>
      </c>
      <c r="D88" s="11"/>
      <c r="E88" s="11"/>
      <c r="F88" s="11"/>
      <c r="G88" s="11"/>
      <c r="H88" s="11"/>
    </row>
    <row r="89" spans="1:13" outlineLevel="1" x14ac:dyDescent="0.25">
      <c r="A89" s="8" t="s">
        <v>12</v>
      </c>
      <c r="D89" s="13">
        <f>D45</f>
        <v>5100.3500000000004</v>
      </c>
      <c r="E89" s="13">
        <f t="shared" ref="E89:H89" si="93">E45</f>
        <v>5904.3</v>
      </c>
      <c r="F89" s="13">
        <f t="shared" si="93"/>
        <v>6567.25</v>
      </c>
      <c r="G89" s="13">
        <f t="shared" si="93"/>
        <v>7117.05</v>
      </c>
      <c r="H89" s="13">
        <f t="shared" si="93"/>
        <v>7538.6</v>
      </c>
      <c r="I89" s="13">
        <f t="shared" ref="I89:M89" si="94">I45</f>
        <v>8178.8646575342473</v>
      </c>
      <c r="J89" s="13">
        <f t="shared" si="94"/>
        <v>8996.7511232876732</v>
      </c>
      <c r="K89" s="13">
        <f t="shared" si="94"/>
        <v>9896.42623561644</v>
      </c>
      <c r="L89" s="13">
        <f t="shared" si="94"/>
        <v>10886.068859178085</v>
      </c>
      <c r="M89" s="13">
        <f t="shared" si="94"/>
        <v>11974.675745095894</v>
      </c>
    </row>
    <row r="90" spans="1:13" outlineLevel="1" x14ac:dyDescent="0.25">
      <c r="A90" s="8" t="s">
        <v>18</v>
      </c>
      <c r="D90" s="13">
        <f>D46</f>
        <v>7804.6</v>
      </c>
      <c r="E90" s="13">
        <f t="shared" ref="E90:H90" si="95">E46</f>
        <v>9600.8000000000011</v>
      </c>
      <c r="F90" s="13">
        <f t="shared" si="95"/>
        <v>9824.6</v>
      </c>
      <c r="G90" s="13">
        <f t="shared" si="95"/>
        <v>10530.800000000001</v>
      </c>
      <c r="H90" s="13">
        <f t="shared" si="95"/>
        <v>11342</v>
      </c>
      <c r="I90" s="13">
        <f t="shared" ref="I90:M90" si="96">I46</f>
        <v>15267.21402739726</v>
      </c>
      <c r="J90" s="13">
        <f t="shared" si="96"/>
        <v>21142.365139726033</v>
      </c>
      <c r="K90" s="13">
        <f t="shared" si="96"/>
        <v>27490.072876712333</v>
      </c>
      <c r="L90" s="13">
        <f t="shared" si="96"/>
        <v>21772.137718356171</v>
      </c>
      <c r="M90" s="13">
        <f t="shared" si="96"/>
        <v>23284.091726575352</v>
      </c>
    </row>
    <row r="91" spans="1:13" outlineLevel="1" x14ac:dyDescent="0.25">
      <c r="A91" s="8" t="s">
        <v>21</v>
      </c>
      <c r="D91" s="13">
        <f>D51</f>
        <v>3902.3</v>
      </c>
      <c r="E91" s="13">
        <f t="shared" ref="E91:H91" si="97">E51</f>
        <v>4800.4000000000005</v>
      </c>
      <c r="F91" s="13">
        <f t="shared" si="97"/>
        <v>4912.3</v>
      </c>
      <c r="G91" s="13">
        <f t="shared" si="97"/>
        <v>5265.4000000000005</v>
      </c>
      <c r="H91" s="13">
        <f t="shared" si="97"/>
        <v>5671</v>
      </c>
      <c r="I91" s="13">
        <f t="shared" ref="I91:M91" si="98">I51</f>
        <v>7061.086487671233</v>
      </c>
      <c r="J91" s="13">
        <f t="shared" si="98"/>
        <v>8691.8612241095907</v>
      </c>
      <c r="K91" s="13">
        <f t="shared" si="98"/>
        <v>10171.326964383563</v>
      </c>
      <c r="L91" s="13">
        <f t="shared" si="98"/>
        <v>8055.6909557917834</v>
      </c>
      <c r="M91" s="13">
        <f t="shared" si="98"/>
        <v>8615.1139388328793</v>
      </c>
    </row>
    <row r="92" spans="1:13" outlineLevel="1" x14ac:dyDescent="0.25">
      <c r="A92" s="5" t="s">
        <v>36</v>
      </c>
      <c r="B92" s="5"/>
      <c r="C92" s="52"/>
      <c r="D92" s="54">
        <f>D89+D90-D91</f>
        <v>9002.6500000000015</v>
      </c>
      <c r="E92" s="54">
        <f t="shared" ref="E92:H92" si="99">E89+E90-E91</f>
        <v>10704.7</v>
      </c>
      <c r="F92" s="54">
        <f>F89+F90-F91</f>
        <v>11479.55</v>
      </c>
      <c r="G92" s="54">
        <f t="shared" si="99"/>
        <v>12382.45</v>
      </c>
      <c r="H92" s="54">
        <f t="shared" si="99"/>
        <v>13209.599999999999</v>
      </c>
      <c r="I92" s="54">
        <f t="shared" ref="I92:M92" si="100">I89+I90-I91</f>
        <v>16384.992197260275</v>
      </c>
      <c r="J92" s="54">
        <f t="shared" si="100"/>
        <v>21447.255038904113</v>
      </c>
      <c r="K92" s="54">
        <f t="shared" si="100"/>
        <v>27215.172147945214</v>
      </c>
      <c r="L92" s="54">
        <f t="shared" si="100"/>
        <v>24602.515621742474</v>
      </c>
      <c r="M92" s="54">
        <f t="shared" si="100"/>
        <v>26643.653532838369</v>
      </c>
    </row>
    <row r="93" spans="1:13" outlineLevel="1" x14ac:dyDescent="0.25">
      <c r="A93" s="8" t="s">
        <v>35</v>
      </c>
      <c r="D93" s="13">
        <f>D68</f>
        <v>9002.6500000000015</v>
      </c>
      <c r="E93" s="13">
        <f>E92-D92</f>
        <v>1702.0499999999993</v>
      </c>
      <c r="F93" s="13">
        <f>F92-E92</f>
        <v>774.84999999999854</v>
      </c>
      <c r="G93" s="13">
        <f t="shared" ref="G93:M93" si="101">G92-F92</f>
        <v>902.90000000000146</v>
      </c>
      <c r="H93" s="13">
        <f>H92-G92</f>
        <v>827.14999999999782</v>
      </c>
      <c r="I93" s="13">
        <f t="shared" si="101"/>
        <v>3175.3921972602766</v>
      </c>
      <c r="J93" s="13">
        <f t="shared" si="101"/>
        <v>5062.2628416438383</v>
      </c>
      <c r="K93" s="13">
        <f t="shared" si="101"/>
        <v>5767.9171090411</v>
      </c>
      <c r="L93" s="13">
        <f t="shared" si="101"/>
        <v>-2612.6565262027398</v>
      </c>
      <c r="M93" s="13">
        <f t="shared" si="101"/>
        <v>2041.1379110958951</v>
      </c>
    </row>
    <row r="94" spans="1:13" outlineLevel="1" x14ac:dyDescent="0.25"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spans="1:13" outlineLevel="1" x14ac:dyDescent="0.25">
      <c r="A95" s="9" t="s">
        <v>52</v>
      </c>
      <c r="D95" s="11"/>
      <c r="E95" s="11"/>
      <c r="F95" s="11"/>
      <c r="G95" s="11"/>
      <c r="H95" s="11"/>
      <c r="I95" s="11"/>
      <c r="J95" s="11"/>
      <c r="K95" s="11"/>
      <c r="L95" s="11"/>
      <c r="M95" s="11"/>
    </row>
    <row r="96" spans="1:13" outlineLevel="1" x14ac:dyDescent="0.25">
      <c r="A96" s="8" t="s">
        <v>14</v>
      </c>
      <c r="D96" s="11">
        <v>50000.000000000007</v>
      </c>
      <c r="E96" s="13">
        <f>D99</f>
        <v>45500.000000000007</v>
      </c>
      <c r="F96" s="13">
        <f t="shared" ref="F96:H96" si="102">E99</f>
        <v>42350.000000000007</v>
      </c>
      <c r="G96" s="13">
        <f t="shared" si="102"/>
        <v>40145.000000000007</v>
      </c>
      <c r="H96" s="13">
        <f t="shared" si="102"/>
        <v>38601.500000000007</v>
      </c>
      <c r="I96" s="13">
        <f t="shared" ref="I96" si="103">H99</f>
        <v>37521.05000000001</v>
      </c>
      <c r="J96" s="13">
        <f t="shared" ref="J96" si="104">I99</f>
        <v>39388.68250000001</v>
      </c>
      <c r="K96" s="13">
        <f t="shared" ref="K96" si="105">J99</f>
        <v>40602.643625000012</v>
      </c>
      <c r="L96" s="13">
        <f t="shared" ref="L96" si="106">K99</f>
        <v>41391.718356250007</v>
      </c>
      <c r="M96" s="13">
        <f t="shared" ref="M96" si="107">L99</f>
        <v>41904.616931562501</v>
      </c>
    </row>
    <row r="97" spans="1:13" outlineLevel="1" x14ac:dyDescent="0.25">
      <c r="A97" s="8" t="s">
        <v>15</v>
      </c>
      <c r="D97" s="13">
        <f>D72</f>
        <v>15000</v>
      </c>
      <c r="E97" s="13">
        <f>E72</f>
        <v>15000</v>
      </c>
      <c r="F97" s="13">
        <f t="shared" ref="F97:H97" si="108">F72</f>
        <v>15000</v>
      </c>
      <c r="G97" s="13">
        <f t="shared" si="108"/>
        <v>15000</v>
      </c>
      <c r="H97" s="13">
        <f t="shared" si="108"/>
        <v>15000</v>
      </c>
      <c r="I97" s="13">
        <f t="shared" ref="I97:M97" si="109">I72</f>
        <v>15000</v>
      </c>
      <c r="J97" s="13">
        <f t="shared" si="109"/>
        <v>15000</v>
      </c>
      <c r="K97" s="13">
        <f t="shared" si="109"/>
        <v>15000</v>
      </c>
      <c r="L97" s="13">
        <f t="shared" si="109"/>
        <v>15000</v>
      </c>
      <c r="M97" s="13">
        <f t="shared" si="109"/>
        <v>15000</v>
      </c>
    </row>
    <row r="98" spans="1:13" outlineLevel="1" x14ac:dyDescent="0.25">
      <c r="A98" s="8" t="s">
        <v>16</v>
      </c>
      <c r="C98" s="44"/>
      <c r="D98" s="13">
        <f>D32</f>
        <v>19500</v>
      </c>
      <c r="E98" s="13">
        <f>E32</f>
        <v>18150</v>
      </c>
      <c r="F98" s="13">
        <f t="shared" ref="F98:H98" si="110">F32</f>
        <v>17205</v>
      </c>
      <c r="G98" s="13">
        <f t="shared" si="110"/>
        <v>16543.5</v>
      </c>
      <c r="H98" s="13">
        <f t="shared" si="110"/>
        <v>16080.449999999999</v>
      </c>
      <c r="I98" s="13">
        <f>I96*I13</f>
        <v>13132.367500000002</v>
      </c>
      <c r="J98" s="13">
        <f t="shared" ref="J98:M98" si="111">J96*J13</f>
        <v>13786.038875000002</v>
      </c>
      <c r="K98" s="13">
        <f t="shared" si="111"/>
        <v>14210.925268750003</v>
      </c>
      <c r="L98" s="13">
        <f t="shared" si="111"/>
        <v>14487.101424687502</v>
      </c>
      <c r="M98" s="13">
        <f t="shared" si="111"/>
        <v>14666.615926046874</v>
      </c>
    </row>
    <row r="99" spans="1:13" outlineLevel="1" x14ac:dyDescent="0.25">
      <c r="A99" s="5" t="s">
        <v>17</v>
      </c>
      <c r="B99" s="5"/>
      <c r="C99" s="52"/>
      <c r="D99" s="93">
        <f>D96+D97-D98</f>
        <v>45500.000000000007</v>
      </c>
      <c r="E99" s="54">
        <f>E96+E97-E98</f>
        <v>42350.000000000007</v>
      </c>
      <c r="F99" s="54">
        <f t="shared" ref="F99:H99" si="112">F96+F97-F98</f>
        <v>40145.000000000007</v>
      </c>
      <c r="G99" s="54">
        <f t="shared" si="112"/>
        <v>38601.500000000007</v>
      </c>
      <c r="H99" s="54">
        <f t="shared" si="112"/>
        <v>37521.05000000001</v>
      </c>
      <c r="I99" s="54">
        <f t="shared" ref="I99:M99" si="113">I96+I97-I98</f>
        <v>39388.68250000001</v>
      </c>
      <c r="J99" s="54">
        <f t="shared" si="113"/>
        <v>40602.643625000012</v>
      </c>
      <c r="K99" s="54">
        <f t="shared" si="113"/>
        <v>41391.718356250007</v>
      </c>
      <c r="L99" s="54">
        <f t="shared" si="113"/>
        <v>41904.616931562501</v>
      </c>
      <c r="M99" s="54">
        <f t="shared" si="113"/>
        <v>42238.001005515631</v>
      </c>
    </row>
    <row r="100" spans="1:13" outlineLevel="1" x14ac:dyDescent="0.25"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  <row r="101" spans="1:13" outlineLevel="1" x14ac:dyDescent="0.25">
      <c r="A101" s="9" t="s">
        <v>53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1"/>
    </row>
    <row r="102" spans="1:13" outlineLevel="1" x14ac:dyDescent="0.25">
      <c r="A102" s="8" t="s">
        <v>23</v>
      </c>
      <c r="D102" s="11">
        <f>D96</f>
        <v>50000.000000000007</v>
      </c>
      <c r="E102" s="13">
        <f>D104</f>
        <v>50000</v>
      </c>
      <c r="F102" s="13">
        <f t="shared" ref="F102:G102" si="114">E104</f>
        <v>50000</v>
      </c>
      <c r="G102" s="13">
        <f t="shared" si="114"/>
        <v>30000</v>
      </c>
      <c r="H102" s="13">
        <f>G104</f>
        <v>30000</v>
      </c>
      <c r="I102" s="13">
        <f t="shared" ref="I102" si="115">H104</f>
        <v>30000</v>
      </c>
      <c r="J102" s="13">
        <f ca="1">I104</f>
        <v>30000</v>
      </c>
      <c r="K102" s="13">
        <f t="shared" ref="K102" ca="1" si="116">J104</f>
        <v>30000</v>
      </c>
      <c r="L102" s="13">
        <f t="shared" ref="L102" ca="1" si="117">K104</f>
        <v>10000</v>
      </c>
      <c r="M102" s="13">
        <f t="shared" ref="M102" ca="1" si="118">L104</f>
        <v>10000</v>
      </c>
    </row>
    <row r="103" spans="1:13" outlineLevel="1" x14ac:dyDescent="0.25">
      <c r="A103" s="8" t="s">
        <v>24</v>
      </c>
      <c r="D103" s="13">
        <f>D76</f>
        <v>0</v>
      </c>
      <c r="E103" s="13">
        <f>E76</f>
        <v>0</v>
      </c>
      <c r="F103" s="13">
        <f t="shared" ref="F103:H103" si="119">F76</f>
        <v>-20000</v>
      </c>
      <c r="G103" s="13">
        <f t="shared" si="119"/>
        <v>0</v>
      </c>
      <c r="H103" s="13">
        <f t="shared" si="119"/>
        <v>0</v>
      </c>
      <c r="I103" s="13">
        <f ca="1">I20</f>
        <v>0</v>
      </c>
      <c r="J103" s="13">
        <f t="shared" ref="J103:M103" ca="1" si="120">J20</f>
        <v>0</v>
      </c>
      <c r="K103" s="13">
        <f t="shared" si="120"/>
        <v>-20000</v>
      </c>
      <c r="L103" s="13">
        <f t="shared" ca="1" si="120"/>
        <v>0</v>
      </c>
      <c r="M103" s="13">
        <f t="shared" ca="1" si="120"/>
        <v>0</v>
      </c>
    </row>
    <row r="104" spans="1:13" outlineLevel="1" x14ac:dyDescent="0.25">
      <c r="A104" s="5" t="s">
        <v>25</v>
      </c>
      <c r="B104" s="5"/>
      <c r="C104" s="52"/>
      <c r="D104" s="54">
        <f>D52</f>
        <v>50000</v>
      </c>
      <c r="E104" s="54">
        <f>SUM(E102:E103)</f>
        <v>50000</v>
      </c>
      <c r="F104" s="54">
        <f t="shared" ref="F104:M104" si="121">SUM(F102:F103)</f>
        <v>30000</v>
      </c>
      <c r="G104" s="54">
        <f t="shared" si="121"/>
        <v>30000</v>
      </c>
      <c r="H104" s="54">
        <f t="shared" si="121"/>
        <v>30000</v>
      </c>
      <c r="I104" s="54">
        <f t="shared" ca="1" si="121"/>
        <v>30000</v>
      </c>
      <c r="J104" s="54">
        <f t="shared" ca="1" si="121"/>
        <v>30000</v>
      </c>
      <c r="K104" s="54">
        <f t="shared" ca="1" si="121"/>
        <v>10000</v>
      </c>
      <c r="L104" s="54">
        <f t="shared" ca="1" si="121"/>
        <v>10000</v>
      </c>
      <c r="M104" s="54">
        <f t="shared" ca="1" si="121"/>
        <v>10000</v>
      </c>
    </row>
    <row r="105" spans="1:13" outlineLevel="1" x14ac:dyDescent="0.25">
      <c r="A105" s="8" t="s">
        <v>26</v>
      </c>
      <c r="C105" s="44"/>
      <c r="D105" s="13">
        <f>D33</f>
        <v>2500</v>
      </c>
      <c r="E105" s="13">
        <f>E33</f>
        <v>2500</v>
      </c>
      <c r="F105" s="13">
        <f t="shared" ref="F105:H105" si="122">F33</f>
        <v>1500</v>
      </c>
      <c r="G105" s="13">
        <f t="shared" si="122"/>
        <v>1500</v>
      </c>
      <c r="H105" s="13">
        <f t="shared" si="122"/>
        <v>1500</v>
      </c>
      <c r="I105" s="13">
        <f ca="1">AVERAGE(I102,I104)*I14</f>
        <v>3000</v>
      </c>
      <c r="J105" s="13">
        <f t="shared" ref="J105:M105" ca="1" si="123">AVERAGE(J102,J104)*J14</f>
        <v>3000</v>
      </c>
      <c r="K105" s="13">
        <f t="shared" ca="1" si="123"/>
        <v>2000</v>
      </c>
      <c r="L105" s="13">
        <f t="shared" ca="1" si="123"/>
        <v>1000</v>
      </c>
      <c r="M105" s="13">
        <f t="shared" ca="1" si="123"/>
        <v>1000</v>
      </c>
    </row>
    <row r="106" spans="1:13" outlineLevel="1" x14ac:dyDescent="0.25">
      <c r="D106" s="11"/>
      <c r="E106" s="11"/>
      <c r="F106" s="11"/>
      <c r="G106" s="11"/>
      <c r="H106" s="11"/>
    </row>
    <row r="107" spans="1:13" outlineLevel="1" x14ac:dyDescent="0.25">
      <c r="D107" s="11"/>
      <c r="E107" s="11"/>
      <c r="F107" s="11"/>
      <c r="G107" s="11"/>
      <c r="H107" s="11"/>
    </row>
    <row r="108" spans="1:13" x14ac:dyDescent="0.25">
      <c r="D108" s="11"/>
      <c r="E108" s="11"/>
      <c r="F108" s="11"/>
      <c r="G108" s="11"/>
      <c r="H108" s="11"/>
    </row>
    <row r="109" spans="1:13" ht="20.25" x14ac:dyDescent="0.3">
      <c r="A109" s="69" t="s">
        <v>77</v>
      </c>
      <c r="B109" s="67"/>
      <c r="C109" s="68"/>
      <c r="D109" s="67"/>
      <c r="E109" s="67"/>
      <c r="F109" s="67"/>
      <c r="G109" s="67"/>
      <c r="H109" s="67"/>
      <c r="I109" s="67"/>
      <c r="J109" s="67"/>
      <c r="K109" s="67"/>
      <c r="L109" s="67"/>
      <c r="M109" s="67"/>
    </row>
    <row r="110" spans="1:13" outlineLevel="1" x14ac:dyDescent="0.25"/>
    <row r="111" spans="1:13" outlineLevel="1" x14ac:dyDescent="0.25">
      <c r="A111" s="8" t="s">
        <v>78</v>
      </c>
      <c r="D111" s="8">
        <f>D26</f>
        <v>102007</v>
      </c>
      <c r="E111" s="8">
        <f t="shared" ref="E111:M111" si="124">E26</f>
        <v>118086</v>
      </c>
      <c r="F111" s="8">
        <f t="shared" si="124"/>
        <v>131345</v>
      </c>
      <c r="G111" s="8">
        <f t="shared" si="124"/>
        <v>142341</v>
      </c>
      <c r="H111" s="8">
        <f t="shared" si="124"/>
        <v>150772</v>
      </c>
      <c r="I111" s="8">
        <f t="shared" si="124"/>
        <v>165849.20000000001</v>
      </c>
      <c r="J111" s="8">
        <f t="shared" si="124"/>
        <v>182434.12000000002</v>
      </c>
      <c r="K111" s="8">
        <f t="shared" si="124"/>
        <v>200677.53200000004</v>
      </c>
      <c r="L111" s="8">
        <f t="shared" si="124"/>
        <v>220745.28520000007</v>
      </c>
      <c r="M111" s="8">
        <f t="shared" si="124"/>
        <v>242819.81372000009</v>
      </c>
    </row>
    <row r="112" spans="1:13" outlineLevel="1" x14ac:dyDescent="0.25">
      <c r="A112" s="8" t="s">
        <v>91</v>
      </c>
      <c r="D112" s="71">
        <f>D28/D26</f>
        <v>0.61744782220827987</v>
      </c>
      <c r="E112" s="71">
        <f t="shared" ref="E112:M112" si="125">E28/E26</f>
        <v>0.59348271598665381</v>
      </c>
      <c r="F112" s="71">
        <f t="shared" si="125"/>
        <v>0.62600022840610603</v>
      </c>
      <c r="G112" s="71">
        <f t="shared" si="125"/>
        <v>0.63008549890755294</v>
      </c>
      <c r="H112" s="71">
        <f t="shared" si="125"/>
        <v>0.62386915342371263</v>
      </c>
      <c r="I112" s="71">
        <f t="shared" si="125"/>
        <v>0.57999999999999996</v>
      </c>
      <c r="J112" s="71">
        <f t="shared" si="125"/>
        <v>0.53</v>
      </c>
      <c r="K112" s="71">
        <f t="shared" si="125"/>
        <v>0.5</v>
      </c>
      <c r="L112" s="71">
        <f t="shared" si="125"/>
        <v>0.64</v>
      </c>
      <c r="M112" s="71">
        <f t="shared" si="125"/>
        <v>0.65</v>
      </c>
    </row>
    <row r="113" spans="1:13" outlineLevel="1" x14ac:dyDescent="0.25"/>
    <row r="114" spans="1:13" outlineLevel="1" x14ac:dyDescent="0.25">
      <c r="A114" s="8" t="s">
        <v>32</v>
      </c>
      <c r="D114" s="8">
        <f>D69</f>
        <v>12971.179199999999</v>
      </c>
      <c r="E114" s="8">
        <f t="shared" ref="E114:M114" si="126">E69</f>
        <v>28238.733497877969</v>
      </c>
      <c r="F114" s="8">
        <f t="shared" si="126"/>
        <v>37505.343885131326</v>
      </c>
      <c r="G114" s="8">
        <f t="shared" si="126"/>
        <v>42354.07902359531</v>
      </c>
      <c r="H114" s="8">
        <f t="shared" si="126"/>
        <v>43480.18475858029</v>
      </c>
      <c r="I114" s="8">
        <f t="shared" ca="1" si="126"/>
        <v>36500.354542739726</v>
      </c>
      <c r="J114" s="8">
        <f t="shared" ca="1" si="126"/>
        <v>33124.75194735617</v>
      </c>
      <c r="K114" s="8">
        <f t="shared" ca="1" si="126"/>
        <v>33652.123569408897</v>
      </c>
      <c r="L114" s="8">
        <f t="shared" ca="1" si="126"/>
        <v>69849.24943679526</v>
      </c>
      <c r="M114" s="8">
        <f t="shared" ca="1" si="126"/>
        <v>74464.042169829263</v>
      </c>
    </row>
    <row r="115" spans="1:13" outlineLevel="1" x14ac:dyDescent="0.25">
      <c r="A115" s="8" t="s">
        <v>38</v>
      </c>
      <c r="D115" s="8">
        <f>-D73</f>
        <v>-15000</v>
      </c>
      <c r="E115" s="8">
        <f t="shared" ref="E115:M115" si="127">-E73</f>
        <v>-15000</v>
      </c>
      <c r="F115" s="8">
        <f t="shared" si="127"/>
        <v>-15000</v>
      </c>
      <c r="G115" s="8">
        <f t="shared" si="127"/>
        <v>-15000</v>
      </c>
      <c r="H115" s="8">
        <f t="shared" si="127"/>
        <v>-15000</v>
      </c>
      <c r="I115" s="8">
        <f t="shared" si="127"/>
        <v>-15000</v>
      </c>
      <c r="J115" s="8">
        <f t="shared" si="127"/>
        <v>-15000</v>
      </c>
      <c r="K115" s="8">
        <f t="shared" si="127"/>
        <v>-15000</v>
      </c>
      <c r="L115" s="8">
        <f t="shared" si="127"/>
        <v>-15000</v>
      </c>
      <c r="M115" s="8">
        <f t="shared" si="127"/>
        <v>-15000</v>
      </c>
    </row>
    <row r="116" spans="1:13" outlineLevel="1" x14ac:dyDescent="0.25">
      <c r="A116" s="8" t="s">
        <v>92</v>
      </c>
      <c r="D116" s="8">
        <f>D78</f>
        <v>70000</v>
      </c>
      <c r="E116" s="8">
        <f t="shared" ref="E116:M116" si="128">E78</f>
        <v>0</v>
      </c>
      <c r="F116" s="8">
        <f t="shared" si="128"/>
        <v>-20000</v>
      </c>
      <c r="G116" s="8">
        <f t="shared" si="128"/>
        <v>0</v>
      </c>
      <c r="H116" s="8">
        <f t="shared" si="128"/>
        <v>0</v>
      </c>
      <c r="I116" s="8">
        <f t="shared" ca="1" si="128"/>
        <v>0</v>
      </c>
      <c r="J116" s="8">
        <f t="shared" ca="1" si="128"/>
        <v>0</v>
      </c>
      <c r="K116" s="8">
        <f t="shared" si="128"/>
        <v>-20000</v>
      </c>
      <c r="L116" s="8">
        <f t="shared" ca="1" si="128"/>
        <v>0</v>
      </c>
      <c r="M116" s="8">
        <f t="shared" ca="1" si="128"/>
        <v>0</v>
      </c>
    </row>
    <row r="117" spans="1:13" outlineLevel="1" x14ac:dyDescent="0.25"/>
    <row r="118" spans="1:13" outlineLevel="1" x14ac:dyDescent="0.25"/>
    <row r="119" spans="1:13" outlineLevel="1" x14ac:dyDescent="0.25"/>
    <row r="120" spans="1:13" outlineLevel="1" x14ac:dyDescent="0.25"/>
    <row r="121" spans="1:13" outlineLevel="1" x14ac:dyDescent="0.25"/>
    <row r="122" spans="1:13" outlineLevel="1" x14ac:dyDescent="0.25"/>
    <row r="123" spans="1:13" outlineLevel="1" x14ac:dyDescent="0.25"/>
    <row r="124" spans="1:13" outlineLevel="1" x14ac:dyDescent="0.25"/>
    <row r="125" spans="1:13" outlineLevel="1" x14ac:dyDescent="0.25"/>
    <row r="126" spans="1:13" outlineLevel="1" x14ac:dyDescent="0.25"/>
    <row r="127" spans="1:13" outlineLevel="1" x14ac:dyDescent="0.25"/>
    <row r="128" spans="1:13" outlineLevel="1" x14ac:dyDescent="0.25"/>
    <row r="129" outlineLevel="1" x14ac:dyDescent="0.25"/>
    <row r="130" outlineLevel="1" x14ac:dyDescent="0.25"/>
    <row r="131" outlineLevel="1" x14ac:dyDescent="0.25"/>
    <row r="132" outlineLevel="1" x14ac:dyDescent="0.25"/>
    <row r="133" outlineLevel="1" x14ac:dyDescent="0.25"/>
  </sheetData>
  <conditionalFormatting sqref="D3:M3">
    <cfRule type="containsText" dxfId="1" priority="1" operator="containsText" text="OK">
      <formula>NOT(ISERROR(SEARCH("OK",D3)))</formula>
    </cfRule>
    <cfRule type="containsText" dxfId="0" priority="2" operator="containsText" text="ERROR">
      <formula>NOT(ISERROR(SEARCH("ERROR",D3)))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  <ignoredErrors>
    <ignoredError sqref="D1:M2 E3:M3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9738-C4DE-4E91-844C-DA236FA36EC6}">
  <dimension ref="A1:F59"/>
  <sheetViews>
    <sheetView topLeftCell="A59" zoomScaleNormal="100" workbookViewId="0">
      <selection activeCell="B43" sqref="B43:F59"/>
    </sheetView>
  </sheetViews>
  <sheetFormatPr defaultRowHeight="15" x14ac:dyDescent="0.25"/>
  <cols>
    <col min="1" max="1" width="32.85546875" bestFit="1" customWidth="1"/>
    <col min="2" max="6" width="11.140625" style="70" bestFit="1" customWidth="1"/>
  </cols>
  <sheetData>
    <row r="1" spans="1:6" x14ac:dyDescent="0.25">
      <c r="B1" s="70">
        <v>2013</v>
      </c>
      <c r="C1" s="70">
        <v>2014</v>
      </c>
      <c r="D1" s="70">
        <v>2015</v>
      </c>
      <c r="E1" s="70">
        <v>2016</v>
      </c>
      <c r="F1" s="70">
        <v>2017</v>
      </c>
    </row>
    <row r="2" spans="1:6" x14ac:dyDescent="0.25">
      <c r="A2" t="s">
        <v>0</v>
      </c>
    </row>
    <row r="3" spans="1:6" x14ac:dyDescent="0.25">
      <c r="A3" t="s">
        <v>78</v>
      </c>
      <c r="B3" s="70">
        <v>102007</v>
      </c>
      <c r="C3" s="70">
        <v>118086</v>
      </c>
      <c r="D3" s="70">
        <v>131345</v>
      </c>
      <c r="E3" s="70">
        <v>142341</v>
      </c>
      <c r="F3" s="70">
        <v>150772</v>
      </c>
    </row>
    <row r="4" spans="1:6" x14ac:dyDescent="0.25">
      <c r="A4" t="s">
        <v>54</v>
      </c>
      <c r="B4" s="70">
        <v>39023</v>
      </c>
      <c r="C4" s="70">
        <v>48004</v>
      </c>
      <c r="D4" s="70">
        <v>49123</v>
      </c>
      <c r="E4" s="70">
        <v>52654</v>
      </c>
      <c r="F4" s="70">
        <v>56710</v>
      </c>
    </row>
    <row r="5" spans="1:6" x14ac:dyDescent="0.25">
      <c r="A5" t="s">
        <v>1</v>
      </c>
      <c r="B5" s="70">
        <v>62984</v>
      </c>
      <c r="C5" s="70">
        <v>70082</v>
      </c>
      <c r="D5" s="70">
        <v>82222</v>
      </c>
      <c r="E5" s="70">
        <v>89687</v>
      </c>
      <c r="F5" s="70">
        <v>94062</v>
      </c>
    </row>
    <row r="6" spans="1:6" x14ac:dyDescent="0.25">
      <c r="A6" t="s">
        <v>73</v>
      </c>
    </row>
    <row r="7" spans="1:6" x14ac:dyDescent="0.25">
      <c r="A7" t="s">
        <v>2</v>
      </c>
      <c r="B7" s="70">
        <v>26427</v>
      </c>
      <c r="C7" s="70">
        <v>22658</v>
      </c>
      <c r="D7" s="70">
        <v>23872</v>
      </c>
      <c r="E7" s="70">
        <v>23002</v>
      </c>
      <c r="F7" s="70">
        <v>25245</v>
      </c>
    </row>
    <row r="8" spans="1:6" x14ac:dyDescent="0.25">
      <c r="A8" t="s">
        <v>3</v>
      </c>
      <c r="B8" s="70">
        <v>10963</v>
      </c>
      <c r="C8" s="70">
        <v>10125</v>
      </c>
      <c r="D8" s="70">
        <v>10087</v>
      </c>
      <c r="E8" s="70">
        <v>11020</v>
      </c>
      <c r="F8" s="70">
        <v>11412</v>
      </c>
    </row>
    <row r="9" spans="1:6" x14ac:dyDescent="0.25">
      <c r="A9" t="s">
        <v>4</v>
      </c>
      <c r="B9" s="70">
        <v>19500</v>
      </c>
      <c r="C9" s="70">
        <v>18150</v>
      </c>
      <c r="D9" s="70">
        <v>17205</v>
      </c>
      <c r="E9" s="70">
        <v>16543.5</v>
      </c>
      <c r="F9" s="70">
        <v>16080.449999999999</v>
      </c>
    </row>
    <row r="10" spans="1:6" x14ac:dyDescent="0.25">
      <c r="A10" t="s">
        <v>5</v>
      </c>
      <c r="B10" s="70">
        <v>2500</v>
      </c>
      <c r="C10" s="70">
        <v>2500</v>
      </c>
      <c r="D10" s="70">
        <v>1500</v>
      </c>
      <c r="E10" s="70">
        <v>1500</v>
      </c>
      <c r="F10" s="70">
        <v>1500</v>
      </c>
    </row>
    <row r="11" spans="1:6" x14ac:dyDescent="0.25">
      <c r="A11" t="s">
        <v>74</v>
      </c>
      <c r="B11" s="70">
        <v>59390</v>
      </c>
      <c r="C11" s="70">
        <v>53433</v>
      </c>
      <c r="D11" s="70">
        <v>52664</v>
      </c>
      <c r="E11" s="70">
        <v>52065.5</v>
      </c>
      <c r="F11" s="70">
        <v>54237.45</v>
      </c>
    </row>
    <row r="12" spans="1:6" x14ac:dyDescent="0.25">
      <c r="A12" t="s">
        <v>6</v>
      </c>
      <c r="B12" s="70">
        <v>3594</v>
      </c>
      <c r="C12" s="70">
        <v>16649</v>
      </c>
      <c r="D12" s="70">
        <v>29558</v>
      </c>
      <c r="E12" s="70">
        <v>37621.5</v>
      </c>
      <c r="F12" s="70">
        <v>39824.550000000003</v>
      </c>
    </row>
    <row r="14" spans="1:6" x14ac:dyDescent="0.25">
      <c r="A14" t="s">
        <v>7</v>
      </c>
      <c r="B14" s="70">
        <v>1120.1708000000001</v>
      </c>
      <c r="C14" s="70">
        <v>4858.2165021220308</v>
      </c>
      <c r="D14" s="70">
        <v>8482.8061148686775</v>
      </c>
      <c r="E14" s="70">
        <v>10908.02097640469</v>
      </c>
      <c r="F14" s="70">
        <v>11597.665241419718</v>
      </c>
    </row>
    <row r="15" spans="1:6" x14ac:dyDescent="0.25">
      <c r="A15" t="s">
        <v>8</v>
      </c>
      <c r="B15" s="70">
        <v>2473.8292000000001</v>
      </c>
      <c r="C15" s="70">
        <v>11790.783497877968</v>
      </c>
      <c r="D15" s="70">
        <v>21075.193885131324</v>
      </c>
      <c r="E15" s="70">
        <v>26713.479023595311</v>
      </c>
      <c r="F15" s="70">
        <v>28226.884758580287</v>
      </c>
    </row>
    <row r="19" spans="1:6" x14ac:dyDescent="0.25">
      <c r="A19" t="s">
        <v>9</v>
      </c>
    </row>
    <row r="20" spans="1:6" x14ac:dyDescent="0.25">
      <c r="A20" t="s">
        <v>10</v>
      </c>
    </row>
    <row r="21" spans="1:6" x14ac:dyDescent="0.25">
      <c r="A21" t="s">
        <v>11</v>
      </c>
      <c r="B21" s="70">
        <v>67971.179200000013</v>
      </c>
      <c r="C21" s="70">
        <v>81209.912697877968</v>
      </c>
      <c r="D21" s="70">
        <v>83715.256583009294</v>
      </c>
      <c r="E21" s="70">
        <v>111069.33560660461</v>
      </c>
      <c r="F21" s="70">
        <v>139549.5203651849</v>
      </c>
    </row>
    <row r="22" spans="1:6" x14ac:dyDescent="0.25">
      <c r="A22" t="s">
        <v>12</v>
      </c>
      <c r="B22" s="70">
        <v>5100.3500000000004</v>
      </c>
      <c r="C22" s="70">
        <v>5904.3</v>
      </c>
      <c r="D22" s="70">
        <v>6567.25</v>
      </c>
      <c r="E22" s="70">
        <v>7117.05</v>
      </c>
      <c r="F22" s="70">
        <v>7538.6</v>
      </c>
    </row>
    <row r="23" spans="1:6" x14ac:dyDescent="0.25">
      <c r="A23" t="s">
        <v>18</v>
      </c>
      <c r="B23" s="70">
        <v>7804.6</v>
      </c>
      <c r="C23" s="70">
        <v>9600.8000000000011</v>
      </c>
      <c r="D23" s="70">
        <v>9824.6</v>
      </c>
      <c r="E23" s="70">
        <v>10530.800000000001</v>
      </c>
      <c r="F23" s="70">
        <v>11342</v>
      </c>
    </row>
    <row r="24" spans="1:6" x14ac:dyDescent="0.25">
      <c r="A24" t="s">
        <v>13</v>
      </c>
      <c r="B24" s="70">
        <v>45500</v>
      </c>
      <c r="C24" s="70">
        <v>42350</v>
      </c>
      <c r="D24" s="70">
        <v>40145</v>
      </c>
      <c r="E24" s="70">
        <v>38601.5</v>
      </c>
      <c r="F24" s="70">
        <v>37521.050000000003</v>
      </c>
    </row>
    <row r="25" spans="1:6" x14ac:dyDescent="0.25">
      <c r="A25" t="s">
        <v>19</v>
      </c>
      <c r="B25" s="70">
        <v>126376.12920000002</v>
      </c>
      <c r="C25" s="70">
        <v>139065.01269787797</v>
      </c>
      <c r="D25" s="70">
        <v>140252.1065830093</v>
      </c>
      <c r="E25" s="70">
        <v>167318.68560660462</v>
      </c>
      <c r="F25" s="70">
        <v>195951.17036518489</v>
      </c>
    </row>
    <row r="27" spans="1:6" x14ac:dyDescent="0.25">
      <c r="A27" t="s">
        <v>20</v>
      </c>
    </row>
    <row r="28" spans="1:6" x14ac:dyDescent="0.25">
      <c r="A28" t="s">
        <v>21</v>
      </c>
      <c r="B28" s="70">
        <v>3902.3</v>
      </c>
      <c r="C28" s="70">
        <v>4800.4000000000005</v>
      </c>
      <c r="D28" s="70">
        <v>4912.3</v>
      </c>
      <c r="E28" s="70">
        <v>5265.4000000000005</v>
      </c>
      <c r="F28" s="70">
        <v>5671</v>
      </c>
    </row>
    <row r="29" spans="1:6" x14ac:dyDescent="0.25">
      <c r="A29" t="s">
        <v>22</v>
      </c>
      <c r="B29" s="70">
        <v>50000</v>
      </c>
      <c r="C29" s="70">
        <v>50000</v>
      </c>
      <c r="D29" s="70">
        <v>30000</v>
      </c>
      <c r="E29" s="70">
        <v>30000</v>
      </c>
      <c r="F29" s="70">
        <v>30000</v>
      </c>
    </row>
    <row r="30" spans="1:6" x14ac:dyDescent="0.25">
      <c r="A30" t="s">
        <v>27</v>
      </c>
      <c r="B30" s="70">
        <v>53902.3</v>
      </c>
      <c r="C30" s="70">
        <v>54800.4</v>
      </c>
      <c r="D30" s="70">
        <v>34912.300000000003</v>
      </c>
      <c r="E30" s="70">
        <v>35265.4</v>
      </c>
      <c r="F30" s="70">
        <v>35671</v>
      </c>
    </row>
    <row r="31" spans="1:6" x14ac:dyDescent="0.25">
      <c r="A31" t="s">
        <v>28</v>
      </c>
    </row>
    <row r="32" spans="1:6" x14ac:dyDescent="0.25">
      <c r="A32" t="s">
        <v>29</v>
      </c>
      <c r="B32" s="70">
        <v>70000</v>
      </c>
      <c r="C32" s="70">
        <v>70000</v>
      </c>
      <c r="D32" s="70">
        <v>70000</v>
      </c>
      <c r="E32" s="70">
        <v>70000</v>
      </c>
      <c r="F32" s="70">
        <v>70000</v>
      </c>
    </row>
    <row r="33" spans="1:6" x14ac:dyDescent="0.25">
      <c r="A33" t="s">
        <v>30</v>
      </c>
      <c r="B33" s="70">
        <v>2473.8292000000001</v>
      </c>
      <c r="C33" s="70">
        <v>14264.612697877968</v>
      </c>
      <c r="D33" s="70">
        <v>35339.806583009296</v>
      </c>
      <c r="E33" s="70">
        <v>62053.285606604608</v>
      </c>
      <c r="F33" s="70">
        <v>90280.170365184895</v>
      </c>
    </row>
    <row r="34" spans="1:6" x14ac:dyDescent="0.25">
      <c r="A34" t="s">
        <v>28</v>
      </c>
      <c r="B34" s="70">
        <v>72473.829200000007</v>
      </c>
      <c r="C34" s="70">
        <v>84264.612697877965</v>
      </c>
      <c r="D34" s="70">
        <v>105339.8065830093</v>
      </c>
      <c r="E34" s="70">
        <v>132053.28560660459</v>
      </c>
      <c r="F34" s="70">
        <v>160280.17036518489</v>
      </c>
    </row>
    <row r="35" spans="1:6" x14ac:dyDescent="0.25">
      <c r="A35" t="s">
        <v>31</v>
      </c>
      <c r="B35" s="70">
        <v>126376.12920000001</v>
      </c>
      <c r="C35" s="70">
        <v>139065.01269787797</v>
      </c>
      <c r="D35" s="70">
        <v>140252.1065830093</v>
      </c>
      <c r="E35" s="70">
        <v>167318.68560660459</v>
      </c>
      <c r="F35" s="70">
        <v>195951.17036518489</v>
      </c>
    </row>
    <row r="37" spans="1:6" x14ac:dyDescent="0.25">
      <c r="A37" t="s">
        <v>49</v>
      </c>
      <c r="B37" s="70">
        <v>0</v>
      </c>
      <c r="C37" s="70">
        <v>0</v>
      </c>
      <c r="D37" s="70">
        <v>0</v>
      </c>
      <c r="E37" s="70">
        <v>0</v>
      </c>
      <c r="F37" s="70">
        <v>0</v>
      </c>
    </row>
    <row r="41" spans="1:6" x14ac:dyDescent="0.25">
      <c r="A41" t="s">
        <v>48</v>
      </c>
    </row>
    <row r="42" spans="1:6" x14ac:dyDescent="0.25">
      <c r="A42" t="s">
        <v>32</v>
      </c>
    </row>
    <row r="43" spans="1:6" x14ac:dyDescent="0.25">
      <c r="A43" t="s">
        <v>8</v>
      </c>
      <c r="B43" s="70">
        <v>2473.8292000000001</v>
      </c>
      <c r="C43" s="70">
        <v>11790.783497877968</v>
      </c>
      <c r="D43" s="70">
        <v>21075.193885131324</v>
      </c>
      <c r="E43" s="70">
        <v>26713.479023595311</v>
      </c>
      <c r="F43" s="70">
        <v>28226.884758580287</v>
      </c>
    </row>
    <row r="44" spans="1:6" x14ac:dyDescent="0.25">
      <c r="A44" t="s">
        <v>33</v>
      </c>
      <c r="B44" s="70">
        <v>19500</v>
      </c>
      <c r="C44" s="70">
        <v>18150</v>
      </c>
      <c r="D44" s="70">
        <v>17205</v>
      </c>
      <c r="E44" s="70">
        <v>16543.5</v>
      </c>
      <c r="F44" s="70">
        <v>16080.449999999999</v>
      </c>
    </row>
    <row r="45" spans="1:6" x14ac:dyDescent="0.25">
      <c r="A45" t="s">
        <v>37</v>
      </c>
      <c r="B45" s="70">
        <v>9002.6500000000015</v>
      </c>
      <c r="C45" s="70">
        <v>1702.0499999999993</v>
      </c>
      <c r="D45" s="70">
        <v>774.84999999999854</v>
      </c>
      <c r="E45" s="70">
        <v>902.90000000000146</v>
      </c>
      <c r="F45" s="70">
        <v>827.14999999999782</v>
      </c>
    </row>
    <row r="46" spans="1:6" x14ac:dyDescent="0.25">
      <c r="A46" t="s">
        <v>34</v>
      </c>
      <c r="B46" s="70">
        <v>12971.179199999999</v>
      </c>
      <c r="C46" s="70">
        <v>28238.733497877969</v>
      </c>
      <c r="D46" s="70">
        <v>37505.343885131326</v>
      </c>
      <c r="E46" s="70">
        <v>42354.07902359531</v>
      </c>
      <c r="F46" s="70">
        <v>43480.18475858029</v>
      </c>
    </row>
    <row r="48" spans="1:6" x14ac:dyDescent="0.25">
      <c r="A48" t="s">
        <v>38</v>
      </c>
    </row>
    <row r="49" spans="1:6" x14ac:dyDescent="0.25">
      <c r="A49" t="s">
        <v>39</v>
      </c>
      <c r="B49" s="70">
        <v>15000</v>
      </c>
      <c r="C49" s="70">
        <v>15000</v>
      </c>
      <c r="D49" s="70">
        <v>15000</v>
      </c>
      <c r="E49" s="70">
        <v>15000</v>
      </c>
      <c r="F49" s="70">
        <v>15000</v>
      </c>
    </row>
    <row r="50" spans="1:6" x14ac:dyDescent="0.25">
      <c r="A50" t="s">
        <v>40</v>
      </c>
      <c r="B50" s="70">
        <v>15000</v>
      </c>
      <c r="C50" s="70">
        <v>15000</v>
      </c>
      <c r="D50" s="70">
        <v>15000</v>
      </c>
      <c r="E50" s="70">
        <v>15000</v>
      </c>
      <c r="F50" s="70">
        <v>15000</v>
      </c>
    </row>
    <row r="52" spans="1:6" x14ac:dyDescent="0.25">
      <c r="A52" t="s">
        <v>41</v>
      </c>
    </row>
    <row r="53" spans="1:6" x14ac:dyDescent="0.25">
      <c r="A53" t="s">
        <v>42</v>
      </c>
      <c r="B53" s="70">
        <v>0</v>
      </c>
      <c r="C53" s="70">
        <v>0</v>
      </c>
      <c r="D53" s="70">
        <v>-20000</v>
      </c>
      <c r="E53" s="70">
        <v>0</v>
      </c>
      <c r="F53" s="70">
        <v>0</v>
      </c>
    </row>
    <row r="54" spans="1:6" x14ac:dyDescent="0.25">
      <c r="A54" t="s">
        <v>43</v>
      </c>
      <c r="B54" s="70">
        <v>70000</v>
      </c>
      <c r="C54" s="70">
        <v>0</v>
      </c>
      <c r="D54" s="70">
        <v>0</v>
      </c>
      <c r="E54" s="70">
        <v>0</v>
      </c>
      <c r="F54" s="70">
        <v>0</v>
      </c>
    </row>
    <row r="55" spans="1:6" x14ac:dyDescent="0.25">
      <c r="A55" t="s">
        <v>44</v>
      </c>
      <c r="B55" s="70">
        <v>70000</v>
      </c>
      <c r="C55" s="70">
        <v>0</v>
      </c>
      <c r="D55" s="70">
        <v>-20000</v>
      </c>
      <c r="E55" s="70">
        <v>0</v>
      </c>
      <c r="F55" s="70">
        <v>0</v>
      </c>
    </row>
    <row r="57" spans="1:6" x14ac:dyDescent="0.25">
      <c r="A57" t="s">
        <v>45</v>
      </c>
      <c r="B57" s="70">
        <v>67971.179199999999</v>
      </c>
      <c r="C57" s="70">
        <v>13238.733497877969</v>
      </c>
      <c r="D57" s="70">
        <v>2505.3438851313258</v>
      </c>
      <c r="E57" s="70">
        <v>27354.07902359531</v>
      </c>
      <c r="F57" s="70">
        <v>28480.18475858029</v>
      </c>
    </row>
    <row r="58" spans="1:6" x14ac:dyDescent="0.25">
      <c r="A58" t="s">
        <v>46</v>
      </c>
      <c r="B58" s="70">
        <v>0</v>
      </c>
      <c r="C58" s="70">
        <v>67971.179200000013</v>
      </c>
      <c r="D58" s="70">
        <v>81209.912697877968</v>
      </c>
      <c r="E58" s="70">
        <v>83715.256583009294</v>
      </c>
      <c r="F58" s="70">
        <v>111069.33560660461</v>
      </c>
    </row>
    <row r="59" spans="1:6" x14ac:dyDescent="0.25">
      <c r="A59" t="s">
        <v>47</v>
      </c>
      <c r="B59" s="70">
        <v>67971.179199999999</v>
      </c>
      <c r="C59" s="70">
        <v>81209.912697877982</v>
      </c>
      <c r="D59" s="70">
        <v>83715.256583009294</v>
      </c>
      <c r="E59" s="70">
        <v>111069.33560660461</v>
      </c>
      <c r="F59" s="70">
        <v>139549.5203651849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 Page</vt:lpstr>
      <vt:lpstr>Three Statement Model</vt:lpstr>
      <vt:lpstr>Raw Data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Ferdinand</cp:lastModifiedBy>
  <cp:lastPrinted>2022-08-03T15:54:24Z</cp:lastPrinted>
  <dcterms:created xsi:type="dcterms:W3CDTF">2014-11-08T22:00:02Z</dcterms:created>
  <dcterms:modified xsi:type="dcterms:W3CDTF">2022-09-09T18:12:04Z</dcterms:modified>
</cp:coreProperties>
</file>