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TSSandbox\ROV1\"/>
    </mc:Choice>
  </mc:AlternateContent>
  <xr:revisionPtr revIDLastSave="0" documentId="13_ncr:1_{1AF3E2CD-CB86-4753-9979-CEB82BF94B16}" xr6:coauthVersionLast="43" xr6:coauthVersionMax="43" xr10:uidLastSave="{00000000-0000-0000-0000-000000000000}"/>
  <bookViews>
    <workbookView xWindow="-110" yWindow="-110" windowWidth="19420" windowHeight="10460" xr2:uid="{5C1F80B0-A414-4517-92B8-F0DDE4CF4965}"/>
  </bookViews>
  <sheets>
    <sheet name="Inputs" sheetId="1" r:id="rId1"/>
    <sheet name="Calculations_d" sheetId="3" r:id="rId2"/>
    <sheet name="Calculations_s" sheetId="5" r:id="rId3"/>
  </sheets>
  <definedNames>
    <definedName name="assum">Inputs!$C$28:$C$29</definedName>
    <definedName name="date">Inputs!$C$26</definedName>
    <definedName name="prices">Inputs!$C$11</definedName>
    <definedName name="PV0_d">Calculations_s!$D$48</definedName>
    <definedName name="PV0_s">Calculations_s!$D$49</definedName>
    <definedName name="sim_inp">Calculations_s!$E$8:$M$8</definedName>
    <definedName name="sim_out">Calculations_s!$D$51</definedName>
    <definedName name="strike">Calculations_s!$D$45:$M$45</definedName>
  </definedNames>
  <calcPr calcId="18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5" l="1"/>
  <c r="D41" i="3"/>
  <c r="C29" i="1" l="1"/>
  <c r="L4" i="5" l="1"/>
  <c r="K4" i="5" s="1"/>
  <c r="J4" i="5" s="1"/>
  <c r="I4" i="5" s="1"/>
  <c r="H4" i="5" s="1"/>
  <c r="G4" i="5" s="1"/>
  <c r="F4" i="5" s="1"/>
  <c r="E4" i="5" s="1"/>
  <c r="D4" i="5" s="1"/>
  <c r="L4" i="3"/>
  <c r="K4" i="3" s="1"/>
  <c r="J4" i="3" s="1"/>
  <c r="I4" i="3" s="1"/>
  <c r="H4" i="3" s="1"/>
  <c r="G4" i="3" s="1"/>
  <c r="F4" i="3" s="1"/>
  <c r="E4" i="3" s="1"/>
  <c r="D4" i="3" s="1"/>
  <c r="A1" i="5"/>
  <c r="A1" i="3"/>
  <c r="D39" i="5" l="1"/>
  <c r="M26" i="5" l="1"/>
  <c r="L26" i="5"/>
  <c r="K26" i="5"/>
  <c r="J26" i="5"/>
  <c r="I26" i="5"/>
  <c r="H26" i="5"/>
  <c r="G26" i="5"/>
  <c r="F26" i="5"/>
  <c r="E26" i="5"/>
  <c r="M25" i="5"/>
  <c r="L25" i="5"/>
  <c r="K25" i="5"/>
  <c r="J25" i="5"/>
  <c r="I25" i="5"/>
  <c r="H25" i="5"/>
  <c r="G25" i="5"/>
  <c r="F25" i="5"/>
  <c r="E25" i="5"/>
  <c r="M13" i="5"/>
  <c r="M14" i="5" s="1"/>
  <c r="L13" i="5"/>
  <c r="L15" i="5" s="1"/>
  <c r="K13" i="5"/>
  <c r="K15" i="5" s="1"/>
  <c r="J13" i="5"/>
  <c r="J15" i="5" s="1"/>
  <c r="I13" i="5"/>
  <c r="I14" i="5" s="1"/>
  <c r="H13" i="5"/>
  <c r="H15" i="5" s="1"/>
  <c r="G13" i="5"/>
  <c r="G15" i="5" s="1"/>
  <c r="F13" i="5"/>
  <c r="F14" i="5" s="1"/>
  <c r="E13" i="5"/>
  <c r="E15" i="5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D9" i="5"/>
  <c r="E9" i="5" s="1"/>
  <c r="F9" i="5" s="1"/>
  <c r="G9" i="5" s="1"/>
  <c r="H9" i="5" s="1"/>
  <c r="I9" i="5" s="1"/>
  <c r="J9" i="5" s="1"/>
  <c r="K9" i="5" s="1"/>
  <c r="L9" i="5" s="1"/>
  <c r="M9" i="5" s="1"/>
  <c r="D8" i="5"/>
  <c r="E5" i="5"/>
  <c r="F5" i="5" s="1"/>
  <c r="G5" i="5" s="1"/>
  <c r="H5" i="5" s="1"/>
  <c r="I5" i="5" s="1"/>
  <c r="J5" i="5" s="1"/>
  <c r="K5" i="5" s="1"/>
  <c r="L5" i="5" s="1"/>
  <c r="M5" i="5" s="1"/>
  <c r="C27" i="1"/>
  <c r="E19" i="5" l="1"/>
  <c r="F18" i="5"/>
  <c r="K14" i="5"/>
  <c r="G24" i="5"/>
  <c r="H14" i="5"/>
  <c r="G14" i="5"/>
  <c r="H24" i="5"/>
  <c r="L14" i="5"/>
  <c r="M15" i="5"/>
  <c r="F15" i="5"/>
  <c r="F19" i="5" s="1"/>
  <c r="J14" i="5"/>
  <c r="E24" i="5"/>
  <c r="I15" i="5"/>
  <c r="F24" i="5"/>
  <c r="E14" i="5"/>
  <c r="E18" i="5" s="1"/>
  <c r="E27" i="5"/>
  <c r="M27" i="5"/>
  <c r="F27" i="5"/>
  <c r="G27" i="5"/>
  <c r="H27" i="5"/>
  <c r="J27" i="5"/>
  <c r="I27" i="5"/>
  <c r="K27" i="5"/>
  <c r="L27" i="5"/>
  <c r="I18" i="5"/>
  <c r="G19" i="5"/>
  <c r="H19" i="5"/>
  <c r="D9" i="3"/>
  <c r="E9" i="3" s="1"/>
  <c r="F9" i="3" s="1"/>
  <c r="G9" i="3" s="1"/>
  <c r="H9" i="3" s="1"/>
  <c r="I9" i="3" s="1"/>
  <c r="J9" i="3" s="1"/>
  <c r="K9" i="3" s="1"/>
  <c r="L9" i="3" s="1"/>
  <c r="M9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D8" i="3"/>
  <c r="E8" i="3" s="1"/>
  <c r="F8" i="3" s="1"/>
  <c r="G8" i="3" s="1"/>
  <c r="H8" i="3" s="1"/>
  <c r="I8" i="3" s="1"/>
  <c r="J8" i="3" s="1"/>
  <c r="K8" i="3" s="1"/>
  <c r="L8" i="3" s="1"/>
  <c r="M8" i="3" s="1"/>
  <c r="D39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E26" i="3"/>
  <c r="E25" i="3"/>
  <c r="F13" i="3"/>
  <c r="F14" i="3" s="1"/>
  <c r="G13" i="3"/>
  <c r="G14" i="3" s="1"/>
  <c r="H13" i="3"/>
  <c r="H14" i="3" s="1"/>
  <c r="I13" i="3"/>
  <c r="I14" i="3" s="1"/>
  <c r="J13" i="3"/>
  <c r="J14" i="3" s="1"/>
  <c r="K13" i="3"/>
  <c r="K14" i="3" s="1"/>
  <c r="L13" i="3"/>
  <c r="L14" i="3" s="1"/>
  <c r="M13" i="3"/>
  <c r="M15" i="3" s="1"/>
  <c r="E13" i="3"/>
  <c r="E15" i="3" s="1"/>
  <c r="F21" i="5" l="1"/>
  <c r="E21" i="5"/>
  <c r="F29" i="5"/>
  <c r="H45" i="5"/>
  <c r="F45" i="5"/>
  <c r="H29" i="5"/>
  <c r="G29" i="5"/>
  <c r="E45" i="5"/>
  <c r="E29" i="5"/>
  <c r="L45" i="5"/>
  <c r="G45" i="5"/>
  <c r="J45" i="5"/>
  <c r="I45" i="5"/>
  <c r="M45" i="5"/>
  <c r="G27" i="3"/>
  <c r="E27" i="3"/>
  <c r="H27" i="3"/>
  <c r="J27" i="3"/>
  <c r="K27" i="3"/>
  <c r="I27" i="3"/>
  <c r="L27" i="3"/>
  <c r="M27" i="3"/>
  <c r="F27" i="3"/>
  <c r="K45" i="5"/>
  <c r="H18" i="5"/>
  <c r="H21" i="5" s="1"/>
  <c r="I19" i="5"/>
  <c r="I21" i="5" s="1"/>
  <c r="J18" i="5"/>
  <c r="G18" i="5"/>
  <c r="G21" i="5" s="1"/>
  <c r="I24" i="5"/>
  <c r="I29" i="5" s="1"/>
  <c r="G18" i="3"/>
  <c r="E19" i="3"/>
  <c r="F18" i="3"/>
  <c r="M19" i="3"/>
  <c r="K18" i="3"/>
  <c r="I24" i="3"/>
  <c r="L18" i="3"/>
  <c r="M24" i="3"/>
  <c r="L24" i="3"/>
  <c r="J18" i="3"/>
  <c r="G24" i="3"/>
  <c r="K24" i="3"/>
  <c r="E24" i="3"/>
  <c r="H18" i="3"/>
  <c r="J24" i="3"/>
  <c r="H24" i="3"/>
  <c r="I18" i="3"/>
  <c r="F24" i="3"/>
  <c r="L15" i="3"/>
  <c r="L19" i="3" s="1"/>
  <c r="J15" i="3"/>
  <c r="J19" i="3" s="1"/>
  <c r="F15" i="3"/>
  <c r="F19" i="3" s="1"/>
  <c r="M14" i="3"/>
  <c r="M18" i="3" s="1"/>
  <c r="K15" i="3"/>
  <c r="K19" i="3" s="1"/>
  <c r="I15" i="3"/>
  <c r="I19" i="3" s="1"/>
  <c r="E14" i="3"/>
  <c r="E18" i="3" s="1"/>
  <c r="H15" i="3"/>
  <c r="H19" i="3" s="1"/>
  <c r="G15" i="3"/>
  <c r="G19" i="3" s="1"/>
  <c r="E5" i="3"/>
  <c r="F5" i="3" s="1"/>
  <c r="G5" i="3" s="1"/>
  <c r="H5" i="3" s="1"/>
  <c r="I5" i="3" s="1"/>
  <c r="J5" i="3" s="1"/>
  <c r="K5" i="3" s="1"/>
  <c r="L5" i="3" s="1"/>
  <c r="M5" i="3" s="1"/>
  <c r="F32" i="5" l="1"/>
  <c r="F33" i="5" s="1"/>
  <c r="F35" i="5" s="1"/>
  <c r="F41" i="5" s="1"/>
  <c r="I29" i="3"/>
  <c r="J29" i="3"/>
  <c r="E32" i="5"/>
  <c r="E33" i="5" s="1"/>
  <c r="E35" i="5" s="1"/>
  <c r="E41" i="5" s="1"/>
  <c r="F29" i="3"/>
  <c r="G29" i="3"/>
  <c r="K45" i="3"/>
  <c r="E45" i="3"/>
  <c r="K29" i="3"/>
  <c r="H32" i="5"/>
  <c r="H33" i="5" s="1"/>
  <c r="G32" i="5"/>
  <c r="G33" i="5" s="1"/>
  <c r="L29" i="3"/>
  <c r="G45" i="3"/>
  <c r="I45" i="3"/>
  <c r="H45" i="3"/>
  <c r="F45" i="3"/>
  <c r="M45" i="3"/>
  <c r="E29" i="3"/>
  <c r="L45" i="3"/>
  <c r="J45" i="3"/>
  <c r="H29" i="3"/>
  <c r="M29" i="3"/>
  <c r="I32" i="5"/>
  <c r="J19" i="5"/>
  <c r="J21" i="5" s="1"/>
  <c r="J24" i="5"/>
  <c r="J29" i="5" s="1"/>
  <c r="K18" i="5"/>
  <c r="M21" i="3"/>
  <c r="G21" i="3"/>
  <c r="F21" i="3"/>
  <c r="E21" i="3"/>
  <c r="K21" i="3"/>
  <c r="L21" i="3"/>
  <c r="J21" i="3"/>
  <c r="I21" i="3"/>
  <c r="H21" i="3"/>
  <c r="I32" i="3" l="1"/>
  <c r="I33" i="3" s="1"/>
  <c r="G32" i="3"/>
  <c r="G33" i="3" s="1"/>
  <c r="G35" i="3" s="1"/>
  <c r="G41" i="3" s="1"/>
  <c r="J32" i="3"/>
  <c r="J33" i="3" s="1"/>
  <c r="F32" i="3"/>
  <c r="F33" i="3" s="1"/>
  <c r="M32" i="3"/>
  <c r="M33" i="3" s="1"/>
  <c r="M35" i="3" s="1"/>
  <c r="K32" i="3"/>
  <c r="K33" i="3" s="1"/>
  <c r="H35" i="5"/>
  <c r="H41" i="5" s="1"/>
  <c r="G35" i="5"/>
  <c r="G41" i="5" s="1"/>
  <c r="L32" i="3"/>
  <c r="L33" i="3" s="1"/>
  <c r="E32" i="3"/>
  <c r="E33" i="3" s="1"/>
  <c r="H32" i="3"/>
  <c r="H33" i="3" s="1"/>
  <c r="I33" i="5"/>
  <c r="I35" i="5" s="1"/>
  <c r="I41" i="5" s="1"/>
  <c r="J32" i="5"/>
  <c r="J33" i="5" s="1"/>
  <c r="K24" i="5"/>
  <c r="K29" i="5" s="1"/>
  <c r="L18" i="5"/>
  <c r="K19" i="5"/>
  <c r="K21" i="5" s="1"/>
  <c r="M41" i="3" l="1"/>
  <c r="M43" i="3" s="1"/>
  <c r="I35" i="3"/>
  <c r="I41" i="3" s="1"/>
  <c r="J35" i="3"/>
  <c r="J41" i="3" s="1"/>
  <c r="F35" i="3"/>
  <c r="F41" i="3" s="1"/>
  <c r="K35" i="3"/>
  <c r="K41" i="3" s="1"/>
  <c r="E35" i="3"/>
  <c r="E41" i="3" s="1"/>
  <c r="L35" i="3"/>
  <c r="H35" i="3"/>
  <c r="H41" i="3" s="1"/>
  <c r="J35" i="5"/>
  <c r="J41" i="5" s="1"/>
  <c r="K32" i="5"/>
  <c r="K33" i="5" s="1"/>
  <c r="L19" i="5"/>
  <c r="L21" i="5" s="1"/>
  <c r="L24" i="5"/>
  <c r="L29" i="5" s="1"/>
  <c r="M18" i="5"/>
  <c r="L41" i="3" l="1"/>
  <c r="L43" i="3" s="1"/>
  <c r="K43" i="3" s="1"/>
  <c r="J43" i="3" s="1"/>
  <c r="I43" i="3" s="1"/>
  <c r="H43" i="3" s="1"/>
  <c r="G43" i="3" s="1"/>
  <c r="F43" i="3" s="1"/>
  <c r="E43" i="3" s="1"/>
  <c r="K35" i="5"/>
  <c r="K41" i="5" s="1"/>
  <c r="M24" i="5"/>
  <c r="M29" i="5" s="1"/>
  <c r="M19" i="5"/>
  <c r="M21" i="5" s="1"/>
  <c r="L32" i="5"/>
  <c r="L33" i="5" s="1"/>
  <c r="D43" i="3" l="1"/>
  <c r="D48" i="5"/>
  <c r="M32" i="5"/>
  <c r="M33" i="5" s="1"/>
  <c r="L35" i="5"/>
  <c r="L41" i="5" s="1"/>
  <c r="M35" i="5" l="1"/>
  <c r="M41" i="5" s="1"/>
  <c r="M43" i="5" l="1"/>
  <c r="L43" i="5" s="1"/>
  <c r="K43" i="5" s="1"/>
  <c r="J43" i="5" s="1"/>
  <c r="I43" i="5" s="1"/>
  <c r="H43" i="5" s="1"/>
  <c r="G43" i="5" s="1"/>
  <c r="F43" i="5" s="1"/>
  <c r="E43" i="5" s="1"/>
  <c r="D43" i="5" l="1"/>
  <c r="D49" i="5"/>
  <c r="D50" i="5"/>
  <c r="D51" i="5" l="1"/>
</calcChain>
</file>

<file path=xl/sharedStrings.xml><?xml version="1.0" encoding="utf-8"?>
<sst xmlns="http://schemas.openxmlformats.org/spreadsheetml/2006/main" count="151" uniqueCount="57">
  <si>
    <t>Inputs</t>
  </si>
  <si>
    <t>Production inputs</t>
  </si>
  <si>
    <t>TPD</t>
  </si>
  <si>
    <t>Basis (soybeans)</t>
  </si>
  <si>
    <t>%</t>
  </si>
  <si>
    <t>Soybean meal, yield</t>
  </si>
  <si>
    <t>Soybean oil, yield</t>
  </si>
  <si>
    <t>Prices (base case)</t>
  </si>
  <si>
    <t>Soybeans</t>
  </si>
  <si>
    <t>Soybean meal</t>
  </si>
  <si>
    <t>Soybean oil</t>
  </si>
  <si>
    <t>Other production costs</t>
  </si>
  <si>
    <t xml:space="preserve">SG&amp;A </t>
  </si>
  <si>
    <t>CAPEX</t>
  </si>
  <si>
    <t>Total</t>
  </si>
  <si>
    <t>Other</t>
  </si>
  <si>
    <t>Corporate tax rate</t>
  </si>
  <si>
    <t>Risk-free interest rate</t>
  </si>
  <si>
    <t>Date</t>
  </si>
  <si>
    <t>t</t>
  </si>
  <si>
    <t>REVENUE</t>
  </si>
  <si>
    <t>USD/ton</t>
  </si>
  <si>
    <t>USD Thousand</t>
  </si>
  <si>
    <t>PRODUCTION</t>
  </si>
  <si>
    <t>Soybeans processing</t>
  </si>
  <si>
    <t>Days in period</t>
  </si>
  <si>
    <t>Days</t>
  </si>
  <si>
    <t>Soybean meal production</t>
  </si>
  <si>
    <t>Soybean oil production</t>
  </si>
  <si>
    <t>COSTS</t>
  </si>
  <si>
    <t>INPUTS FOR SIMULATION</t>
  </si>
  <si>
    <t>Corporate tax</t>
  </si>
  <si>
    <t xml:space="preserve">INCOME </t>
  </si>
  <si>
    <t>Pre tax</t>
  </si>
  <si>
    <t>Net income</t>
  </si>
  <si>
    <t>FCF</t>
  </si>
  <si>
    <t>t_reversed</t>
  </si>
  <si>
    <t>Soybeans price</t>
  </si>
  <si>
    <t>Soybean meal price</t>
  </si>
  <si>
    <t>Soybean oil price</t>
  </si>
  <si>
    <t>Amortization rate</t>
  </si>
  <si>
    <t>Amortization and depreciation</t>
  </si>
  <si>
    <t>Residual value (strike)</t>
  </si>
  <si>
    <t>Tons/period</t>
  </si>
  <si>
    <t>OPEX</t>
  </si>
  <si>
    <t>Taxes</t>
  </si>
  <si>
    <t>Model start date</t>
  </si>
  <si>
    <t>Project life</t>
  </si>
  <si>
    <t>Years</t>
  </si>
  <si>
    <t>REAL OPTIONS VALUATION (BINOMIAL PRICING MODEL)</t>
  </si>
  <si>
    <t>Calculations</t>
  </si>
  <si>
    <t>SIMULATION</t>
  </si>
  <si>
    <t>Cumulative discounted FCF</t>
  </si>
  <si>
    <t>PV_0_d</t>
  </si>
  <si>
    <t>PV_0_s</t>
  </si>
  <si>
    <t>PV_1_s</t>
  </si>
  <si>
    <t>LOG (PV_1_s/PV_0_d)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</si>
</sst>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_-* #,##0_-;\(#,##0\)_-;_-* &quot;-&quot;_-;_-@_-"/>
    <numFmt numFmtId="166" formatCode="_-* #,##0.00_-;\(#,##0\)_-;_-* &quot;-&quot;_-;_-@_-"/>
  </numFmts>
  <fonts count="17" x14ac:knownFonts="1">
    <font>
      <sz val="11"/>
      <color theme="1"/>
      <name val="Cambria"/>
      <family val="2"/>
      <charset val="204"/>
    </font>
    <font>
      <b/>
      <sz val="11"/>
      <color theme="0" tint="-0.499984740745262"/>
      <name val="Cambria"/>
      <family val="1"/>
      <charset val="204"/>
    </font>
    <font>
      <b/>
      <sz val="12"/>
      <color theme="4" tint="-0.499984740745262"/>
      <name val="Cambria"/>
      <family val="1"/>
      <charset val="204"/>
    </font>
    <font>
      <i/>
      <sz val="10"/>
      <color theme="0" tint="-0.499984740745262"/>
      <name val="Cambria"/>
      <family val="1"/>
      <charset val="204"/>
    </font>
    <font>
      <sz val="10"/>
      <color theme="1"/>
      <name val="Cambria"/>
      <family val="1"/>
      <charset val="204"/>
    </font>
    <font>
      <b/>
      <sz val="10"/>
      <color theme="5" tint="-0.499984740745262"/>
      <name val="Cambria"/>
      <family val="1"/>
      <charset val="204"/>
    </font>
    <font>
      <sz val="8"/>
      <name val="Cambria"/>
      <family val="2"/>
      <charset val="204"/>
    </font>
    <font>
      <b/>
      <sz val="10"/>
      <color theme="1"/>
      <name val="Cambria"/>
      <family val="1"/>
      <charset val="204"/>
    </font>
    <font>
      <b/>
      <i/>
      <sz val="10"/>
      <color theme="0" tint="-0.499984740745262"/>
      <name val="Cambria"/>
      <family val="1"/>
      <charset val="204"/>
    </font>
    <font>
      <i/>
      <sz val="11"/>
      <color theme="0" tint="-0.34998626667073579"/>
      <name val="Arial"/>
      <family val="2"/>
    </font>
    <font>
      <sz val="9"/>
      <color theme="1"/>
      <name val="Cambria"/>
      <family val="2"/>
      <charset val="204"/>
    </font>
    <font>
      <sz val="9"/>
      <color theme="1"/>
      <name val="Cambria"/>
      <family val="1"/>
      <charset val="204"/>
    </font>
    <font>
      <i/>
      <sz val="9"/>
      <color theme="0" tint="-0.499984740745262"/>
      <name val="Cambria"/>
      <family val="1"/>
      <charset val="204"/>
    </font>
    <font>
      <i/>
      <sz val="9"/>
      <color theme="0" tint="-0.34998626667073579"/>
      <name val="Arial"/>
      <family val="2"/>
      <charset val="204"/>
    </font>
    <font>
      <b/>
      <i/>
      <sz val="10"/>
      <name val="Cambria"/>
      <family val="1"/>
      <charset val="204"/>
    </font>
    <font>
      <b/>
      <i/>
      <sz val="9"/>
      <color theme="0" tint="-0.499984740745262"/>
      <name val="Cambria"/>
      <family val="1"/>
      <charset val="204"/>
    </font>
    <font>
      <b/>
      <i/>
      <sz val="9"/>
      <name val="Cambria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4.9989318521683403E-2"/>
      </left>
      <right/>
      <top style="thin">
        <color theme="0" tint="-0.14996795556505021"/>
      </top>
      <bottom style="medium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0" tint="-4.9989318521683403E-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0" tint="-4.9989318521683403E-2"/>
      </top>
      <bottom style="thin">
        <color theme="5" tint="0.79998168889431442"/>
      </bottom>
      <diagonal/>
    </border>
  </borders>
  <cellStyleXfs count="2">
    <xf numFmtId="0" fontId="0" fillId="0" borderId="0"/>
    <xf numFmtId="0" fontId="9" fillId="0" borderId="0" applyNumberFormat="0"/>
  </cellStyleXfs>
  <cellXfs count="121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9" fontId="4" fillId="3" borderId="3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4" fillId="4" borderId="6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14" fillId="6" borderId="12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164" fontId="4" fillId="5" borderId="16" xfId="0" applyNumberFormat="1" applyFont="1" applyFill="1" applyBorder="1" applyAlignment="1">
      <alignment vertical="center"/>
    </xf>
    <xf numFmtId="0" fontId="4" fillId="5" borderId="16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6" borderId="24" xfId="0" applyFont="1" applyFill="1" applyBorder="1" applyAlignment="1">
      <alignment vertical="center"/>
    </xf>
    <xf numFmtId="0" fontId="7" fillId="6" borderId="18" xfId="0" applyFont="1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7" fillId="6" borderId="23" xfId="0" applyFont="1" applyFill="1" applyBorder="1" applyAlignment="1">
      <alignment vertical="center"/>
    </xf>
    <xf numFmtId="165" fontId="7" fillId="6" borderId="20" xfId="0" applyNumberFormat="1" applyFont="1" applyFill="1" applyBorder="1" applyAlignment="1">
      <alignment vertical="center"/>
    </xf>
    <xf numFmtId="165" fontId="7" fillId="6" borderId="22" xfId="0" applyNumberFormat="1" applyFont="1" applyFill="1" applyBorder="1" applyAlignment="1">
      <alignment vertical="center"/>
    </xf>
    <xf numFmtId="166" fontId="7" fillId="6" borderId="25" xfId="0" applyNumberFormat="1" applyFont="1" applyFill="1" applyBorder="1" applyAlignment="1">
      <alignment vertical="center"/>
    </xf>
    <xf numFmtId="165" fontId="4" fillId="6" borderId="3" xfId="0" applyNumberFormat="1" applyFont="1" applyFill="1" applyBorder="1" applyAlignment="1">
      <alignment vertical="center"/>
    </xf>
    <xf numFmtId="165" fontId="4" fillId="4" borderId="3" xfId="0" applyNumberFormat="1" applyFont="1" applyFill="1" applyBorder="1" applyAlignment="1">
      <alignment vertical="center"/>
    </xf>
    <xf numFmtId="165" fontId="4" fillId="0" borderId="3" xfId="0" applyNumberFormat="1" applyFont="1" applyFill="1" applyBorder="1" applyAlignment="1">
      <alignment vertical="center"/>
    </xf>
    <xf numFmtId="165" fontId="4" fillId="0" borderId="3" xfId="0" applyNumberFormat="1" applyFont="1" applyBorder="1" applyAlignment="1">
      <alignment vertical="center"/>
    </xf>
    <xf numFmtId="165" fontId="4" fillId="0" borderId="9" xfId="0" applyNumberFormat="1" applyFont="1" applyBorder="1" applyAlignment="1">
      <alignment vertical="center"/>
    </xf>
    <xf numFmtId="165" fontId="4" fillId="0" borderId="12" xfId="0" applyNumberFormat="1" applyFont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165" fontId="7" fillId="0" borderId="12" xfId="0" applyNumberFormat="1" applyFont="1" applyFill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7" fillId="0" borderId="3" xfId="0" applyNumberFormat="1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165" fontId="4" fillId="0" borderId="7" xfId="0" applyNumberFormat="1" applyFont="1" applyBorder="1" applyAlignment="1">
      <alignment vertical="center"/>
    </xf>
    <xf numFmtId="165" fontId="4" fillId="0" borderId="10" xfId="0" applyNumberFormat="1" applyFont="1" applyBorder="1" applyAlignment="1">
      <alignment vertical="center"/>
    </xf>
    <xf numFmtId="165" fontId="7" fillId="0" borderId="12" xfId="0" applyNumberFormat="1" applyFont="1" applyBorder="1" applyAlignment="1">
      <alignment vertical="center"/>
    </xf>
    <xf numFmtId="165" fontId="7" fillId="0" borderId="11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165" fontId="4" fillId="0" borderId="14" xfId="0" applyNumberFormat="1" applyFont="1" applyBorder="1" applyAlignment="1">
      <alignment vertical="center"/>
    </xf>
    <xf numFmtId="165" fontId="7" fillId="0" borderId="14" xfId="0" applyNumberFormat="1" applyFont="1" applyFill="1" applyBorder="1" applyAlignment="1">
      <alignment vertical="center"/>
    </xf>
    <xf numFmtId="165" fontId="7" fillId="0" borderId="13" xfId="0" applyNumberFormat="1" applyFont="1" applyFill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7" fillId="0" borderId="7" xfId="0" applyNumberFormat="1" applyFont="1" applyFill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4" fillId="3" borderId="3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4" fillId="3" borderId="9" xfId="0" applyNumberFormat="1" applyFont="1" applyFill="1" applyBorder="1" applyAlignment="1">
      <alignment vertical="center"/>
    </xf>
    <xf numFmtId="9" fontId="4" fillId="3" borderId="26" xfId="0" applyNumberFormat="1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</cellXfs>
  <cellStyles count="2">
    <cellStyle name="Info" xfId="1" xr:uid="{28AC7A4E-9C22-42D5-A5CD-1693DFA4706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C681-79FE-46CA-9CEF-7ECEBC7BE9EC}">
  <sheetPr>
    <tabColor theme="7" tint="0.79998168889431442"/>
  </sheetPr>
  <dimension ref="A1:I51"/>
  <sheetViews>
    <sheetView showGridLines="0" tabSelected="1" workbookViewId="0">
      <selection activeCell="A3" sqref="A3"/>
    </sheetView>
  </sheetViews>
  <sheetFormatPr defaultColWidth="0" defaultRowHeight="14" zeroHeight="1" x14ac:dyDescent="0.3"/>
  <cols>
    <col min="1" max="1" width="33.5" style="5" customWidth="1"/>
    <col min="2" max="2" width="11.5" style="30" bestFit="1" customWidth="1"/>
    <col min="3" max="3" width="9" style="5" bestFit="1" customWidth="1"/>
    <col min="4" max="8" width="8.6640625" style="5" customWidth="1"/>
    <col min="9" max="9" width="8.6640625" style="6" customWidth="1"/>
    <col min="10" max="16384" width="8.6640625" style="5" hidden="1"/>
  </cols>
  <sheetData>
    <row r="1" spans="1:9" s="2" customFormat="1" ht="15" x14ac:dyDescent="0.3">
      <c r="A1" s="1" t="s">
        <v>49</v>
      </c>
      <c r="B1" s="24"/>
    </row>
    <row r="2" spans="1:9" s="3" customFormat="1" x14ac:dyDescent="0.3">
      <c r="A2" s="19" t="s">
        <v>0</v>
      </c>
      <c r="B2" s="25"/>
      <c r="C2" s="20"/>
      <c r="D2" s="20"/>
      <c r="E2" s="20"/>
      <c r="F2" s="20"/>
      <c r="G2" s="20"/>
      <c r="H2" s="20"/>
      <c r="I2" s="20"/>
    </row>
    <row r="3" spans="1:9" s="4" customFormat="1" ht="12.5" x14ac:dyDescent="0.3">
      <c r="A3" s="18"/>
      <c r="B3" s="26"/>
      <c r="C3" s="18"/>
      <c r="D3" s="18"/>
      <c r="E3" s="18"/>
      <c r="F3" s="18"/>
      <c r="G3" s="18"/>
      <c r="H3" s="18"/>
      <c r="I3" s="18"/>
    </row>
    <row r="4" spans="1:9" s="4" customFormat="1" ht="12.5" x14ac:dyDescent="0.3">
      <c r="A4" s="13" t="s">
        <v>1</v>
      </c>
      <c r="B4" s="27"/>
      <c r="C4" s="12"/>
      <c r="D4" s="12"/>
      <c r="E4" s="12"/>
      <c r="F4" s="12"/>
      <c r="G4" s="12"/>
      <c r="H4" s="12"/>
      <c r="I4" s="12"/>
    </row>
    <row r="5" spans="1:9" s="4" customFormat="1" ht="12.5" x14ac:dyDescent="0.3">
      <c r="A5" s="39" t="s">
        <v>3</v>
      </c>
      <c r="B5" s="23" t="s">
        <v>2</v>
      </c>
      <c r="C5" s="91">
        <v>200</v>
      </c>
      <c r="D5" s="12"/>
      <c r="E5" s="12"/>
      <c r="F5" s="12"/>
      <c r="G5" s="12"/>
      <c r="H5" s="12"/>
      <c r="I5" s="12"/>
    </row>
    <row r="6" spans="1:9" s="4" customFormat="1" ht="12.5" x14ac:dyDescent="0.3">
      <c r="A6" s="39" t="s">
        <v>25</v>
      </c>
      <c r="B6" s="23" t="s">
        <v>26</v>
      </c>
      <c r="C6" s="91">
        <v>30</v>
      </c>
      <c r="D6" s="12"/>
      <c r="E6" s="12"/>
      <c r="F6" s="12"/>
      <c r="G6" s="12"/>
      <c r="H6" s="12"/>
      <c r="I6" s="12"/>
    </row>
    <row r="7" spans="1:9" s="4" customFormat="1" ht="12.5" x14ac:dyDescent="0.3">
      <c r="A7" s="39" t="s">
        <v>5</v>
      </c>
      <c r="B7" s="23" t="s">
        <v>4</v>
      </c>
      <c r="C7" s="16">
        <v>0.8</v>
      </c>
      <c r="D7" s="12"/>
      <c r="E7" s="12"/>
      <c r="F7" s="12"/>
      <c r="G7" s="12"/>
      <c r="H7" s="12"/>
      <c r="I7" s="12"/>
    </row>
    <row r="8" spans="1:9" s="4" customFormat="1" ht="12.5" x14ac:dyDescent="0.3">
      <c r="A8" s="39" t="s">
        <v>6</v>
      </c>
      <c r="B8" s="23" t="s">
        <v>4</v>
      </c>
      <c r="C8" s="16">
        <v>0.2</v>
      </c>
      <c r="D8" s="12"/>
      <c r="E8" s="12"/>
      <c r="F8" s="12"/>
      <c r="G8" s="12"/>
      <c r="H8" s="12"/>
      <c r="I8" s="12"/>
    </row>
    <row r="9" spans="1:9" s="4" customFormat="1" ht="12.5" x14ac:dyDescent="0.3">
      <c r="A9" s="12"/>
      <c r="B9" s="27"/>
      <c r="C9" s="12"/>
      <c r="D9" s="12"/>
      <c r="E9" s="12"/>
      <c r="F9" s="12"/>
      <c r="G9" s="12"/>
      <c r="H9" s="12"/>
      <c r="I9" s="12"/>
    </row>
    <row r="10" spans="1:9" s="4" customFormat="1" ht="12.5" x14ac:dyDescent="0.3">
      <c r="A10" s="13" t="s">
        <v>7</v>
      </c>
      <c r="B10" s="27"/>
      <c r="C10" s="12"/>
      <c r="D10" s="12"/>
      <c r="E10" s="12"/>
      <c r="F10" s="12"/>
      <c r="G10" s="12"/>
      <c r="H10" s="12"/>
      <c r="I10" s="12"/>
    </row>
    <row r="11" spans="1:9" s="4" customFormat="1" ht="12.5" x14ac:dyDescent="0.3">
      <c r="A11" s="39" t="s">
        <v>8</v>
      </c>
      <c r="B11" s="23" t="s">
        <v>21</v>
      </c>
      <c r="C11" s="37">
        <v>337.3</v>
      </c>
      <c r="D11" s="105"/>
      <c r="E11" s="12"/>
      <c r="F11" s="12"/>
      <c r="G11" s="12"/>
      <c r="H11" s="12"/>
      <c r="I11" s="12"/>
    </row>
    <row r="12" spans="1:9" s="4" customFormat="1" ht="12.5" x14ac:dyDescent="0.3">
      <c r="A12" s="39" t="s">
        <v>9</v>
      </c>
      <c r="B12" s="23" t="s">
        <v>21</v>
      </c>
      <c r="C12" s="15">
        <v>339.09</v>
      </c>
      <c r="D12" s="12"/>
      <c r="E12" s="12"/>
      <c r="F12" s="12"/>
      <c r="G12" s="12"/>
      <c r="H12" s="12"/>
      <c r="I12" s="12"/>
    </row>
    <row r="13" spans="1:9" s="4" customFormat="1" ht="12.5" x14ac:dyDescent="0.3">
      <c r="A13" s="39" t="s">
        <v>10</v>
      </c>
      <c r="B13" s="23" t="s">
        <v>21</v>
      </c>
      <c r="C13" s="15">
        <v>742.53</v>
      </c>
      <c r="D13" s="12"/>
      <c r="E13" s="12"/>
      <c r="F13" s="12"/>
      <c r="G13" s="12"/>
      <c r="H13" s="12"/>
      <c r="I13" s="12"/>
    </row>
    <row r="14" spans="1:9" s="4" customFormat="1" ht="12.5" x14ac:dyDescent="0.3">
      <c r="A14" s="12"/>
      <c r="B14" s="27"/>
      <c r="C14" s="12"/>
      <c r="D14" s="12"/>
      <c r="E14" s="12"/>
      <c r="F14" s="12"/>
      <c r="G14" s="12"/>
      <c r="H14" s="12"/>
      <c r="I14" s="12"/>
    </row>
    <row r="15" spans="1:9" s="4" customFormat="1" ht="12.5" x14ac:dyDescent="0.3">
      <c r="A15" s="13" t="s">
        <v>44</v>
      </c>
      <c r="B15" s="27"/>
      <c r="C15" s="12"/>
      <c r="D15" s="12"/>
      <c r="E15" s="12"/>
      <c r="F15" s="12"/>
      <c r="G15" s="12"/>
      <c r="H15" s="12"/>
      <c r="I15" s="12"/>
    </row>
    <row r="16" spans="1:9" s="4" customFormat="1" ht="12.5" x14ac:dyDescent="0.3">
      <c r="A16" s="39" t="s">
        <v>11</v>
      </c>
      <c r="B16" s="23" t="s">
        <v>22</v>
      </c>
      <c r="C16" s="15">
        <v>2500</v>
      </c>
      <c r="D16" s="12"/>
      <c r="E16" s="12"/>
      <c r="F16" s="12"/>
      <c r="G16" s="12"/>
      <c r="H16" s="12"/>
      <c r="I16" s="12"/>
    </row>
    <row r="17" spans="1:9" s="4" customFormat="1" ht="12.5" x14ac:dyDescent="0.3">
      <c r="A17" s="39" t="s">
        <v>12</v>
      </c>
      <c r="B17" s="23" t="s">
        <v>22</v>
      </c>
      <c r="C17" s="15">
        <v>500</v>
      </c>
      <c r="D17" s="12"/>
      <c r="E17" s="12"/>
      <c r="F17" s="12"/>
      <c r="G17" s="12"/>
      <c r="H17" s="12"/>
      <c r="I17" s="12"/>
    </row>
    <row r="18" spans="1:9" s="4" customFormat="1" ht="12.5" x14ac:dyDescent="0.3">
      <c r="A18" s="12"/>
      <c r="B18" s="27"/>
      <c r="C18" s="12"/>
      <c r="D18" s="12"/>
      <c r="E18" s="12"/>
      <c r="F18" s="12"/>
      <c r="G18" s="12"/>
      <c r="H18" s="12"/>
      <c r="I18" s="12"/>
    </row>
    <row r="19" spans="1:9" s="4" customFormat="1" ht="12.5" x14ac:dyDescent="0.3">
      <c r="A19" s="13" t="s">
        <v>13</v>
      </c>
      <c r="B19" s="27"/>
      <c r="C19" s="12"/>
      <c r="D19" s="12"/>
      <c r="E19" s="12"/>
      <c r="F19" s="12"/>
      <c r="G19" s="12"/>
      <c r="H19" s="12"/>
      <c r="I19" s="12"/>
    </row>
    <row r="20" spans="1:9" x14ac:dyDescent="0.3">
      <c r="A20" s="39" t="s">
        <v>14</v>
      </c>
      <c r="B20" s="23" t="s">
        <v>22</v>
      </c>
      <c r="C20" s="15">
        <v>15000</v>
      </c>
      <c r="D20" s="17"/>
      <c r="E20" s="17"/>
      <c r="F20" s="17"/>
      <c r="G20" s="17"/>
      <c r="H20" s="17"/>
      <c r="I20" s="17"/>
    </row>
    <row r="21" spans="1:9" x14ac:dyDescent="0.3">
      <c r="A21" s="12"/>
      <c r="B21" s="28"/>
      <c r="C21" s="17"/>
      <c r="D21" s="17"/>
      <c r="E21" s="17"/>
      <c r="F21" s="17"/>
      <c r="G21" s="17"/>
      <c r="H21" s="17"/>
      <c r="I21" s="17"/>
    </row>
    <row r="22" spans="1:9" x14ac:dyDescent="0.3">
      <c r="A22" s="13" t="s">
        <v>45</v>
      </c>
      <c r="B22" s="28"/>
      <c r="C22" s="17"/>
      <c r="D22" s="17"/>
      <c r="E22" s="17"/>
      <c r="F22" s="17"/>
      <c r="G22" s="17"/>
      <c r="H22" s="17"/>
      <c r="I22" s="17"/>
    </row>
    <row r="23" spans="1:9" x14ac:dyDescent="0.3">
      <c r="A23" s="39" t="s">
        <v>16</v>
      </c>
      <c r="B23" s="23" t="s">
        <v>4</v>
      </c>
      <c r="C23" s="16">
        <v>0.2</v>
      </c>
      <c r="D23" s="17"/>
      <c r="E23" s="17"/>
      <c r="F23" s="17"/>
      <c r="G23" s="17"/>
      <c r="H23" s="17"/>
      <c r="I23" s="17"/>
    </row>
    <row r="24" spans="1:9" x14ac:dyDescent="0.3">
      <c r="A24" s="17"/>
      <c r="B24" s="28"/>
      <c r="C24" s="17"/>
      <c r="D24" s="17"/>
      <c r="E24" s="17"/>
      <c r="F24" s="17"/>
      <c r="G24" s="17"/>
      <c r="H24" s="17"/>
      <c r="I24" s="17"/>
    </row>
    <row r="25" spans="1:9" x14ac:dyDescent="0.3">
      <c r="A25" s="13" t="s">
        <v>15</v>
      </c>
      <c r="B25" s="27"/>
      <c r="C25" s="12"/>
      <c r="D25" s="17"/>
      <c r="E25" s="17"/>
      <c r="F25" s="17"/>
      <c r="G25" s="17"/>
      <c r="H25" s="17"/>
      <c r="I25" s="17"/>
    </row>
    <row r="26" spans="1:9" x14ac:dyDescent="0.3">
      <c r="A26" s="50" t="s">
        <v>46</v>
      </c>
      <c r="B26" s="29" t="s">
        <v>18</v>
      </c>
      <c r="C26" s="31">
        <v>43586</v>
      </c>
      <c r="D26" s="17"/>
      <c r="E26" s="17"/>
      <c r="F26" s="17"/>
      <c r="G26" s="17"/>
      <c r="H26" s="17"/>
      <c r="I26" s="17"/>
    </row>
    <row r="27" spans="1:9" x14ac:dyDescent="0.3">
      <c r="A27" s="39" t="s">
        <v>40</v>
      </c>
      <c r="B27" s="23" t="s">
        <v>4</v>
      </c>
      <c r="C27" s="114">
        <f>1/15</f>
        <v>6.6666666666666666E-2</v>
      </c>
      <c r="D27" s="17"/>
      <c r="E27" s="17"/>
      <c r="F27" s="17"/>
      <c r="G27" s="17"/>
      <c r="H27" s="17"/>
      <c r="I27" s="17"/>
    </row>
    <row r="28" spans="1:9" x14ac:dyDescent="0.3">
      <c r="A28" s="39" t="s">
        <v>17</v>
      </c>
      <c r="B28" s="112" t="s">
        <v>4</v>
      </c>
      <c r="C28" s="115">
        <v>0.05</v>
      </c>
      <c r="D28" s="113"/>
      <c r="E28" s="17"/>
      <c r="F28" s="17"/>
      <c r="G28" s="17"/>
      <c r="H28" s="17"/>
      <c r="I28" s="17"/>
    </row>
    <row r="29" spans="1:9" x14ac:dyDescent="0.3">
      <c r="A29" s="39" t="s">
        <v>47</v>
      </c>
      <c r="B29" s="112" t="s">
        <v>48</v>
      </c>
      <c r="C29" s="116">
        <f>MAX(Calculations_d!3:3)+1</f>
        <v>10</v>
      </c>
    </row>
    <row r="30" spans="1:9" ht="10" customHeight="1" x14ac:dyDescent="0.3">
      <c r="A30" s="12"/>
      <c r="B30" s="23"/>
      <c r="C30" s="46"/>
      <c r="D30" s="17"/>
      <c r="E30" s="17"/>
      <c r="F30" s="17"/>
      <c r="G30" s="17"/>
      <c r="H30" s="17"/>
      <c r="I30" s="17"/>
    </row>
    <row r="31" spans="1:9" hidden="1" x14ac:dyDescent="0.3">
      <c r="A31" s="17"/>
      <c r="B31" s="28"/>
      <c r="C31" s="17"/>
      <c r="D31" s="17"/>
      <c r="E31" s="17"/>
      <c r="F31" s="17"/>
      <c r="G31" s="17"/>
      <c r="H31" s="17"/>
      <c r="I31" s="17"/>
    </row>
    <row r="32" spans="1:9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8345-5819-4B77-B827-AB670E80F00B}">
  <sheetPr>
    <tabColor theme="3" tint="0.79998168889431442"/>
  </sheetPr>
  <dimension ref="A1:N78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0" defaultRowHeight="14" zeroHeight="1" x14ac:dyDescent="0.3"/>
  <cols>
    <col min="1" max="1" width="33.5" style="5" customWidth="1"/>
    <col min="2" max="2" width="12.1640625" style="5" bestFit="1" customWidth="1"/>
    <col min="3" max="3" width="2.08203125" style="5" customWidth="1"/>
    <col min="4" max="4" width="9" style="5" bestFit="1" customWidth="1"/>
    <col min="5" max="9" width="8.6640625" style="5" customWidth="1"/>
    <col min="10" max="10" width="8.6640625" style="8" customWidth="1"/>
    <col min="11" max="13" width="8.6640625" style="5" customWidth="1"/>
    <col min="14" max="14" width="2.08203125" style="8" customWidth="1"/>
    <col min="15" max="16384" width="8.6640625" style="5" hidden="1"/>
  </cols>
  <sheetData>
    <row r="1" spans="1:14" s="2" customFormat="1" ht="15" x14ac:dyDescent="0.3">
      <c r="A1" s="1" t="str">
        <f>Inputs!A1</f>
        <v>REAL OPTIONS VALUATION (BINOMIAL PRICING MODEL)</v>
      </c>
      <c r="B1" s="92"/>
    </row>
    <row r="2" spans="1:14" s="2" customFormat="1" x14ac:dyDescent="0.3">
      <c r="A2" s="9" t="s">
        <v>50</v>
      </c>
      <c r="B2" s="92"/>
    </row>
    <row r="3" spans="1:14" s="10" customFormat="1" ht="12.5" x14ac:dyDescent="0.3">
      <c r="A3" s="51" t="s">
        <v>19</v>
      </c>
      <c r="B3" s="92"/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</row>
    <row r="4" spans="1:14" s="10" customFormat="1" ht="12.5" x14ac:dyDescent="0.3">
      <c r="A4" s="51" t="s">
        <v>36</v>
      </c>
      <c r="B4" s="92"/>
      <c r="D4" s="10">
        <f t="shared" ref="D4:K4" si="0">E4+1</f>
        <v>9</v>
      </c>
      <c r="E4" s="10">
        <f t="shared" si="0"/>
        <v>8</v>
      </c>
      <c r="F4" s="10">
        <f t="shared" si="0"/>
        <v>7</v>
      </c>
      <c r="G4" s="10">
        <f t="shared" si="0"/>
        <v>6</v>
      </c>
      <c r="H4" s="10">
        <f t="shared" si="0"/>
        <v>5</v>
      </c>
      <c r="I4" s="10">
        <f t="shared" si="0"/>
        <v>4</v>
      </c>
      <c r="J4" s="10">
        <f t="shared" si="0"/>
        <v>3</v>
      </c>
      <c r="K4" s="10">
        <f t="shared" si="0"/>
        <v>2</v>
      </c>
      <c r="L4" s="10">
        <f>M4+1</f>
        <v>1</v>
      </c>
      <c r="M4" s="10">
        <v>0</v>
      </c>
    </row>
    <row r="5" spans="1:14" s="11" customFormat="1" ht="12.5" x14ac:dyDescent="0.3">
      <c r="A5" s="57" t="s">
        <v>18</v>
      </c>
      <c r="B5" s="93"/>
      <c r="C5" s="55"/>
      <c r="D5" s="56">
        <v>43556</v>
      </c>
      <c r="E5" s="56">
        <f>DATE(YEAR(D5)+1,MONTH(D5),DAY(D5))</f>
        <v>43922</v>
      </c>
      <c r="F5" s="56">
        <f t="shared" ref="F5:M5" si="1">DATE(YEAR(E5)+1,MONTH(E5),DAY(E5))</f>
        <v>44287</v>
      </c>
      <c r="G5" s="56">
        <f t="shared" si="1"/>
        <v>44652</v>
      </c>
      <c r="H5" s="56">
        <f t="shared" si="1"/>
        <v>45017</v>
      </c>
      <c r="I5" s="56">
        <f t="shared" si="1"/>
        <v>45383</v>
      </c>
      <c r="J5" s="56">
        <f t="shared" si="1"/>
        <v>45748</v>
      </c>
      <c r="K5" s="56">
        <f t="shared" si="1"/>
        <v>46113</v>
      </c>
      <c r="L5" s="56">
        <f t="shared" si="1"/>
        <v>46478</v>
      </c>
      <c r="M5" s="56">
        <f t="shared" si="1"/>
        <v>46844</v>
      </c>
      <c r="N5" s="10"/>
    </row>
    <row r="6" spans="1:14" s="4" customFormat="1" ht="12.5" x14ac:dyDescent="0.3">
      <c r="A6" s="18"/>
      <c r="B6" s="21"/>
      <c r="C6" s="18"/>
      <c r="D6" s="18"/>
      <c r="E6" s="18"/>
      <c r="F6" s="18"/>
      <c r="G6" s="18"/>
      <c r="H6" s="18"/>
      <c r="I6" s="18"/>
      <c r="J6" s="18"/>
      <c r="K6" s="18"/>
      <c r="L6" s="18"/>
      <c r="M6" s="36"/>
      <c r="N6" s="7"/>
    </row>
    <row r="7" spans="1:14" s="4" customFormat="1" ht="12.5" x14ac:dyDescent="0.3">
      <c r="A7" s="13" t="s">
        <v>30</v>
      </c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34"/>
      <c r="N7" s="7"/>
    </row>
    <row r="8" spans="1:14" s="4" customFormat="1" ht="12.5" x14ac:dyDescent="0.3">
      <c r="A8" s="39" t="s">
        <v>37</v>
      </c>
      <c r="B8" s="23" t="s">
        <v>21</v>
      </c>
      <c r="C8" s="14"/>
      <c r="D8" s="67">
        <f>Inputs!C11</f>
        <v>337.3</v>
      </c>
      <c r="E8" s="69">
        <f>D8</f>
        <v>337.3</v>
      </c>
      <c r="F8" s="69">
        <f t="shared" ref="F8:M10" si="2">E8</f>
        <v>337.3</v>
      </c>
      <c r="G8" s="69">
        <f t="shared" si="2"/>
        <v>337.3</v>
      </c>
      <c r="H8" s="69">
        <f t="shared" si="2"/>
        <v>337.3</v>
      </c>
      <c r="I8" s="69">
        <f t="shared" si="2"/>
        <v>337.3</v>
      </c>
      <c r="J8" s="69">
        <f t="shared" si="2"/>
        <v>337.3</v>
      </c>
      <c r="K8" s="69">
        <f t="shared" si="2"/>
        <v>337.3</v>
      </c>
      <c r="L8" s="69">
        <f t="shared" si="2"/>
        <v>337.3</v>
      </c>
      <c r="M8" s="79">
        <f t="shared" si="2"/>
        <v>337.3</v>
      </c>
      <c r="N8" s="7"/>
    </row>
    <row r="9" spans="1:14" s="4" customFormat="1" ht="12.5" x14ac:dyDescent="0.3">
      <c r="A9" s="39" t="s">
        <v>38</v>
      </c>
      <c r="B9" s="23" t="s">
        <v>21</v>
      </c>
      <c r="C9" s="14"/>
      <c r="D9" s="67">
        <f>Inputs!C12</f>
        <v>339.09</v>
      </c>
      <c r="E9" s="69">
        <f>D9</f>
        <v>339.09</v>
      </c>
      <c r="F9" s="69">
        <f t="shared" si="2"/>
        <v>339.09</v>
      </c>
      <c r="G9" s="69">
        <f t="shared" si="2"/>
        <v>339.09</v>
      </c>
      <c r="H9" s="69">
        <f t="shared" si="2"/>
        <v>339.09</v>
      </c>
      <c r="I9" s="69">
        <f t="shared" si="2"/>
        <v>339.09</v>
      </c>
      <c r="J9" s="69">
        <f t="shared" si="2"/>
        <v>339.09</v>
      </c>
      <c r="K9" s="69">
        <f t="shared" si="2"/>
        <v>339.09</v>
      </c>
      <c r="L9" s="69">
        <f t="shared" si="2"/>
        <v>339.09</v>
      </c>
      <c r="M9" s="79">
        <f t="shared" si="2"/>
        <v>339.09</v>
      </c>
      <c r="N9" s="7"/>
    </row>
    <row r="10" spans="1:14" s="4" customFormat="1" ht="12.5" x14ac:dyDescent="0.3">
      <c r="A10" s="39" t="s">
        <v>39</v>
      </c>
      <c r="B10" s="23" t="s">
        <v>21</v>
      </c>
      <c r="C10" s="14"/>
      <c r="D10" s="67">
        <f>Inputs!C13</f>
        <v>742.53</v>
      </c>
      <c r="E10" s="69">
        <f>D10</f>
        <v>742.53</v>
      </c>
      <c r="F10" s="69">
        <f t="shared" si="2"/>
        <v>742.53</v>
      </c>
      <c r="G10" s="69">
        <f t="shared" si="2"/>
        <v>742.53</v>
      </c>
      <c r="H10" s="69">
        <f t="shared" si="2"/>
        <v>742.53</v>
      </c>
      <c r="I10" s="69">
        <f t="shared" si="2"/>
        <v>742.53</v>
      </c>
      <c r="J10" s="69">
        <f t="shared" si="2"/>
        <v>742.53</v>
      </c>
      <c r="K10" s="69">
        <f t="shared" si="2"/>
        <v>742.53</v>
      </c>
      <c r="L10" s="69">
        <f t="shared" si="2"/>
        <v>742.53</v>
      </c>
      <c r="M10" s="79">
        <f t="shared" si="2"/>
        <v>742.53</v>
      </c>
      <c r="N10" s="7"/>
    </row>
    <row r="11" spans="1:14" s="4" customFormat="1" ht="12.5" x14ac:dyDescent="0.3">
      <c r="A11" s="12"/>
      <c r="B11" s="22"/>
      <c r="C11" s="12"/>
      <c r="D11" s="70"/>
      <c r="E11" s="70"/>
      <c r="F11" s="70"/>
      <c r="G11" s="70"/>
      <c r="H11" s="70"/>
      <c r="I11" s="70"/>
      <c r="J11" s="70"/>
      <c r="K11" s="70"/>
      <c r="L11" s="70"/>
      <c r="M11" s="80"/>
      <c r="N11" s="7"/>
    </row>
    <row r="12" spans="1:14" s="4" customFormat="1" ht="12.5" x14ac:dyDescent="0.3">
      <c r="A12" s="13" t="s">
        <v>23</v>
      </c>
      <c r="B12" s="22"/>
      <c r="C12" s="12"/>
      <c r="D12" s="70"/>
      <c r="E12" s="70"/>
      <c r="F12" s="70"/>
      <c r="G12" s="70"/>
      <c r="H12" s="70"/>
      <c r="I12" s="70"/>
      <c r="J12" s="70"/>
      <c r="K12" s="70"/>
      <c r="L12" s="70"/>
      <c r="M12" s="80"/>
      <c r="N12" s="7"/>
    </row>
    <row r="13" spans="1:14" s="4" customFormat="1" ht="12.5" x14ac:dyDescent="0.3">
      <c r="A13" s="39" t="s">
        <v>24</v>
      </c>
      <c r="B13" s="23" t="s">
        <v>43</v>
      </c>
      <c r="C13" s="14"/>
      <c r="D13" s="70"/>
      <c r="E13" s="70">
        <f>Inputs!$C$5*Inputs!$C$6*12</f>
        <v>72000</v>
      </c>
      <c r="F13" s="70">
        <f>Inputs!$C$5*Inputs!$C$6*12</f>
        <v>72000</v>
      </c>
      <c r="G13" s="70">
        <f>Inputs!$C$5*Inputs!$C$6*12</f>
        <v>72000</v>
      </c>
      <c r="H13" s="70">
        <f>Inputs!$C$5*Inputs!$C$6*12</f>
        <v>72000</v>
      </c>
      <c r="I13" s="70">
        <f>Inputs!$C$5*Inputs!$C$6*12</f>
        <v>72000</v>
      </c>
      <c r="J13" s="70">
        <f>Inputs!$C$5*Inputs!$C$6*12</f>
        <v>72000</v>
      </c>
      <c r="K13" s="70">
        <f>Inputs!$C$5*Inputs!$C$6*12</f>
        <v>72000</v>
      </c>
      <c r="L13" s="70">
        <f>Inputs!$C$5*Inputs!$C$6*12</f>
        <v>72000</v>
      </c>
      <c r="M13" s="80">
        <f>Inputs!$C$5*Inputs!$C$6*12</f>
        <v>72000</v>
      </c>
      <c r="N13" s="7"/>
    </row>
    <row r="14" spans="1:14" s="4" customFormat="1" ht="12.5" x14ac:dyDescent="0.3">
      <c r="A14" s="39" t="s">
        <v>27</v>
      </c>
      <c r="B14" s="23" t="s">
        <v>43</v>
      </c>
      <c r="C14" s="14"/>
      <c r="D14" s="70"/>
      <c r="E14" s="70">
        <f>E13*Inputs!$C$7</f>
        <v>57600</v>
      </c>
      <c r="F14" s="70">
        <f>F13*Inputs!$C$7</f>
        <v>57600</v>
      </c>
      <c r="G14" s="70">
        <f>G13*Inputs!$C$7</f>
        <v>57600</v>
      </c>
      <c r="H14" s="70">
        <f>H13*Inputs!$C$7</f>
        <v>57600</v>
      </c>
      <c r="I14" s="70">
        <f>I13*Inputs!$C$7</f>
        <v>57600</v>
      </c>
      <c r="J14" s="70">
        <f>J13*Inputs!$C$7</f>
        <v>57600</v>
      </c>
      <c r="K14" s="70">
        <f>K13*Inputs!$C$7</f>
        <v>57600</v>
      </c>
      <c r="L14" s="70">
        <f>L13*Inputs!$C$7</f>
        <v>57600</v>
      </c>
      <c r="M14" s="80">
        <f>M13*Inputs!$C$7</f>
        <v>57600</v>
      </c>
      <c r="N14" s="7"/>
    </row>
    <row r="15" spans="1:14" s="4" customFormat="1" ht="12.5" x14ac:dyDescent="0.3">
      <c r="A15" s="39" t="s">
        <v>28</v>
      </c>
      <c r="B15" s="23" t="s">
        <v>43</v>
      </c>
      <c r="C15" s="14"/>
      <c r="D15" s="70"/>
      <c r="E15" s="70">
        <f>E13*Inputs!$C$8</f>
        <v>14400</v>
      </c>
      <c r="F15" s="70">
        <f>F13*Inputs!$C$8</f>
        <v>14400</v>
      </c>
      <c r="G15" s="70">
        <f>G13*Inputs!$C$8</f>
        <v>14400</v>
      </c>
      <c r="H15" s="70">
        <f>H13*Inputs!$C$8</f>
        <v>14400</v>
      </c>
      <c r="I15" s="70">
        <f>I13*Inputs!$C$8</f>
        <v>14400</v>
      </c>
      <c r="J15" s="70">
        <f>J13*Inputs!$C$8</f>
        <v>14400</v>
      </c>
      <c r="K15" s="70">
        <f>K13*Inputs!$C$8</f>
        <v>14400</v>
      </c>
      <c r="L15" s="70">
        <f>L13*Inputs!$C$8</f>
        <v>14400</v>
      </c>
      <c r="M15" s="80">
        <f>M13*Inputs!$C$8</f>
        <v>14400</v>
      </c>
      <c r="N15" s="7"/>
    </row>
    <row r="16" spans="1:14" s="4" customFormat="1" ht="12.5" x14ac:dyDescent="0.3">
      <c r="A16" s="12"/>
      <c r="B16" s="22"/>
      <c r="C16" s="12"/>
      <c r="D16" s="70"/>
      <c r="E16" s="70"/>
      <c r="F16" s="70"/>
      <c r="G16" s="70"/>
      <c r="H16" s="70"/>
      <c r="I16" s="70"/>
      <c r="J16" s="70"/>
      <c r="K16" s="70"/>
      <c r="L16" s="70"/>
      <c r="M16" s="80"/>
      <c r="N16" s="7"/>
    </row>
    <row r="17" spans="1:14" s="4" customFormat="1" ht="12.5" x14ac:dyDescent="0.3">
      <c r="A17" s="13" t="s">
        <v>20</v>
      </c>
      <c r="B17" s="22"/>
      <c r="C17" s="12"/>
      <c r="D17" s="70"/>
      <c r="E17" s="70"/>
      <c r="F17" s="70"/>
      <c r="G17" s="70"/>
      <c r="H17" s="70"/>
      <c r="I17" s="70"/>
      <c r="J17" s="70"/>
      <c r="K17" s="70"/>
      <c r="L17" s="70"/>
      <c r="M17" s="80"/>
      <c r="N17" s="7"/>
    </row>
    <row r="18" spans="1:14" s="4" customFormat="1" ht="12.5" x14ac:dyDescent="0.3">
      <c r="A18" s="39" t="s">
        <v>9</v>
      </c>
      <c r="B18" s="23" t="s">
        <v>22</v>
      </c>
      <c r="C18" s="14"/>
      <c r="D18" s="70"/>
      <c r="E18" s="70">
        <f>E14*E9/1000</f>
        <v>19531.583999999999</v>
      </c>
      <c r="F18" s="70">
        <f t="shared" ref="F18:M18" si="3">F14*F9/1000</f>
        <v>19531.583999999999</v>
      </c>
      <c r="G18" s="70">
        <f t="shared" si="3"/>
        <v>19531.583999999999</v>
      </c>
      <c r="H18" s="70">
        <f t="shared" si="3"/>
        <v>19531.583999999999</v>
      </c>
      <c r="I18" s="70">
        <f t="shared" si="3"/>
        <v>19531.583999999999</v>
      </c>
      <c r="J18" s="70">
        <f t="shared" si="3"/>
        <v>19531.583999999999</v>
      </c>
      <c r="K18" s="70">
        <f t="shared" si="3"/>
        <v>19531.583999999999</v>
      </c>
      <c r="L18" s="70">
        <f t="shared" si="3"/>
        <v>19531.583999999999</v>
      </c>
      <c r="M18" s="80">
        <f t="shared" si="3"/>
        <v>19531.583999999999</v>
      </c>
      <c r="N18" s="7"/>
    </row>
    <row r="19" spans="1:14" s="4" customFormat="1" ht="12.5" x14ac:dyDescent="0.3">
      <c r="A19" s="39" t="s">
        <v>10</v>
      </c>
      <c r="B19" s="23" t="s">
        <v>22</v>
      </c>
      <c r="C19" s="14"/>
      <c r="D19" s="70"/>
      <c r="E19" s="70">
        <f>E15*E10/1000</f>
        <v>10692.432000000001</v>
      </c>
      <c r="F19" s="70">
        <f t="shared" ref="F19:M19" si="4">F15*F10/1000</f>
        <v>10692.432000000001</v>
      </c>
      <c r="G19" s="70">
        <f t="shared" si="4"/>
        <v>10692.432000000001</v>
      </c>
      <c r="H19" s="70">
        <f t="shared" si="4"/>
        <v>10692.432000000001</v>
      </c>
      <c r="I19" s="70">
        <f t="shared" si="4"/>
        <v>10692.432000000001</v>
      </c>
      <c r="J19" s="70">
        <f t="shared" si="4"/>
        <v>10692.432000000001</v>
      </c>
      <c r="K19" s="70">
        <f t="shared" si="4"/>
        <v>10692.432000000001</v>
      </c>
      <c r="L19" s="70">
        <f t="shared" si="4"/>
        <v>10692.432000000001</v>
      </c>
      <c r="M19" s="80">
        <f t="shared" si="4"/>
        <v>10692.432000000001</v>
      </c>
      <c r="N19" s="7"/>
    </row>
    <row r="20" spans="1:14" s="4" customFormat="1" ht="12.5" x14ac:dyDescent="0.3">
      <c r="A20" s="38"/>
      <c r="B20" s="94"/>
      <c r="C20" s="38"/>
      <c r="D20" s="71"/>
      <c r="E20" s="71"/>
      <c r="F20" s="71"/>
      <c r="G20" s="71"/>
      <c r="H20" s="71"/>
      <c r="I20" s="71"/>
      <c r="J20" s="71"/>
      <c r="K20" s="71"/>
      <c r="L20" s="71"/>
      <c r="M20" s="81"/>
      <c r="N20" s="7"/>
    </row>
    <row r="21" spans="1:14" s="4" customFormat="1" ht="13" thickBot="1" x14ac:dyDescent="0.35">
      <c r="A21" s="42" t="s">
        <v>14</v>
      </c>
      <c r="B21" s="95" t="s">
        <v>22</v>
      </c>
      <c r="C21" s="43"/>
      <c r="D21" s="82"/>
      <c r="E21" s="82">
        <f t="shared" ref="E21:M21" si="5">SUM(E18:E20)</f>
        <v>30224.016</v>
      </c>
      <c r="F21" s="82">
        <f t="shared" si="5"/>
        <v>30224.016</v>
      </c>
      <c r="G21" s="82">
        <f t="shared" si="5"/>
        <v>30224.016</v>
      </c>
      <c r="H21" s="82">
        <f t="shared" si="5"/>
        <v>30224.016</v>
      </c>
      <c r="I21" s="82">
        <f t="shared" si="5"/>
        <v>30224.016</v>
      </c>
      <c r="J21" s="82">
        <f t="shared" si="5"/>
        <v>30224.016</v>
      </c>
      <c r="K21" s="82">
        <f t="shared" si="5"/>
        <v>30224.016</v>
      </c>
      <c r="L21" s="82">
        <f t="shared" si="5"/>
        <v>30224.016</v>
      </c>
      <c r="M21" s="83">
        <f t="shared" si="5"/>
        <v>30224.016</v>
      </c>
      <c r="N21" s="7"/>
    </row>
    <row r="22" spans="1:14" s="4" customFormat="1" ht="12.5" x14ac:dyDescent="0.3">
      <c r="A22" s="18"/>
      <c r="B22" s="21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84"/>
      <c r="N22" s="7"/>
    </row>
    <row r="23" spans="1:14" s="4" customFormat="1" ht="12.5" x14ac:dyDescent="0.3">
      <c r="A23" s="13" t="s">
        <v>29</v>
      </c>
      <c r="B23" s="22"/>
      <c r="C23" s="12"/>
      <c r="D23" s="70"/>
      <c r="E23" s="70"/>
      <c r="F23" s="70"/>
      <c r="G23" s="70"/>
      <c r="H23" s="70"/>
      <c r="I23" s="70"/>
      <c r="J23" s="70"/>
      <c r="K23" s="70"/>
      <c r="L23" s="70"/>
      <c r="M23" s="80"/>
      <c r="N23" s="7"/>
    </row>
    <row r="24" spans="1:14" s="4" customFormat="1" ht="12.5" x14ac:dyDescent="0.3">
      <c r="A24" s="39" t="s">
        <v>8</v>
      </c>
      <c r="B24" s="23" t="s">
        <v>22</v>
      </c>
      <c r="C24" s="14"/>
      <c r="D24" s="70"/>
      <c r="E24" s="70">
        <f>E13*E8/1000</f>
        <v>24285.599999999999</v>
      </c>
      <c r="F24" s="70">
        <f t="shared" ref="F24:M24" si="6">F13*F8/1000</f>
        <v>24285.599999999999</v>
      </c>
      <c r="G24" s="70">
        <f t="shared" si="6"/>
        <v>24285.599999999999</v>
      </c>
      <c r="H24" s="70">
        <f t="shared" si="6"/>
        <v>24285.599999999999</v>
      </c>
      <c r="I24" s="70">
        <f t="shared" si="6"/>
        <v>24285.599999999999</v>
      </c>
      <c r="J24" s="70">
        <f t="shared" si="6"/>
        <v>24285.599999999999</v>
      </c>
      <c r="K24" s="70">
        <f t="shared" si="6"/>
        <v>24285.599999999999</v>
      </c>
      <c r="L24" s="70">
        <f t="shared" si="6"/>
        <v>24285.599999999999</v>
      </c>
      <c r="M24" s="80">
        <f t="shared" si="6"/>
        <v>24285.599999999999</v>
      </c>
      <c r="N24" s="7"/>
    </row>
    <row r="25" spans="1:14" s="4" customFormat="1" ht="12.5" x14ac:dyDescent="0.3">
      <c r="A25" s="39" t="s">
        <v>11</v>
      </c>
      <c r="B25" s="23" t="s">
        <v>22</v>
      </c>
      <c r="C25" s="14"/>
      <c r="D25" s="70"/>
      <c r="E25" s="70">
        <f>Inputs!$C$16</f>
        <v>2500</v>
      </c>
      <c r="F25" s="70">
        <f>Inputs!$C$16</f>
        <v>2500</v>
      </c>
      <c r="G25" s="70">
        <f>Inputs!$C$16</f>
        <v>2500</v>
      </c>
      <c r="H25" s="70">
        <f>Inputs!$C$16</f>
        <v>2500</v>
      </c>
      <c r="I25" s="70">
        <f>Inputs!$C$16</f>
        <v>2500</v>
      </c>
      <c r="J25" s="70">
        <f>Inputs!$C$16</f>
        <v>2500</v>
      </c>
      <c r="K25" s="70">
        <f>Inputs!$C$16</f>
        <v>2500</v>
      </c>
      <c r="L25" s="70">
        <f>Inputs!$C$16</f>
        <v>2500</v>
      </c>
      <c r="M25" s="80">
        <f>Inputs!$C$16</f>
        <v>2500</v>
      </c>
      <c r="N25" s="7"/>
    </row>
    <row r="26" spans="1:14" s="4" customFormat="1" ht="12.5" x14ac:dyDescent="0.3">
      <c r="A26" s="39" t="s">
        <v>12</v>
      </c>
      <c r="B26" s="23" t="s">
        <v>22</v>
      </c>
      <c r="C26" s="14"/>
      <c r="D26" s="70"/>
      <c r="E26" s="70">
        <f>Inputs!$C$17</f>
        <v>500</v>
      </c>
      <c r="F26" s="70">
        <f>Inputs!$C$17</f>
        <v>500</v>
      </c>
      <c r="G26" s="70">
        <f>Inputs!$C$17</f>
        <v>500</v>
      </c>
      <c r="H26" s="70">
        <f>Inputs!$C$17</f>
        <v>500</v>
      </c>
      <c r="I26" s="70">
        <f>Inputs!$C$17</f>
        <v>500</v>
      </c>
      <c r="J26" s="70">
        <f>Inputs!$C$17</f>
        <v>500</v>
      </c>
      <c r="K26" s="70">
        <f>Inputs!$C$17</f>
        <v>500</v>
      </c>
      <c r="L26" s="70">
        <f>Inputs!$C$17</f>
        <v>500</v>
      </c>
      <c r="M26" s="80">
        <f>Inputs!$C$17</f>
        <v>500</v>
      </c>
      <c r="N26" s="7"/>
    </row>
    <row r="27" spans="1:14" s="4" customFormat="1" ht="12.5" x14ac:dyDescent="0.3">
      <c r="A27" s="39" t="s">
        <v>41</v>
      </c>
      <c r="B27" s="23" t="s">
        <v>22</v>
      </c>
      <c r="C27" s="14"/>
      <c r="D27" s="70"/>
      <c r="E27" s="70">
        <f>$D$39*Inputs!$C$27</f>
        <v>1000</v>
      </c>
      <c r="F27" s="70">
        <f>$D$39*Inputs!$C$27</f>
        <v>1000</v>
      </c>
      <c r="G27" s="70">
        <f>$D$39*Inputs!$C$27</f>
        <v>1000</v>
      </c>
      <c r="H27" s="70">
        <f>$D$39*Inputs!$C$27</f>
        <v>1000</v>
      </c>
      <c r="I27" s="70">
        <f>$D$39*Inputs!$C$27</f>
        <v>1000</v>
      </c>
      <c r="J27" s="70">
        <f>$D$39*Inputs!$C$27</f>
        <v>1000</v>
      </c>
      <c r="K27" s="70">
        <f>$D$39*Inputs!$C$27</f>
        <v>1000</v>
      </c>
      <c r="L27" s="70">
        <f>$D$39*Inputs!$C$27</f>
        <v>1000</v>
      </c>
      <c r="M27" s="80">
        <f>$D$39*Inputs!$C$27</f>
        <v>1000</v>
      </c>
      <c r="N27" s="7"/>
    </row>
    <row r="28" spans="1:14" s="4" customFormat="1" ht="12.5" x14ac:dyDescent="0.3">
      <c r="A28" s="38"/>
      <c r="B28" s="96"/>
      <c r="C28" s="40"/>
      <c r="D28" s="71"/>
      <c r="E28" s="71"/>
      <c r="F28" s="71"/>
      <c r="G28" s="71"/>
      <c r="H28" s="71"/>
      <c r="I28" s="71"/>
      <c r="J28" s="71"/>
      <c r="K28" s="71"/>
      <c r="L28" s="71"/>
      <c r="M28" s="81"/>
      <c r="N28" s="7"/>
    </row>
    <row r="29" spans="1:14" s="4" customFormat="1" ht="13" thickBot="1" x14ac:dyDescent="0.35">
      <c r="A29" s="42" t="s">
        <v>14</v>
      </c>
      <c r="B29" s="95" t="s">
        <v>22</v>
      </c>
      <c r="C29" s="43"/>
      <c r="D29" s="82"/>
      <c r="E29" s="82">
        <f>SUM(E24:E28)</f>
        <v>28285.599999999999</v>
      </c>
      <c r="F29" s="82">
        <f t="shared" ref="F29:M29" si="7">SUM(F24:F28)</f>
        <v>28285.599999999999</v>
      </c>
      <c r="G29" s="82">
        <f t="shared" si="7"/>
        <v>28285.599999999999</v>
      </c>
      <c r="H29" s="82">
        <f t="shared" si="7"/>
        <v>28285.599999999999</v>
      </c>
      <c r="I29" s="82">
        <f t="shared" si="7"/>
        <v>28285.599999999999</v>
      </c>
      <c r="J29" s="82">
        <f t="shared" si="7"/>
        <v>28285.599999999999</v>
      </c>
      <c r="K29" s="82">
        <f t="shared" si="7"/>
        <v>28285.599999999999</v>
      </c>
      <c r="L29" s="82">
        <f t="shared" si="7"/>
        <v>28285.599999999999</v>
      </c>
      <c r="M29" s="83">
        <f t="shared" si="7"/>
        <v>28285.599999999999</v>
      </c>
      <c r="N29" s="7"/>
    </row>
    <row r="30" spans="1:14" s="4" customFormat="1" ht="12.5" x14ac:dyDescent="0.3">
      <c r="A30" s="18"/>
      <c r="B30" s="97"/>
      <c r="C30" s="41"/>
      <c r="D30" s="73"/>
      <c r="E30" s="73"/>
      <c r="F30" s="73"/>
      <c r="G30" s="73"/>
      <c r="H30" s="73"/>
      <c r="I30" s="73"/>
      <c r="J30" s="73"/>
      <c r="K30" s="73"/>
      <c r="L30" s="73"/>
      <c r="M30" s="84"/>
      <c r="N30" s="7"/>
    </row>
    <row r="31" spans="1:14" s="4" customFormat="1" ht="12.5" x14ac:dyDescent="0.3">
      <c r="A31" s="13" t="s">
        <v>32</v>
      </c>
      <c r="B31" s="22"/>
      <c r="C31" s="12"/>
      <c r="D31" s="70"/>
      <c r="E31" s="70"/>
      <c r="F31" s="70"/>
      <c r="G31" s="70"/>
      <c r="H31" s="70"/>
      <c r="I31" s="70"/>
      <c r="J31" s="70"/>
      <c r="K31" s="70"/>
      <c r="L31" s="70"/>
      <c r="M31" s="80"/>
      <c r="N31" s="7"/>
    </row>
    <row r="32" spans="1:14" s="4" customFormat="1" ht="12.5" x14ac:dyDescent="0.3">
      <c r="A32" s="39" t="s">
        <v>33</v>
      </c>
      <c r="B32" s="23" t="s">
        <v>22</v>
      </c>
      <c r="C32" s="14"/>
      <c r="D32" s="70"/>
      <c r="E32" s="70">
        <f>E21-E29</f>
        <v>1938.4160000000011</v>
      </c>
      <c r="F32" s="70">
        <f t="shared" ref="F32:M32" si="8">F21-F29</f>
        <v>1938.4160000000011</v>
      </c>
      <c r="G32" s="70">
        <f t="shared" si="8"/>
        <v>1938.4160000000011</v>
      </c>
      <c r="H32" s="70">
        <f t="shared" si="8"/>
        <v>1938.4160000000011</v>
      </c>
      <c r="I32" s="70">
        <f t="shared" si="8"/>
        <v>1938.4160000000011</v>
      </c>
      <c r="J32" s="70">
        <f t="shared" si="8"/>
        <v>1938.4160000000011</v>
      </c>
      <c r="K32" s="70">
        <f t="shared" si="8"/>
        <v>1938.4160000000011</v>
      </c>
      <c r="L32" s="70">
        <f t="shared" si="8"/>
        <v>1938.4160000000011</v>
      </c>
      <c r="M32" s="80">
        <f t="shared" si="8"/>
        <v>1938.4160000000011</v>
      </c>
      <c r="N32" s="7"/>
    </row>
    <row r="33" spans="1:14" s="4" customFormat="1" ht="12.5" x14ac:dyDescent="0.3">
      <c r="A33" s="39" t="s">
        <v>31</v>
      </c>
      <c r="B33" s="23" t="s">
        <v>22</v>
      </c>
      <c r="C33" s="14"/>
      <c r="D33" s="70"/>
      <c r="E33" s="70">
        <f>MAX(0,E32*Inputs!$C$23)</f>
        <v>387.68320000000023</v>
      </c>
      <c r="F33" s="70">
        <f>MAX(0,F32*Inputs!$C$23)</f>
        <v>387.68320000000023</v>
      </c>
      <c r="G33" s="70">
        <f>MAX(0,G32*Inputs!$C$23)</f>
        <v>387.68320000000023</v>
      </c>
      <c r="H33" s="70">
        <f>MAX(0,H32*Inputs!$C$23)</f>
        <v>387.68320000000023</v>
      </c>
      <c r="I33" s="70">
        <f>MAX(0,I32*Inputs!$C$23)</f>
        <v>387.68320000000023</v>
      </c>
      <c r="J33" s="70">
        <f>MAX(0,J32*Inputs!$C$23)</f>
        <v>387.68320000000023</v>
      </c>
      <c r="K33" s="70">
        <f>MAX(0,K32*Inputs!$C$23)</f>
        <v>387.68320000000023</v>
      </c>
      <c r="L33" s="70">
        <f>MAX(0,L32*Inputs!$C$23)</f>
        <v>387.68320000000023</v>
      </c>
      <c r="M33" s="80">
        <f>MAX(0,M32*Inputs!$C$23)</f>
        <v>387.68320000000023</v>
      </c>
      <c r="N33" s="7"/>
    </row>
    <row r="34" spans="1:14" s="4" customFormat="1" ht="12.5" x14ac:dyDescent="0.3">
      <c r="A34" s="38"/>
      <c r="B34" s="94"/>
      <c r="C34" s="38"/>
      <c r="D34" s="71"/>
      <c r="E34" s="71"/>
      <c r="F34" s="71"/>
      <c r="G34" s="71"/>
      <c r="H34" s="71"/>
      <c r="I34" s="71"/>
      <c r="J34" s="71"/>
      <c r="K34" s="71"/>
      <c r="L34" s="71"/>
      <c r="M34" s="81"/>
      <c r="N34" s="7"/>
    </row>
    <row r="35" spans="1:14" s="4" customFormat="1" ht="13" thickBot="1" x14ac:dyDescent="0.35">
      <c r="A35" s="44" t="s">
        <v>34</v>
      </c>
      <c r="B35" s="98" t="s">
        <v>22</v>
      </c>
      <c r="C35" s="45"/>
      <c r="D35" s="85"/>
      <c r="E35" s="86">
        <f>SUM(E31:E34)</f>
        <v>2326.0992000000015</v>
      </c>
      <c r="F35" s="86">
        <f t="shared" ref="F35" si="9">SUM(F31:F34)</f>
        <v>2326.0992000000015</v>
      </c>
      <c r="G35" s="86">
        <f t="shared" ref="G35" si="10">SUM(G31:G34)</f>
        <v>2326.0992000000015</v>
      </c>
      <c r="H35" s="86">
        <f t="shared" ref="H35" si="11">SUM(H31:H34)</f>
        <v>2326.0992000000015</v>
      </c>
      <c r="I35" s="86">
        <f t="shared" ref="I35" si="12">SUM(I31:I34)</f>
        <v>2326.0992000000015</v>
      </c>
      <c r="J35" s="86">
        <f t="shared" ref="J35" si="13">SUM(J31:J34)</f>
        <v>2326.0992000000015</v>
      </c>
      <c r="K35" s="86">
        <f t="shared" ref="K35" si="14">SUM(K31:K34)</f>
        <v>2326.0992000000015</v>
      </c>
      <c r="L35" s="86">
        <f t="shared" ref="L35" si="15">SUM(L31:L34)</f>
        <v>2326.0992000000015</v>
      </c>
      <c r="M35" s="87">
        <f t="shared" ref="M35" si="16">SUM(M31:M34)</f>
        <v>2326.0992000000015</v>
      </c>
      <c r="N35" s="7"/>
    </row>
    <row r="36" spans="1:14" s="4" customFormat="1" ht="12.5" x14ac:dyDescent="0.3">
      <c r="A36" s="18"/>
      <c r="B36" s="21"/>
      <c r="C36" s="18"/>
      <c r="D36" s="73"/>
      <c r="E36" s="73"/>
      <c r="F36" s="73"/>
      <c r="G36" s="73"/>
      <c r="H36" s="73"/>
      <c r="I36" s="73"/>
      <c r="J36" s="73"/>
      <c r="K36" s="73"/>
      <c r="L36" s="73"/>
      <c r="M36" s="84"/>
      <c r="N36" s="7"/>
    </row>
    <row r="37" spans="1:14" s="4" customFormat="1" ht="12.5" x14ac:dyDescent="0.3">
      <c r="A37" s="49" t="s">
        <v>13</v>
      </c>
      <c r="B37" s="94"/>
      <c r="C37" s="38"/>
      <c r="D37" s="71"/>
      <c r="E37" s="70"/>
      <c r="F37" s="70"/>
      <c r="G37" s="70"/>
      <c r="H37" s="70"/>
      <c r="I37" s="70"/>
      <c r="J37" s="70"/>
      <c r="K37" s="70"/>
      <c r="L37" s="70"/>
      <c r="M37" s="80"/>
      <c r="N37" s="7"/>
    </row>
    <row r="38" spans="1:14" s="4" customFormat="1" ht="12.5" x14ac:dyDescent="0.3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80"/>
      <c r="N38" s="7"/>
    </row>
    <row r="39" spans="1:14" ht="14.5" thickBot="1" x14ac:dyDescent="0.35">
      <c r="A39" s="117" t="s">
        <v>14</v>
      </c>
      <c r="B39" s="118" t="s">
        <v>22</v>
      </c>
      <c r="C39" s="119"/>
      <c r="D39" s="82">
        <f>Inputs!C20</f>
        <v>15000</v>
      </c>
      <c r="E39" s="75"/>
      <c r="F39" s="75"/>
      <c r="G39" s="75"/>
      <c r="H39" s="75"/>
      <c r="I39" s="75"/>
      <c r="J39" s="75"/>
      <c r="K39" s="75"/>
      <c r="L39" s="75"/>
      <c r="M39" s="88"/>
    </row>
    <row r="40" spans="1:14" x14ac:dyDescent="0.3">
      <c r="A40" s="46"/>
      <c r="B40" s="21"/>
      <c r="C40" s="46"/>
      <c r="D40" s="76"/>
      <c r="E40" s="75"/>
      <c r="F40" s="75"/>
      <c r="G40" s="75"/>
      <c r="H40" s="75"/>
      <c r="I40" s="75"/>
      <c r="J40" s="75"/>
      <c r="K40" s="75"/>
      <c r="L40" s="75"/>
      <c r="M40" s="88"/>
    </row>
    <row r="41" spans="1:14" x14ac:dyDescent="0.3">
      <c r="A41" s="32" t="s">
        <v>35</v>
      </c>
      <c r="B41" s="99" t="s">
        <v>22</v>
      </c>
      <c r="C41" s="33"/>
      <c r="D41" s="77">
        <f>D35+D27-D39</f>
        <v>-15000</v>
      </c>
      <c r="E41" s="77">
        <f>E35+E27-E39</f>
        <v>3326.0992000000015</v>
      </c>
      <c r="F41" s="77">
        <f t="shared" ref="F41:M41" si="17">F35+F27-F39</f>
        <v>3326.0992000000015</v>
      </c>
      <c r="G41" s="77">
        <f t="shared" si="17"/>
        <v>3326.0992000000015</v>
      </c>
      <c r="H41" s="77">
        <f t="shared" si="17"/>
        <v>3326.0992000000015</v>
      </c>
      <c r="I41" s="77">
        <f t="shared" si="17"/>
        <v>3326.0992000000015</v>
      </c>
      <c r="J41" s="77">
        <f t="shared" si="17"/>
        <v>3326.0992000000015</v>
      </c>
      <c r="K41" s="77">
        <f t="shared" si="17"/>
        <v>3326.0992000000015</v>
      </c>
      <c r="L41" s="77">
        <f t="shared" si="17"/>
        <v>3326.0992000000015</v>
      </c>
      <c r="M41" s="77">
        <f t="shared" si="17"/>
        <v>3326.0992000000015</v>
      </c>
    </row>
    <row r="42" spans="1:14" x14ac:dyDescent="0.3">
      <c r="A42" s="17"/>
      <c r="B42" s="22"/>
      <c r="C42" s="17"/>
      <c r="D42" s="75"/>
      <c r="E42" s="75"/>
      <c r="F42" s="75"/>
      <c r="G42" s="75"/>
      <c r="H42" s="75"/>
      <c r="I42" s="75"/>
      <c r="J42" s="75"/>
      <c r="K42" s="75"/>
      <c r="L42" s="75"/>
      <c r="M42" s="88"/>
    </row>
    <row r="43" spans="1:14" ht="14.5" thickBot="1" x14ac:dyDescent="0.35">
      <c r="A43" s="47" t="s">
        <v>52</v>
      </c>
      <c r="B43" s="100" t="s">
        <v>22</v>
      </c>
      <c r="C43" s="54"/>
      <c r="D43" s="78">
        <f>D41+E43/(1+Inputs!$C$28)</f>
        <v>8641.3199891023505</v>
      </c>
      <c r="E43" s="78">
        <f>E41+F43/(1+Inputs!$C$28)</f>
        <v>24823.385988557467</v>
      </c>
      <c r="F43" s="78">
        <f>F41+G43/(1+Inputs!$C$28)</f>
        <v>22572.15112798534</v>
      </c>
      <c r="G43" s="78">
        <f>G41+H43/(1+Inputs!$C$28)</f>
        <v>20208.354524384609</v>
      </c>
      <c r="H43" s="78">
        <f>H41+I43/(1+Inputs!$C$28)</f>
        <v>17726.368090603839</v>
      </c>
      <c r="I43" s="78">
        <f>I41+J43/(1+Inputs!$C$28)</f>
        <v>15120.28233513403</v>
      </c>
      <c r="J43" s="78">
        <f>J41+K43/(1+Inputs!$C$28)</f>
        <v>12383.89229189073</v>
      </c>
      <c r="K43" s="78">
        <f>K41+L43/(1+Inputs!$C$28)</f>
        <v>9510.6827464852649</v>
      </c>
      <c r="L43" s="78">
        <f>L41+M43/(1+Inputs!$C$28)</f>
        <v>6493.8127238095267</v>
      </c>
      <c r="M43" s="78">
        <f>M41+N43/(1+Inputs!$C$28)</f>
        <v>3326.0992000000015</v>
      </c>
    </row>
    <row r="44" spans="1:14" x14ac:dyDescent="0.3">
      <c r="A44" s="46"/>
      <c r="B44" s="21"/>
      <c r="C44" s="46"/>
      <c r="D44" s="76"/>
      <c r="E44" s="76"/>
      <c r="F44" s="76"/>
      <c r="G44" s="76"/>
      <c r="H44" s="76"/>
      <c r="I44" s="76"/>
      <c r="J44" s="76"/>
      <c r="K44" s="76"/>
      <c r="L44" s="76"/>
      <c r="M44" s="90"/>
    </row>
    <row r="45" spans="1:14" x14ac:dyDescent="0.3">
      <c r="A45" s="32" t="s">
        <v>42</v>
      </c>
      <c r="B45" s="99" t="s">
        <v>22</v>
      </c>
      <c r="C45" s="33"/>
      <c r="D45" s="77">
        <v>0</v>
      </c>
      <c r="E45" s="77">
        <f>$D$39-SUM($E27:E27)</f>
        <v>14000</v>
      </c>
      <c r="F45" s="77">
        <f>$D$39-SUM($E27:F27)</f>
        <v>13000</v>
      </c>
      <c r="G45" s="77">
        <f>$D$39-SUM($E27:G27)</f>
        <v>12000</v>
      </c>
      <c r="H45" s="77">
        <f>$D$39-SUM($E27:H27)</f>
        <v>11000</v>
      </c>
      <c r="I45" s="77">
        <f>$D$39-SUM($E27:I27)</f>
        <v>10000</v>
      </c>
      <c r="J45" s="77">
        <f>$D$39-SUM($E27:J27)</f>
        <v>9000</v>
      </c>
      <c r="K45" s="77">
        <f>$D$39-SUM($E27:K27)</f>
        <v>8000</v>
      </c>
      <c r="L45" s="77">
        <f>$D$39-SUM($E27:L27)</f>
        <v>7000</v>
      </c>
      <c r="M45" s="89">
        <f>$D$39-SUM($E27:M27)</f>
        <v>6000</v>
      </c>
    </row>
    <row r="46" spans="1:14" ht="10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35"/>
    </row>
    <row r="47" spans="1:14" hidden="1" x14ac:dyDescent="0.3"/>
    <row r="48" spans="1:14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x14ac:dyDescent="0.3"/>
    <row r="78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9DC5-8367-43EE-ACE5-454EA2C14FB9}">
  <sheetPr>
    <tabColor theme="4" tint="0.59999389629810485"/>
  </sheetPr>
  <dimension ref="A1:N54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0" defaultRowHeight="14" zeroHeight="1" x14ac:dyDescent="0.3"/>
  <cols>
    <col min="1" max="1" width="33.5" style="5" customWidth="1"/>
    <col min="2" max="2" width="12.1640625" style="104" bestFit="1" customWidth="1"/>
    <col min="3" max="3" width="2.08203125" style="5" customWidth="1"/>
    <col min="4" max="4" width="9" style="5" bestFit="1" customWidth="1"/>
    <col min="5" max="9" width="8.6640625" style="5" customWidth="1"/>
    <col min="10" max="10" width="8.6640625" style="8" customWidth="1"/>
    <col min="11" max="13" width="8.6640625" style="5" customWidth="1"/>
    <col min="14" max="14" width="2.08203125" style="5" customWidth="1"/>
    <col min="15" max="16384" width="8.6640625" style="5" hidden="1"/>
  </cols>
  <sheetData>
    <row r="1" spans="1:13" s="2" customFormat="1" ht="15" x14ac:dyDescent="0.3">
      <c r="A1" s="1" t="str">
        <f>Inputs!A1</f>
        <v>REAL OPTIONS VALUATION (BINOMIAL PRICING MODEL)</v>
      </c>
      <c r="B1" s="101"/>
    </row>
    <row r="2" spans="1:13" s="2" customFormat="1" x14ac:dyDescent="0.3">
      <c r="A2" s="9" t="s">
        <v>50</v>
      </c>
      <c r="B2" s="101"/>
    </row>
    <row r="3" spans="1:13" s="10" customFormat="1" ht="12.5" x14ac:dyDescent="0.3">
      <c r="A3" s="10" t="s">
        <v>19</v>
      </c>
      <c r="B3" s="101"/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</row>
    <row r="4" spans="1:13" s="10" customFormat="1" ht="12.5" x14ac:dyDescent="0.3">
      <c r="A4" s="10" t="s">
        <v>36</v>
      </c>
      <c r="B4" s="101"/>
      <c r="D4" s="10">
        <f t="shared" ref="D4:K4" si="0">E4+1</f>
        <v>9</v>
      </c>
      <c r="E4" s="10">
        <f t="shared" si="0"/>
        <v>8</v>
      </c>
      <c r="F4" s="10">
        <f t="shared" si="0"/>
        <v>7</v>
      </c>
      <c r="G4" s="10">
        <f t="shared" si="0"/>
        <v>6</v>
      </c>
      <c r="H4" s="10">
        <f t="shared" si="0"/>
        <v>5</v>
      </c>
      <c r="I4" s="10">
        <f t="shared" si="0"/>
        <v>4</v>
      </c>
      <c r="J4" s="10">
        <f t="shared" si="0"/>
        <v>3</v>
      </c>
      <c r="K4" s="10">
        <f t="shared" si="0"/>
        <v>2</v>
      </c>
      <c r="L4" s="10">
        <f>M4+1</f>
        <v>1</v>
      </c>
      <c r="M4" s="10">
        <v>0</v>
      </c>
    </row>
    <row r="5" spans="1:13" s="10" customFormat="1" ht="12.5" x14ac:dyDescent="0.3">
      <c r="A5" s="55" t="s">
        <v>18</v>
      </c>
      <c r="B5" s="102"/>
      <c r="C5" s="55"/>
      <c r="D5" s="56">
        <v>43556</v>
      </c>
      <c r="E5" s="56">
        <f>DATE(YEAR(D5)+1,MONTH(D5),DAY(D5))</f>
        <v>43922</v>
      </c>
      <c r="F5" s="56">
        <f t="shared" ref="F5:M5" si="1">DATE(YEAR(E5)+1,MONTH(E5),DAY(E5))</f>
        <v>44287</v>
      </c>
      <c r="G5" s="56">
        <f t="shared" si="1"/>
        <v>44652</v>
      </c>
      <c r="H5" s="56">
        <f t="shared" si="1"/>
        <v>45017</v>
      </c>
      <c r="I5" s="56">
        <f t="shared" si="1"/>
        <v>45383</v>
      </c>
      <c r="J5" s="56">
        <f t="shared" si="1"/>
        <v>45748</v>
      </c>
      <c r="K5" s="56">
        <f t="shared" si="1"/>
        <v>46113</v>
      </c>
      <c r="L5" s="56">
        <f t="shared" si="1"/>
        <v>46478</v>
      </c>
      <c r="M5" s="56">
        <f t="shared" si="1"/>
        <v>46844</v>
      </c>
    </row>
    <row r="6" spans="1:13" s="12" customFormat="1" ht="12.5" x14ac:dyDescent="0.3">
      <c r="A6" s="18"/>
      <c r="B6" s="2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s="12" customFormat="1" ht="12.5" x14ac:dyDescent="0.3">
      <c r="A7" s="13" t="s">
        <v>30</v>
      </c>
      <c r="B7" s="27"/>
    </row>
    <row r="8" spans="1:13" s="12" customFormat="1" ht="12.5" x14ac:dyDescent="0.3">
      <c r="A8" s="39" t="s">
        <v>37</v>
      </c>
      <c r="B8" s="23" t="s">
        <v>21</v>
      </c>
      <c r="C8" s="14"/>
      <c r="D8" s="67">
        <f>Inputs!C11</f>
        <v>337.3</v>
      </c>
      <c r="E8" s="68">
        <v>337.3</v>
      </c>
      <c r="F8" s="68">
        <v>337.3</v>
      </c>
      <c r="G8" s="68">
        <v>337.3</v>
      </c>
      <c r="H8" s="68">
        <v>337.3</v>
      </c>
      <c r="I8" s="68">
        <v>337.3</v>
      </c>
      <c r="J8" s="68">
        <v>337.3</v>
      </c>
      <c r="K8" s="68">
        <v>337.3</v>
      </c>
      <c r="L8" s="68">
        <v>337.3</v>
      </c>
      <c r="M8" s="68">
        <v>337.3</v>
      </c>
    </row>
    <row r="9" spans="1:13" s="12" customFormat="1" ht="12.5" x14ac:dyDescent="0.3">
      <c r="A9" s="39" t="s">
        <v>38</v>
      </c>
      <c r="B9" s="23" t="s">
        <v>21</v>
      </c>
      <c r="C9" s="14"/>
      <c r="D9" s="67">
        <f>Inputs!C12</f>
        <v>339.09</v>
      </c>
      <c r="E9" s="69">
        <f>D9</f>
        <v>339.09</v>
      </c>
      <c r="F9" s="69">
        <f t="shared" ref="F9:M9" si="2">E9</f>
        <v>339.09</v>
      </c>
      <c r="G9" s="69">
        <f t="shared" si="2"/>
        <v>339.09</v>
      </c>
      <c r="H9" s="69">
        <f t="shared" si="2"/>
        <v>339.09</v>
      </c>
      <c r="I9" s="69">
        <f t="shared" si="2"/>
        <v>339.09</v>
      </c>
      <c r="J9" s="69">
        <f t="shared" si="2"/>
        <v>339.09</v>
      </c>
      <c r="K9" s="69">
        <f t="shared" si="2"/>
        <v>339.09</v>
      </c>
      <c r="L9" s="69">
        <f t="shared" si="2"/>
        <v>339.09</v>
      </c>
      <c r="M9" s="69">
        <f t="shared" si="2"/>
        <v>339.09</v>
      </c>
    </row>
    <row r="10" spans="1:13" s="12" customFormat="1" ht="12.5" x14ac:dyDescent="0.3">
      <c r="A10" s="39" t="s">
        <v>39</v>
      </c>
      <c r="B10" s="23" t="s">
        <v>21</v>
      </c>
      <c r="C10" s="14"/>
      <c r="D10" s="67">
        <f>Inputs!C13</f>
        <v>742.53</v>
      </c>
      <c r="E10" s="69">
        <f>D10</f>
        <v>742.53</v>
      </c>
      <c r="F10" s="69">
        <f t="shared" ref="F10:M10" si="3">E10</f>
        <v>742.53</v>
      </c>
      <c r="G10" s="69">
        <f t="shared" si="3"/>
        <v>742.53</v>
      </c>
      <c r="H10" s="69">
        <f t="shared" si="3"/>
        <v>742.53</v>
      </c>
      <c r="I10" s="69">
        <f t="shared" si="3"/>
        <v>742.53</v>
      </c>
      <c r="J10" s="69">
        <f t="shared" si="3"/>
        <v>742.53</v>
      </c>
      <c r="K10" s="69">
        <f t="shared" si="3"/>
        <v>742.53</v>
      </c>
      <c r="L10" s="69">
        <f t="shared" si="3"/>
        <v>742.53</v>
      </c>
      <c r="M10" s="69">
        <f t="shared" si="3"/>
        <v>742.53</v>
      </c>
    </row>
    <row r="11" spans="1:13" s="12" customFormat="1" ht="12.5" x14ac:dyDescent="0.3">
      <c r="B11" s="27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s="12" customFormat="1" ht="12.5" x14ac:dyDescent="0.3">
      <c r="A12" s="13" t="s">
        <v>23</v>
      </c>
      <c r="B12" s="27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s="12" customFormat="1" ht="12.5" x14ac:dyDescent="0.3">
      <c r="A13" s="39" t="s">
        <v>24</v>
      </c>
      <c r="B13" s="23" t="s">
        <v>43</v>
      </c>
      <c r="C13" s="14"/>
      <c r="D13" s="70"/>
      <c r="E13" s="70">
        <f>Inputs!$C$5*Inputs!$C$6*12</f>
        <v>72000</v>
      </c>
      <c r="F13" s="70">
        <f>Inputs!$C$5*Inputs!$C$6*12</f>
        <v>72000</v>
      </c>
      <c r="G13" s="70">
        <f>Inputs!$C$5*Inputs!$C$6*12</f>
        <v>72000</v>
      </c>
      <c r="H13" s="70">
        <f>Inputs!$C$5*Inputs!$C$6*12</f>
        <v>72000</v>
      </c>
      <c r="I13" s="70">
        <f>Inputs!$C$5*Inputs!$C$6*12</f>
        <v>72000</v>
      </c>
      <c r="J13" s="70">
        <f>Inputs!$C$5*Inputs!$C$6*12</f>
        <v>72000</v>
      </c>
      <c r="K13" s="70">
        <f>Inputs!$C$5*Inputs!$C$6*12</f>
        <v>72000</v>
      </c>
      <c r="L13" s="70">
        <f>Inputs!$C$5*Inputs!$C$6*12</f>
        <v>72000</v>
      </c>
      <c r="M13" s="70">
        <f>Inputs!$C$5*Inputs!$C$6*12</f>
        <v>72000</v>
      </c>
    </row>
    <row r="14" spans="1:13" s="12" customFormat="1" ht="12.5" x14ac:dyDescent="0.3">
      <c r="A14" s="39" t="s">
        <v>27</v>
      </c>
      <c r="B14" s="23" t="s">
        <v>43</v>
      </c>
      <c r="C14" s="14"/>
      <c r="D14" s="70"/>
      <c r="E14" s="70">
        <f>E13*Inputs!$C$7</f>
        <v>57600</v>
      </c>
      <c r="F14" s="70">
        <f>F13*Inputs!$C$7</f>
        <v>57600</v>
      </c>
      <c r="G14" s="70">
        <f>G13*Inputs!$C$7</f>
        <v>57600</v>
      </c>
      <c r="H14" s="70">
        <f>H13*Inputs!$C$7</f>
        <v>57600</v>
      </c>
      <c r="I14" s="70">
        <f>I13*Inputs!$C$7</f>
        <v>57600</v>
      </c>
      <c r="J14" s="70">
        <f>J13*Inputs!$C$7</f>
        <v>57600</v>
      </c>
      <c r="K14" s="70">
        <f>K13*Inputs!$C$7</f>
        <v>57600</v>
      </c>
      <c r="L14" s="70">
        <f>L13*Inputs!$C$7</f>
        <v>57600</v>
      </c>
      <c r="M14" s="70">
        <f>M13*Inputs!$C$7</f>
        <v>57600</v>
      </c>
    </row>
    <row r="15" spans="1:13" s="12" customFormat="1" ht="12.5" x14ac:dyDescent="0.3">
      <c r="A15" s="39" t="s">
        <v>28</v>
      </c>
      <c r="B15" s="23" t="s">
        <v>43</v>
      </c>
      <c r="C15" s="14"/>
      <c r="D15" s="70"/>
      <c r="E15" s="70">
        <f>E13*Inputs!$C$8</f>
        <v>14400</v>
      </c>
      <c r="F15" s="70">
        <f>F13*Inputs!$C$8</f>
        <v>14400</v>
      </c>
      <c r="G15" s="70">
        <f>G13*Inputs!$C$8</f>
        <v>14400</v>
      </c>
      <c r="H15" s="70">
        <f>H13*Inputs!$C$8</f>
        <v>14400</v>
      </c>
      <c r="I15" s="70">
        <f>I13*Inputs!$C$8</f>
        <v>14400</v>
      </c>
      <c r="J15" s="70">
        <f>J13*Inputs!$C$8</f>
        <v>14400</v>
      </c>
      <c r="K15" s="70">
        <f>K13*Inputs!$C$8</f>
        <v>14400</v>
      </c>
      <c r="L15" s="70">
        <f>L13*Inputs!$C$8</f>
        <v>14400</v>
      </c>
      <c r="M15" s="70">
        <f>M13*Inputs!$C$8</f>
        <v>14400</v>
      </c>
    </row>
    <row r="16" spans="1:13" s="12" customFormat="1" ht="12.5" x14ac:dyDescent="0.3">
      <c r="B16" s="27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s="12" customFormat="1" ht="12.5" x14ac:dyDescent="0.3">
      <c r="A17" s="13" t="s">
        <v>20</v>
      </c>
      <c r="B17" s="27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3" s="12" customFormat="1" ht="12.5" x14ac:dyDescent="0.3">
      <c r="A18" s="39" t="s">
        <v>9</v>
      </c>
      <c r="B18" s="23" t="s">
        <v>22</v>
      </c>
      <c r="C18" s="14"/>
      <c r="D18" s="70"/>
      <c r="E18" s="70">
        <f>E14*E9/1000</f>
        <v>19531.583999999999</v>
      </c>
      <c r="F18" s="70">
        <f t="shared" ref="F18:M19" si="4">F14*F9/1000</f>
        <v>19531.583999999999</v>
      </c>
      <c r="G18" s="70">
        <f t="shared" si="4"/>
        <v>19531.583999999999</v>
      </c>
      <c r="H18" s="70">
        <f t="shared" si="4"/>
        <v>19531.583999999999</v>
      </c>
      <c r="I18" s="70">
        <f t="shared" si="4"/>
        <v>19531.583999999999</v>
      </c>
      <c r="J18" s="70">
        <f t="shared" si="4"/>
        <v>19531.583999999999</v>
      </c>
      <c r="K18" s="70">
        <f t="shared" si="4"/>
        <v>19531.583999999999</v>
      </c>
      <c r="L18" s="70">
        <f t="shared" si="4"/>
        <v>19531.583999999999</v>
      </c>
      <c r="M18" s="70">
        <f t="shared" si="4"/>
        <v>19531.583999999999</v>
      </c>
    </row>
    <row r="19" spans="1:13" s="12" customFormat="1" ht="12.5" x14ac:dyDescent="0.3">
      <c r="A19" s="39" t="s">
        <v>10</v>
      </c>
      <c r="B19" s="23" t="s">
        <v>22</v>
      </c>
      <c r="C19" s="14"/>
      <c r="D19" s="70"/>
      <c r="E19" s="70">
        <f>E15*E10/1000</f>
        <v>10692.432000000001</v>
      </c>
      <c r="F19" s="70">
        <f t="shared" si="4"/>
        <v>10692.432000000001</v>
      </c>
      <c r="G19" s="70">
        <f t="shared" si="4"/>
        <v>10692.432000000001</v>
      </c>
      <c r="H19" s="70">
        <f t="shared" si="4"/>
        <v>10692.432000000001</v>
      </c>
      <c r="I19" s="70">
        <f t="shared" si="4"/>
        <v>10692.432000000001</v>
      </c>
      <c r="J19" s="70">
        <f t="shared" si="4"/>
        <v>10692.432000000001</v>
      </c>
      <c r="K19" s="70">
        <f t="shared" si="4"/>
        <v>10692.432000000001</v>
      </c>
      <c r="L19" s="70">
        <f t="shared" si="4"/>
        <v>10692.432000000001</v>
      </c>
      <c r="M19" s="70">
        <f t="shared" si="4"/>
        <v>10692.432000000001</v>
      </c>
    </row>
    <row r="20" spans="1:13" s="12" customFormat="1" ht="12.5" x14ac:dyDescent="0.3">
      <c r="A20" s="38"/>
      <c r="B20" s="103"/>
      <c r="C20" s="38"/>
      <c r="D20" s="71"/>
      <c r="E20" s="71"/>
      <c r="F20" s="71"/>
      <c r="G20" s="71"/>
      <c r="H20" s="71"/>
      <c r="I20" s="71"/>
      <c r="J20" s="71"/>
      <c r="K20" s="71"/>
      <c r="L20" s="71"/>
      <c r="M20" s="71"/>
    </row>
    <row r="21" spans="1:13" s="12" customFormat="1" ht="13" thickBot="1" x14ac:dyDescent="0.35">
      <c r="A21" s="42" t="s">
        <v>14</v>
      </c>
      <c r="B21" s="118" t="s">
        <v>22</v>
      </c>
      <c r="C21" s="43"/>
      <c r="D21" s="82"/>
      <c r="E21" s="82">
        <f t="shared" ref="E21:M21" si="5">SUM(E18:E20)</f>
        <v>30224.016</v>
      </c>
      <c r="F21" s="82">
        <f t="shared" si="5"/>
        <v>30224.016</v>
      </c>
      <c r="G21" s="82">
        <f t="shared" si="5"/>
        <v>30224.016</v>
      </c>
      <c r="H21" s="82">
        <f t="shared" si="5"/>
        <v>30224.016</v>
      </c>
      <c r="I21" s="82">
        <f t="shared" si="5"/>
        <v>30224.016</v>
      </c>
      <c r="J21" s="82">
        <f t="shared" si="5"/>
        <v>30224.016</v>
      </c>
      <c r="K21" s="82">
        <f t="shared" si="5"/>
        <v>30224.016</v>
      </c>
      <c r="L21" s="82">
        <f t="shared" si="5"/>
        <v>30224.016</v>
      </c>
      <c r="M21" s="82">
        <f t="shared" si="5"/>
        <v>30224.016</v>
      </c>
    </row>
    <row r="22" spans="1:13" s="12" customFormat="1" ht="12.5" x14ac:dyDescent="0.3">
      <c r="A22" s="18"/>
      <c r="B22" s="26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3" spans="1:13" s="12" customFormat="1" ht="12.5" x14ac:dyDescent="0.3">
      <c r="A23" s="13" t="s">
        <v>29</v>
      </c>
      <c r="B23" s="27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3" s="12" customFormat="1" ht="12.5" x14ac:dyDescent="0.3">
      <c r="A24" s="39" t="s">
        <v>8</v>
      </c>
      <c r="B24" s="23" t="s">
        <v>22</v>
      </c>
      <c r="C24" s="14"/>
      <c r="D24" s="70"/>
      <c r="E24" s="70">
        <f>E13*E8/1000</f>
        <v>24285.599999999999</v>
      </c>
      <c r="F24" s="70">
        <f t="shared" ref="F24:M24" si="6">F13*F8/1000</f>
        <v>24285.599999999999</v>
      </c>
      <c r="G24" s="70">
        <f t="shared" si="6"/>
        <v>24285.599999999999</v>
      </c>
      <c r="H24" s="70">
        <f t="shared" si="6"/>
        <v>24285.599999999999</v>
      </c>
      <c r="I24" s="70">
        <f t="shared" si="6"/>
        <v>24285.599999999999</v>
      </c>
      <c r="J24" s="70">
        <f t="shared" si="6"/>
        <v>24285.599999999999</v>
      </c>
      <c r="K24" s="70">
        <f t="shared" si="6"/>
        <v>24285.599999999999</v>
      </c>
      <c r="L24" s="70">
        <f t="shared" si="6"/>
        <v>24285.599999999999</v>
      </c>
      <c r="M24" s="70">
        <f t="shared" si="6"/>
        <v>24285.599999999999</v>
      </c>
    </row>
    <row r="25" spans="1:13" s="12" customFormat="1" ht="12.5" x14ac:dyDescent="0.3">
      <c r="A25" s="39" t="s">
        <v>11</v>
      </c>
      <c r="B25" s="23" t="s">
        <v>22</v>
      </c>
      <c r="C25" s="14"/>
      <c r="D25" s="70"/>
      <c r="E25" s="70">
        <f>Inputs!$C$16</f>
        <v>2500</v>
      </c>
      <c r="F25" s="70">
        <f>Inputs!$C$16</f>
        <v>2500</v>
      </c>
      <c r="G25" s="70">
        <f>Inputs!$C$16</f>
        <v>2500</v>
      </c>
      <c r="H25" s="70">
        <f>Inputs!$C$16</f>
        <v>2500</v>
      </c>
      <c r="I25" s="70">
        <f>Inputs!$C$16</f>
        <v>2500</v>
      </c>
      <c r="J25" s="70">
        <f>Inputs!$C$16</f>
        <v>2500</v>
      </c>
      <c r="K25" s="70">
        <f>Inputs!$C$16</f>
        <v>2500</v>
      </c>
      <c r="L25" s="70">
        <f>Inputs!$C$16</f>
        <v>2500</v>
      </c>
      <c r="M25" s="70">
        <f>Inputs!$C$16</f>
        <v>2500</v>
      </c>
    </row>
    <row r="26" spans="1:13" s="12" customFormat="1" ht="12.5" x14ac:dyDescent="0.3">
      <c r="A26" s="39" t="s">
        <v>12</v>
      </c>
      <c r="B26" s="23" t="s">
        <v>22</v>
      </c>
      <c r="C26" s="14"/>
      <c r="D26" s="70"/>
      <c r="E26" s="70">
        <f>Inputs!$C$17</f>
        <v>500</v>
      </c>
      <c r="F26" s="70">
        <f>Inputs!$C$17</f>
        <v>500</v>
      </c>
      <c r="G26" s="70">
        <f>Inputs!$C$17</f>
        <v>500</v>
      </c>
      <c r="H26" s="70">
        <f>Inputs!$C$17</f>
        <v>500</v>
      </c>
      <c r="I26" s="70">
        <f>Inputs!$C$17</f>
        <v>500</v>
      </c>
      <c r="J26" s="70">
        <f>Inputs!$C$17</f>
        <v>500</v>
      </c>
      <c r="K26" s="70">
        <f>Inputs!$C$17</f>
        <v>500</v>
      </c>
      <c r="L26" s="70">
        <f>Inputs!$C$17</f>
        <v>500</v>
      </c>
      <c r="M26" s="70">
        <f>Inputs!$C$17</f>
        <v>500</v>
      </c>
    </row>
    <row r="27" spans="1:13" s="12" customFormat="1" ht="12.5" x14ac:dyDescent="0.3">
      <c r="A27" s="39" t="s">
        <v>41</v>
      </c>
      <c r="B27" s="23" t="s">
        <v>22</v>
      </c>
      <c r="C27" s="14"/>
      <c r="D27" s="70"/>
      <c r="E27" s="70">
        <f>$D$39*Inputs!$C$27</f>
        <v>1000</v>
      </c>
      <c r="F27" s="70">
        <f>$D$39*Inputs!$C$27</f>
        <v>1000</v>
      </c>
      <c r="G27" s="70">
        <f>$D$39*Inputs!$C$27</f>
        <v>1000</v>
      </c>
      <c r="H27" s="70">
        <f>$D$39*Inputs!$C$27</f>
        <v>1000</v>
      </c>
      <c r="I27" s="70">
        <f>$D$39*Inputs!$C$27</f>
        <v>1000</v>
      </c>
      <c r="J27" s="70">
        <f>$D$39*Inputs!$C$27</f>
        <v>1000</v>
      </c>
      <c r="K27" s="70">
        <f>$D$39*Inputs!$C$27</f>
        <v>1000</v>
      </c>
      <c r="L27" s="70">
        <f>$D$39*Inputs!$C$27</f>
        <v>1000</v>
      </c>
      <c r="M27" s="70">
        <f>$D$39*Inputs!$C$27</f>
        <v>1000</v>
      </c>
    </row>
    <row r="28" spans="1:13" s="12" customFormat="1" ht="12.5" x14ac:dyDescent="0.3">
      <c r="A28" s="38"/>
      <c r="B28" s="96"/>
      <c r="C28" s="40"/>
      <c r="D28" s="71"/>
      <c r="E28" s="71"/>
      <c r="F28" s="71"/>
      <c r="G28" s="71"/>
      <c r="H28" s="71"/>
      <c r="I28" s="71"/>
      <c r="J28" s="71"/>
      <c r="K28" s="71"/>
      <c r="L28" s="71"/>
      <c r="M28" s="71"/>
    </row>
    <row r="29" spans="1:13" s="12" customFormat="1" ht="13" thickBot="1" x14ac:dyDescent="0.35">
      <c r="A29" s="42" t="s">
        <v>14</v>
      </c>
      <c r="B29" s="118" t="s">
        <v>22</v>
      </c>
      <c r="C29" s="43"/>
      <c r="D29" s="82"/>
      <c r="E29" s="82">
        <f>SUM(E24:E28)</f>
        <v>28285.599999999999</v>
      </c>
      <c r="F29" s="82">
        <f t="shared" ref="F29:M29" si="7">SUM(F24:F28)</f>
        <v>28285.599999999999</v>
      </c>
      <c r="G29" s="82">
        <f t="shared" si="7"/>
        <v>28285.599999999999</v>
      </c>
      <c r="H29" s="82">
        <f t="shared" si="7"/>
        <v>28285.599999999999</v>
      </c>
      <c r="I29" s="82">
        <f t="shared" si="7"/>
        <v>28285.599999999999</v>
      </c>
      <c r="J29" s="82">
        <f t="shared" si="7"/>
        <v>28285.599999999999</v>
      </c>
      <c r="K29" s="82">
        <f t="shared" si="7"/>
        <v>28285.599999999999</v>
      </c>
      <c r="L29" s="82">
        <f t="shared" si="7"/>
        <v>28285.599999999999</v>
      </c>
      <c r="M29" s="82">
        <f t="shared" si="7"/>
        <v>28285.599999999999</v>
      </c>
    </row>
    <row r="30" spans="1:13" s="12" customFormat="1" ht="12.5" x14ac:dyDescent="0.3">
      <c r="A30" s="18"/>
      <c r="B30" s="97"/>
      <c r="C30" s="41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13" s="12" customFormat="1" ht="12.5" x14ac:dyDescent="0.3">
      <c r="A31" s="13" t="s">
        <v>32</v>
      </c>
      <c r="B31" s="27"/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2" spans="1:13" s="12" customFormat="1" ht="12.5" x14ac:dyDescent="0.3">
      <c r="A32" s="39" t="s">
        <v>33</v>
      </c>
      <c r="B32" s="23" t="s">
        <v>22</v>
      </c>
      <c r="C32" s="14"/>
      <c r="D32" s="70"/>
      <c r="E32" s="70">
        <f>E21-E29</f>
        <v>1938.4160000000011</v>
      </c>
      <c r="F32" s="70">
        <f t="shared" ref="F32:M32" si="8">F21-F29</f>
        <v>1938.4160000000011</v>
      </c>
      <c r="G32" s="70">
        <f t="shared" si="8"/>
        <v>1938.4160000000011</v>
      </c>
      <c r="H32" s="70">
        <f t="shared" si="8"/>
        <v>1938.4160000000011</v>
      </c>
      <c r="I32" s="70">
        <f t="shared" si="8"/>
        <v>1938.4160000000011</v>
      </c>
      <c r="J32" s="70">
        <f t="shared" si="8"/>
        <v>1938.4160000000011</v>
      </c>
      <c r="K32" s="70">
        <f t="shared" si="8"/>
        <v>1938.4160000000011</v>
      </c>
      <c r="L32" s="70">
        <f t="shared" si="8"/>
        <v>1938.4160000000011</v>
      </c>
      <c r="M32" s="70">
        <f t="shared" si="8"/>
        <v>1938.4160000000011</v>
      </c>
    </row>
    <row r="33" spans="1:13" s="12" customFormat="1" ht="12.5" x14ac:dyDescent="0.3">
      <c r="A33" s="39" t="s">
        <v>31</v>
      </c>
      <c r="B33" s="23" t="s">
        <v>22</v>
      </c>
      <c r="C33" s="14"/>
      <c r="D33" s="70"/>
      <c r="E33" s="70">
        <f>MAX(0,E32*Inputs!$C$23)</f>
        <v>387.68320000000023</v>
      </c>
      <c r="F33" s="70">
        <f>MAX(0,F32*Inputs!$C$23)</f>
        <v>387.68320000000023</v>
      </c>
      <c r="G33" s="70">
        <f>MAX(0,G32*Inputs!$C$23)</f>
        <v>387.68320000000023</v>
      </c>
      <c r="H33" s="70">
        <f>MAX(0,H32*Inputs!$C$23)</f>
        <v>387.68320000000023</v>
      </c>
      <c r="I33" s="70">
        <f>MAX(0,I32*Inputs!$C$23)</f>
        <v>387.68320000000023</v>
      </c>
      <c r="J33" s="70">
        <f>MAX(0,J32*Inputs!$C$23)</f>
        <v>387.68320000000023</v>
      </c>
      <c r="K33" s="70">
        <f>MAX(0,K32*Inputs!$C$23)</f>
        <v>387.68320000000023</v>
      </c>
      <c r="L33" s="70">
        <f>MAX(0,L32*Inputs!$C$23)</f>
        <v>387.68320000000023</v>
      </c>
      <c r="M33" s="70">
        <f>MAX(0,M32*Inputs!$C$23)</f>
        <v>387.68320000000023</v>
      </c>
    </row>
    <row r="34" spans="1:13" s="12" customFormat="1" ht="12.5" x14ac:dyDescent="0.3">
      <c r="A34" s="38"/>
      <c r="B34" s="103"/>
      <c r="C34" s="38"/>
      <c r="D34" s="71"/>
      <c r="E34" s="71"/>
      <c r="F34" s="71"/>
      <c r="G34" s="71"/>
      <c r="H34" s="71"/>
      <c r="I34" s="71"/>
      <c r="J34" s="71"/>
      <c r="K34" s="71"/>
      <c r="L34" s="71"/>
      <c r="M34" s="71"/>
    </row>
    <row r="35" spans="1:13" s="12" customFormat="1" ht="13" thickBot="1" x14ac:dyDescent="0.35">
      <c r="A35" s="52" t="s">
        <v>34</v>
      </c>
      <c r="B35" s="106" t="s">
        <v>22</v>
      </c>
      <c r="C35" s="53"/>
      <c r="D35" s="72"/>
      <c r="E35" s="74">
        <f>SUM(E31:E34)</f>
        <v>2326.0992000000015</v>
      </c>
      <c r="F35" s="74">
        <f t="shared" ref="F35:M35" si="9">SUM(F31:F34)</f>
        <v>2326.0992000000015</v>
      </c>
      <c r="G35" s="74">
        <f t="shared" si="9"/>
        <v>2326.0992000000015</v>
      </c>
      <c r="H35" s="74">
        <f t="shared" si="9"/>
        <v>2326.0992000000015</v>
      </c>
      <c r="I35" s="74">
        <f t="shared" si="9"/>
        <v>2326.0992000000015</v>
      </c>
      <c r="J35" s="74">
        <f t="shared" si="9"/>
        <v>2326.0992000000015</v>
      </c>
      <c r="K35" s="74">
        <f t="shared" si="9"/>
        <v>2326.0992000000015</v>
      </c>
      <c r="L35" s="74">
        <f t="shared" si="9"/>
        <v>2326.0992000000015</v>
      </c>
      <c r="M35" s="74">
        <f t="shared" si="9"/>
        <v>2326.0992000000015</v>
      </c>
    </row>
    <row r="36" spans="1:13" s="12" customFormat="1" ht="12.5" x14ac:dyDescent="0.3">
      <c r="A36" s="18"/>
      <c r="B36" s="26"/>
      <c r="C36" s="18"/>
      <c r="D36" s="73"/>
      <c r="E36" s="73"/>
      <c r="F36" s="73"/>
      <c r="G36" s="73"/>
      <c r="H36" s="73"/>
      <c r="I36" s="73"/>
      <c r="J36" s="73"/>
      <c r="K36" s="73"/>
      <c r="L36" s="73"/>
      <c r="M36" s="73"/>
    </row>
    <row r="37" spans="1:13" s="12" customFormat="1" ht="12.5" x14ac:dyDescent="0.3">
      <c r="A37" s="49" t="s">
        <v>13</v>
      </c>
      <c r="B37" s="103"/>
      <c r="C37" s="38"/>
      <c r="D37" s="71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12" customFormat="1" ht="12.5" x14ac:dyDescent="0.3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</row>
    <row r="39" spans="1:13" s="17" customFormat="1" ht="14.5" thickBot="1" x14ac:dyDescent="0.35">
      <c r="A39" s="120" t="s">
        <v>14</v>
      </c>
      <c r="B39" s="118" t="s">
        <v>22</v>
      </c>
      <c r="C39" s="119"/>
      <c r="D39" s="82">
        <f>Inputs!C20</f>
        <v>15000</v>
      </c>
      <c r="E39" s="75"/>
      <c r="F39" s="75"/>
      <c r="G39" s="75"/>
      <c r="H39" s="75"/>
      <c r="I39" s="75"/>
      <c r="J39" s="75"/>
      <c r="K39" s="75"/>
      <c r="L39" s="75"/>
      <c r="M39" s="75"/>
    </row>
    <row r="40" spans="1:13" s="17" customFormat="1" x14ac:dyDescent="0.3">
      <c r="A40" s="46"/>
      <c r="B40" s="26"/>
      <c r="C40" s="46"/>
      <c r="D40" s="76"/>
      <c r="E40" s="75"/>
      <c r="F40" s="75"/>
      <c r="G40" s="75"/>
      <c r="H40" s="75"/>
      <c r="I40" s="75"/>
      <c r="J40" s="75"/>
      <c r="K40" s="75"/>
      <c r="L40" s="75"/>
      <c r="M40" s="75"/>
    </row>
    <row r="41" spans="1:13" s="17" customFormat="1" x14ac:dyDescent="0.3">
      <c r="A41" s="32" t="s">
        <v>35</v>
      </c>
      <c r="B41" s="107" t="s">
        <v>22</v>
      </c>
      <c r="C41" s="33"/>
      <c r="D41" s="77">
        <f>D35+D27-D39</f>
        <v>-15000</v>
      </c>
      <c r="E41" s="77">
        <f>E35+E27-E39</f>
        <v>3326.0992000000015</v>
      </c>
      <c r="F41" s="77">
        <f t="shared" ref="F41:M41" si="10">F35+F27-F39</f>
        <v>3326.0992000000015</v>
      </c>
      <c r="G41" s="77">
        <f t="shared" si="10"/>
        <v>3326.0992000000015</v>
      </c>
      <c r="H41" s="77">
        <f t="shared" si="10"/>
        <v>3326.0992000000015</v>
      </c>
      <c r="I41" s="77">
        <f t="shared" si="10"/>
        <v>3326.0992000000015</v>
      </c>
      <c r="J41" s="77">
        <f t="shared" si="10"/>
        <v>3326.0992000000015</v>
      </c>
      <c r="K41" s="77">
        <f t="shared" si="10"/>
        <v>3326.0992000000015</v>
      </c>
      <c r="L41" s="77">
        <f t="shared" si="10"/>
        <v>3326.0992000000015</v>
      </c>
      <c r="M41" s="77">
        <f t="shared" si="10"/>
        <v>3326.0992000000015</v>
      </c>
    </row>
    <row r="42" spans="1:13" s="17" customFormat="1" x14ac:dyDescent="0.3">
      <c r="B42" s="27"/>
      <c r="D42" s="75"/>
      <c r="E42" s="75"/>
      <c r="F42" s="75"/>
      <c r="G42" s="75"/>
      <c r="H42" s="75"/>
      <c r="I42" s="75"/>
      <c r="J42" s="75"/>
      <c r="K42" s="75"/>
      <c r="L42" s="75"/>
      <c r="M42" s="75"/>
    </row>
    <row r="43" spans="1:13" s="17" customFormat="1" ht="14.5" thickBot="1" x14ac:dyDescent="0.35">
      <c r="A43" s="47" t="s">
        <v>52</v>
      </c>
      <c r="B43" s="108" t="s">
        <v>22</v>
      </c>
      <c r="C43" s="48"/>
      <c r="D43" s="78">
        <f>D41+E43/(1+Inputs!$C$28)</f>
        <v>8641.3199891023505</v>
      </c>
      <c r="E43" s="78">
        <f>E41+F43/(1+Inputs!$C$28)</f>
        <v>24823.385988557467</v>
      </c>
      <c r="F43" s="78">
        <f>F41+G43/(1+Inputs!$C$28)</f>
        <v>22572.15112798534</v>
      </c>
      <c r="G43" s="78">
        <f>G41+H43/(1+Inputs!$C$28)</f>
        <v>20208.354524384609</v>
      </c>
      <c r="H43" s="78">
        <f>H41+I43/(1+Inputs!$C$28)</f>
        <v>17726.368090603839</v>
      </c>
      <c r="I43" s="78">
        <f>I41+J43/(1+Inputs!$C$28)</f>
        <v>15120.28233513403</v>
      </c>
      <c r="J43" s="78">
        <f>J41+K43/(1+Inputs!$C$28)</f>
        <v>12383.89229189073</v>
      </c>
      <c r="K43" s="78">
        <f>K41+L43/(1+Inputs!$C$28)</f>
        <v>9510.6827464852649</v>
      </c>
      <c r="L43" s="78">
        <f>L41+M43/(1+Inputs!$C$28)</f>
        <v>6493.8127238095267</v>
      </c>
      <c r="M43" s="78">
        <f>M41+N43/(1+Inputs!$C$28)</f>
        <v>3326.0992000000015</v>
      </c>
    </row>
    <row r="44" spans="1:13" s="17" customFormat="1" x14ac:dyDescent="0.3">
      <c r="A44" s="46"/>
      <c r="B44" s="26"/>
      <c r="C44" s="46"/>
      <c r="D44" s="76"/>
      <c r="E44" s="76"/>
      <c r="F44" s="76"/>
      <c r="G44" s="76"/>
      <c r="H44" s="76"/>
      <c r="I44" s="76"/>
      <c r="J44" s="76"/>
      <c r="K44" s="76"/>
      <c r="L44" s="76"/>
      <c r="M44" s="76"/>
    </row>
    <row r="45" spans="1:13" s="17" customFormat="1" x14ac:dyDescent="0.3">
      <c r="A45" s="32" t="s">
        <v>42</v>
      </c>
      <c r="B45" s="107" t="s">
        <v>22</v>
      </c>
      <c r="C45" s="33"/>
      <c r="D45" s="77">
        <v>0</v>
      </c>
      <c r="E45" s="77">
        <f>$D$39-SUM($E27:E27)</f>
        <v>14000</v>
      </c>
      <c r="F45" s="77">
        <f>$D$39-SUM($E27:F27)</f>
        <v>13000</v>
      </c>
      <c r="G45" s="77">
        <f>$D$39-SUM($E27:G27)</f>
        <v>12000</v>
      </c>
      <c r="H45" s="77">
        <f>$D$39-SUM($E27:H27)</f>
        <v>11000</v>
      </c>
      <c r="I45" s="77">
        <f>$D$39-SUM($E27:I27)</f>
        <v>10000</v>
      </c>
      <c r="J45" s="77">
        <f>$D$39-SUM($E27:J27)</f>
        <v>9000</v>
      </c>
      <c r="K45" s="77">
        <f>$D$39-SUM($E27:K27)</f>
        <v>8000</v>
      </c>
      <c r="L45" s="77">
        <f>$D$39-SUM($E27:L27)</f>
        <v>7000</v>
      </c>
      <c r="M45" s="77">
        <f>$D$39-SUM($E27:M27)</f>
        <v>6000</v>
      </c>
    </row>
    <row r="46" spans="1:13" s="17" customFormat="1" x14ac:dyDescent="0.3">
      <c r="B46" s="27"/>
    </row>
    <row r="47" spans="1:13" s="17" customFormat="1" x14ac:dyDescent="0.3">
      <c r="A47" s="13" t="s">
        <v>51</v>
      </c>
      <c r="B47" s="27"/>
    </row>
    <row r="48" spans="1:13" s="17" customFormat="1" x14ac:dyDescent="0.3">
      <c r="A48" s="61" t="s">
        <v>53</v>
      </c>
      <c r="B48" s="109" t="s">
        <v>22</v>
      </c>
      <c r="C48" s="58"/>
      <c r="D48" s="64">
        <f>Calculations_d!E43/(1+Inputs!C28)</f>
        <v>23641.319989102351</v>
      </c>
    </row>
    <row r="49" spans="1:4" s="17" customFormat="1" x14ac:dyDescent="0.3">
      <c r="A49" s="62" t="s">
        <v>54</v>
      </c>
      <c r="B49" s="110" t="s">
        <v>22</v>
      </c>
      <c r="C49" s="59"/>
      <c r="D49" s="65">
        <f>E43/(1+Inputs!C28)</f>
        <v>23641.319989102351</v>
      </c>
    </row>
    <row r="50" spans="1:4" s="17" customFormat="1" x14ac:dyDescent="0.3">
      <c r="A50" s="62" t="s">
        <v>55</v>
      </c>
      <c r="B50" s="110" t="s">
        <v>22</v>
      </c>
      <c r="C50" s="59"/>
      <c r="D50" s="65">
        <f>E43</f>
        <v>24823.385988557467</v>
      </c>
    </row>
    <row r="51" spans="1:4" s="17" customFormat="1" x14ac:dyDescent="0.3">
      <c r="A51" s="63" t="s">
        <v>56</v>
      </c>
      <c r="B51" s="111" t="s">
        <v>22</v>
      </c>
      <c r="C51" s="60"/>
      <c r="D51" s="66">
        <f>LOG(D50/D48)</f>
        <v>2.1189299069938092E-2</v>
      </c>
    </row>
    <row r="52" spans="1:4" s="17" customFormat="1" x14ac:dyDescent="0.3">
      <c r="B52" s="27"/>
    </row>
    <row r="53" spans="1:4" x14ac:dyDescent="0.3"/>
    <row r="54" spans="1:4" x14ac:dyDescent="0.3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Inputs</vt:lpstr>
      <vt:lpstr>Calculations_d</vt:lpstr>
      <vt:lpstr>Calculations_s</vt:lpstr>
      <vt:lpstr>assum</vt:lpstr>
      <vt:lpstr>date</vt:lpstr>
      <vt:lpstr>prices</vt:lpstr>
      <vt:lpstr>PV0_d</vt:lpstr>
      <vt:lpstr>PV0_s</vt:lpstr>
      <vt:lpstr>sim_inp</vt:lpstr>
      <vt:lpstr>sim_out</vt:lpstr>
      <vt:lpstr>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2019-06-14T16:27:00Z</dcterms:created>
  <dcterms:modified xsi:type="dcterms:W3CDTF">2019-07-01T14:09:06Z</dcterms:modified>
</cp:coreProperties>
</file>