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4AF880BC-C2EF-4340-AD54-88CF3DD7E62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  <sheet name="Лист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2" l="1"/>
  <c r="E30" i="2"/>
  <c r="E29" i="2"/>
  <c r="E14" i="2"/>
  <c r="B25" i="2"/>
  <c r="E13" i="2" s="1"/>
  <c r="E15" i="2" s="1"/>
  <c r="B19" i="1"/>
  <c r="B17" i="1"/>
  <c r="B15" i="1"/>
  <c r="B13" i="1"/>
  <c r="B14" i="1" s="1"/>
  <c r="B16" i="1" s="1"/>
  <c r="E17" i="2" l="1"/>
  <c r="E18" i="2" s="1"/>
  <c r="E16" i="2"/>
  <c r="E20" i="2" s="1"/>
  <c r="B18" i="1"/>
  <c r="E25" i="2" l="1"/>
  <c r="E26" i="2" s="1"/>
  <c r="E27" i="2" s="1"/>
  <c r="E21" i="2"/>
  <c r="E23" i="2" s="1"/>
  <c r="E24" i="2" s="1"/>
</calcChain>
</file>

<file path=xl/sharedStrings.xml><?xml version="1.0" encoding="utf-8"?>
<sst xmlns="http://schemas.openxmlformats.org/spreadsheetml/2006/main" count="71" uniqueCount="66">
  <si>
    <t>За пример взята работа Колодкина Р.</t>
  </si>
  <si>
    <t>Рассчитать:</t>
  </si>
  <si>
    <r>
      <t>¾ </t>
    </r>
    <r>
      <rPr>
        <sz val="14"/>
        <color rgb="FF000000"/>
        <rFont val="Calibri"/>
        <charset val="1"/>
      </rPr>
      <t>производственную себестоимость единицы продукции;</t>
    </r>
  </si>
  <si>
    <t xml:space="preserve">Произведено </t>
  </si>
  <si>
    <t>РК</t>
  </si>
  <si>
    <t>Коэфф. страхового взноса</t>
  </si>
  <si>
    <r>
      <t>¾ </t>
    </r>
    <r>
      <rPr>
        <sz val="14"/>
        <color rgb="FF000000"/>
        <rFont val="Calibri"/>
        <charset val="1"/>
      </rPr>
      <t>полную себестоимость единицы продукции.</t>
    </r>
  </si>
  <si>
    <t xml:space="preserve"> </t>
  </si>
  <si>
    <t>Затраты на производство</t>
  </si>
  <si>
    <t>Стоимость тыс.руб</t>
  </si>
  <si>
    <t>Затраты на материалы</t>
  </si>
  <si>
    <t>ЗП без страховки и РК</t>
  </si>
  <si>
    <t>Общепроизводственные</t>
  </si>
  <si>
    <t>Общехозяйственные</t>
  </si>
  <si>
    <t>Коммерческие</t>
  </si>
  <si>
    <t>сумма выплат</t>
  </si>
  <si>
    <t>Тыс. руб</t>
  </si>
  <si>
    <t>Cvar-Прямые затраты</t>
  </si>
  <si>
    <t>Ccost- Комплексные затраты</t>
  </si>
  <si>
    <t>Полная стоимость производства</t>
  </si>
  <si>
    <t>Полная себестоимость ед. товара</t>
  </si>
  <si>
    <t>Производственная себестоимость</t>
  </si>
  <si>
    <t>Производственную себестоимость ед. товара</t>
  </si>
  <si>
    <t>1. Рассчитать:</t>
  </si>
  <si>
    <r>
      <t>¾ </t>
    </r>
    <r>
      <rPr>
        <sz val="14"/>
        <color rgb="FF000000"/>
        <rFont val="Calibri"/>
        <charset val="1"/>
      </rPr>
      <t>сумму переменных затрат (Cvar);</t>
    </r>
  </si>
  <si>
    <r>
      <t>¾ </t>
    </r>
    <r>
      <rPr>
        <sz val="14"/>
        <color rgb="FF000000"/>
        <rFont val="Calibri"/>
        <charset val="1"/>
      </rPr>
      <t>сумму условно-постоянных затрат (Cconst);</t>
    </r>
  </si>
  <si>
    <r>
      <t>¾ </t>
    </r>
    <r>
      <rPr>
        <sz val="14"/>
        <color rgb="FF000000"/>
        <rFont val="Calibri"/>
        <charset val="1"/>
      </rPr>
      <t>производственную себестоимость всего объема производства готовой продукции;</t>
    </r>
  </si>
  <si>
    <r>
      <t>¾ </t>
    </r>
    <r>
      <rPr>
        <sz val="14"/>
        <color rgb="FF000000"/>
        <rFont val="Calibri"/>
        <charset val="1"/>
      </rPr>
      <t>полную себестоимость всего объема производства готовой продукции;</t>
    </r>
  </si>
  <si>
    <r>
      <t>¾ </t>
    </r>
    <r>
      <rPr>
        <sz val="14"/>
        <color rgb="FF000000"/>
        <rFont val="Calibri"/>
        <charset val="1"/>
      </rPr>
      <t>полную себестоимость единицы готовой продукции;</t>
    </r>
  </si>
  <si>
    <t>Рк</t>
  </si>
  <si>
    <r>
      <t>¾ </t>
    </r>
    <r>
      <rPr>
        <sz val="14"/>
        <color rgb="FF000000"/>
        <rFont val="Calibri"/>
        <charset val="1"/>
      </rPr>
      <t>производственную себестоимость единицы готовой продукции.</t>
    </r>
  </si>
  <si>
    <t>НДС</t>
  </si>
  <si>
    <t>2. Задать самостоятельно норму прибыли, вычислить оптовую цену производства готовой продукции.</t>
  </si>
  <si>
    <t>Норма прибыли</t>
  </si>
  <si>
    <t>3. Рассчитать валовую прибыль, рентабельность производства готовой продукции.</t>
  </si>
  <si>
    <t>Всего произведенно</t>
  </si>
  <si>
    <t>4.  Оценить уровень безубыточности производства.</t>
  </si>
  <si>
    <t>Стоимость (тыс.руб)</t>
  </si>
  <si>
    <t>1)Cvar</t>
  </si>
  <si>
    <t>тыс. руб</t>
  </si>
  <si>
    <t>материалы по себестоимости</t>
  </si>
  <si>
    <t>Cconst</t>
  </si>
  <si>
    <t>материалы на незавершенное произв.</t>
  </si>
  <si>
    <t>полная себестоимость всего объема</t>
  </si>
  <si>
    <t>Возвратные отходы</t>
  </si>
  <si>
    <t>полная себестоимость ед. товара</t>
  </si>
  <si>
    <t>Топливо, энергия</t>
  </si>
  <si>
    <t>производ. себестоимость всего объема</t>
  </si>
  <si>
    <t>производ. себестоимость ед. товара</t>
  </si>
  <si>
    <t>Тарифная зп без РК</t>
  </si>
  <si>
    <t>Доп. ЗП с РК</t>
  </si>
  <si>
    <t>2) Цена производства</t>
  </si>
  <si>
    <t>Потери от брака</t>
  </si>
  <si>
    <t>Оптовая цена</t>
  </si>
  <si>
    <t xml:space="preserve">Общепроизводственные </t>
  </si>
  <si>
    <t>3) Доход от реализации</t>
  </si>
  <si>
    <t>Хозяйственные</t>
  </si>
  <si>
    <t>Валовая прибыль</t>
  </si>
  <si>
    <t>ЗП с  РК</t>
  </si>
  <si>
    <t>Доход нетто</t>
  </si>
  <si>
    <t>Прибыль от реализации</t>
  </si>
  <si>
    <t>Рентабельность</t>
  </si>
  <si>
    <t>%</t>
  </si>
  <si>
    <t>Критический объем производства</t>
  </si>
  <si>
    <t>Критический доход</t>
  </si>
  <si>
    <t>Процент безубыточности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</si>
</sst>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4"/>
      <color rgb="FF000000"/>
      <name val="Calibri"/>
      <charset val="1"/>
    </font>
    <font>
      <sz val="14"/>
      <color theme="1"/>
      <name val="Aptos Narrow"/>
      <family val="2"/>
      <scheme val="minor"/>
    </font>
    <font>
      <sz val="14"/>
      <color rgb="FF000000"/>
      <name val="Symbol"/>
      <charset val="1"/>
    </font>
    <font>
      <sz val="14"/>
      <color rgb="FF000000"/>
      <name val="Aptos Narrow"/>
      <family val="2"/>
      <scheme val="minor"/>
    </font>
    <font>
      <sz val="14"/>
      <color rgb="FF000000"/>
      <name val="Aptos Narrow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9" fontId="4" fillId="4" borderId="7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9</xdr:col>
      <xdr:colOff>533400</xdr:colOff>
      <xdr:row>5</xdr:row>
      <xdr:rowOff>0</xdr:rowOff>
    </xdr:to>
    <xdr:sp macro="" textlink="">
      <xdr:nvSpPr>
        <xdr:cNvPr id="3" name="Надпись 2">
          <a:extLst>
            <a:ext uri="{FF2B5EF4-FFF2-40B4-BE49-F238E27FC236}">
              <a16:creationId xmlns:a16="http://schemas.microsoft.com/office/drawing/2014/main" id="{75FA1FEA-1AEC-4F8B-8D67-843EDF7C69DC}"/>
            </a:ext>
          </a:extLst>
        </xdr:cNvPr>
        <xdr:cNvSpPr txBox="1"/>
      </xdr:nvSpPr>
      <xdr:spPr>
        <a:xfrm>
          <a:off x="7572375" y="0"/>
          <a:ext cx="41910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az-Cyrl-AZ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Процент безубыточности равен 61,8% - Следовательно, запланированный объем производства продукции является достаточным не только для ее самоокупаемости, но и для выхода на условие самофинансирования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A23" sqref="A23"/>
    </sheetView>
  </sheetViews>
  <sheetFormatPr defaultRowHeight="15"/>
  <cols>
    <col min="1" max="1" width="72.85546875" customWidth="1"/>
    <col min="2" max="2" width="27" customWidth="1"/>
    <col min="4" max="4" width="24.85546875" customWidth="1"/>
    <col min="5" max="5" width="23" customWidth="1"/>
    <col min="6" max="6" width="30.140625" customWidth="1"/>
    <col min="8" max="8" width="12.7109375" customWidth="1"/>
  </cols>
  <sheetData>
    <row r="1" spans="1:10" ht="18.75">
      <c r="A1" s="26" t="s">
        <v>0</v>
      </c>
      <c r="B1" s="27"/>
      <c r="C1" s="27"/>
      <c r="D1" s="27"/>
      <c r="E1" s="27"/>
      <c r="F1" s="27"/>
      <c r="G1" s="1"/>
      <c r="H1" s="1"/>
      <c r="I1" s="1"/>
      <c r="J1" s="1"/>
    </row>
    <row r="2" spans="1:10" ht="18.75">
      <c r="A2" s="3" t="s">
        <v>1</v>
      </c>
      <c r="B2" s="4"/>
      <c r="C2" s="27"/>
      <c r="D2" s="27"/>
      <c r="E2" s="27"/>
      <c r="F2" s="27"/>
      <c r="G2" s="1"/>
      <c r="I2" s="1"/>
      <c r="J2" s="1"/>
    </row>
    <row r="3" spans="1:10" ht="18.75">
      <c r="A3" s="6" t="s">
        <v>2</v>
      </c>
      <c r="B3" s="4"/>
      <c r="C3" s="27"/>
      <c r="D3" s="28" t="s">
        <v>3</v>
      </c>
      <c r="E3" s="28" t="s">
        <v>4</v>
      </c>
      <c r="F3" s="28" t="s">
        <v>5</v>
      </c>
      <c r="G3" s="1"/>
      <c r="I3" s="1"/>
      <c r="J3" s="1"/>
    </row>
    <row r="4" spans="1:10" ht="18.75">
      <c r="A4" s="6" t="s">
        <v>6</v>
      </c>
      <c r="B4" s="4"/>
      <c r="C4" s="27"/>
      <c r="D4" s="28">
        <v>139</v>
      </c>
      <c r="E4" s="28">
        <v>1.3</v>
      </c>
      <c r="F4" s="28">
        <v>1.5</v>
      </c>
      <c r="G4" s="1"/>
      <c r="H4" s="1"/>
      <c r="I4" s="1"/>
      <c r="J4" s="1"/>
    </row>
    <row r="5" spans="1:10" ht="18.75">
      <c r="A5" s="26" t="s">
        <v>7</v>
      </c>
      <c r="B5" s="27"/>
      <c r="C5" s="27"/>
      <c r="D5" s="27"/>
      <c r="E5" s="27"/>
      <c r="F5" s="27"/>
      <c r="G5" s="1"/>
      <c r="H5" s="1"/>
      <c r="I5" s="1"/>
      <c r="J5" s="1"/>
    </row>
    <row r="6" spans="1:10" ht="18.75">
      <c r="A6" s="29" t="s">
        <v>8</v>
      </c>
      <c r="B6" s="30" t="s">
        <v>9</v>
      </c>
      <c r="C6" s="27"/>
      <c r="D6" s="27"/>
      <c r="E6" s="27"/>
      <c r="F6" s="27"/>
      <c r="G6" s="1"/>
      <c r="H6" s="1"/>
      <c r="I6" s="1"/>
      <c r="J6" s="1"/>
    </row>
    <row r="7" spans="1:10" ht="18.75">
      <c r="A7" s="31" t="s">
        <v>10</v>
      </c>
      <c r="B7" s="32">
        <v>40</v>
      </c>
      <c r="C7" s="27"/>
      <c r="D7" s="27"/>
      <c r="E7" s="27"/>
      <c r="F7" s="27"/>
      <c r="G7" s="1"/>
      <c r="H7" s="1"/>
      <c r="I7" s="1"/>
      <c r="J7" s="1"/>
    </row>
    <row r="8" spans="1:10" ht="18.75">
      <c r="A8" s="33" t="s">
        <v>11</v>
      </c>
      <c r="B8" s="32">
        <v>48</v>
      </c>
      <c r="C8" s="27"/>
      <c r="D8" s="27"/>
      <c r="E8" s="27"/>
      <c r="F8" s="27"/>
      <c r="G8" s="1"/>
      <c r="H8" s="1"/>
      <c r="I8" s="1"/>
      <c r="J8" s="1"/>
    </row>
    <row r="9" spans="1:10" ht="18.75">
      <c r="A9" s="33" t="s">
        <v>12</v>
      </c>
      <c r="B9" s="32">
        <v>32</v>
      </c>
      <c r="C9" s="27"/>
      <c r="D9" s="27"/>
      <c r="E9" s="27"/>
      <c r="F9" s="27"/>
      <c r="G9" s="1"/>
      <c r="H9" s="1"/>
      <c r="I9" s="1"/>
      <c r="J9" s="1"/>
    </row>
    <row r="10" spans="1:10" ht="18.75">
      <c r="A10" s="33" t="s">
        <v>13</v>
      </c>
      <c r="B10" s="32">
        <v>12</v>
      </c>
      <c r="C10" s="27"/>
      <c r="D10" s="27"/>
      <c r="E10" s="27"/>
      <c r="F10" s="27"/>
      <c r="G10" s="1"/>
      <c r="H10" s="1"/>
      <c r="I10" s="1"/>
      <c r="J10" s="1"/>
    </row>
    <row r="11" spans="1:10" ht="18.75">
      <c r="A11" s="34" t="s">
        <v>14</v>
      </c>
      <c r="B11" s="35">
        <v>12</v>
      </c>
      <c r="C11" s="27"/>
      <c r="D11" s="27"/>
      <c r="E11" s="27"/>
      <c r="F11" s="27"/>
      <c r="G11" s="1"/>
      <c r="H11" s="1"/>
      <c r="I11" s="1"/>
      <c r="J11" s="1"/>
    </row>
    <row r="12" spans="1:10" ht="18.75">
      <c r="A12" s="27"/>
      <c r="B12" s="27"/>
      <c r="C12" s="27"/>
      <c r="D12" s="27"/>
      <c r="E12" s="27"/>
      <c r="F12" s="27"/>
      <c r="G12" s="1"/>
      <c r="H12" s="1"/>
      <c r="I12" s="1"/>
      <c r="J12" s="1"/>
    </row>
    <row r="13" spans="1:10" ht="18.75">
      <c r="A13" s="28" t="s">
        <v>15</v>
      </c>
      <c r="B13" s="28">
        <f>E4*F4*B8</f>
        <v>93.600000000000009</v>
      </c>
      <c r="C13" s="25" t="s">
        <v>16</v>
      </c>
      <c r="D13" s="27"/>
      <c r="E13" s="27"/>
      <c r="F13" s="27"/>
      <c r="G13" s="1"/>
      <c r="H13" s="1"/>
      <c r="I13" s="1"/>
      <c r="J13" s="1"/>
    </row>
    <row r="14" spans="1:10" ht="18.75">
      <c r="A14" s="28" t="s">
        <v>17</v>
      </c>
      <c r="B14" s="28">
        <f>B13+B7</f>
        <v>133.60000000000002</v>
      </c>
      <c r="C14" s="25"/>
      <c r="D14" s="27"/>
      <c r="E14" s="27"/>
      <c r="F14" s="27"/>
      <c r="G14" s="1"/>
      <c r="H14" s="1"/>
      <c r="I14" s="1"/>
      <c r="J14" s="1"/>
    </row>
    <row r="15" spans="1:10" ht="18.75">
      <c r="A15" s="28" t="s">
        <v>18</v>
      </c>
      <c r="B15" s="28">
        <f>B9+B10+B11</f>
        <v>56</v>
      </c>
      <c r="C15" s="25"/>
      <c r="D15" s="27"/>
      <c r="E15" s="27"/>
      <c r="F15" s="27"/>
      <c r="G15" s="1"/>
      <c r="H15" s="1"/>
      <c r="I15" s="1"/>
      <c r="J15" s="1"/>
    </row>
    <row r="16" spans="1:10" ht="18.75">
      <c r="A16" s="28" t="s">
        <v>19</v>
      </c>
      <c r="B16" s="28">
        <f>B14+B15</f>
        <v>189.60000000000002</v>
      </c>
      <c r="C16" s="25"/>
      <c r="D16" s="27"/>
      <c r="E16" s="27"/>
      <c r="F16" s="27"/>
      <c r="G16" s="1"/>
      <c r="H16" s="1"/>
      <c r="I16" s="1"/>
      <c r="J16" s="1"/>
    </row>
    <row r="17" spans="1:10" ht="18.75">
      <c r="A17" s="28" t="s">
        <v>20</v>
      </c>
      <c r="B17" s="28">
        <f>B16/D4</f>
        <v>1.3640287769784174</v>
      </c>
      <c r="C17" s="25"/>
      <c r="D17" s="27"/>
      <c r="E17" s="27"/>
      <c r="F17" s="27"/>
      <c r="G17" s="1"/>
      <c r="H17" s="1"/>
      <c r="I17" s="1"/>
      <c r="J17" s="1"/>
    </row>
    <row r="18" spans="1:10" ht="18.75">
      <c r="A18" s="36" t="s">
        <v>21</v>
      </c>
      <c r="B18" s="28">
        <f>B16-B11</f>
        <v>177.60000000000002</v>
      </c>
      <c r="C18" s="25"/>
      <c r="D18" s="27"/>
      <c r="E18" s="27"/>
      <c r="F18" s="27"/>
      <c r="G18" s="1"/>
      <c r="H18" s="1"/>
      <c r="I18" s="1"/>
      <c r="J18" s="1"/>
    </row>
    <row r="19" spans="1:10" ht="18.75">
      <c r="A19" s="36" t="s">
        <v>22</v>
      </c>
      <c r="B19" s="28">
        <f>B18/D4</f>
        <v>1.2776978417266189</v>
      </c>
      <c r="C19" s="25"/>
      <c r="D19" s="27"/>
      <c r="E19" s="27"/>
      <c r="F19" s="27"/>
      <c r="G19" s="1"/>
      <c r="H19" s="1"/>
      <c r="I19" s="1"/>
      <c r="J19" s="1"/>
    </row>
    <row r="20" spans="1:10" ht="18.75">
      <c r="A20" s="2"/>
      <c r="B20" s="27"/>
      <c r="C20" s="2"/>
      <c r="D20" s="27"/>
      <c r="E20" s="27"/>
      <c r="F20" s="27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B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B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mergeCells count="1">
    <mergeCell ref="C13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33B9-4A67-46ED-92A1-A5241B9F351B}">
  <dimension ref="A1:J33"/>
  <sheetViews>
    <sheetView workbookViewId="0">
      <selection activeCell="I15" sqref="I15"/>
    </sheetView>
  </sheetViews>
  <sheetFormatPr defaultRowHeight="15"/>
  <cols>
    <col min="1" max="1" width="16" customWidth="1"/>
    <col min="2" max="2" width="18.7109375" customWidth="1"/>
    <col min="4" max="4" width="44.5703125" customWidth="1"/>
    <col min="5" max="5" width="23.85546875" customWidth="1"/>
    <col min="6" max="6" width="10" customWidth="1"/>
  </cols>
  <sheetData>
    <row r="1" spans="1:10" ht="18.75">
      <c r="A1" s="3" t="s">
        <v>23</v>
      </c>
      <c r="B1" s="4"/>
      <c r="C1" s="4"/>
      <c r="D1" s="4"/>
      <c r="E1" s="5"/>
      <c r="F1" s="5"/>
      <c r="G1" s="5"/>
      <c r="H1" s="2"/>
      <c r="I1" s="2"/>
      <c r="J1" s="2"/>
    </row>
    <row r="2" spans="1:10" ht="18.75">
      <c r="A2" s="6" t="s">
        <v>24</v>
      </c>
      <c r="B2" s="4"/>
      <c r="C2" s="4"/>
      <c r="D2" s="4"/>
      <c r="E2" s="5"/>
      <c r="F2" s="5"/>
      <c r="G2" s="5"/>
      <c r="H2" s="2"/>
      <c r="I2" s="2"/>
      <c r="J2" s="2"/>
    </row>
    <row r="3" spans="1:10" ht="18.75">
      <c r="A3" s="6" t="s">
        <v>25</v>
      </c>
      <c r="B3" s="4"/>
      <c r="C3" s="4"/>
      <c r="D3" s="4"/>
      <c r="E3" s="5"/>
      <c r="F3" s="5"/>
      <c r="G3" s="5"/>
      <c r="H3" s="2"/>
      <c r="I3" s="2"/>
      <c r="J3" s="2"/>
    </row>
    <row r="4" spans="1:10" ht="18.75">
      <c r="A4" s="6" t="s">
        <v>26</v>
      </c>
      <c r="B4" s="4"/>
      <c r="C4" s="4"/>
      <c r="D4" s="4"/>
      <c r="E4" s="5"/>
      <c r="F4" s="5"/>
      <c r="G4" s="5"/>
      <c r="H4" s="2"/>
      <c r="I4" s="2"/>
      <c r="J4" s="2"/>
    </row>
    <row r="5" spans="1:10" ht="18.75">
      <c r="A5" s="6" t="s">
        <v>27</v>
      </c>
      <c r="B5" s="4"/>
      <c r="C5" s="4"/>
      <c r="D5" s="4"/>
      <c r="E5" s="5"/>
      <c r="F5" s="7"/>
      <c r="G5" s="5"/>
      <c r="H5" s="2"/>
      <c r="I5" s="2"/>
      <c r="J5" s="2"/>
    </row>
    <row r="6" spans="1:10" ht="18.75">
      <c r="A6" s="6" t="s">
        <v>28</v>
      </c>
      <c r="B6" s="4"/>
      <c r="C6" s="4"/>
      <c r="D6" s="4"/>
      <c r="E6" s="8" t="s">
        <v>29</v>
      </c>
      <c r="F6" s="9">
        <v>1.3</v>
      </c>
      <c r="G6" s="2"/>
      <c r="H6" s="2"/>
      <c r="I6" s="2"/>
      <c r="J6" s="2"/>
    </row>
    <row r="7" spans="1:10" ht="18.75">
      <c r="A7" s="6" t="s">
        <v>30</v>
      </c>
      <c r="B7" s="4"/>
      <c r="C7" s="4"/>
      <c r="D7" s="4"/>
      <c r="E7" s="8" t="s">
        <v>31</v>
      </c>
      <c r="F7" s="10">
        <v>0.2</v>
      </c>
      <c r="G7" s="2"/>
      <c r="H7" s="2"/>
      <c r="I7" s="2"/>
      <c r="J7" s="2"/>
    </row>
    <row r="8" spans="1:10" ht="18.75">
      <c r="A8" s="3" t="s">
        <v>32</v>
      </c>
      <c r="B8" s="4"/>
      <c r="C8" s="4"/>
      <c r="D8" s="4"/>
      <c r="E8" s="8" t="s">
        <v>33</v>
      </c>
      <c r="F8" s="10">
        <v>0.2</v>
      </c>
      <c r="G8" s="2"/>
      <c r="H8" s="2"/>
      <c r="I8" s="2"/>
      <c r="J8" s="2"/>
    </row>
    <row r="9" spans="1:10" ht="18.75">
      <c r="A9" s="3" t="s">
        <v>34</v>
      </c>
      <c r="B9" s="4"/>
      <c r="C9" s="4"/>
      <c r="D9" s="4"/>
      <c r="E9" s="8" t="s">
        <v>35</v>
      </c>
      <c r="F9" s="8">
        <v>220</v>
      </c>
      <c r="G9" s="2"/>
      <c r="H9" s="2"/>
      <c r="I9" s="2"/>
      <c r="J9" s="2"/>
    </row>
    <row r="10" spans="1:10" ht="18.75">
      <c r="A10" s="3" t="s">
        <v>36</v>
      </c>
      <c r="B10" s="4"/>
      <c r="C10" s="4"/>
      <c r="D10" s="4"/>
      <c r="E10" s="11"/>
      <c r="F10" s="12"/>
      <c r="G10" s="12"/>
      <c r="H10" s="2"/>
      <c r="I10" s="2"/>
      <c r="J10" s="2"/>
    </row>
    <row r="11" spans="1:10" ht="18.7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18.7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8.75">
      <c r="A13" s="13" t="s">
        <v>8</v>
      </c>
      <c r="B13" s="14" t="s">
        <v>37</v>
      </c>
      <c r="C13" s="2"/>
      <c r="D13" s="21" t="s">
        <v>38</v>
      </c>
      <c r="E13" s="21">
        <f>B14-B15-B16+B17+B25+B21</f>
        <v>621.9</v>
      </c>
      <c r="F13" s="22" t="s">
        <v>39</v>
      </c>
      <c r="G13" s="2"/>
      <c r="H13" s="2"/>
      <c r="I13" s="2"/>
      <c r="J13" s="2"/>
    </row>
    <row r="14" spans="1:10" ht="18.75">
      <c r="A14" s="15" t="s">
        <v>40</v>
      </c>
      <c r="B14" s="16">
        <v>204</v>
      </c>
      <c r="C14" s="2"/>
      <c r="D14" s="21" t="s">
        <v>41</v>
      </c>
      <c r="E14" s="21">
        <f>B23+B24+B22+B21</f>
        <v>1429.8</v>
      </c>
      <c r="F14" s="22"/>
      <c r="G14" s="2"/>
      <c r="H14" s="2"/>
      <c r="I14" s="17"/>
      <c r="J14" s="2"/>
    </row>
    <row r="15" spans="1:10" ht="18.75">
      <c r="A15" s="18" t="s">
        <v>42</v>
      </c>
      <c r="B15" s="16">
        <v>33</v>
      </c>
      <c r="C15" s="2"/>
      <c r="D15" s="21" t="s">
        <v>43</v>
      </c>
      <c r="E15" s="21">
        <f>E13+E14</f>
        <v>2051.6999999999998</v>
      </c>
      <c r="F15" s="22"/>
      <c r="G15" s="2"/>
      <c r="H15" s="2"/>
      <c r="I15" s="2"/>
      <c r="J15" s="2"/>
    </row>
    <row r="16" spans="1:10" ht="18.75">
      <c r="A16" s="18" t="s">
        <v>44</v>
      </c>
      <c r="B16" s="16">
        <v>2.6</v>
      </c>
      <c r="C16" s="2"/>
      <c r="D16" s="21" t="s">
        <v>45</v>
      </c>
      <c r="E16" s="21">
        <f>E15/F9</f>
        <v>9.3259090909090894</v>
      </c>
      <c r="F16" s="22"/>
      <c r="G16" s="2"/>
      <c r="H16" s="2"/>
      <c r="I16" s="2"/>
      <c r="J16" s="2"/>
    </row>
    <row r="17" spans="1:10" ht="18.75">
      <c r="A17" s="18" t="s">
        <v>46</v>
      </c>
      <c r="B17" s="16">
        <v>57.4</v>
      </c>
      <c r="C17" s="2"/>
      <c r="D17" s="21" t="s">
        <v>47</v>
      </c>
      <c r="E17" s="21">
        <f>E15-B23</f>
        <v>1836.6999999999998</v>
      </c>
      <c r="F17" s="22"/>
      <c r="G17" s="2"/>
      <c r="H17" s="2"/>
      <c r="I17" s="2"/>
      <c r="J17" s="2"/>
    </row>
    <row r="18" spans="1:10" ht="18.75">
      <c r="A18" s="18" t="s">
        <v>14</v>
      </c>
      <c r="B18" s="16">
        <v>12</v>
      </c>
      <c r="C18" s="2"/>
      <c r="D18" s="21" t="s">
        <v>48</v>
      </c>
      <c r="E18" s="21">
        <f>E17/F9</f>
        <v>8.3486363636363627</v>
      </c>
      <c r="F18" s="22"/>
      <c r="G18" s="2"/>
      <c r="H18" s="2"/>
      <c r="I18" s="2"/>
      <c r="J18" s="2"/>
    </row>
    <row r="19" spans="1:10" ht="18.75">
      <c r="A19" s="18" t="s">
        <v>49</v>
      </c>
      <c r="B19" s="16">
        <v>301</v>
      </c>
      <c r="C19" s="2"/>
      <c r="D19" s="24"/>
      <c r="E19" s="24"/>
      <c r="F19" s="22"/>
      <c r="G19" s="2"/>
      <c r="H19" s="2"/>
      <c r="I19" s="2"/>
      <c r="J19" s="2"/>
    </row>
    <row r="20" spans="1:10" ht="18.75">
      <c r="A20" s="18" t="s">
        <v>50</v>
      </c>
      <c r="B20" s="16">
        <v>29</v>
      </c>
      <c r="C20" s="2"/>
      <c r="D20" s="21" t="s">
        <v>51</v>
      </c>
      <c r="E20" s="21">
        <f>E16*(1+F8)/100%</f>
        <v>11.191090909090907</v>
      </c>
      <c r="F20" s="22"/>
      <c r="G20" s="2"/>
      <c r="H20" s="2"/>
      <c r="I20" s="2"/>
      <c r="J20" s="2"/>
    </row>
    <row r="21" spans="1:10" ht="18.75">
      <c r="A21" s="18" t="s">
        <v>52</v>
      </c>
      <c r="B21" s="16">
        <v>4.8</v>
      </c>
      <c r="C21" s="2"/>
      <c r="D21" s="21" t="s">
        <v>53</v>
      </c>
      <c r="E21" s="21">
        <f>E20*(1+F7)/100%</f>
        <v>13.429309090909088</v>
      </c>
      <c r="F21" s="22"/>
      <c r="G21" s="2"/>
      <c r="H21" s="2"/>
      <c r="I21" s="2"/>
      <c r="J21" s="2"/>
    </row>
    <row r="22" spans="1:10" ht="18.75">
      <c r="A22" s="18" t="s">
        <v>54</v>
      </c>
      <c r="B22" s="16">
        <v>605</v>
      </c>
      <c r="C22" s="2"/>
      <c r="D22" s="24"/>
      <c r="E22" s="24"/>
      <c r="F22" s="22"/>
      <c r="G22" s="2"/>
      <c r="H22" s="2"/>
      <c r="I22" s="2"/>
      <c r="J22" s="2"/>
    </row>
    <row r="23" spans="1:10" ht="18.75">
      <c r="A23" s="18" t="s">
        <v>14</v>
      </c>
      <c r="B23" s="16">
        <v>215</v>
      </c>
      <c r="C23" s="2"/>
      <c r="D23" s="21" t="s">
        <v>55</v>
      </c>
      <c r="E23" s="21">
        <f>E21*F9</f>
        <v>2954.4479999999994</v>
      </c>
      <c r="F23" s="22"/>
      <c r="G23" s="2"/>
      <c r="H23" s="2"/>
      <c r="I23" s="2"/>
      <c r="J23" s="2"/>
    </row>
    <row r="24" spans="1:10" ht="18.75">
      <c r="A24" s="18" t="s">
        <v>56</v>
      </c>
      <c r="B24" s="16">
        <v>605</v>
      </c>
      <c r="C24" s="2"/>
      <c r="D24" s="21" t="s">
        <v>57</v>
      </c>
      <c r="E24" s="21">
        <f>E23-E25+E26</f>
        <v>902.74799999999959</v>
      </c>
      <c r="F24" s="22"/>
      <c r="G24" s="2"/>
      <c r="H24" s="2"/>
      <c r="I24" s="2"/>
      <c r="J24" s="2"/>
    </row>
    <row r="25" spans="1:10" ht="18.75">
      <c r="A25" s="19" t="s">
        <v>58</v>
      </c>
      <c r="B25" s="20">
        <f>B19*F6</f>
        <v>391.3</v>
      </c>
      <c r="C25" s="2"/>
      <c r="D25" s="21" t="s">
        <v>59</v>
      </c>
      <c r="E25" s="21">
        <f>E20*F9</f>
        <v>2462.0399999999995</v>
      </c>
      <c r="F25" s="22"/>
      <c r="G25" s="2"/>
      <c r="H25" s="2"/>
      <c r="I25" s="2"/>
      <c r="J25" s="2"/>
    </row>
    <row r="26" spans="1:10" ht="18.75">
      <c r="A26" s="2"/>
      <c r="B26" s="2"/>
      <c r="C26" s="2"/>
      <c r="D26" s="21" t="s">
        <v>60</v>
      </c>
      <c r="E26" s="21">
        <f>E25-E15</f>
        <v>410.33999999999969</v>
      </c>
      <c r="F26" s="22"/>
      <c r="G26" s="2"/>
      <c r="H26" s="2"/>
      <c r="I26" s="2"/>
      <c r="J26" s="2"/>
    </row>
    <row r="27" spans="1:10" ht="18.75">
      <c r="A27" s="2"/>
      <c r="B27" s="2"/>
      <c r="C27" s="2"/>
      <c r="D27" s="21" t="s">
        <v>61</v>
      </c>
      <c r="E27" s="21">
        <f>E26/E15*100</f>
        <v>19.999999999999986</v>
      </c>
      <c r="F27" s="21" t="s">
        <v>62</v>
      </c>
      <c r="G27" s="2"/>
      <c r="H27" s="2"/>
      <c r="I27" s="2"/>
      <c r="J27" s="2"/>
    </row>
    <row r="28" spans="1:10" ht="18.75">
      <c r="A28" s="2"/>
      <c r="B28" s="2"/>
      <c r="C28" s="2"/>
      <c r="D28" s="24"/>
      <c r="E28" s="24"/>
      <c r="F28" s="24"/>
      <c r="G28" s="2"/>
      <c r="H28" s="2"/>
      <c r="I28" s="2"/>
      <c r="J28" s="2"/>
    </row>
    <row r="29" spans="1:10" ht="18.75">
      <c r="A29" s="2"/>
      <c r="B29" s="2"/>
      <c r="C29" s="2"/>
      <c r="D29" s="21" t="s">
        <v>63</v>
      </c>
      <c r="E29" s="21">
        <f>CEILING(E14/(E21-E13/F9),1)</f>
        <v>135</v>
      </c>
      <c r="F29" s="21"/>
      <c r="G29" s="2"/>
      <c r="H29" s="2"/>
      <c r="I29" s="2"/>
      <c r="J29" s="2"/>
    </row>
    <row r="30" spans="1:10" ht="18.75">
      <c r="A30" s="2"/>
      <c r="B30" s="2"/>
      <c r="C30" s="2"/>
      <c r="D30" s="23" t="s">
        <v>64</v>
      </c>
      <c r="E30" s="21">
        <f>E29*E21</f>
        <v>1812.956727272727</v>
      </c>
      <c r="F30" s="21" t="s">
        <v>39</v>
      </c>
      <c r="G30" s="2"/>
      <c r="H30" s="2"/>
      <c r="I30" s="2"/>
      <c r="J30" s="2"/>
    </row>
    <row r="31" spans="1:10" ht="18.75">
      <c r="A31" s="2"/>
      <c r="B31" s="2"/>
      <c r="C31" s="2"/>
      <c r="D31" s="21" t="s">
        <v>65</v>
      </c>
      <c r="E31" s="21">
        <f>E30/E23*100</f>
        <v>61.363636363636367</v>
      </c>
      <c r="F31" s="21" t="s">
        <v>62</v>
      </c>
      <c r="G31" s="2"/>
      <c r="H31" s="2"/>
      <c r="I31" s="2"/>
      <c r="J31" s="2"/>
    </row>
    <row r="32" spans="1:10" ht="18.7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18.75">
      <c r="A33" s="2"/>
      <c r="B33" s="2"/>
      <c r="C33" s="2"/>
      <c r="D33" s="2"/>
      <c r="E33" s="2"/>
      <c r="F33" s="2"/>
      <c r="G33" s="2"/>
      <c r="H33" s="2"/>
      <c r="I33" s="2"/>
      <c r="J33" s="2"/>
    </row>
  </sheetData>
  <mergeCells count="1">
    <mergeCell ref="F13:F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2024-04-24T06:44:05Z</dcterms:created>
  <dcterms:modified xsi:type="dcterms:W3CDTF">2024-04-24T07:11:28Z</dcterms:modified>
  <cp:category/>
  <cp:contentStatus/>
</cp:coreProperties>
</file>