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480" activeTab="3"/>
  </bookViews>
  <sheets>
    <sheet name="Задача №1. " sheetId="1" r:id="rId1"/>
    <sheet name="Задача №2." sheetId="2" r:id="rId2"/>
    <sheet name="Задача №3" sheetId="3" r:id="rId3"/>
    <sheet name="Задача №4" sheetId="4" r:id="rId4"/>
  </sheets>
  <calcPr calcId="144525"/>
</workbook>
</file>

<file path=xl/sharedStrings.xml><?xml version="1.0" encoding="utf-8"?>
<sst xmlns="http://schemas.openxmlformats.org/spreadsheetml/2006/main" count="87" uniqueCount="72">
  <si>
    <t xml:space="preserve">Задача №1. </t>
  </si>
  <si>
    <t>k1=</t>
  </si>
  <si>
    <t>k2=</t>
  </si>
  <si>
    <t>1 год амортизация</t>
  </si>
  <si>
    <t>2 год амортизация</t>
  </si>
  <si>
    <t>Остаточная стоимость</t>
  </si>
  <si>
    <t>Износ в %</t>
  </si>
  <si>
    <t>Первоначальной стоимостью –</t>
  </si>
  <si>
    <t>Сроком службы</t>
  </si>
  <si>
    <t>Сумма</t>
  </si>
  <si>
    <t xml:space="preserve">должен уложить </t>
  </si>
  <si>
    <t xml:space="preserve">За 1-й год работы уложено </t>
  </si>
  <si>
    <r>
      <rPr>
        <sz val="11"/>
        <color theme="1"/>
        <rFont val="Calibri"/>
        <charset val="134"/>
      </rPr>
      <t>за 2-й год</t>
    </r>
  </si>
  <si>
    <r>
      <rPr>
        <sz val="11"/>
        <color theme="1"/>
        <rFont val="Calibri"/>
        <charset val="134"/>
      </rPr>
      <t>Найдите начисленную сумму амортизации, остаточную стоимость рельсоукладчика и коэффициент его износа после 2-х лет эксплуатации.</t>
    </r>
  </si>
  <si>
    <t>Линейный способ</t>
  </si>
  <si>
    <t>Амортизация в год в %</t>
  </si>
  <si>
    <t>Сумма амортизации</t>
  </si>
  <si>
    <t>на 24 так как за два года</t>
  </si>
  <si>
    <t>Сумма чисел</t>
  </si>
  <si>
    <t>Сумма чисел до определенного срока службы</t>
  </si>
  <si>
    <t>Амортизация 1 год в %</t>
  </si>
  <si>
    <t>Амортизация 2 год в %</t>
  </si>
  <si>
    <t>1 год амортизация сумма</t>
  </si>
  <si>
    <t>2 год амортизация сумма</t>
  </si>
  <si>
    <t>Задача №2.</t>
  </si>
  <si>
    <t>Установка  приборов</t>
  </si>
  <si>
    <t>Начальная стоимость</t>
  </si>
  <si>
    <t>Амортизация год в %</t>
  </si>
  <si>
    <t xml:space="preserve">Амортизация в 1 месяц </t>
  </si>
  <si>
    <t>Остаток в 1 месяц</t>
  </si>
  <si>
    <t>Средняя стоимость</t>
  </si>
  <si>
    <t>фондоотдача</t>
  </si>
  <si>
    <t>Кол-во установок</t>
  </si>
  <si>
    <t xml:space="preserve">Полезный срок службы </t>
  </si>
  <si>
    <r>
      <rPr>
        <sz val="11"/>
        <color theme="1"/>
        <rFont val="Calibri"/>
        <charset val="134"/>
      </rPr>
      <t>оптовая цена без НДС</t>
    </r>
  </si>
  <si>
    <t xml:space="preserve">Амортизация во 2 месяц </t>
  </si>
  <si>
    <t>Остаток во 2 месяц</t>
  </si>
  <si>
    <t>Стоимость всех договоров –  руб.</t>
  </si>
  <si>
    <r>
      <rPr>
        <sz val="11"/>
        <color theme="1"/>
        <rFont val="Calibri"/>
        <charset val="134"/>
      </rPr>
      <t>суммарный НДС по ним</t>
    </r>
  </si>
  <si>
    <r>
      <rPr>
        <sz val="11"/>
        <color theme="1"/>
        <rFont val="Calibri"/>
        <charset val="134"/>
      </rPr>
      <t>Регистрационные сборы</t>
    </r>
  </si>
  <si>
    <t xml:space="preserve">Амортизация в 3 месяц </t>
  </si>
  <si>
    <t>Остаток в 3 месяц</t>
  </si>
  <si>
    <t>Найдите сумму амортизации по методу уменьшаемого остатка за первые 3 месяца эксплуатации установок, их остаточную стоимость и фондоотдачу при выручке от реализации продукции за 3 месяца 279000 руб.</t>
  </si>
  <si>
    <t>выручка за 3 месяца</t>
  </si>
  <si>
    <t>Амортизация за 3 месяца</t>
  </si>
  <si>
    <t xml:space="preserve">Задача №3. </t>
  </si>
  <si>
    <t>первоначальная стоимость</t>
  </si>
  <si>
    <t>k1</t>
  </si>
  <si>
    <t>Амортизация 1 год</t>
  </si>
  <si>
    <t>Остаток за 1 год</t>
  </si>
  <si>
    <t>срок службы</t>
  </si>
  <si>
    <r>
      <rPr>
        <sz val="11"/>
        <color rgb="FF000000"/>
        <rFont val="Calibri"/>
        <charset val="134"/>
      </rPr>
      <t>должен отштамповать</t>
    </r>
  </si>
  <si>
    <t xml:space="preserve">За 1-й год работы изготовлено </t>
  </si>
  <si>
    <t>k2</t>
  </si>
  <si>
    <t>Амортизация 2 год</t>
  </si>
  <si>
    <t>Остаток за 2 год</t>
  </si>
  <si>
    <r>
      <rPr>
        <sz val="11"/>
        <color rgb="FF000000"/>
        <rFont val="Calibri"/>
        <charset val="134"/>
      </rPr>
      <t>за 2-й год</t>
    </r>
  </si>
  <si>
    <r>
      <rPr>
        <sz val="11"/>
        <color rgb="FF000000"/>
        <rFont val="Calibri"/>
        <charset val="134"/>
      </rPr>
      <t>Фондоотдача</t>
    </r>
  </si>
  <si>
    <r>
      <rPr>
        <sz val="11"/>
        <color rgb="FF000000"/>
        <rFont val="Calibri"/>
        <charset val="134"/>
      </rPr>
      <t>Доход от реализации отштампованных заготовок составил</t>
    </r>
  </si>
  <si>
    <r>
      <rPr>
        <sz val="11"/>
        <color rgb="FF000000"/>
        <rFont val="Calibri"/>
        <charset val="134"/>
      </rPr>
      <t xml:space="preserve"> Найдите остаточную стоимость пресса, коэффициент его износа и фондоотдачу после 2-х лет эксплуатации.</t>
    </r>
  </si>
  <si>
    <t xml:space="preserve">Задача №4. </t>
  </si>
  <si>
    <t>Метод уменьшения остатка</t>
  </si>
  <si>
    <t>Время эксплуатации мес</t>
  </si>
  <si>
    <t>полезный срок службы лет</t>
  </si>
  <si>
    <t>цена вагона</t>
  </si>
  <si>
    <t xml:space="preserve">доставка </t>
  </si>
  <si>
    <t>кол-во вагонов</t>
  </si>
  <si>
    <t>цена вагонов</t>
  </si>
  <si>
    <t>Ндс</t>
  </si>
  <si>
    <t>Амортизация в месяц</t>
  </si>
  <si>
    <t>Остаток месяц</t>
  </si>
  <si>
    <t>Остаток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</si>
</sst>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B25" sqref="B25"/>
    </sheetView>
  </sheetViews>
  <sheetFormatPr defaultColWidth="9.14285714285714" defaultRowHeight="18.75"/>
  <cols>
    <col min="1" max="1" width="64.8571428571429" style="11" customWidth="1"/>
    <col min="2" max="2" width="15.7142857142857" style="11" customWidth="1"/>
    <col min="3" max="3" width="29.5714285714286" style="11" customWidth="1"/>
    <col min="4" max="4" width="22" style="11" customWidth="1"/>
    <col min="5" max="5" width="16.2857142857143" style="11"/>
    <col min="6" max="6" width="24.1428571428571" style="11" customWidth="1"/>
    <col min="7" max="7" width="32.7142857142857" style="11" customWidth="1"/>
    <col min="8" max="8" width="29.7142857142857" style="11" customWidth="1"/>
    <col min="9" max="9" width="18.8571428571429" style="11" customWidth="1"/>
    <col min="10" max="16384" width="9.14285714285714" style="11"/>
  </cols>
  <sheetData>
    <row r="1" spans="1:1">
      <c r="A1" s="12" t="s">
        <v>0</v>
      </c>
    </row>
    <row r="2" spans="4:9"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</row>
    <row r="3" ht="47" customHeight="1" spans="1:9">
      <c r="A3" s="12" t="s">
        <v>7</v>
      </c>
      <c r="B3" s="11">
        <v>18500</v>
      </c>
      <c r="D3" s="11">
        <f>B6/B5</f>
        <v>0.125</v>
      </c>
      <c r="E3" s="11">
        <f>B7/B5</f>
        <v>0.0928571428571429</v>
      </c>
      <c r="F3" s="11">
        <f>D3*B3</f>
        <v>2312.5</v>
      </c>
      <c r="G3" s="11">
        <f>E3*B3</f>
        <v>1717.85714285714</v>
      </c>
      <c r="H3" s="11">
        <f>B3-F5</f>
        <v>14469.6428571429</v>
      </c>
      <c r="I3" s="14">
        <f>(B6+B7)/B5*100</f>
        <v>21.7857142857143</v>
      </c>
    </row>
    <row r="4" spans="1:6">
      <c r="A4" s="12" t="s">
        <v>8</v>
      </c>
      <c r="B4" s="11">
        <v>10</v>
      </c>
      <c r="F4" s="11" t="s">
        <v>9</v>
      </c>
    </row>
    <row r="5" spans="1:6">
      <c r="A5" s="9" t="s">
        <v>10</v>
      </c>
      <c r="B5" s="11">
        <v>14000</v>
      </c>
      <c r="F5" s="11">
        <f>F3+G3</f>
        <v>4030.35714285714</v>
      </c>
    </row>
    <row r="6" spans="1:2">
      <c r="A6" s="9" t="s">
        <v>11</v>
      </c>
      <c r="B6" s="11">
        <v>1750</v>
      </c>
    </row>
    <row r="7" spans="1:2">
      <c r="A7" s="9" t="s">
        <v>12</v>
      </c>
      <c r="B7" s="11">
        <v>1300</v>
      </c>
    </row>
    <row r="8" ht="45" spans="1:1">
      <c r="A8" s="10" t="s">
        <v>13</v>
      </c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">
      <c r="A10" s="11" t="s">
        <v>14</v>
      </c>
    </row>
    <row r="11" spans="1:2">
      <c r="A11" s="11" t="s">
        <v>15</v>
      </c>
      <c r="B11" s="11">
        <f>1/B4*100</f>
        <v>10</v>
      </c>
    </row>
    <row r="12" spans="1:3">
      <c r="A12" s="11" t="s">
        <v>16</v>
      </c>
      <c r="B12" s="11">
        <f>(B11*B3/(12*100)*24)</f>
        <v>3700</v>
      </c>
      <c r="C12" s="11" t="s">
        <v>17</v>
      </c>
    </row>
    <row r="13" spans="1:2">
      <c r="A13" s="11" t="s">
        <v>5</v>
      </c>
      <c r="B13" s="11">
        <f>B3-B12</f>
        <v>14800</v>
      </c>
    </row>
    <row r="14" spans="1:2">
      <c r="A14" s="11" t="s">
        <v>6</v>
      </c>
      <c r="B14" s="11">
        <f>(B6+B7)/B5*100</f>
        <v>21.7857142857143</v>
      </c>
    </row>
    <row r="16" spans="1:10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">
      <c r="A17" s="11" t="s">
        <v>18</v>
      </c>
    </row>
    <row r="18" spans="1:2">
      <c r="A18" s="11" t="s">
        <v>19</v>
      </c>
      <c r="B18" s="11">
        <f>1+2+3+4+5+6+7+8+9+10</f>
        <v>55</v>
      </c>
    </row>
    <row r="19" spans="1:2">
      <c r="A19" s="11" t="s">
        <v>20</v>
      </c>
      <c r="B19" s="11">
        <f>B4/B18*100</f>
        <v>18.1818181818182</v>
      </c>
    </row>
    <row r="20" spans="1:2">
      <c r="A20" s="11" t="s">
        <v>21</v>
      </c>
      <c r="B20" s="11">
        <f>9/B18*100</f>
        <v>16.3636363636364</v>
      </c>
    </row>
    <row r="21" spans="1:2">
      <c r="A21" s="11" t="s">
        <v>22</v>
      </c>
      <c r="B21" s="11">
        <f>(B3*B19/(12*100))*12</f>
        <v>3363.63636363636</v>
      </c>
    </row>
    <row r="22" spans="1:2">
      <c r="A22" s="11" t="s">
        <v>23</v>
      </c>
      <c r="B22" s="11">
        <f>(B3*B20/(12*100))*12</f>
        <v>3027.27272727273</v>
      </c>
    </row>
    <row r="23" spans="1:2">
      <c r="A23" s="11" t="s">
        <v>5</v>
      </c>
      <c r="B23" s="11">
        <f>B3-B21-B22</f>
        <v>12109.0909090909</v>
      </c>
    </row>
    <row r="24" spans="1:2">
      <c r="A24" s="11" t="s">
        <v>6</v>
      </c>
      <c r="B24" s="11">
        <f>(B6+B7)/B5*100</f>
        <v>21.7857142857143</v>
      </c>
    </row>
  </sheetData>
  <mergeCells count="4">
    <mergeCell ref="F4:G4"/>
    <mergeCell ref="F5:G5"/>
    <mergeCell ref="A10:E10"/>
    <mergeCell ref="A17:D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11" sqref="H11"/>
    </sheetView>
  </sheetViews>
  <sheetFormatPr defaultColWidth="9.14285714285714" defaultRowHeight="15"/>
  <cols>
    <col min="1" max="1" width="40.2857142857143" customWidth="1"/>
    <col min="5" max="5" width="21" customWidth="1"/>
    <col min="6" max="6" width="27.5714285714286" customWidth="1"/>
    <col min="7" max="7" width="20" customWidth="1"/>
    <col min="8" max="8" width="24.8571428571429" customWidth="1"/>
    <col min="9" max="9" width="26.1428571428571" customWidth="1"/>
    <col min="11" max="11" width="23.8571428571429" customWidth="1"/>
    <col min="12" max="12" width="24.2857142857143" customWidth="1"/>
  </cols>
  <sheetData>
    <row r="1" spans="1:12">
      <c r="A1" s="1" t="s">
        <v>24</v>
      </c>
      <c r="B1" s="1"/>
      <c r="C1" s="1"/>
      <c r="D1" s="8"/>
      <c r="E1" s="8" t="s">
        <v>25</v>
      </c>
      <c r="F1" s="8" t="s">
        <v>26</v>
      </c>
      <c r="G1" t="s">
        <v>27</v>
      </c>
      <c r="H1" t="s">
        <v>28</v>
      </c>
      <c r="I1" t="s">
        <v>29</v>
      </c>
      <c r="K1" t="s">
        <v>30</v>
      </c>
      <c r="L1" t="s">
        <v>31</v>
      </c>
    </row>
    <row r="2" spans="1:12">
      <c r="A2" t="s">
        <v>32</v>
      </c>
      <c r="B2">
        <v>5</v>
      </c>
      <c r="E2">
        <f>B2*B4</f>
        <v>268700</v>
      </c>
      <c r="F2">
        <f>E2+B5+B7+B6</f>
        <v>292040.75</v>
      </c>
      <c r="G2">
        <f>1/B3*100</f>
        <v>20</v>
      </c>
      <c r="H2">
        <f>F2*G2/(12*100)</f>
        <v>4867.34583333333</v>
      </c>
      <c r="I2">
        <f>F2-H2</f>
        <v>287173.404166667</v>
      </c>
      <c r="K2">
        <f>(I8+I5+I2+F2)/4</f>
        <v>284820.515670428</v>
      </c>
      <c r="L2">
        <f>B9/K2</f>
        <v>0.979564268196315</v>
      </c>
    </row>
    <row r="3" spans="1:2">
      <c r="A3" t="s">
        <v>33</v>
      </c>
      <c r="B3">
        <v>5</v>
      </c>
    </row>
    <row r="4" spans="1:9">
      <c r="A4" s="9" t="s">
        <v>34</v>
      </c>
      <c r="B4">
        <v>53740</v>
      </c>
      <c r="H4" t="s">
        <v>35</v>
      </c>
      <c r="I4" t="s">
        <v>36</v>
      </c>
    </row>
    <row r="5" spans="1:9">
      <c r="A5" s="9" t="s">
        <v>37</v>
      </c>
      <c r="B5">
        <v>18300</v>
      </c>
      <c r="H5">
        <f>I2*G2/(12*100)</f>
        <v>4786.22340277778</v>
      </c>
      <c r="I5">
        <f>I2-H5</f>
        <v>282387.180763889</v>
      </c>
    </row>
    <row r="6" spans="1:2">
      <c r="A6" s="9" t="s">
        <v>38</v>
      </c>
      <c r="B6" s="9">
        <v>2790.75</v>
      </c>
    </row>
    <row r="7" spans="1:9">
      <c r="A7" s="9" t="s">
        <v>39</v>
      </c>
      <c r="B7" s="9">
        <v>2250</v>
      </c>
      <c r="H7" t="s">
        <v>40</v>
      </c>
      <c r="I7" t="s">
        <v>41</v>
      </c>
    </row>
    <row r="8" s="7" customFormat="1" ht="95" customHeight="1" spans="1:9">
      <c r="A8" s="10" t="s">
        <v>42</v>
      </c>
      <c r="H8" s="7">
        <f>I5*G2/(12*100)</f>
        <v>4706.45301273148</v>
      </c>
      <c r="I8" s="7">
        <f>I5-H8</f>
        <v>277680.727751157</v>
      </c>
    </row>
    <row r="9" spans="1:8">
      <c r="A9" t="s">
        <v>43</v>
      </c>
      <c r="B9">
        <v>279000</v>
      </c>
      <c r="H9" t="s">
        <v>44</v>
      </c>
    </row>
    <row r="10" spans="8:8">
      <c r="H10">
        <f>H2+H5+H8</f>
        <v>14360.0222488426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17" sqref="H17"/>
    </sheetView>
  </sheetViews>
  <sheetFormatPr defaultColWidth="9.14285714285714" defaultRowHeight="15"/>
  <cols>
    <col min="1" max="1" width="55.8571428571429" customWidth="1"/>
    <col min="2" max="2" width="9.57142857142857"/>
    <col min="5" max="6" width="12.8571428571429"/>
    <col min="7" max="7" width="22.2857142857143" customWidth="1"/>
    <col min="9" max="9" width="22.8571428571429" customWidth="1"/>
    <col min="11" max="11" width="15.2857142857143" customWidth="1"/>
    <col min="13" max="13" width="21.7142857142857" customWidth="1"/>
  </cols>
  <sheetData>
    <row r="1" spans="1:3">
      <c r="A1" s="1" t="s">
        <v>45</v>
      </c>
      <c r="B1" s="1"/>
      <c r="C1" s="1"/>
    </row>
    <row r="2" spans="1:13">
      <c r="A2" t="s">
        <v>46</v>
      </c>
      <c r="B2">
        <v>670000</v>
      </c>
      <c r="E2" t="s">
        <v>47</v>
      </c>
      <c r="G2" t="s">
        <v>48</v>
      </c>
      <c r="I2" t="s">
        <v>49</v>
      </c>
      <c r="K2" t="s">
        <v>6</v>
      </c>
      <c r="M2" t="s">
        <v>30</v>
      </c>
    </row>
    <row r="3" spans="1:13">
      <c r="A3" s="5" t="s">
        <v>50</v>
      </c>
      <c r="B3">
        <v>10</v>
      </c>
      <c r="E3">
        <f>B5/B4</f>
        <v>0.12</v>
      </c>
      <c r="G3">
        <f>E3*B2</f>
        <v>80400</v>
      </c>
      <c r="I3">
        <f>B2-G3</f>
        <v>589600</v>
      </c>
      <c r="K3">
        <f>(B5+B6)/B4*100</f>
        <v>22.6666666666667</v>
      </c>
      <c r="M3">
        <f>(I6+I3+B2)/3</f>
        <v>592577.777777778</v>
      </c>
    </row>
    <row r="4" spans="1:2">
      <c r="A4" s="5" t="s">
        <v>51</v>
      </c>
      <c r="B4">
        <v>15000000</v>
      </c>
    </row>
    <row r="5" spans="1:9">
      <c r="A5" s="5" t="s">
        <v>52</v>
      </c>
      <c r="B5">
        <v>1800000</v>
      </c>
      <c r="E5" t="s">
        <v>53</v>
      </c>
      <c r="G5" t="s">
        <v>54</v>
      </c>
      <c r="I5" t="s">
        <v>55</v>
      </c>
    </row>
    <row r="6" spans="1:11">
      <c r="A6" s="5" t="s">
        <v>56</v>
      </c>
      <c r="B6">
        <v>1600000</v>
      </c>
      <c r="E6">
        <f>B6/B4</f>
        <v>0.106666666666667</v>
      </c>
      <c r="G6">
        <f>E6*B2</f>
        <v>71466.6666666667</v>
      </c>
      <c r="I6">
        <f>I3-G6</f>
        <v>518133.333333333</v>
      </c>
      <c r="K6" s="5" t="s">
        <v>57</v>
      </c>
    </row>
    <row r="7" spans="1:11">
      <c r="A7" s="5" t="s">
        <v>58</v>
      </c>
      <c r="B7">
        <v>435500</v>
      </c>
      <c r="K7">
        <f>B7/M3</f>
        <v>0.734924623115578</v>
      </c>
    </row>
    <row r="8" ht="30" spans="1:7">
      <c r="A8" s="6" t="s">
        <v>59</v>
      </c>
      <c r="G8" t="s">
        <v>16</v>
      </c>
    </row>
    <row r="9" spans="7:7">
      <c r="G9">
        <f>G6+G3</f>
        <v>151866.666666667</v>
      </c>
    </row>
  </sheetData>
  <mergeCells count="1">
    <mergeCell ref="A1:C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topLeftCell="A10" workbookViewId="0">
      <selection activeCell="A39" sqref="A39"/>
    </sheetView>
  </sheetViews>
  <sheetFormatPr defaultColWidth="9.14285714285714" defaultRowHeight="15"/>
  <cols>
    <col min="1" max="1" width="33.7142857142857" customWidth="1"/>
    <col min="2" max="3" width="14.7142857142857" customWidth="1"/>
    <col min="4" max="13" width="12.8571428571429"/>
  </cols>
  <sheetData>
    <row r="1" spans="1:6">
      <c r="A1" t="s">
        <v>60</v>
      </c>
      <c r="D1" s="1" t="s">
        <v>61</v>
      </c>
      <c r="E1" s="1"/>
      <c r="F1" s="1"/>
    </row>
    <row r="3" spans="1:2">
      <c r="A3" t="s">
        <v>62</v>
      </c>
      <c r="B3">
        <v>12</v>
      </c>
    </row>
    <row r="4" spans="1:2">
      <c r="A4" t="s">
        <v>63</v>
      </c>
      <c r="B4">
        <v>14</v>
      </c>
    </row>
    <row r="5" spans="1:2">
      <c r="A5" t="s">
        <v>64</v>
      </c>
      <c r="B5">
        <f>1750000</f>
        <v>1750000</v>
      </c>
    </row>
    <row r="6" spans="1:2">
      <c r="A6" t="s">
        <v>65</v>
      </c>
      <c r="B6">
        <v>80000</v>
      </c>
    </row>
    <row r="7" spans="1:2">
      <c r="A7" t="s">
        <v>66</v>
      </c>
      <c r="B7">
        <v>2</v>
      </c>
    </row>
    <row r="8" spans="1:2">
      <c r="A8" t="s">
        <v>67</v>
      </c>
      <c r="B8">
        <f>B5*B7</f>
        <v>3500000</v>
      </c>
    </row>
    <row r="9" spans="1:2">
      <c r="A9" t="s">
        <v>68</v>
      </c>
      <c r="B9" s="2">
        <v>12200</v>
      </c>
    </row>
    <row r="10" spans="1:2">
      <c r="A10" t="s">
        <v>15</v>
      </c>
      <c r="B10" s="2">
        <f>1/B4*100</f>
        <v>7.14285714285714</v>
      </c>
    </row>
    <row r="11" spans="1:2">
      <c r="A11" t="s">
        <v>26</v>
      </c>
      <c r="B11">
        <f>B8+(B6-B9)</f>
        <v>3567800</v>
      </c>
    </row>
    <row r="15" spans="1:1">
      <c r="A15" t="s">
        <v>69</v>
      </c>
    </row>
    <row r="16" spans="1:12">
      <c r="A16" s="3">
        <v>1</v>
      </c>
      <c r="B16" s="3">
        <v>2</v>
      </c>
      <c r="C16" s="3">
        <v>3</v>
      </c>
      <c r="D16" s="3">
        <v>4</v>
      </c>
      <c r="E16" s="3">
        <v>5</v>
      </c>
      <c r="F16" s="3">
        <v>6</v>
      </c>
      <c r="G16" s="3">
        <v>7</v>
      </c>
      <c r="H16" s="3">
        <v>8</v>
      </c>
      <c r="I16" s="3">
        <v>9</v>
      </c>
      <c r="J16" s="3">
        <v>10</v>
      </c>
      <c r="K16" s="3">
        <v>11</v>
      </c>
      <c r="L16" s="3">
        <v>12</v>
      </c>
    </row>
    <row r="17" spans="1:12">
      <c r="A17" s="3">
        <f>B11*B10/(12*100)</f>
        <v>21236.9047619048</v>
      </c>
      <c r="B17" s="3">
        <f>A17*$B$10/(12*100)</f>
        <v>126.41014739229</v>
      </c>
      <c r="C17" s="3">
        <f t="shared" ref="C17:L17" si="0">B17*$B$10/(12*100)</f>
        <v>0.752441353525537</v>
      </c>
      <c r="D17" s="3">
        <f t="shared" si="0"/>
        <v>0.00447881758050915</v>
      </c>
      <c r="E17" s="3">
        <f t="shared" si="0"/>
        <v>2.66596284554116e-5</v>
      </c>
      <c r="F17" s="3">
        <f t="shared" si="0"/>
        <v>1.58688264615545e-7</v>
      </c>
      <c r="G17" s="3">
        <f t="shared" si="0"/>
        <v>9.4457300366396e-10</v>
      </c>
      <c r="H17" s="3">
        <f t="shared" si="0"/>
        <v>5.62245835514262e-12</v>
      </c>
      <c r="I17" s="3">
        <f t="shared" si="0"/>
        <v>3.3467014018706e-14</v>
      </c>
      <c r="J17" s="3">
        <f t="shared" si="0"/>
        <v>1.99208416778012e-16</v>
      </c>
      <c r="K17" s="3">
        <f t="shared" si="0"/>
        <v>1.18576438558341e-18</v>
      </c>
      <c r="L17" s="3">
        <f t="shared" si="0"/>
        <v>7.05812134275837e-21</v>
      </c>
    </row>
    <row r="20" spans="1:1">
      <c r="A20" t="s">
        <v>70</v>
      </c>
    </row>
    <row r="21" spans="1:12">
      <c r="A21" s="3">
        <v>1</v>
      </c>
      <c r="B21" s="3">
        <v>2</v>
      </c>
      <c r="C21" s="3">
        <v>3</v>
      </c>
      <c r="D21" s="3">
        <v>4</v>
      </c>
      <c r="E21" s="3">
        <v>5</v>
      </c>
      <c r="F21" s="3">
        <v>6</v>
      </c>
      <c r="G21" s="3">
        <v>7</v>
      </c>
      <c r="H21" s="3">
        <v>8</v>
      </c>
      <c r="I21" s="3">
        <v>9</v>
      </c>
      <c r="J21" s="3">
        <v>10</v>
      </c>
      <c r="K21" s="3">
        <v>11</v>
      </c>
      <c r="L21" s="3">
        <v>12</v>
      </c>
    </row>
    <row r="22" spans="1:12">
      <c r="A22" s="3">
        <f>B11-A17</f>
        <v>3546563.0952381</v>
      </c>
      <c r="B22" s="3">
        <f>A22-B17</f>
        <v>3546436.6850907</v>
      </c>
      <c r="C22" s="3">
        <f t="shared" ref="C22:L22" si="1">B22-C17</f>
        <v>3546435.93264935</v>
      </c>
      <c r="D22" s="3">
        <f t="shared" si="1"/>
        <v>3546435.92817053</v>
      </c>
      <c r="E22" s="3">
        <f t="shared" si="1"/>
        <v>3546435.92814387</v>
      </c>
      <c r="F22" s="3">
        <f t="shared" si="1"/>
        <v>3546435.92814371</v>
      </c>
      <c r="G22" s="3">
        <f t="shared" si="1"/>
        <v>3546435.92814371</v>
      </c>
      <c r="H22" s="3">
        <f t="shared" si="1"/>
        <v>3546435.92814371</v>
      </c>
      <c r="I22" s="3">
        <f t="shared" si="1"/>
        <v>3546435.92814371</v>
      </c>
      <c r="J22" s="3">
        <f t="shared" si="1"/>
        <v>3546435.92814371</v>
      </c>
      <c r="K22" s="3">
        <f t="shared" si="1"/>
        <v>3546435.92814371</v>
      </c>
      <c r="L22" s="3">
        <f t="shared" si="1"/>
        <v>3546435.92814371</v>
      </c>
    </row>
    <row r="26" spans="1:3">
      <c r="A26" t="s">
        <v>16</v>
      </c>
      <c r="C26" t="s">
        <v>71</v>
      </c>
    </row>
    <row r="27" spans="1:3">
      <c r="A27" s="2">
        <f>SUM(A17:L17)</f>
        <v>21364.0718562874</v>
      </c>
      <c r="C27">
        <f>B11-A27</f>
        <v>3546435.92814371</v>
      </c>
    </row>
    <row r="29" spans="1:1">
      <c r="A29" t="s">
        <v>6</v>
      </c>
    </row>
    <row r="30" spans="1:1">
      <c r="A30">
        <f>1/B4*100</f>
        <v>7.14285714285714</v>
      </c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4:6">
      <c r="D32" s="1" t="s">
        <v>14</v>
      </c>
      <c r="E32" s="1"/>
      <c r="F32" s="1"/>
    </row>
    <row r="36" spans="1:2">
      <c r="A36" t="s">
        <v>16</v>
      </c>
      <c r="B36">
        <f>B11*B10/(12*100)*12</f>
        <v>254842.857142857</v>
      </c>
    </row>
    <row r="37" spans="1:2">
      <c r="A37" t="s">
        <v>70</v>
      </c>
      <c r="B37">
        <f>B11-B36</f>
        <v>3312957.14285714</v>
      </c>
    </row>
    <row r="38" spans="1:2">
      <c r="A38" t="s">
        <v>6</v>
      </c>
      <c r="B38">
        <f>1/B4*100</f>
        <v>7.14285714285714</v>
      </c>
    </row>
  </sheetData>
  <mergeCells count="2">
    <mergeCell ref="D1:F1"/>
    <mergeCell ref="D32:F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Задача №1. </vt:lpstr>
      <vt:lpstr>Задача №2.</vt:lpstr>
      <vt:lpstr>Задача №3</vt:lpstr>
      <vt:lpstr>Задача №4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ВЫХУХОЛЬ</dc:creator>
  <cp:lastModifiedBy>fergus</cp:lastModifiedBy>
  <dcterms:created xsi:type="dcterms:W3CDTF">2024-03-26T06:14:58Z</dcterms:created>
  <dcterms:modified xsi:type="dcterms:W3CDTF">2024-03-27T05:25:53Z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AF9AE3315C3C4FBD80F966651D05C8F1_11</vt:lpwstr>
  </property>
  <property fmtid="{D5CDD505-2E9C-101B-9397-08002B2CF9AE}" pid="3" name="KSOProductBuildVer">
    <vt:lpwstr>1049-12.2.0.13472</vt:lpwstr>
  </property>
</Properties>
</file>