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30" firstSheet="1" activeTab="1"/>
  </bookViews>
  <sheets>
    <sheet name="02Назначение(с.176)" sheetId="2" r:id="rId1"/>
    <sheet name="03Аудиторы(с.182)" sheetId="4" r:id="rId2"/>
    <sheet name="04Подбор_команды(с.194)" sheetId="5" r:id="rId3"/>
    <sheet name="04Подбор_команды(с.194) (2)" sheetId="8" r:id="rId4"/>
    <sheet name="05Управление_запасами(с.345)" sheetId="6" r:id="rId5"/>
    <sheet name="06Управление_запасами(с.351)" sheetId="7" r:id="rId6"/>
  </sheets>
  <definedNames>
    <definedName name="solver_typ" localSheetId="1" hidden="1">2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2147483647</definedName>
    <definedName name="solver_tim" localSheetId="1" hidden="1">2147483647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2147483647</definedName>
    <definedName name="solver_mip" localSheetId="1" hidden="1">2147483647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  <definedName name="solver_opt" localSheetId="2" hidden="1">'04Подбор_команды(с.194)'!$H$16</definedName>
    <definedName name="solver_typ" localSheetId="2" hidden="1">2</definedName>
    <definedName name="solver_val" localSheetId="2" hidden="1">0</definedName>
    <definedName name="solver_adj" localSheetId="2" hidden="1">'04Подбор_команды(с.194)'!$B$2:$G$15</definedName>
    <definedName name="solver_neg" localSheetId="2" hidden="1">1</definedName>
    <definedName name="solver_num" localSheetId="2" hidden="1">0</definedName>
    <definedName name="solver_lin" localSheetId="2" hidden="1">0</definedName>
    <definedName name="solver_eng" localSheetId="2" hidden="1">1</definedName>
    <definedName name="solver_ver" localSheetId="2" hidden="1">3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  <definedName name="solver_opt" localSheetId="3" hidden="1">'04Подбор_команды(с.194) (2)'!$H$16</definedName>
    <definedName name="solver_typ" localSheetId="3" hidden="1">2</definedName>
    <definedName name="solver_val" localSheetId="3" hidden="1">0</definedName>
    <definedName name="solver_adj" localSheetId="3" hidden="1">'04Подбор_команды(с.194) (2)'!$B$18:$G$31</definedName>
    <definedName name="solver_neg" localSheetId="3" hidden="1">1</definedName>
    <definedName name="solver_num" localSheetId="3" hidden="1">2</definedName>
    <definedName name="solver_lin" localSheetId="3" hidden="1">1</definedName>
    <definedName name="solver_eng" localSheetId="3" hidden="1">2</definedName>
    <definedName name="solver_ver" localSheetId="3" hidden="1">3</definedName>
    <definedName name="solver_lhs1" localSheetId="3" hidden="1">'04Подбор_команды(с.194) (2)'!$B$32:$G$32</definedName>
    <definedName name="solver_rel1" localSheetId="3" hidden="1">2</definedName>
    <definedName name="solver_rhs1" localSheetId="3" hidden="1">0</definedName>
    <definedName name="solver_pre" localSheetId="3" hidden="1">0.000001</definedName>
    <definedName name="solver_itr" localSheetId="3" hidden="1">0</definedName>
    <definedName name="solver_tim" localSheetId="3" hidden="1">0</definedName>
    <definedName name="solver_tol" localSheetId="3" hidden="1">0.01</definedName>
    <definedName name="solver_sho" localSheetId="3" hidden="1">0</definedName>
    <definedName name="solver_rlx" localSheetId="3" hidden="1">0</definedName>
    <definedName name="solver_nod" localSheetId="3" hidden="1">0</definedName>
    <definedName name="solver_mip" localSheetId="3" hidden="1">0</definedName>
    <definedName name="solver_scl" localSheetId="3" hidden="1">1</definedName>
    <definedName name="solver_cvg" localSheetId="3" hidden="1">0.0001</definedName>
    <definedName name="solver_drv" localSheetId="3" hidden="1">1</definedName>
    <definedName name="solver_msl" localSheetId="3" hidden="1">0</definedName>
    <definedName name="solver_ssz" localSheetId="3" hidden="1">100</definedName>
    <definedName name="solver_rsd" localSheetId="3" hidden="1">0</definedName>
    <definedName name="solver_rbv" localSheetId="3" hidden="1">1</definedName>
    <definedName name="solver_lhs2" localSheetId="3" hidden="1">'04Подбор_команды(с.194) (2)'!$H$18:$H$31</definedName>
    <definedName name="solver_rel2" localSheetId="3" hidden="1">2</definedName>
    <definedName name="solver_rhs2" localSheetId="3" hidden="1">1</definedName>
  </definedNames>
  <calcPr calcId="144525"/>
</workbook>
</file>

<file path=xl/sharedStrings.xml><?xml version="1.0" encoding="utf-8"?>
<sst xmlns="http://schemas.openxmlformats.org/spreadsheetml/2006/main" count="227" uniqueCount="63">
  <si>
    <t>Аня</t>
  </si>
  <si>
    <t>Маша</t>
  </si>
  <si>
    <t>Катя</t>
  </si>
  <si>
    <t>Лиза</t>
  </si>
  <si>
    <t>Ольга</t>
  </si>
  <si>
    <t>Софья</t>
  </si>
  <si>
    <t>Иван</t>
  </si>
  <si>
    <t>Михаил</t>
  </si>
  <si>
    <t>Павел</t>
  </si>
  <si>
    <t>Николай</t>
  </si>
  <si>
    <t>Алексей</t>
  </si>
  <si>
    <t>Петр</t>
  </si>
  <si>
    <t>Конторы</t>
  </si>
  <si>
    <t>Клиенты</t>
  </si>
  <si>
    <t>Не исп.</t>
  </si>
  <si>
    <t>Число сотрудников</t>
  </si>
  <si>
    <t>Гаапвилл</t>
  </si>
  <si>
    <t>Финанстаун</t>
  </si>
  <si>
    <t>Исабург</t>
  </si>
  <si>
    <t>Нью-Баланс</t>
  </si>
  <si>
    <t>Заявки</t>
  </si>
  <si>
    <t xml:space="preserve">Время, минут </t>
  </si>
  <si>
    <t>О1</t>
  </si>
  <si>
    <t>О2</t>
  </si>
  <si>
    <t>О3</t>
  </si>
  <si>
    <t>О4</t>
  </si>
  <si>
    <t>О5</t>
  </si>
  <si>
    <t>Другие работы</t>
  </si>
  <si>
    <t>Рабочее время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</si>
  <si>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</si>
  <si>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</si>
  <si>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</si>
  <si>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</si>
  <si>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</si>
  <si>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</si>
  <si>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</si>
  <si>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</si>
  <si>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</si>
  <si>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Р10</t>
  </si>
  <si>
    <t>Р11</t>
  </si>
  <si>
    <t>Р12</t>
  </si>
  <si>
    <t>Р13</t>
  </si>
  <si>
    <t>Р14</t>
  </si>
  <si>
    <t>Раб.дней</t>
  </si>
  <si>
    <t>всего раб.час</t>
  </si>
  <si>
    <t>h</t>
  </si>
  <si>
    <t>S</t>
  </si>
  <si>
    <t>D</t>
  </si>
  <si>
    <t>Поставщик А</t>
  </si>
  <si>
    <t>Поставщик В</t>
  </si>
  <si>
    <t>Порог скидки, макс.</t>
  </si>
  <si>
    <t>мин.</t>
  </si>
  <si>
    <t>Цена</t>
  </si>
  <si>
    <t>EOQ</t>
  </si>
  <si>
    <t>Реальный Q</t>
  </si>
  <si>
    <t>TH (хранение)</t>
  </si>
  <si>
    <t>TS(доставка)</t>
  </si>
  <si>
    <t>T(полные)</t>
  </si>
  <si>
    <t>Т+ТС</t>
  </si>
  <si>
    <t>n*</t>
  </si>
  <si>
    <t>n</t>
  </si>
  <si>
    <t>Q</t>
  </si>
  <si>
    <t>T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</si>
</sst>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_-* #\ ##0.00&quot;₽&quot;_-;\-* #\ ##0.00&quot;₽&quot;_-;_-* &quot;-&quot;??&quot;₽&quot;_-;_-@_-"/>
    <numFmt numFmtId="181" formatCode="#\ ##0.00_ ;\-#\ ##0.00\ "/>
    <numFmt numFmtId="182" formatCode="#\ ##0"/>
    <numFmt numFmtId="183" formatCode="_-[$$-409]* #\ ##0.00_ ;_-[$$-409]* \-#\ ##0.00\ ;_-[$$-409]* &quot;-&quot;??_ ;_-@_ "/>
    <numFmt numFmtId="184" formatCode="#\ ##0.0"/>
  </numFmts>
  <fonts count="22">
    <font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8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10" borderId="11" applyNumberFormat="0" applyAlignment="0" applyProtection="0">
      <alignment vertical="center"/>
    </xf>
    <xf numFmtId="0" fontId="13" fillId="10" borderId="10" applyNumberFormat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1" fontId="0" fillId="0" borderId="1" xfId="49" applyNumberFormat="1" applyFon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82" fontId="0" fillId="0" borderId="1" xfId="49" applyNumberFormat="1" applyFont="1" applyBorder="1" applyAlignment="1">
      <alignment horizontal="left" vertical="center"/>
    </xf>
    <xf numFmtId="182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83" fontId="0" fillId="2" borderId="1" xfId="0" applyNumberFormat="1" applyFill="1" applyBorder="1"/>
    <xf numFmtId="183" fontId="0" fillId="3" borderId="0" xfId="0" applyNumberFormat="1" applyFill="1"/>
    <xf numFmtId="0" fontId="0" fillId="0" borderId="1" xfId="0" applyBorder="1"/>
    <xf numFmtId="183" fontId="0" fillId="0" borderId="1" xfId="0" applyNumberFormat="1" applyBorder="1"/>
    <xf numFmtId="182" fontId="0" fillId="0" borderId="1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0" fillId="2" borderId="1" xfId="0" applyNumberFormat="1" applyFill="1" applyBorder="1" applyAlignment="1">
      <alignment horizontal="center" vertical="center"/>
    </xf>
    <xf numFmtId="184" fontId="0" fillId="3" borderId="1" xfId="0" applyNumberFormat="1" applyFill="1" applyBorder="1" applyAlignment="1">
      <alignment horizontal="center" vertical="center"/>
    </xf>
    <xf numFmtId="182" fontId="0" fillId="3" borderId="2" xfId="0" applyNumberFormat="1" applyFill="1" applyBorder="1" applyAlignment="1">
      <alignment horizontal="center" vertical="center"/>
    </xf>
    <xf numFmtId="182" fontId="0" fillId="2" borderId="2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82" fontId="0" fillId="0" borderId="1" xfId="0" applyNumberFormat="1" applyBorder="1"/>
    <xf numFmtId="182" fontId="0" fillId="2" borderId="1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" fillId="0" borderId="1" xfId="0" applyFont="1" applyFill="1" applyBorder="1" applyAlignment="1"/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/>
    <xf numFmtId="0" fontId="0" fillId="2" borderId="1" xfId="0" applyFill="1" applyBorder="1"/>
    <xf numFmtId="0" fontId="0" fillId="7" borderId="0" xfId="0" applyFill="1"/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Денежный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219075</xdr:colOff>
      <xdr:row>1</xdr:row>
      <xdr:rowOff>85725</xdr:rowOff>
    </xdr:from>
    <xdr:ext cx="1125220" cy="1553210"/>
    <xdr:sp>
      <xdr:nvSpPr>
        <xdr:cNvPr id="2" name="Текстовое поле 1"/>
        <xdr:cNvSpPr txBox="1"/>
      </xdr:nvSpPr>
      <xdr:spPr>
        <a:xfrm>
          <a:off x="6334125" y="276225"/>
          <a:ext cx="1125220" cy="155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 b="1"/>
            <a:t>A,</a:t>
          </a:r>
          <a:endParaRPr lang="en-US" altLang="ru-RU" sz="1100" b="1"/>
        </a:p>
        <a:p>
          <a:pPr algn="l"/>
          <a:r>
            <a:rPr lang="ru-RU" altLang="en-US" sz="1100" b="1"/>
            <a:t>Распределение</a:t>
          </a:r>
          <a:endParaRPr lang="ru-RU" altLang="en-US" sz="1100" b="1"/>
        </a:p>
        <a:p>
          <a:pPr algn="l"/>
          <a:r>
            <a:rPr lang="ru-RU" altLang="en-US" sz="1100" b="1"/>
            <a:t>Иван-Аня</a:t>
          </a:r>
          <a:endParaRPr lang="ru-RU" altLang="en-US" sz="1100" b="1"/>
        </a:p>
        <a:p>
          <a:pPr algn="l"/>
          <a:r>
            <a:rPr lang="ru-RU" altLang="en-US" sz="1100" b="1"/>
            <a:t>Михаил- Маша</a:t>
          </a:r>
          <a:endParaRPr lang="ru-RU" altLang="en-US" sz="1100" b="1"/>
        </a:p>
        <a:p>
          <a:pPr algn="l"/>
          <a:r>
            <a:rPr lang="ru-RU" altLang="en-US" sz="1100" b="1"/>
            <a:t>Павел-Лиза</a:t>
          </a:r>
          <a:endParaRPr lang="ru-RU" altLang="en-US" sz="1100" b="1"/>
        </a:p>
        <a:p>
          <a:pPr algn="l"/>
          <a:r>
            <a:rPr lang="ru-RU" altLang="en-US" sz="1100" b="1"/>
            <a:t>Николай-Ольга</a:t>
          </a:r>
          <a:endParaRPr lang="ru-RU" altLang="en-US" sz="1100" b="1"/>
        </a:p>
        <a:p>
          <a:pPr algn="l"/>
          <a:r>
            <a:rPr lang="ru-RU" altLang="en-US" sz="1100" b="1"/>
            <a:t>Алексей-Софья</a:t>
          </a:r>
          <a:endParaRPr lang="ru-RU" altLang="en-US" sz="1100" b="1"/>
        </a:p>
        <a:p>
          <a:pPr algn="l"/>
          <a:r>
            <a:rPr lang="ru-RU" altLang="en-US" sz="1100" b="1"/>
            <a:t>Петр-Катя</a:t>
          </a:r>
          <a:endParaRPr lang="ru-RU" altLang="en-US" sz="1100" b="1"/>
        </a:p>
      </xdr:txBody>
    </xdr:sp>
    <xdr:clientData/>
  </xdr:oneCellAnchor>
  <xdr:oneCellAnchor>
    <xdr:from>
      <xdr:col>12</xdr:col>
      <xdr:colOff>180975</xdr:colOff>
      <xdr:row>12</xdr:row>
      <xdr:rowOff>114300</xdr:rowOff>
    </xdr:from>
    <xdr:ext cx="309880" cy="273685"/>
    <xdr:sp>
      <xdr:nvSpPr>
        <xdr:cNvPr id="3" name="Текстовое поле 2"/>
        <xdr:cNvSpPr txBox="1"/>
      </xdr:nvSpPr>
      <xdr:spPr>
        <a:xfrm>
          <a:off x="8096250" y="24003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ru-RU" altLang="en-US" sz="1100"/>
        </a:p>
      </xdr:txBody>
    </xdr:sp>
    <xdr:clientData/>
  </xdr:oneCellAnchor>
  <xdr:twoCellAnchor editAs="oneCell">
    <xdr:from>
      <xdr:col>0</xdr:col>
      <xdr:colOff>635</xdr:colOff>
      <xdr:row>19</xdr:row>
      <xdr:rowOff>123825</xdr:rowOff>
    </xdr:from>
    <xdr:to>
      <xdr:col>8</xdr:col>
      <xdr:colOff>257810</xdr:colOff>
      <xdr:row>29</xdr:row>
      <xdr:rowOff>133350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3743325"/>
          <a:ext cx="5772150" cy="191452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9</xdr:col>
      <xdr:colOff>57150</xdr:colOff>
      <xdr:row>11</xdr:row>
      <xdr:rowOff>133350</xdr:rowOff>
    </xdr:from>
    <xdr:ext cx="1958340" cy="273685"/>
    <xdr:sp>
      <xdr:nvSpPr>
        <xdr:cNvPr id="5" name="Текстовое поле 4"/>
        <xdr:cNvSpPr txBox="1"/>
      </xdr:nvSpPr>
      <xdr:spPr>
        <a:xfrm>
          <a:off x="6172200" y="2228850"/>
          <a:ext cx="195834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 b="1"/>
            <a:t>B. </a:t>
          </a:r>
          <a:r>
            <a:rPr lang="ru-RU" altLang="en-US" sz="1100" b="1"/>
            <a:t>Михаил-Маша. Он равен 8</a:t>
          </a:r>
          <a:endParaRPr lang="ru-RU" altLang="en-US" sz="1100" b="1"/>
        </a:p>
      </xdr:txBody>
    </xdr:sp>
    <xdr:clientData/>
  </xdr:oneCellAnchor>
  <xdr:oneCellAnchor>
    <xdr:from>
      <xdr:col>11</xdr:col>
      <xdr:colOff>0</xdr:colOff>
      <xdr:row>18</xdr:row>
      <xdr:rowOff>47625</xdr:rowOff>
    </xdr:from>
    <xdr:ext cx="309880" cy="273685"/>
    <xdr:sp>
      <xdr:nvSpPr>
        <xdr:cNvPr id="6" name="Текстовое поле 5"/>
        <xdr:cNvSpPr txBox="1"/>
      </xdr:nvSpPr>
      <xdr:spPr>
        <a:xfrm>
          <a:off x="7315200" y="3476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ru-RU" altLang="en-US" sz="1100"/>
        </a:p>
      </xdr:txBody>
    </xdr:sp>
    <xdr:clientData/>
  </xdr:oneCellAnchor>
  <xdr:oneCellAnchor>
    <xdr:from>
      <xdr:col>9</xdr:col>
      <xdr:colOff>533400</xdr:colOff>
      <xdr:row>32</xdr:row>
      <xdr:rowOff>9525</xdr:rowOff>
    </xdr:from>
    <xdr:ext cx="1111885" cy="1370330"/>
    <xdr:sp>
      <xdr:nvSpPr>
        <xdr:cNvPr id="7" name="Текстовое поле 6"/>
        <xdr:cNvSpPr txBox="1"/>
      </xdr:nvSpPr>
      <xdr:spPr>
        <a:xfrm>
          <a:off x="6648450" y="6105525"/>
          <a:ext cx="1111885" cy="137033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 b="1"/>
            <a:t>D.</a:t>
          </a:r>
          <a:endParaRPr lang="en-US" altLang="ru-RU" sz="1100" b="1"/>
        </a:p>
        <a:p>
          <a:pPr algn="l"/>
          <a:r>
            <a:rPr lang="ru-RU" altLang="en-US" sz="1100" b="1"/>
            <a:t>Иван-Аня</a:t>
          </a:r>
          <a:endParaRPr lang="ru-RU" altLang="en-US" sz="1100" b="1"/>
        </a:p>
        <a:p>
          <a:pPr algn="l"/>
          <a:r>
            <a:rPr lang="ru-RU" altLang="en-US" sz="1100" b="1"/>
            <a:t>Михаил-Софья</a:t>
          </a:r>
          <a:endParaRPr lang="ru-RU" altLang="en-US" sz="1100" b="1"/>
        </a:p>
        <a:p>
          <a:pPr algn="l"/>
          <a:r>
            <a:rPr lang="ru-RU" altLang="en-US" sz="1100" b="1"/>
            <a:t>Павел-Маша</a:t>
          </a:r>
          <a:endParaRPr lang="ru-RU" altLang="en-US" sz="1100" b="1"/>
        </a:p>
        <a:p>
          <a:pPr algn="l"/>
          <a:r>
            <a:rPr lang="ru-RU" altLang="en-US" sz="1100" b="1"/>
            <a:t>Николай-Ольга</a:t>
          </a:r>
          <a:endParaRPr lang="ru-RU" altLang="en-US" sz="1100" b="1"/>
        </a:p>
        <a:p>
          <a:pPr algn="l"/>
          <a:r>
            <a:rPr lang="ru-RU" altLang="en-US" sz="1100" b="1"/>
            <a:t>Алексей-Лиза</a:t>
          </a:r>
          <a:endParaRPr lang="ru-RU" altLang="en-US" sz="1100" b="1"/>
        </a:p>
        <a:p>
          <a:pPr algn="l"/>
          <a:r>
            <a:rPr lang="ru-RU" altLang="en-US" sz="1100" b="1"/>
            <a:t>Петр-Катя</a:t>
          </a:r>
          <a:endParaRPr lang="ru-RU" altLang="en-US" sz="1100" b="1"/>
        </a:p>
      </xdr:txBody>
    </xdr:sp>
    <xdr:clientData/>
  </xdr:oneCellAnchor>
  <xdr:oneCellAnchor>
    <xdr:from>
      <xdr:col>9</xdr:col>
      <xdr:colOff>228600</xdr:colOff>
      <xdr:row>21</xdr:row>
      <xdr:rowOff>114300</xdr:rowOff>
    </xdr:from>
    <xdr:ext cx="2209165" cy="456565"/>
    <xdr:sp>
      <xdr:nvSpPr>
        <xdr:cNvPr id="8" name="Текстовое поле 7"/>
        <xdr:cNvSpPr txBox="1"/>
      </xdr:nvSpPr>
      <xdr:spPr>
        <a:xfrm>
          <a:off x="6343650" y="4114800"/>
          <a:ext cx="2209165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sz="1100" b="1"/>
            <a:t>C. </a:t>
          </a:r>
          <a:r>
            <a:rPr lang="ru-RU" altLang="en-US" sz="1100" b="1"/>
            <a:t>Есть дополнительное решение</a:t>
          </a:r>
          <a:endParaRPr lang="ru-RU" altLang="en-US" sz="1100" b="1"/>
        </a:p>
        <a:p>
          <a:pPr algn="l"/>
          <a:r>
            <a:rPr lang="ru-RU" altLang="en-US" sz="1100" b="1"/>
            <a:t>4, 4, 1, 1, 8, 1.</a:t>
          </a:r>
          <a:endParaRPr lang="ru-RU" altLang="en-US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77470</xdr:colOff>
      <xdr:row>17</xdr:row>
      <xdr:rowOff>47625</xdr:rowOff>
    </xdr:from>
    <xdr:to>
      <xdr:col>8</xdr:col>
      <xdr:colOff>220345</xdr:colOff>
      <xdr:row>24</xdr:row>
      <xdr:rowOff>142875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470" y="3286125"/>
          <a:ext cx="5657850" cy="142875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10</xdr:col>
      <xdr:colOff>142875</xdr:colOff>
      <xdr:row>17</xdr:row>
      <xdr:rowOff>123825</xdr:rowOff>
    </xdr:from>
    <xdr:ext cx="2825115" cy="456565"/>
    <xdr:sp>
      <xdr:nvSpPr>
        <xdr:cNvPr id="3" name="Текстовое поле 2"/>
        <xdr:cNvSpPr txBox="1"/>
      </xdr:nvSpPr>
      <xdr:spPr>
        <a:xfrm>
          <a:off x="6858000" y="3362325"/>
          <a:ext cx="2825115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 b="1"/>
            <a:t>У Гаапвилла 6 клиентов</a:t>
          </a:r>
          <a:endParaRPr lang="ru-RU" altLang="en-US" sz="1100" b="1"/>
        </a:p>
        <a:p>
          <a:pPr algn="l"/>
          <a:r>
            <a:rPr lang="ru-RU" altLang="en-US" sz="1100" b="1"/>
            <a:t>Финанстаун - 2, Исабург - 2, Нью-Баланс - 2.</a:t>
          </a:r>
          <a:endParaRPr lang="ru-RU" altLang="en-US" sz="1100" b="1"/>
        </a:p>
      </xdr:txBody>
    </xdr:sp>
    <xdr:clientData/>
  </xdr:oneCellAnchor>
  <xdr:oneCellAnchor>
    <xdr:from>
      <xdr:col>2</xdr:col>
      <xdr:colOff>95885</xdr:colOff>
      <xdr:row>47</xdr:row>
      <xdr:rowOff>152400</xdr:rowOff>
    </xdr:from>
    <xdr:ext cx="1887855" cy="822325"/>
    <xdr:sp>
      <xdr:nvSpPr>
        <xdr:cNvPr id="4" name="Текстовое поле 3"/>
        <xdr:cNvSpPr txBox="1"/>
      </xdr:nvSpPr>
      <xdr:spPr>
        <a:xfrm>
          <a:off x="2010410" y="9105900"/>
          <a:ext cx="1887855" cy="82232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/>
            <a:t>У Гаапвилла 6 сотрудников</a:t>
          </a:r>
          <a:endParaRPr lang="ru-RU" altLang="en-US" sz="1100"/>
        </a:p>
        <a:p>
          <a:pPr algn="l"/>
          <a:r>
            <a:rPr lang="ru-RU" altLang="en-US" sz="1100"/>
            <a:t>У Финанстаун 7 сотрудников</a:t>
          </a:r>
          <a:endParaRPr lang="ru-RU" altLang="en-US" sz="1100"/>
        </a:p>
        <a:p>
          <a:pPr algn="l"/>
          <a:r>
            <a:rPr lang="ru-RU" altLang="en-US" sz="1100"/>
            <a:t>У Исамбурга 4 сотрудника</a:t>
          </a:r>
          <a:endParaRPr lang="ru-RU" altLang="en-US" sz="1100"/>
        </a:p>
        <a:p>
          <a:pPr algn="l"/>
          <a:r>
            <a:rPr lang="ru-RU" altLang="en-US" sz="1100"/>
            <a:t>У Нью-Баланс 3 сотрудника</a:t>
          </a:r>
          <a:endParaRPr lang="ru-RU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504825</xdr:colOff>
      <xdr:row>0</xdr:row>
      <xdr:rowOff>171450</xdr:rowOff>
    </xdr:from>
    <xdr:to>
      <xdr:col>18</xdr:col>
      <xdr:colOff>95250</xdr:colOff>
      <xdr:row>11</xdr:row>
      <xdr:rowOff>114300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72525" y="171450"/>
          <a:ext cx="5876925" cy="203835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10</xdr:col>
      <xdr:colOff>419100</xdr:colOff>
      <xdr:row>14</xdr:row>
      <xdr:rowOff>19050</xdr:rowOff>
    </xdr:from>
    <xdr:ext cx="4225290" cy="273685"/>
    <xdr:sp>
      <xdr:nvSpPr>
        <xdr:cNvPr id="3" name="Текстовое поле 2"/>
        <xdr:cNvSpPr txBox="1"/>
      </xdr:nvSpPr>
      <xdr:spPr>
        <a:xfrm>
          <a:off x="10172700" y="2686050"/>
          <a:ext cx="422529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ru-RU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ru-RU" sz="1100" b="1"/>
            <a:t>P3,p4,p7,p9,p13 </a:t>
          </a:r>
          <a:r>
            <a:rPr lang="ru-RU" altLang="en-US" sz="1100" b="1"/>
            <a:t>Время 366,6 рабочих часов или 9,58 рабочих дней</a:t>
          </a:r>
          <a:endParaRPr lang="ru-RU" altLang="en-US" sz="1100" b="1"/>
        </a:p>
      </xdr:txBody>
    </xdr:sp>
    <xdr:clientData/>
  </xdr:oneCellAnchor>
  <xdr:twoCellAnchor editAs="oneCell">
    <xdr:from>
      <xdr:col>11</xdr:col>
      <xdr:colOff>57150</xdr:colOff>
      <xdr:row>16</xdr:row>
      <xdr:rowOff>47625</xdr:rowOff>
    </xdr:from>
    <xdr:to>
      <xdr:col>23</xdr:col>
      <xdr:colOff>295275</xdr:colOff>
      <xdr:row>40</xdr:row>
      <xdr:rowOff>123825</xdr:rowOff>
    </xdr:to>
    <xdr:pic>
      <xdr:nvPicPr>
        <xdr:cNvPr id="4" name="Изображение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410825" y="3095625"/>
          <a:ext cx="7439025" cy="4648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504825</xdr:colOff>
      <xdr:row>0</xdr:row>
      <xdr:rowOff>171450</xdr:rowOff>
    </xdr:from>
    <xdr:to>
      <xdr:col>18</xdr:col>
      <xdr:colOff>95250</xdr:colOff>
      <xdr:row>11</xdr:row>
      <xdr:rowOff>114300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72525" y="171450"/>
          <a:ext cx="5876925" cy="203835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12</xdr:col>
      <xdr:colOff>9525</xdr:colOff>
      <xdr:row>16</xdr:row>
      <xdr:rowOff>76200</xdr:rowOff>
    </xdr:from>
    <xdr:ext cx="309880" cy="273685"/>
    <xdr:sp>
      <xdr:nvSpPr>
        <xdr:cNvPr id="5" name="Текстовое поле 4"/>
        <xdr:cNvSpPr txBox="1"/>
      </xdr:nvSpPr>
      <xdr:spPr>
        <a:xfrm>
          <a:off x="10963275" y="312420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ru-RU" altLang="en-US" sz="1100"/>
        </a:p>
      </xdr:txBody>
    </xdr:sp>
    <xdr:clientData/>
  </xdr:oneCellAnchor>
  <xdr:twoCellAnchor editAs="oneCell">
    <xdr:from>
      <xdr:col>10</xdr:col>
      <xdr:colOff>123825</xdr:colOff>
      <xdr:row>23</xdr:row>
      <xdr:rowOff>76200</xdr:rowOff>
    </xdr:from>
    <xdr:to>
      <xdr:col>22</xdr:col>
      <xdr:colOff>371475</xdr:colOff>
      <xdr:row>48</xdr:row>
      <xdr:rowOff>19050</xdr:rowOff>
    </xdr:to>
    <xdr:pic>
      <xdr:nvPicPr>
        <xdr:cNvPr id="6" name="Изображение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877425" y="4457700"/>
          <a:ext cx="7448550" cy="470535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10</xdr:col>
      <xdr:colOff>457200</xdr:colOff>
      <xdr:row>15</xdr:row>
      <xdr:rowOff>104775</xdr:rowOff>
    </xdr:from>
    <xdr:ext cx="5528310" cy="456565"/>
    <xdr:sp>
      <xdr:nvSpPr>
        <xdr:cNvPr id="7" name="Текстовое поле 6"/>
        <xdr:cNvSpPr txBox="1"/>
      </xdr:nvSpPr>
      <xdr:spPr>
        <a:xfrm>
          <a:off x="10210800" y="2962275"/>
          <a:ext cx="552831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en-US" altLang="ru-RU" b="1">
              <a:sym typeface="+mn-ea"/>
            </a:rPr>
            <a:t>P3,p4,p7,p9,p13</a:t>
          </a:r>
          <a:r>
            <a:rPr lang="ru-RU" altLang="en-US" b="1">
              <a:sym typeface="+mn-ea"/>
            </a:rPr>
            <a:t>,</a:t>
          </a:r>
          <a:r>
            <a:rPr lang="en-US" altLang="ru-RU" b="1">
              <a:sym typeface="+mn-ea"/>
            </a:rPr>
            <a:t>p1,p5,p9,p11,p12,14 </a:t>
          </a:r>
          <a:r>
            <a:rPr lang="ru-RU" altLang="en-US" b="1">
              <a:sym typeface="+mn-ea"/>
            </a:rPr>
            <a:t>Время 783,3 рабочих часов или 11,25 рабочих дней</a:t>
          </a:r>
          <a:endParaRPr lang="ru-RU" altLang="en-US" sz="1100" b="1"/>
        </a:p>
        <a:p>
          <a:pPr algn="l"/>
          <a:endParaRPr lang="ru-RU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371475</xdr:colOff>
      <xdr:row>0</xdr:row>
      <xdr:rowOff>38100</xdr:rowOff>
    </xdr:from>
    <xdr:to>
      <xdr:col>18</xdr:col>
      <xdr:colOff>400050</xdr:colOff>
      <xdr:row>9</xdr:row>
      <xdr:rowOff>57150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857875" y="38100"/>
          <a:ext cx="6029325" cy="173355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9</xdr:col>
      <xdr:colOff>352425</xdr:colOff>
      <xdr:row>14</xdr:row>
      <xdr:rowOff>76200</xdr:rowOff>
    </xdr:from>
    <xdr:ext cx="2054225" cy="273685"/>
    <xdr:sp>
      <xdr:nvSpPr>
        <xdr:cNvPr id="3" name="Текстовое поле 2"/>
        <xdr:cNvSpPr txBox="1"/>
      </xdr:nvSpPr>
      <xdr:spPr>
        <a:xfrm>
          <a:off x="6438900" y="2743200"/>
          <a:ext cx="205422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 b="1"/>
            <a:t>Предпочтем мы Поставщика </a:t>
          </a:r>
          <a:r>
            <a:rPr lang="en-US" altLang="ru-RU" sz="1100" b="1"/>
            <a:t>B</a:t>
          </a:r>
          <a:endParaRPr lang="en-US" altLang="ru-RU" sz="1100" b="1"/>
        </a:p>
      </xdr:txBody>
    </xdr:sp>
    <xdr:clientData/>
  </xdr:oneCellAnchor>
  <xdr:oneCellAnchor>
    <xdr:from>
      <xdr:col>13</xdr:col>
      <xdr:colOff>476250</xdr:colOff>
      <xdr:row>10</xdr:row>
      <xdr:rowOff>171450</xdr:rowOff>
    </xdr:from>
    <xdr:ext cx="1723390" cy="1553210"/>
    <xdr:sp>
      <xdr:nvSpPr>
        <xdr:cNvPr id="4" name="Текстовое поле 3"/>
        <xdr:cNvSpPr txBox="1"/>
      </xdr:nvSpPr>
      <xdr:spPr>
        <a:xfrm>
          <a:off x="8963025" y="2076450"/>
          <a:ext cx="1723390" cy="155321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 b="1"/>
            <a:t>Оптимальные заказы это</a:t>
          </a:r>
          <a:endParaRPr lang="ru-RU" altLang="en-US" sz="1100" b="1"/>
        </a:p>
        <a:p>
          <a:pPr algn="l"/>
          <a:r>
            <a:rPr lang="ru-RU" altLang="en-US" sz="1100" b="1"/>
            <a:t>20</a:t>
          </a:r>
          <a:endParaRPr lang="ru-RU" altLang="en-US" sz="1100" b="1"/>
        </a:p>
        <a:p>
          <a:pPr algn="l"/>
          <a:r>
            <a:rPr lang="ru-RU" altLang="en-US" sz="1100" b="1"/>
            <a:t>5000</a:t>
          </a:r>
          <a:endParaRPr lang="ru-RU" altLang="en-US" sz="1100" b="1"/>
        </a:p>
        <a:p>
          <a:pPr algn="l"/>
          <a:r>
            <a:rPr lang="ru-RU" altLang="en-US" sz="1100" b="1"/>
            <a:t>20000</a:t>
          </a:r>
          <a:endParaRPr lang="ru-RU" altLang="en-US" sz="1100" b="1"/>
        </a:p>
        <a:p>
          <a:pPr algn="l"/>
          <a:r>
            <a:rPr lang="ru-RU" altLang="en-US" sz="1100" b="1"/>
            <a:t>20</a:t>
          </a:r>
          <a:endParaRPr lang="ru-RU" altLang="en-US" sz="1100" b="1"/>
        </a:p>
        <a:p>
          <a:pPr algn="l"/>
          <a:r>
            <a:rPr lang="ru-RU" altLang="en-US" sz="1100" b="1"/>
            <a:t>10000</a:t>
          </a:r>
          <a:endParaRPr lang="ru-RU" altLang="en-US" sz="1100" b="1"/>
        </a:p>
        <a:p>
          <a:pPr algn="l"/>
          <a:r>
            <a:rPr lang="ru-RU" altLang="en-US" sz="1100" b="1"/>
            <a:t>30000</a:t>
          </a:r>
          <a:endParaRPr lang="ru-RU" altLang="en-US" sz="1100" b="1"/>
        </a:p>
        <a:p>
          <a:pPr algn="l"/>
          <a:endParaRPr lang="ru-RU" altLang="en-US" sz="1100" b="1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457200</xdr:colOff>
      <xdr:row>0</xdr:row>
      <xdr:rowOff>152400</xdr:rowOff>
    </xdr:from>
    <xdr:to>
      <xdr:col>17</xdr:col>
      <xdr:colOff>47625</xdr:colOff>
      <xdr:row>9</xdr:row>
      <xdr:rowOff>104775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0" y="152400"/>
          <a:ext cx="6191250" cy="1666875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7</xdr:col>
      <xdr:colOff>0</xdr:colOff>
      <xdr:row>11</xdr:row>
      <xdr:rowOff>19050</xdr:rowOff>
    </xdr:from>
    <xdr:ext cx="7131685" cy="456565"/>
    <xdr:sp>
      <xdr:nvSpPr>
        <xdr:cNvPr id="3" name="Текстовое поле 2"/>
        <xdr:cNvSpPr txBox="1"/>
      </xdr:nvSpPr>
      <xdr:spPr>
        <a:xfrm>
          <a:off x="7534275" y="2114550"/>
          <a:ext cx="7131685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r>
            <a:rPr lang="ru-RU" altLang="en-US" sz="1100" b="1"/>
            <a:t>Лучший план из 4 заказов  это по 8750 с наименьшей сумарной стоимостью издержки, и составили бы 333603,13 </a:t>
          </a:r>
          <a:endParaRPr lang="ru-RU" altLang="en-US" sz="1100" b="1"/>
        </a:p>
        <a:p>
          <a:pPr algn="l"/>
          <a:r>
            <a:rPr lang="ru-RU" altLang="en-US" sz="1100" b="1"/>
            <a:t>и 8103,13 </a:t>
          </a:r>
          <a:r>
            <a:rPr lang="en-US" altLang="ru-RU" sz="1100" b="1"/>
            <a:t>T</a:t>
          </a:r>
          <a:endParaRPr lang="en-US" altLang="ru-RU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opLeftCell="A7" workbookViewId="0">
      <selection activeCell="N28" sqref="N28"/>
    </sheetView>
  </sheetViews>
  <sheetFormatPr defaultColWidth="9" defaultRowHeight="15"/>
  <cols>
    <col min="1" max="1" width="19.7142857142857" customWidth="1"/>
  </cols>
  <sheetData>
    <row r="1" spans="1:8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/>
    </row>
    <row r="2" spans="1:9">
      <c r="A2" s="13" t="s">
        <v>6</v>
      </c>
      <c r="B2" s="46">
        <v>3</v>
      </c>
      <c r="C2" s="46">
        <v>4</v>
      </c>
      <c r="D2" s="46">
        <v>9</v>
      </c>
      <c r="E2" s="46">
        <v>18</v>
      </c>
      <c r="F2" s="46">
        <v>9</v>
      </c>
      <c r="G2" s="46">
        <v>6</v>
      </c>
      <c r="H2" s="13">
        <v>1</v>
      </c>
      <c r="I2">
        <f>SUMPRODUCT(B2:G2,B11:G11)</f>
        <v>3</v>
      </c>
    </row>
    <row r="3" spans="1:9">
      <c r="A3" s="13" t="s">
        <v>7</v>
      </c>
      <c r="B3" s="46">
        <v>16</v>
      </c>
      <c r="C3" s="46">
        <v>8</v>
      </c>
      <c r="D3" s="46">
        <v>12</v>
      </c>
      <c r="E3" s="46">
        <v>13</v>
      </c>
      <c r="F3" s="46">
        <v>20</v>
      </c>
      <c r="G3" s="46">
        <v>4</v>
      </c>
      <c r="H3" s="13">
        <v>1</v>
      </c>
      <c r="I3">
        <f t="shared" ref="I2:I7" si="0">SUMPRODUCT(B3:G3,B12:G12)</f>
        <v>8</v>
      </c>
    </row>
    <row r="4" spans="1:9">
      <c r="A4" s="13" t="s">
        <v>8</v>
      </c>
      <c r="B4" s="46">
        <v>8</v>
      </c>
      <c r="C4" s="46">
        <v>6</v>
      </c>
      <c r="D4" s="46">
        <v>13</v>
      </c>
      <c r="E4" s="46">
        <v>1</v>
      </c>
      <c r="F4" s="46">
        <v>6</v>
      </c>
      <c r="G4" s="46">
        <v>9</v>
      </c>
      <c r="H4" s="13">
        <v>1</v>
      </c>
      <c r="I4">
        <f t="shared" si="0"/>
        <v>1</v>
      </c>
    </row>
    <row r="5" spans="1:9">
      <c r="A5" s="13" t="s">
        <v>9</v>
      </c>
      <c r="B5" s="46">
        <v>16</v>
      </c>
      <c r="C5" s="46">
        <v>9</v>
      </c>
      <c r="D5" s="46">
        <v>6</v>
      </c>
      <c r="E5" s="46">
        <v>8</v>
      </c>
      <c r="F5" s="46">
        <v>1</v>
      </c>
      <c r="G5" s="46">
        <v>11</v>
      </c>
      <c r="H5" s="13">
        <v>1</v>
      </c>
      <c r="I5">
        <f t="shared" si="0"/>
        <v>1</v>
      </c>
    </row>
    <row r="6" spans="1:9">
      <c r="A6" s="13" t="s">
        <v>10</v>
      </c>
      <c r="B6" s="46">
        <v>8</v>
      </c>
      <c r="C6" s="46">
        <v>12</v>
      </c>
      <c r="D6" s="46">
        <v>17</v>
      </c>
      <c r="E6" s="46">
        <v>5</v>
      </c>
      <c r="F6" s="46">
        <v>3</v>
      </c>
      <c r="G6" s="46">
        <v>5</v>
      </c>
      <c r="H6" s="13">
        <v>1</v>
      </c>
      <c r="I6">
        <f t="shared" si="0"/>
        <v>5</v>
      </c>
    </row>
    <row r="7" spans="1:9">
      <c r="A7" s="13" t="s">
        <v>11</v>
      </c>
      <c r="B7" s="46">
        <v>2</v>
      </c>
      <c r="C7" s="46">
        <v>9</v>
      </c>
      <c r="D7" s="46">
        <v>1</v>
      </c>
      <c r="E7" s="46">
        <v>10</v>
      </c>
      <c r="F7" s="46">
        <v>5</v>
      </c>
      <c r="G7" s="46">
        <v>17</v>
      </c>
      <c r="H7" s="13">
        <v>1</v>
      </c>
      <c r="I7">
        <f t="shared" si="0"/>
        <v>1</v>
      </c>
    </row>
    <row r="8" spans="1:9">
      <c r="A8" s="13"/>
      <c r="B8" s="46">
        <v>1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7"/>
      <c r="I8" s="49">
        <f>SUMPRODUCT(B2:G7,B11:G16)</f>
        <v>19</v>
      </c>
    </row>
    <row r="9" spans="1:8">
      <c r="A9" s="47"/>
      <c r="B9" s="47"/>
      <c r="C9" s="47"/>
      <c r="D9" s="47"/>
      <c r="E9" s="47"/>
      <c r="F9" s="47"/>
      <c r="G9" s="47"/>
      <c r="H9" s="47"/>
    </row>
    <row r="10" spans="1:8">
      <c r="A10" s="13"/>
      <c r="B10" s="13" t="s">
        <v>0</v>
      </c>
      <c r="C10" s="13" t="s">
        <v>1</v>
      </c>
      <c r="D10" s="13" t="s">
        <v>2</v>
      </c>
      <c r="E10" s="13" t="s">
        <v>3</v>
      </c>
      <c r="F10" s="13" t="s">
        <v>4</v>
      </c>
      <c r="G10" s="13" t="s">
        <v>5</v>
      </c>
      <c r="H10" s="47"/>
    </row>
    <row r="11" spans="1:8">
      <c r="A11" s="13" t="s">
        <v>6</v>
      </c>
      <c r="B11" s="48">
        <v>1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13"/>
    </row>
    <row r="12" spans="1:8">
      <c r="A12" s="13" t="s">
        <v>7</v>
      </c>
      <c r="B12" s="48">
        <v>0</v>
      </c>
      <c r="C12" s="48">
        <v>1</v>
      </c>
      <c r="D12" s="48">
        <v>0</v>
      </c>
      <c r="E12" s="48">
        <v>0</v>
      </c>
      <c r="F12" s="48">
        <v>0</v>
      </c>
      <c r="G12" s="48">
        <v>0</v>
      </c>
      <c r="H12" s="13"/>
    </row>
    <row r="13" spans="1:8">
      <c r="A13" s="13" t="s">
        <v>8</v>
      </c>
      <c r="B13" s="48">
        <v>0</v>
      </c>
      <c r="C13" s="48">
        <v>0</v>
      </c>
      <c r="D13" s="48">
        <v>0</v>
      </c>
      <c r="E13" s="48">
        <v>1</v>
      </c>
      <c r="F13" s="48">
        <v>0</v>
      </c>
      <c r="G13" s="48">
        <v>0</v>
      </c>
      <c r="H13" s="13"/>
    </row>
    <row r="14" spans="1:8">
      <c r="A14" s="13" t="s">
        <v>9</v>
      </c>
      <c r="B14" s="48">
        <v>0</v>
      </c>
      <c r="C14" s="48">
        <v>0</v>
      </c>
      <c r="D14" s="48">
        <v>0</v>
      </c>
      <c r="E14" s="48">
        <v>0</v>
      </c>
      <c r="F14" s="48">
        <v>1</v>
      </c>
      <c r="G14" s="48">
        <v>0</v>
      </c>
      <c r="H14" s="13"/>
    </row>
    <row r="15" spans="1:8">
      <c r="A15" s="13" t="s">
        <v>10</v>
      </c>
      <c r="B15" s="48">
        <v>0</v>
      </c>
      <c r="C15" s="48">
        <v>0</v>
      </c>
      <c r="D15" s="48">
        <v>0</v>
      </c>
      <c r="E15" s="48">
        <v>0</v>
      </c>
      <c r="F15" s="48">
        <v>0</v>
      </c>
      <c r="G15" s="48">
        <v>1</v>
      </c>
      <c r="H15" s="13"/>
    </row>
    <row r="16" spans="1:8">
      <c r="A16" s="13" t="s">
        <v>11</v>
      </c>
      <c r="B16" s="48">
        <v>0</v>
      </c>
      <c r="C16" s="48">
        <v>0</v>
      </c>
      <c r="D16" s="48">
        <v>1</v>
      </c>
      <c r="E16" s="48">
        <v>0</v>
      </c>
      <c r="F16" s="48">
        <v>0</v>
      </c>
      <c r="G16" s="48">
        <v>0</v>
      </c>
      <c r="H16" s="13"/>
    </row>
    <row r="17" spans="2:7">
      <c r="B17" s="13"/>
      <c r="C17" s="13"/>
      <c r="D17" s="13"/>
      <c r="E17" s="13"/>
      <c r="F17" s="13"/>
      <c r="G17" s="13"/>
    </row>
    <row r="32" spans="1:8">
      <c r="A32" s="13"/>
      <c r="B32" s="13" t="s">
        <v>0</v>
      </c>
      <c r="C32" s="13" t="s">
        <v>1</v>
      </c>
      <c r="D32" s="13" t="s">
        <v>2</v>
      </c>
      <c r="E32" s="13" t="s">
        <v>3</v>
      </c>
      <c r="F32" s="13" t="s">
        <v>4</v>
      </c>
      <c r="G32" s="13" t="s">
        <v>5</v>
      </c>
      <c r="H32" s="13"/>
    </row>
    <row r="33" spans="1:9">
      <c r="A33" s="13" t="s">
        <v>6</v>
      </c>
      <c r="B33" s="46">
        <v>3</v>
      </c>
      <c r="C33" s="46">
        <v>4</v>
      </c>
      <c r="D33" s="46">
        <v>9</v>
      </c>
      <c r="E33" s="46">
        <v>18</v>
      </c>
      <c r="F33" s="46">
        <v>9</v>
      </c>
      <c r="G33" s="46">
        <v>6</v>
      </c>
      <c r="H33" s="13">
        <v>1</v>
      </c>
      <c r="I33">
        <f t="shared" ref="I33:I38" si="1">SUMPRODUCT(B33:G33,B42:G42)</f>
        <v>3</v>
      </c>
    </row>
    <row r="34" spans="1:9">
      <c r="A34" s="13" t="s">
        <v>7</v>
      </c>
      <c r="B34" s="46">
        <v>16</v>
      </c>
      <c r="C34" s="46">
        <v>8</v>
      </c>
      <c r="D34" s="46">
        <v>12</v>
      </c>
      <c r="E34" s="46">
        <v>13</v>
      </c>
      <c r="F34" s="46">
        <v>20</v>
      </c>
      <c r="G34" s="46">
        <v>4</v>
      </c>
      <c r="H34" s="13">
        <v>1</v>
      </c>
      <c r="I34">
        <f t="shared" si="1"/>
        <v>4</v>
      </c>
    </row>
    <row r="35" spans="1:9">
      <c r="A35" s="13" t="s">
        <v>8</v>
      </c>
      <c r="B35" s="46">
        <v>8</v>
      </c>
      <c r="C35" s="46">
        <v>6</v>
      </c>
      <c r="D35" s="46">
        <v>13</v>
      </c>
      <c r="E35" s="46">
        <v>1</v>
      </c>
      <c r="F35" s="46">
        <v>6</v>
      </c>
      <c r="G35" s="46">
        <v>9</v>
      </c>
      <c r="H35" s="13">
        <v>1</v>
      </c>
      <c r="I35">
        <f t="shared" si="1"/>
        <v>6</v>
      </c>
    </row>
    <row r="36" spans="1:9">
      <c r="A36" s="13" t="s">
        <v>9</v>
      </c>
      <c r="B36" s="46">
        <v>16</v>
      </c>
      <c r="C36" s="46">
        <v>9</v>
      </c>
      <c r="D36" s="46">
        <v>6</v>
      </c>
      <c r="E36" s="46">
        <v>8</v>
      </c>
      <c r="F36" s="46">
        <v>1</v>
      </c>
      <c r="G36" s="46">
        <v>11</v>
      </c>
      <c r="H36" s="13">
        <v>1</v>
      </c>
      <c r="I36">
        <f t="shared" si="1"/>
        <v>1</v>
      </c>
    </row>
    <row r="37" spans="1:9">
      <c r="A37" s="13" t="s">
        <v>10</v>
      </c>
      <c r="B37" s="46">
        <v>8</v>
      </c>
      <c r="C37" s="46">
        <v>12</v>
      </c>
      <c r="D37" s="46">
        <v>17</v>
      </c>
      <c r="E37" s="46">
        <v>5</v>
      </c>
      <c r="F37" s="46">
        <v>3</v>
      </c>
      <c r="G37" s="46">
        <v>5</v>
      </c>
      <c r="H37" s="13">
        <v>1</v>
      </c>
      <c r="I37">
        <f t="shared" si="1"/>
        <v>5</v>
      </c>
    </row>
    <row r="38" spans="1:9">
      <c r="A38" s="13" t="s">
        <v>11</v>
      </c>
      <c r="B38" s="46">
        <v>2</v>
      </c>
      <c r="C38" s="46">
        <v>9</v>
      </c>
      <c r="D38" s="46">
        <v>1</v>
      </c>
      <c r="E38" s="46">
        <v>10</v>
      </c>
      <c r="F38" s="46">
        <v>5</v>
      </c>
      <c r="G38" s="46">
        <v>17</v>
      </c>
      <c r="H38" s="13">
        <v>1</v>
      </c>
      <c r="I38">
        <f t="shared" si="1"/>
        <v>1</v>
      </c>
    </row>
    <row r="39" spans="1:9">
      <c r="A39" s="13"/>
      <c r="B39" s="46">
        <v>1</v>
      </c>
      <c r="C39" s="46">
        <v>1</v>
      </c>
      <c r="D39" s="46">
        <v>1</v>
      </c>
      <c r="E39" s="46">
        <v>1</v>
      </c>
      <c r="F39" s="46">
        <v>1</v>
      </c>
      <c r="G39" s="46">
        <v>1</v>
      </c>
      <c r="H39" s="47"/>
      <c r="I39" s="49">
        <f>SUMPRODUCT(B33:G38,B42:G47)</f>
        <v>20</v>
      </c>
    </row>
    <row r="40" spans="1:8">
      <c r="A40" s="47"/>
      <c r="B40" s="47"/>
      <c r="C40" s="47"/>
      <c r="D40" s="47"/>
      <c r="E40" s="47"/>
      <c r="F40" s="47"/>
      <c r="G40" s="47"/>
      <c r="H40" s="47"/>
    </row>
    <row r="41" spans="1:8">
      <c r="A41" s="13"/>
      <c r="B41" s="13" t="s">
        <v>0</v>
      </c>
      <c r="C41" s="13" t="s">
        <v>1</v>
      </c>
      <c r="D41" s="13" t="s">
        <v>2</v>
      </c>
      <c r="E41" s="13" t="s">
        <v>3</v>
      </c>
      <c r="F41" s="13" t="s">
        <v>4</v>
      </c>
      <c r="G41" s="13" t="s">
        <v>5</v>
      </c>
      <c r="H41" s="47"/>
    </row>
    <row r="42" spans="1:8">
      <c r="A42" s="13" t="s">
        <v>6</v>
      </c>
      <c r="B42" s="48">
        <v>1</v>
      </c>
      <c r="C42" s="48">
        <v>0</v>
      </c>
      <c r="D42" s="48">
        <v>0</v>
      </c>
      <c r="E42" s="48">
        <v>0</v>
      </c>
      <c r="F42" s="48">
        <v>0</v>
      </c>
      <c r="G42" s="48">
        <v>0</v>
      </c>
      <c r="H42" s="13"/>
    </row>
    <row r="43" spans="1:8">
      <c r="A43" s="13" t="s">
        <v>7</v>
      </c>
      <c r="B43" s="48">
        <v>0</v>
      </c>
      <c r="C43" s="48">
        <v>0</v>
      </c>
      <c r="D43" s="48">
        <v>0</v>
      </c>
      <c r="E43" s="48">
        <v>0</v>
      </c>
      <c r="F43" s="48">
        <v>0</v>
      </c>
      <c r="G43" s="48">
        <v>1</v>
      </c>
      <c r="H43" s="13"/>
    </row>
    <row r="44" spans="1:8">
      <c r="A44" s="13" t="s">
        <v>8</v>
      </c>
      <c r="B44" s="48">
        <v>0</v>
      </c>
      <c r="C44" s="48">
        <v>1</v>
      </c>
      <c r="D44" s="48">
        <v>0</v>
      </c>
      <c r="E44" s="48">
        <v>0</v>
      </c>
      <c r="F44" s="48">
        <v>0</v>
      </c>
      <c r="G44" s="48">
        <v>0</v>
      </c>
      <c r="H44" s="13"/>
    </row>
    <row r="45" spans="1:8">
      <c r="A45" s="13" t="s">
        <v>9</v>
      </c>
      <c r="B45" s="48">
        <v>0</v>
      </c>
      <c r="C45" s="48">
        <v>0</v>
      </c>
      <c r="D45" s="48">
        <v>0</v>
      </c>
      <c r="E45" s="48">
        <v>0</v>
      </c>
      <c r="F45" s="48">
        <v>1</v>
      </c>
      <c r="G45" s="48">
        <v>0</v>
      </c>
      <c r="H45" s="13"/>
    </row>
    <row r="46" spans="1:8">
      <c r="A46" s="13" t="s">
        <v>10</v>
      </c>
      <c r="B46" s="48">
        <v>0</v>
      </c>
      <c r="C46" s="48">
        <v>0</v>
      </c>
      <c r="D46" s="48">
        <v>0</v>
      </c>
      <c r="E46" s="48">
        <v>1</v>
      </c>
      <c r="F46" s="48">
        <v>0</v>
      </c>
      <c r="G46" s="48">
        <v>0</v>
      </c>
      <c r="H46" s="13"/>
    </row>
    <row r="47" spans="1:8">
      <c r="A47" s="13" t="s">
        <v>11</v>
      </c>
      <c r="B47" s="48">
        <v>0</v>
      </c>
      <c r="C47" s="48">
        <v>0</v>
      </c>
      <c r="D47" s="48">
        <v>1</v>
      </c>
      <c r="E47" s="48">
        <v>0</v>
      </c>
      <c r="F47" s="48">
        <v>0</v>
      </c>
      <c r="G47" s="48">
        <v>0</v>
      </c>
      <c r="H47" s="13"/>
    </row>
    <row r="48" spans="2:7">
      <c r="B48" s="13"/>
      <c r="C48" s="13"/>
      <c r="D48" s="13"/>
      <c r="E48" s="13"/>
      <c r="F48" s="13"/>
      <c r="G48" s="13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tabSelected="1" topLeftCell="A10" workbookViewId="0">
      <selection activeCell="B37" sqref="B37"/>
    </sheetView>
  </sheetViews>
  <sheetFormatPr defaultColWidth="9" defaultRowHeight="15"/>
  <cols>
    <col min="1" max="1" width="19.7142857142857" customWidth="1"/>
    <col min="13" max="13" width="23.4285714285714" customWidth="1"/>
  </cols>
  <sheetData>
    <row r="1" spans="1:13">
      <c r="A1" s="33" t="s">
        <v>12</v>
      </c>
      <c r="B1" s="34" t="s">
        <v>13</v>
      </c>
      <c r="C1" s="35"/>
      <c r="D1" s="35"/>
      <c r="E1" s="35"/>
      <c r="F1" s="35"/>
      <c r="G1" s="35"/>
      <c r="H1" s="35"/>
      <c r="I1" s="35"/>
      <c r="J1" s="35"/>
      <c r="K1" s="35"/>
      <c r="L1" s="44"/>
      <c r="M1" s="37"/>
    </row>
    <row r="2" spans="1:13">
      <c r="A2" s="36"/>
      <c r="B2" s="37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37" t="s">
        <v>14</v>
      </c>
      <c r="M2" s="37" t="s">
        <v>15</v>
      </c>
    </row>
    <row r="3" spans="1:13">
      <c r="A3" s="37" t="s">
        <v>16</v>
      </c>
      <c r="B3" s="38">
        <v>8</v>
      </c>
      <c r="C3" s="38">
        <v>21</v>
      </c>
      <c r="D3" s="38">
        <v>15</v>
      </c>
      <c r="E3" s="38">
        <v>13</v>
      </c>
      <c r="F3" s="38">
        <v>9</v>
      </c>
      <c r="G3" s="38">
        <v>17</v>
      </c>
      <c r="H3" s="38">
        <v>18</v>
      </c>
      <c r="I3" s="38">
        <v>7</v>
      </c>
      <c r="J3" s="38">
        <v>26</v>
      </c>
      <c r="K3" s="38">
        <v>9</v>
      </c>
      <c r="L3" s="38"/>
      <c r="M3" s="37">
        <v>35</v>
      </c>
    </row>
    <row r="4" spans="1:13">
      <c r="A4" s="37" t="s">
        <v>17</v>
      </c>
      <c r="B4" s="38">
        <v>14</v>
      </c>
      <c r="C4" s="38">
        <v>18</v>
      </c>
      <c r="D4" s="38">
        <v>17</v>
      </c>
      <c r="E4" s="38">
        <v>19</v>
      </c>
      <c r="F4" s="38">
        <v>12</v>
      </c>
      <c r="G4" s="38">
        <v>6</v>
      </c>
      <c r="H4" s="38">
        <v>999</v>
      </c>
      <c r="I4" s="38">
        <v>15</v>
      </c>
      <c r="J4" s="38">
        <v>24</v>
      </c>
      <c r="K4" s="38">
        <v>13</v>
      </c>
      <c r="L4" s="38"/>
      <c r="M4" s="37">
        <v>20</v>
      </c>
    </row>
    <row r="5" spans="1:13">
      <c r="A5" s="37" t="s">
        <v>18</v>
      </c>
      <c r="B5" s="38">
        <v>9</v>
      </c>
      <c r="C5" s="38">
        <v>15</v>
      </c>
      <c r="D5" s="38">
        <v>18</v>
      </c>
      <c r="E5" s="38">
        <v>16</v>
      </c>
      <c r="F5" s="38">
        <v>16</v>
      </c>
      <c r="G5" s="38">
        <v>15</v>
      </c>
      <c r="H5" s="38">
        <v>11</v>
      </c>
      <c r="I5" s="38">
        <v>13</v>
      </c>
      <c r="J5" s="38">
        <v>21</v>
      </c>
      <c r="K5" s="38">
        <v>19</v>
      </c>
      <c r="L5" s="38"/>
      <c r="M5" s="37">
        <v>25</v>
      </c>
    </row>
    <row r="6" spans="1:13">
      <c r="A6" s="37" t="s">
        <v>19</v>
      </c>
      <c r="B6" s="38">
        <v>11</v>
      </c>
      <c r="C6" s="38">
        <v>999</v>
      </c>
      <c r="D6" s="38">
        <v>14</v>
      </c>
      <c r="E6" s="38">
        <v>7</v>
      </c>
      <c r="F6" s="38">
        <v>23</v>
      </c>
      <c r="G6" s="38">
        <v>9</v>
      </c>
      <c r="H6" s="38">
        <v>6</v>
      </c>
      <c r="I6" s="38">
        <v>18</v>
      </c>
      <c r="J6" s="38">
        <v>999</v>
      </c>
      <c r="K6" s="38">
        <v>7</v>
      </c>
      <c r="L6" s="38"/>
      <c r="M6" s="37">
        <v>10</v>
      </c>
    </row>
    <row r="7" spans="1:13">
      <c r="A7" s="37" t="s">
        <v>20</v>
      </c>
      <c r="B7" s="39">
        <v>4</v>
      </c>
      <c r="C7" s="39">
        <v>9</v>
      </c>
      <c r="D7" s="39">
        <v>2</v>
      </c>
      <c r="E7" s="39">
        <v>12</v>
      </c>
      <c r="F7" s="39">
        <v>7</v>
      </c>
      <c r="G7" s="39">
        <v>6</v>
      </c>
      <c r="H7" s="39">
        <v>9</v>
      </c>
      <c r="I7" s="39">
        <v>3</v>
      </c>
      <c r="J7" s="39">
        <v>18</v>
      </c>
      <c r="K7" s="39">
        <v>5</v>
      </c>
      <c r="L7" s="39">
        <v>15</v>
      </c>
      <c r="M7" s="45">
        <f>SUMPRODUCT(B3:L6,B11:L14)</f>
        <v>950</v>
      </c>
    </row>
    <row r="8" spans="1:13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>
      <c r="A9" s="33" t="s">
        <v>12</v>
      </c>
      <c r="B9" s="34" t="s">
        <v>13</v>
      </c>
      <c r="C9" s="35"/>
      <c r="D9" s="35"/>
      <c r="E9" s="35"/>
      <c r="F9" s="35"/>
      <c r="G9" s="35"/>
      <c r="H9" s="35"/>
      <c r="I9" s="35"/>
      <c r="J9" s="35"/>
      <c r="K9" s="35"/>
      <c r="L9" s="44"/>
      <c r="M9" s="37"/>
    </row>
    <row r="10" spans="1:13">
      <c r="A10" s="36"/>
      <c r="B10" s="37">
        <v>1</v>
      </c>
      <c r="C10" s="37">
        <v>2</v>
      </c>
      <c r="D10" s="37">
        <v>3</v>
      </c>
      <c r="E10" s="37">
        <v>4</v>
      </c>
      <c r="F10" s="37">
        <v>5</v>
      </c>
      <c r="G10" s="37">
        <v>6</v>
      </c>
      <c r="H10" s="37">
        <v>7</v>
      </c>
      <c r="I10" s="37">
        <v>8</v>
      </c>
      <c r="J10" s="37">
        <v>9</v>
      </c>
      <c r="K10" s="37">
        <v>10</v>
      </c>
      <c r="L10" s="37" t="s">
        <v>14</v>
      </c>
      <c r="M10" s="37" t="s">
        <v>15</v>
      </c>
    </row>
    <row r="11" spans="1:13">
      <c r="A11" s="37" t="s">
        <v>16</v>
      </c>
      <c r="B11" s="41">
        <v>4</v>
      </c>
      <c r="C11" s="41">
        <v>0</v>
      </c>
      <c r="D11" s="41">
        <v>2</v>
      </c>
      <c r="E11" s="41">
        <v>11</v>
      </c>
      <c r="F11" s="41">
        <v>7</v>
      </c>
      <c r="G11" s="41">
        <v>0</v>
      </c>
      <c r="H11" s="41">
        <v>0</v>
      </c>
      <c r="I11" s="41">
        <v>3</v>
      </c>
      <c r="J11" s="41">
        <v>0</v>
      </c>
      <c r="K11" s="41">
        <v>5</v>
      </c>
      <c r="L11" s="41">
        <v>3</v>
      </c>
      <c r="M11">
        <v>0</v>
      </c>
    </row>
    <row r="12" spans="1:13">
      <c r="A12" s="37" t="s">
        <v>17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41">
        <v>6</v>
      </c>
      <c r="H12" s="41">
        <v>0</v>
      </c>
      <c r="I12" s="41">
        <v>0</v>
      </c>
      <c r="J12" s="41">
        <v>2</v>
      </c>
      <c r="K12" s="41">
        <v>0</v>
      </c>
      <c r="L12" s="41">
        <v>12</v>
      </c>
      <c r="M12">
        <v>0</v>
      </c>
    </row>
    <row r="13" spans="1:13">
      <c r="A13" s="37" t="s">
        <v>18</v>
      </c>
      <c r="B13" s="41">
        <v>0</v>
      </c>
      <c r="C13" s="41">
        <v>9</v>
      </c>
      <c r="D13" s="41">
        <v>0</v>
      </c>
      <c r="E13" s="41">
        <v>0</v>
      </c>
      <c r="F13" s="41">
        <v>0</v>
      </c>
      <c r="G13" s="41">
        <v>0</v>
      </c>
      <c r="H13" s="41">
        <v>0</v>
      </c>
      <c r="I13" s="41">
        <v>0</v>
      </c>
      <c r="J13" s="41">
        <v>16</v>
      </c>
      <c r="K13" s="41">
        <v>0</v>
      </c>
      <c r="L13" s="41">
        <v>0</v>
      </c>
      <c r="M13">
        <v>0</v>
      </c>
    </row>
    <row r="14" spans="1:13">
      <c r="A14" s="37" t="s">
        <v>19</v>
      </c>
      <c r="B14" s="41">
        <v>0</v>
      </c>
      <c r="C14" s="41">
        <v>0</v>
      </c>
      <c r="D14" s="41">
        <v>0</v>
      </c>
      <c r="E14" s="41">
        <v>1</v>
      </c>
      <c r="F14" s="41">
        <v>0</v>
      </c>
      <c r="G14" s="41">
        <v>0</v>
      </c>
      <c r="H14" s="41">
        <v>9</v>
      </c>
      <c r="I14" s="41">
        <v>0</v>
      </c>
      <c r="J14" s="41">
        <v>0</v>
      </c>
      <c r="K14" s="41">
        <v>0</v>
      </c>
      <c r="L14" s="41">
        <v>0</v>
      </c>
      <c r="M14">
        <v>0</v>
      </c>
    </row>
    <row r="15" spans="1:12">
      <c r="A15" s="37" t="s">
        <v>20</v>
      </c>
      <c r="B15" s="39">
        <v>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</row>
    <row r="27" spans="1:13">
      <c r="A27" s="33" t="s">
        <v>12</v>
      </c>
      <c r="B27" s="34" t="s">
        <v>13</v>
      </c>
      <c r="C27" s="35"/>
      <c r="D27" s="35"/>
      <c r="E27" s="35"/>
      <c r="F27" s="35"/>
      <c r="G27" s="35"/>
      <c r="H27" s="35"/>
      <c r="I27" s="35"/>
      <c r="J27" s="35"/>
      <c r="K27" s="35"/>
      <c r="L27" s="44"/>
      <c r="M27" s="37"/>
    </row>
    <row r="28" spans="1:13">
      <c r="A28" s="36"/>
      <c r="B28" s="37">
        <v>1</v>
      </c>
      <c r="C28" s="37">
        <v>2</v>
      </c>
      <c r="D28" s="37">
        <v>3</v>
      </c>
      <c r="E28" s="37">
        <v>4</v>
      </c>
      <c r="F28" s="37">
        <v>5</v>
      </c>
      <c r="G28" s="37">
        <v>6</v>
      </c>
      <c r="H28" s="37">
        <v>7</v>
      </c>
      <c r="I28" s="37">
        <v>8</v>
      </c>
      <c r="J28" s="37">
        <v>9</v>
      </c>
      <c r="K28" s="37">
        <v>10</v>
      </c>
      <c r="L28" s="37" t="s">
        <v>14</v>
      </c>
      <c r="M28" s="37" t="s">
        <v>15</v>
      </c>
    </row>
    <row r="29" spans="1:13">
      <c r="A29" s="37" t="s">
        <v>16</v>
      </c>
      <c r="B29" s="38">
        <v>8</v>
      </c>
      <c r="C29" s="38">
        <v>21</v>
      </c>
      <c r="D29" s="38">
        <v>15</v>
      </c>
      <c r="E29" s="38">
        <v>13</v>
      </c>
      <c r="F29" s="38">
        <v>9</v>
      </c>
      <c r="G29" s="38">
        <v>17</v>
      </c>
      <c r="H29" s="38">
        <v>18</v>
      </c>
      <c r="I29" s="38">
        <v>7</v>
      </c>
      <c r="J29" s="38">
        <v>26</v>
      </c>
      <c r="K29" s="38">
        <v>9</v>
      </c>
      <c r="L29" s="38"/>
      <c r="M29" s="37">
        <v>35</v>
      </c>
    </row>
    <row r="30" spans="1:13">
      <c r="A30" s="37" t="s">
        <v>17</v>
      </c>
      <c r="B30" s="38">
        <v>14</v>
      </c>
      <c r="C30" s="38">
        <v>18</v>
      </c>
      <c r="D30" s="38">
        <v>17</v>
      </c>
      <c r="E30" s="38">
        <v>19</v>
      </c>
      <c r="F30" s="38">
        <v>12</v>
      </c>
      <c r="G30" s="38">
        <v>6</v>
      </c>
      <c r="H30" s="38">
        <v>999</v>
      </c>
      <c r="I30" s="38">
        <v>15</v>
      </c>
      <c r="J30" s="38">
        <v>24</v>
      </c>
      <c r="K30" s="38">
        <v>13</v>
      </c>
      <c r="L30" s="38"/>
      <c r="M30" s="37">
        <v>20</v>
      </c>
    </row>
    <row r="31" spans="1:13">
      <c r="A31" s="37" t="s">
        <v>18</v>
      </c>
      <c r="B31" s="38">
        <v>9</v>
      </c>
      <c r="C31" s="38">
        <v>15</v>
      </c>
      <c r="D31" s="38">
        <v>18</v>
      </c>
      <c r="E31" s="38">
        <v>16</v>
      </c>
      <c r="F31" s="38">
        <v>16</v>
      </c>
      <c r="G31" s="38">
        <v>15</v>
      </c>
      <c r="H31" s="38">
        <v>11</v>
      </c>
      <c r="I31" s="38">
        <v>13</v>
      </c>
      <c r="J31" s="38">
        <v>21</v>
      </c>
      <c r="K31" s="38">
        <v>19</v>
      </c>
      <c r="L31" s="38"/>
      <c r="M31" s="37">
        <v>25</v>
      </c>
    </row>
    <row r="32" spans="1:13">
      <c r="A32" s="37" t="s">
        <v>19</v>
      </c>
      <c r="B32" s="38">
        <v>11</v>
      </c>
      <c r="C32" s="38">
        <v>999</v>
      </c>
      <c r="D32" s="38">
        <v>14</v>
      </c>
      <c r="E32" s="38">
        <v>7</v>
      </c>
      <c r="F32" s="38">
        <v>23</v>
      </c>
      <c r="G32" s="38">
        <v>9</v>
      </c>
      <c r="H32" s="38">
        <v>6</v>
      </c>
      <c r="I32" s="38">
        <v>18</v>
      </c>
      <c r="J32" s="38">
        <v>999</v>
      </c>
      <c r="K32" s="38">
        <v>7</v>
      </c>
      <c r="L32" s="38"/>
      <c r="M32" s="37">
        <v>10</v>
      </c>
    </row>
    <row r="33" spans="1:13">
      <c r="A33" s="37" t="s">
        <v>20</v>
      </c>
      <c r="B33" s="39">
        <v>4</v>
      </c>
      <c r="C33" s="39">
        <v>9</v>
      </c>
      <c r="D33" s="39">
        <v>2</v>
      </c>
      <c r="E33" s="39">
        <v>12</v>
      </c>
      <c r="F33" s="39">
        <v>7</v>
      </c>
      <c r="G33" s="39">
        <v>6</v>
      </c>
      <c r="H33" s="39">
        <v>9</v>
      </c>
      <c r="I33" s="39">
        <v>3</v>
      </c>
      <c r="J33" s="39">
        <v>18</v>
      </c>
      <c r="K33" s="39">
        <v>5</v>
      </c>
      <c r="L33" s="39">
        <v>15</v>
      </c>
      <c r="M33" s="45">
        <f>SUMPRODUCT(B29:L32,B37:L40)</f>
        <v>982</v>
      </c>
    </row>
    <row r="34" spans="1:13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>
      <c r="A35" s="33" t="s">
        <v>12</v>
      </c>
      <c r="B35" s="34" t="s">
        <v>13</v>
      </c>
      <c r="C35" s="35"/>
      <c r="D35" s="35"/>
      <c r="E35" s="35"/>
      <c r="F35" s="35"/>
      <c r="G35" s="35"/>
      <c r="H35" s="35"/>
      <c r="I35" s="35"/>
      <c r="J35" s="35"/>
      <c r="K35" s="35"/>
      <c r="L35" s="44"/>
      <c r="M35" s="37"/>
    </row>
    <row r="36" spans="1:13">
      <c r="A36" s="36"/>
      <c r="B36" s="37">
        <v>1</v>
      </c>
      <c r="C36" s="37">
        <v>2</v>
      </c>
      <c r="D36" s="37">
        <v>3</v>
      </c>
      <c r="E36" s="37">
        <v>4</v>
      </c>
      <c r="F36" s="37">
        <v>5</v>
      </c>
      <c r="G36" s="37">
        <v>6</v>
      </c>
      <c r="H36" s="37">
        <v>7</v>
      </c>
      <c r="I36" s="37">
        <v>8</v>
      </c>
      <c r="J36" s="37">
        <v>9</v>
      </c>
      <c r="K36" s="37">
        <v>10</v>
      </c>
      <c r="L36" s="37" t="s">
        <v>14</v>
      </c>
      <c r="M36" s="37" t="s">
        <v>15</v>
      </c>
    </row>
    <row r="37" spans="1:13">
      <c r="A37" s="37" t="s">
        <v>16</v>
      </c>
      <c r="B37" s="41">
        <v>3</v>
      </c>
      <c r="C37" s="41">
        <v>0</v>
      </c>
      <c r="D37" s="41">
        <v>1</v>
      </c>
      <c r="E37" s="41">
        <v>11</v>
      </c>
      <c r="F37" s="41">
        <v>6</v>
      </c>
      <c r="G37" s="41">
        <v>0</v>
      </c>
      <c r="H37" s="41">
        <v>0</v>
      </c>
      <c r="I37" s="41">
        <v>2</v>
      </c>
      <c r="J37" s="41">
        <v>0</v>
      </c>
      <c r="K37" s="41">
        <v>4</v>
      </c>
      <c r="L37" s="41">
        <v>8</v>
      </c>
      <c r="M37">
        <f t="shared" ref="M37:M40" si="0">SUM(B37:L37)-M29</f>
        <v>0</v>
      </c>
    </row>
    <row r="38" spans="1:13">
      <c r="A38" s="37" t="s">
        <v>17</v>
      </c>
      <c r="B38" s="41">
        <v>0</v>
      </c>
      <c r="C38" s="41">
        <v>3</v>
      </c>
      <c r="D38" s="41">
        <v>1</v>
      </c>
      <c r="E38" s="41">
        <v>0</v>
      </c>
      <c r="F38" s="41">
        <v>1</v>
      </c>
      <c r="G38" s="41">
        <v>5</v>
      </c>
      <c r="H38" s="41">
        <v>0</v>
      </c>
      <c r="I38" s="41">
        <v>1</v>
      </c>
      <c r="J38" s="41">
        <v>1</v>
      </c>
      <c r="K38" s="41">
        <v>1</v>
      </c>
      <c r="L38" s="41">
        <v>7</v>
      </c>
      <c r="M38">
        <f t="shared" si="0"/>
        <v>0</v>
      </c>
    </row>
    <row r="39" spans="1:13">
      <c r="A39" s="37" t="s">
        <v>18</v>
      </c>
      <c r="B39" s="41">
        <v>1</v>
      </c>
      <c r="C39" s="41">
        <v>6</v>
      </c>
      <c r="D39" s="41">
        <v>0</v>
      </c>
      <c r="E39" s="41">
        <v>0</v>
      </c>
      <c r="F39" s="41">
        <v>0</v>
      </c>
      <c r="G39" s="41">
        <v>0</v>
      </c>
      <c r="H39" s="41">
        <v>1</v>
      </c>
      <c r="I39" s="41">
        <v>0</v>
      </c>
      <c r="J39" s="41">
        <v>17</v>
      </c>
      <c r="K39" s="41">
        <v>0</v>
      </c>
      <c r="L39" s="41">
        <v>0</v>
      </c>
      <c r="M39">
        <f t="shared" si="0"/>
        <v>0</v>
      </c>
    </row>
    <row r="40" spans="1:13">
      <c r="A40" s="37" t="s">
        <v>19</v>
      </c>
      <c r="B40" s="41">
        <v>0</v>
      </c>
      <c r="C40" s="41">
        <v>0</v>
      </c>
      <c r="D40" s="41">
        <v>0</v>
      </c>
      <c r="E40" s="41">
        <v>1</v>
      </c>
      <c r="F40" s="41">
        <v>0</v>
      </c>
      <c r="G40" s="41">
        <v>1</v>
      </c>
      <c r="H40" s="41">
        <v>8</v>
      </c>
      <c r="I40" s="41">
        <v>0</v>
      </c>
      <c r="J40" s="41">
        <v>0</v>
      </c>
      <c r="K40" s="41">
        <v>0</v>
      </c>
      <c r="L40" s="41">
        <v>0</v>
      </c>
      <c r="M40">
        <f t="shared" si="0"/>
        <v>0</v>
      </c>
    </row>
    <row r="41" spans="1:12">
      <c r="A41" s="37" t="s">
        <v>20</v>
      </c>
      <c r="B41" s="42">
        <f>SUM(B11:B14)</f>
        <v>4</v>
      </c>
      <c r="C41" s="42">
        <f t="shared" ref="C41:L41" si="1">SUM(C11:C14)</f>
        <v>9</v>
      </c>
      <c r="D41" s="42">
        <f t="shared" si="1"/>
        <v>2</v>
      </c>
      <c r="E41" s="42">
        <f t="shared" si="1"/>
        <v>12</v>
      </c>
      <c r="F41" s="42">
        <f t="shared" si="1"/>
        <v>7</v>
      </c>
      <c r="G41" s="42">
        <f t="shared" si="1"/>
        <v>6</v>
      </c>
      <c r="H41" s="42">
        <f t="shared" si="1"/>
        <v>9</v>
      </c>
      <c r="I41" s="42">
        <f t="shared" si="1"/>
        <v>3</v>
      </c>
      <c r="J41" s="42">
        <f t="shared" si="1"/>
        <v>18</v>
      </c>
      <c r="K41" s="42">
        <f t="shared" si="1"/>
        <v>5</v>
      </c>
      <c r="L41" s="42">
        <f t="shared" si="1"/>
        <v>15</v>
      </c>
    </row>
    <row r="43" spans="2:11">
      <c r="B43" s="43">
        <f t="shared" ref="B43:J43" si="2">B37-B$41</f>
        <v>-1</v>
      </c>
      <c r="C43" s="43">
        <f t="shared" si="2"/>
        <v>-9</v>
      </c>
      <c r="D43" s="43">
        <f t="shared" si="2"/>
        <v>-1</v>
      </c>
      <c r="E43" s="43">
        <f t="shared" si="2"/>
        <v>-1</v>
      </c>
      <c r="F43" s="43">
        <f t="shared" si="2"/>
        <v>-1</v>
      </c>
      <c r="G43" s="43">
        <f t="shared" si="2"/>
        <v>-6</v>
      </c>
      <c r="H43" s="43">
        <f t="shared" si="2"/>
        <v>-9</v>
      </c>
      <c r="I43" s="43">
        <f t="shared" si="2"/>
        <v>-1</v>
      </c>
      <c r="J43" s="43">
        <f t="shared" si="2"/>
        <v>-18</v>
      </c>
      <c r="K43" s="43">
        <f>K37-K$41</f>
        <v>-1</v>
      </c>
    </row>
    <row r="44" spans="2:11">
      <c r="B44" s="43">
        <f>B38-B$41</f>
        <v>-4</v>
      </c>
      <c r="C44" s="43">
        <f>C38-C$41</f>
        <v>-6</v>
      </c>
      <c r="D44" s="43">
        <f>D38-D$41</f>
        <v>-1</v>
      </c>
      <c r="E44" s="43">
        <f>E38-E$41</f>
        <v>-12</v>
      </c>
      <c r="F44" s="43">
        <f>F38-F$41</f>
        <v>-6</v>
      </c>
      <c r="G44" s="43">
        <f>G38-G$41</f>
        <v>-1</v>
      </c>
      <c r="H44" s="43">
        <f>H38-H$41</f>
        <v>-9</v>
      </c>
      <c r="I44" s="43">
        <f>I38-I$41</f>
        <v>-2</v>
      </c>
      <c r="J44" s="43">
        <f>J38-J$41</f>
        <v>-17</v>
      </c>
      <c r="K44" s="43">
        <f>K38-K$41</f>
        <v>-4</v>
      </c>
    </row>
    <row r="45" spans="2:11">
      <c r="B45" s="43">
        <f>B39-B$41</f>
        <v>-3</v>
      </c>
      <c r="C45" s="43">
        <f>C39-C$41</f>
        <v>-3</v>
      </c>
      <c r="D45" s="43">
        <f>D39-D$41</f>
        <v>-2</v>
      </c>
      <c r="E45" s="43">
        <f>E39-E$41</f>
        <v>-12</v>
      </c>
      <c r="F45" s="43">
        <f>F39-F$41</f>
        <v>-7</v>
      </c>
      <c r="G45" s="43">
        <f>G39-G$41</f>
        <v>-6</v>
      </c>
      <c r="H45" s="43">
        <f>H39-H$41</f>
        <v>-8</v>
      </c>
      <c r="I45" s="43">
        <f>I39-I$41</f>
        <v>-3</v>
      </c>
      <c r="J45" s="43">
        <f>J39-J$41</f>
        <v>-1</v>
      </c>
      <c r="K45" s="43">
        <f>K39-K$41</f>
        <v>-5</v>
      </c>
    </row>
    <row r="46" spans="2:11">
      <c r="B46" s="43">
        <f>B40-B$41</f>
        <v>-4</v>
      </c>
      <c r="C46" s="43">
        <f>C40-C$41</f>
        <v>-9</v>
      </c>
      <c r="D46" s="43">
        <f>D40-D$41</f>
        <v>-2</v>
      </c>
      <c r="E46" s="43">
        <f>E40-E$41</f>
        <v>-11</v>
      </c>
      <c r="F46" s="43">
        <f>F40-F$41</f>
        <v>-7</v>
      </c>
      <c r="G46" s="43">
        <f>G40-G$41</f>
        <v>-5</v>
      </c>
      <c r="H46" s="43">
        <f>H40-H$41</f>
        <v>-1</v>
      </c>
      <c r="I46" s="43">
        <f>I40-I$41</f>
        <v>-3</v>
      </c>
      <c r="J46" s="43">
        <f>J40-J$41</f>
        <v>-18</v>
      </c>
      <c r="K46" s="43">
        <f>K40-K$41</f>
        <v>-5</v>
      </c>
    </row>
  </sheetData>
  <mergeCells count="8">
    <mergeCell ref="B1:L1"/>
    <mergeCell ref="B9:L9"/>
    <mergeCell ref="B27:L27"/>
    <mergeCell ref="B35:L35"/>
    <mergeCell ref="A1:A2"/>
    <mergeCell ref="A9:A10"/>
    <mergeCell ref="A27:A28"/>
    <mergeCell ref="A35:A36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opLeftCell="A7" workbookViewId="0">
      <selection activeCell="M27" sqref="M27"/>
    </sheetView>
  </sheetViews>
  <sheetFormatPr defaultColWidth="9" defaultRowHeight="15"/>
  <cols>
    <col min="1" max="1" width="29" customWidth="1"/>
    <col min="2" max="6" width="12.8571428571429"/>
    <col min="7" max="7" width="16.4285714285714" customWidth="1"/>
    <col min="8" max="8" width="14.2857142857143" customWidth="1"/>
    <col min="9" max="9" width="13.2857142857143" customWidth="1"/>
  </cols>
  <sheetData>
    <row r="1" spans="1:8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>
      <c r="A2" s="1" t="s">
        <v>29</v>
      </c>
      <c r="B2" s="25">
        <v>67</v>
      </c>
      <c r="C2" s="25">
        <v>55</v>
      </c>
      <c r="D2" s="25">
        <v>51</v>
      </c>
      <c r="E2" s="25">
        <v>63</v>
      </c>
      <c r="F2" s="25">
        <v>49</v>
      </c>
      <c r="G2" s="25">
        <v>0</v>
      </c>
      <c r="H2" s="1">
        <f>SUMPRODUCT(B2:G2,B18:G18)</f>
        <v>0</v>
      </c>
    </row>
    <row r="3" spans="1:8">
      <c r="A3" s="1" t="s">
        <v>30</v>
      </c>
      <c r="B3" s="25">
        <v>61</v>
      </c>
      <c r="C3" s="25">
        <v>77</v>
      </c>
      <c r="D3" s="25">
        <v>52</v>
      </c>
      <c r="E3" s="25">
        <v>72</v>
      </c>
      <c r="F3" s="25">
        <v>66</v>
      </c>
      <c r="G3" s="25">
        <v>0</v>
      </c>
      <c r="H3" s="1">
        <f t="shared" ref="H3:H15" si="0">SUMPRODUCT(B3:G3,B19:G19)</f>
        <v>0</v>
      </c>
    </row>
    <row r="4" spans="1:8">
      <c r="A4" s="1" t="s">
        <v>31</v>
      </c>
      <c r="B4" s="25">
        <v>63</v>
      </c>
      <c r="C4" s="25">
        <v>73</v>
      </c>
      <c r="D4" s="25">
        <v>72</v>
      </c>
      <c r="E4" s="25">
        <v>42</v>
      </c>
      <c r="F4" s="25">
        <v>58</v>
      </c>
      <c r="G4" s="25">
        <v>0</v>
      </c>
      <c r="H4" s="1">
        <f t="shared" si="0"/>
        <v>42</v>
      </c>
    </row>
    <row r="5" spans="1:8">
      <c r="A5" s="1" t="s">
        <v>32</v>
      </c>
      <c r="B5" s="25">
        <v>52</v>
      </c>
      <c r="C5" s="25">
        <v>44</v>
      </c>
      <c r="D5" s="25">
        <v>72</v>
      </c>
      <c r="E5" s="25">
        <v>50</v>
      </c>
      <c r="F5" s="25">
        <v>55</v>
      </c>
      <c r="G5" s="25">
        <v>0</v>
      </c>
      <c r="H5" s="1">
        <f t="shared" si="0"/>
        <v>44</v>
      </c>
    </row>
    <row r="6" spans="1:8">
      <c r="A6" s="1" t="s">
        <v>33</v>
      </c>
      <c r="B6" s="25">
        <v>53</v>
      </c>
      <c r="C6" s="25">
        <v>76</v>
      </c>
      <c r="D6" s="25">
        <v>63</v>
      </c>
      <c r="E6" s="25">
        <v>45</v>
      </c>
      <c r="F6" s="25">
        <v>47</v>
      </c>
      <c r="G6" s="25">
        <v>0</v>
      </c>
      <c r="H6" s="1">
        <f t="shared" si="0"/>
        <v>0</v>
      </c>
    </row>
    <row r="7" spans="1:8">
      <c r="A7" s="1" t="s">
        <v>34</v>
      </c>
      <c r="B7" s="25">
        <v>70</v>
      </c>
      <c r="C7" s="25">
        <v>55</v>
      </c>
      <c r="D7" s="25">
        <v>77</v>
      </c>
      <c r="E7" s="25">
        <v>46</v>
      </c>
      <c r="F7" s="25">
        <v>67</v>
      </c>
      <c r="G7" s="25">
        <v>0</v>
      </c>
      <c r="H7" s="1">
        <f t="shared" si="0"/>
        <v>0</v>
      </c>
    </row>
    <row r="8" spans="1:8">
      <c r="A8" s="1" t="s">
        <v>35</v>
      </c>
      <c r="B8" s="25">
        <v>43</v>
      </c>
      <c r="C8" s="25">
        <v>61</v>
      </c>
      <c r="D8" s="25">
        <v>75</v>
      </c>
      <c r="E8" s="25">
        <v>54</v>
      </c>
      <c r="F8" s="25">
        <v>75</v>
      </c>
      <c r="G8" s="25">
        <v>0</v>
      </c>
      <c r="H8" s="1">
        <f t="shared" si="0"/>
        <v>43</v>
      </c>
    </row>
    <row r="9" spans="1:8">
      <c r="A9" s="1" t="s">
        <v>36</v>
      </c>
      <c r="B9" s="25">
        <v>69</v>
      </c>
      <c r="C9" s="25">
        <v>70</v>
      </c>
      <c r="D9" s="25">
        <v>55</v>
      </c>
      <c r="E9" s="25">
        <v>47</v>
      </c>
      <c r="F9" s="25">
        <v>61</v>
      </c>
      <c r="G9" s="25">
        <v>0</v>
      </c>
      <c r="H9" s="1">
        <f t="shared" si="0"/>
        <v>0</v>
      </c>
    </row>
    <row r="10" spans="1:8">
      <c r="A10" s="1" t="s">
        <v>37</v>
      </c>
      <c r="B10" s="25">
        <v>71</v>
      </c>
      <c r="C10" s="25">
        <v>56</v>
      </c>
      <c r="D10" s="25">
        <v>67</v>
      </c>
      <c r="E10" s="25">
        <v>42</v>
      </c>
      <c r="F10" s="25">
        <v>45</v>
      </c>
      <c r="G10" s="25">
        <v>0</v>
      </c>
      <c r="H10" s="1">
        <f t="shared" si="0"/>
        <v>45</v>
      </c>
    </row>
    <row r="11" spans="1:8">
      <c r="A11" s="1" t="s">
        <v>38</v>
      </c>
      <c r="B11" s="25">
        <v>68</v>
      </c>
      <c r="C11" s="25">
        <v>63</v>
      </c>
      <c r="D11" s="25">
        <v>77</v>
      </c>
      <c r="E11" s="25">
        <v>61</v>
      </c>
      <c r="F11" s="25">
        <v>69</v>
      </c>
      <c r="G11" s="25">
        <v>0</v>
      </c>
      <c r="H11" s="1">
        <f t="shared" si="0"/>
        <v>0</v>
      </c>
    </row>
    <row r="12" spans="1:8">
      <c r="A12" s="1" t="s">
        <v>39</v>
      </c>
      <c r="B12" s="25">
        <v>54</v>
      </c>
      <c r="C12" s="25">
        <v>59</v>
      </c>
      <c r="D12" s="25">
        <v>51</v>
      </c>
      <c r="E12" s="25">
        <v>66</v>
      </c>
      <c r="F12" s="25">
        <v>56</v>
      </c>
      <c r="G12" s="25">
        <v>0</v>
      </c>
      <c r="H12" s="1">
        <f t="shared" si="0"/>
        <v>0</v>
      </c>
    </row>
    <row r="13" spans="1:8">
      <c r="A13" s="1" t="s">
        <v>40</v>
      </c>
      <c r="B13" s="25">
        <v>57</v>
      </c>
      <c r="C13" s="25">
        <v>53</v>
      </c>
      <c r="D13" s="25">
        <v>61</v>
      </c>
      <c r="E13" s="25">
        <v>62</v>
      </c>
      <c r="F13" s="25">
        <v>59</v>
      </c>
      <c r="G13" s="25">
        <v>0</v>
      </c>
      <c r="H13" s="1">
        <f t="shared" si="0"/>
        <v>0</v>
      </c>
    </row>
    <row r="14" spans="1:8">
      <c r="A14" s="1" t="s">
        <v>41</v>
      </c>
      <c r="B14" s="25">
        <v>73</v>
      </c>
      <c r="C14" s="25">
        <v>64</v>
      </c>
      <c r="D14" s="25">
        <v>46</v>
      </c>
      <c r="E14" s="25">
        <v>72</v>
      </c>
      <c r="F14" s="25">
        <v>60</v>
      </c>
      <c r="G14" s="25">
        <v>0</v>
      </c>
      <c r="H14" s="1">
        <f t="shared" si="0"/>
        <v>46</v>
      </c>
    </row>
    <row r="15" spans="1:8">
      <c r="A15" s="1" t="s">
        <v>42</v>
      </c>
      <c r="B15" s="25">
        <v>70</v>
      </c>
      <c r="C15" s="25">
        <v>65</v>
      </c>
      <c r="D15" s="25">
        <v>78</v>
      </c>
      <c r="E15" s="25">
        <v>45</v>
      </c>
      <c r="F15" s="25">
        <v>49</v>
      </c>
      <c r="G15" s="25">
        <v>0</v>
      </c>
      <c r="H15" s="1">
        <f t="shared" si="0"/>
        <v>0</v>
      </c>
    </row>
    <row r="16" spans="8:8">
      <c r="H16" s="26">
        <f>SUM(H2:H15)</f>
        <v>220</v>
      </c>
    </row>
    <row r="17" spans="1:9">
      <c r="A17" s="1" t="s">
        <v>21</v>
      </c>
      <c r="B17" s="1" t="s">
        <v>22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H17" s="1" t="s">
        <v>28</v>
      </c>
      <c r="I17" s="13" t="s">
        <v>43</v>
      </c>
    </row>
    <row r="18" spans="1:9">
      <c r="A18" s="1" t="s">
        <v>29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28">
        <v>1</v>
      </c>
      <c r="H18" s="1">
        <v>1</v>
      </c>
      <c r="I18" s="13">
        <f>H2*100/60/8</f>
        <v>0</v>
      </c>
    </row>
    <row r="19" spans="1:9">
      <c r="A19" s="1" t="s">
        <v>30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1</v>
      </c>
      <c r="H19" s="1">
        <v>1</v>
      </c>
      <c r="I19" s="13">
        <f t="shared" ref="I19:I31" si="1">H3*100/60/8</f>
        <v>0</v>
      </c>
    </row>
    <row r="20" spans="1:9">
      <c r="A20" s="27" t="s">
        <v>31</v>
      </c>
      <c r="B20" s="28">
        <v>0</v>
      </c>
      <c r="C20" s="28">
        <v>0</v>
      </c>
      <c r="D20" s="28">
        <v>0</v>
      </c>
      <c r="E20" s="28">
        <v>1</v>
      </c>
      <c r="F20" s="28">
        <v>0</v>
      </c>
      <c r="G20" s="28">
        <v>0</v>
      </c>
      <c r="H20" s="1">
        <v>1</v>
      </c>
      <c r="I20" s="13">
        <f t="shared" si="1"/>
        <v>8.75</v>
      </c>
    </row>
    <row r="21" spans="1:9">
      <c r="A21" s="27" t="s">
        <v>32</v>
      </c>
      <c r="B21" s="28">
        <v>0</v>
      </c>
      <c r="C21" s="28">
        <v>1</v>
      </c>
      <c r="D21" s="28">
        <v>0</v>
      </c>
      <c r="E21" s="28">
        <v>0</v>
      </c>
      <c r="F21" s="28">
        <v>0</v>
      </c>
      <c r="G21" s="28">
        <v>0</v>
      </c>
      <c r="H21" s="1">
        <v>1</v>
      </c>
      <c r="I21" s="13">
        <f t="shared" si="1"/>
        <v>9.16666666666667</v>
      </c>
    </row>
    <row r="22" spans="1:9">
      <c r="A22" s="1" t="s">
        <v>33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1</v>
      </c>
      <c r="H22" s="1">
        <v>1</v>
      </c>
      <c r="I22" s="13">
        <f t="shared" si="1"/>
        <v>0</v>
      </c>
    </row>
    <row r="23" spans="1:9">
      <c r="A23" s="1" t="s">
        <v>34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1</v>
      </c>
      <c r="H23" s="1">
        <v>1</v>
      </c>
      <c r="I23" s="13">
        <f t="shared" si="1"/>
        <v>0</v>
      </c>
    </row>
    <row r="24" spans="1:9">
      <c r="A24" s="27" t="s">
        <v>35</v>
      </c>
      <c r="B24" s="28">
        <v>1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1">
        <v>1</v>
      </c>
      <c r="I24" s="13">
        <f t="shared" si="1"/>
        <v>8.95833333333333</v>
      </c>
    </row>
    <row r="25" spans="1:9">
      <c r="A25" s="1" t="s">
        <v>36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1</v>
      </c>
      <c r="H25" s="1">
        <v>1</v>
      </c>
      <c r="I25" s="13">
        <f t="shared" si="1"/>
        <v>0</v>
      </c>
    </row>
    <row r="26" spans="1:9">
      <c r="A26" s="27" t="s">
        <v>37</v>
      </c>
      <c r="B26" s="28">
        <v>0</v>
      </c>
      <c r="C26" s="28">
        <v>0</v>
      </c>
      <c r="D26" s="28">
        <v>0</v>
      </c>
      <c r="E26" s="28">
        <v>0</v>
      </c>
      <c r="F26" s="28">
        <v>1</v>
      </c>
      <c r="G26" s="28">
        <v>0</v>
      </c>
      <c r="H26" s="1">
        <v>1</v>
      </c>
      <c r="I26" s="13">
        <f t="shared" si="1"/>
        <v>9.375</v>
      </c>
    </row>
    <row r="27" spans="1:9">
      <c r="A27" s="1" t="s">
        <v>38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1</v>
      </c>
      <c r="H27" s="1">
        <v>1</v>
      </c>
      <c r="I27" s="13">
        <f t="shared" si="1"/>
        <v>0</v>
      </c>
    </row>
    <row r="28" spans="1:9">
      <c r="A28" s="1" t="s">
        <v>39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G28" s="28">
        <v>1</v>
      </c>
      <c r="H28" s="1">
        <v>1</v>
      </c>
      <c r="I28" s="13">
        <f t="shared" si="1"/>
        <v>0</v>
      </c>
    </row>
    <row r="29" spans="1:9">
      <c r="A29" s="1" t="s">
        <v>40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1</v>
      </c>
      <c r="H29" s="1">
        <v>1</v>
      </c>
      <c r="I29" s="13">
        <f t="shared" si="1"/>
        <v>0</v>
      </c>
    </row>
    <row r="30" spans="1:9">
      <c r="A30" s="27" t="s">
        <v>41</v>
      </c>
      <c r="B30" s="28">
        <v>0</v>
      </c>
      <c r="C30" s="28">
        <v>0</v>
      </c>
      <c r="D30" s="28">
        <v>1</v>
      </c>
      <c r="E30" s="28">
        <v>0</v>
      </c>
      <c r="F30" s="28">
        <v>0</v>
      </c>
      <c r="G30" s="28">
        <v>0</v>
      </c>
      <c r="H30" s="1">
        <v>1</v>
      </c>
      <c r="I30" s="13">
        <f t="shared" si="1"/>
        <v>9.58333333333333</v>
      </c>
    </row>
    <row r="31" spans="1:9">
      <c r="A31" s="1" t="s">
        <v>42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1</v>
      </c>
      <c r="H31" s="1">
        <v>1</v>
      </c>
      <c r="I31" s="13">
        <f t="shared" si="1"/>
        <v>0</v>
      </c>
    </row>
    <row r="32" spans="1:8">
      <c r="A32" s="13"/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/>
    </row>
    <row r="33" spans="1:8">
      <c r="A33" s="13"/>
      <c r="B33" s="30">
        <v>1</v>
      </c>
      <c r="C33" s="30">
        <v>1</v>
      </c>
      <c r="D33" s="30">
        <v>1</v>
      </c>
      <c r="E33" s="30">
        <v>1</v>
      </c>
      <c r="F33" s="30">
        <v>1</v>
      </c>
      <c r="G33" s="30">
        <v>9</v>
      </c>
      <c r="H33" s="13"/>
    </row>
    <row r="35" spans="3:4">
      <c r="C35">
        <f>H16*100/60</f>
        <v>366.666666666667</v>
      </c>
      <c r="D35" t="s">
        <v>44</v>
      </c>
    </row>
    <row r="39" spans="1:9">
      <c r="A39" s="27" t="s">
        <v>31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1">
        <v>1</v>
      </c>
      <c r="I39" s="13">
        <v>8.75</v>
      </c>
    </row>
    <row r="40" spans="1:9">
      <c r="A40" s="27" t="s">
        <v>32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1">
        <v>1</v>
      </c>
      <c r="I40" s="13">
        <v>9.16666666666667</v>
      </c>
    </row>
    <row r="41" spans="1:9">
      <c r="A41" s="27" t="s">
        <v>35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1">
        <v>1</v>
      </c>
      <c r="I41" s="13">
        <v>8.95833333333333</v>
      </c>
    </row>
    <row r="42" spans="1:9">
      <c r="A42" s="27" t="s">
        <v>37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1">
        <v>1</v>
      </c>
      <c r="I42" s="13">
        <v>9.375</v>
      </c>
    </row>
    <row r="43" spans="1:9">
      <c r="A43" s="27" t="s">
        <v>41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1">
        <v>1</v>
      </c>
      <c r="I43" s="13">
        <v>9.58333333333333</v>
      </c>
    </row>
    <row r="44" spans="2:7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2:7">
      <c r="B45">
        <v>1</v>
      </c>
      <c r="C45">
        <v>1</v>
      </c>
      <c r="D45">
        <v>1</v>
      </c>
      <c r="E45">
        <v>1</v>
      </c>
      <c r="F45">
        <v>1</v>
      </c>
      <c r="G45">
        <v>9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opLeftCell="A4" workbookViewId="0">
      <selection activeCell="Q22" sqref="Q22"/>
    </sheetView>
  </sheetViews>
  <sheetFormatPr defaultColWidth="9" defaultRowHeight="15"/>
  <cols>
    <col min="1" max="1" width="29" customWidth="1"/>
    <col min="2" max="6" width="12.8571428571429"/>
    <col min="7" max="7" width="16.4285714285714" customWidth="1"/>
    <col min="8" max="8" width="14.2857142857143" customWidth="1"/>
    <col min="9" max="9" width="13.2857142857143" customWidth="1"/>
  </cols>
  <sheetData>
    <row r="1" spans="1:8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</row>
    <row r="2" spans="1:8">
      <c r="A2" s="1" t="s">
        <v>29</v>
      </c>
      <c r="B2" s="25">
        <v>67</v>
      </c>
      <c r="C2" s="25">
        <v>55</v>
      </c>
      <c r="D2" s="25">
        <v>51</v>
      </c>
      <c r="E2" s="25">
        <v>63</v>
      </c>
      <c r="F2" s="25">
        <v>49</v>
      </c>
      <c r="G2" s="25">
        <v>0</v>
      </c>
      <c r="H2" s="1">
        <f t="shared" ref="H2:H15" si="0">SUMPRODUCT(B2:G2,B18:G18)</f>
        <v>51</v>
      </c>
    </row>
    <row r="3" spans="1:8">
      <c r="A3" s="1" t="s">
        <v>30</v>
      </c>
      <c r="B3" s="25">
        <v>61</v>
      </c>
      <c r="C3" s="25">
        <v>77</v>
      </c>
      <c r="D3" s="25">
        <v>52</v>
      </c>
      <c r="E3" s="25">
        <v>72</v>
      </c>
      <c r="F3" s="25">
        <v>66</v>
      </c>
      <c r="G3" s="25">
        <v>0</v>
      </c>
      <c r="H3" s="1">
        <f t="shared" si="0"/>
        <v>0</v>
      </c>
    </row>
    <row r="4" spans="1:8">
      <c r="A4" s="1" t="s">
        <v>31</v>
      </c>
      <c r="B4" s="25">
        <v>63</v>
      </c>
      <c r="C4" s="25">
        <v>73</v>
      </c>
      <c r="D4" s="25">
        <v>72</v>
      </c>
      <c r="E4" s="25">
        <v>42</v>
      </c>
      <c r="F4" s="25">
        <v>58</v>
      </c>
      <c r="G4" s="25">
        <v>0</v>
      </c>
      <c r="H4" s="1">
        <f t="shared" si="0"/>
        <v>42</v>
      </c>
    </row>
    <row r="5" spans="1:8">
      <c r="A5" s="1" t="s">
        <v>32</v>
      </c>
      <c r="B5" s="25">
        <v>52</v>
      </c>
      <c r="C5" s="25">
        <v>44</v>
      </c>
      <c r="D5" s="25">
        <v>72</v>
      </c>
      <c r="E5" s="25">
        <v>50</v>
      </c>
      <c r="F5" s="25">
        <v>55</v>
      </c>
      <c r="G5" s="25">
        <v>0</v>
      </c>
      <c r="H5" s="1">
        <f t="shared" si="0"/>
        <v>44</v>
      </c>
    </row>
    <row r="6" spans="1:8">
      <c r="A6" s="1" t="s">
        <v>33</v>
      </c>
      <c r="B6" s="25">
        <v>53</v>
      </c>
      <c r="C6" s="25">
        <v>76</v>
      </c>
      <c r="D6" s="25">
        <v>63</v>
      </c>
      <c r="E6" s="25">
        <v>45</v>
      </c>
      <c r="F6" s="25">
        <v>47</v>
      </c>
      <c r="G6" s="25">
        <v>0</v>
      </c>
      <c r="H6" s="1">
        <f t="shared" si="0"/>
        <v>47</v>
      </c>
    </row>
    <row r="7" spans="1:8">
      <c r="A7" s="1" t="s">
        <v>34</v>
      </c>
      <c r="B7" s="25">
        <v>70</v>
      </c>
      <c r="C7" s="25">
        <v>55</v>
      </c>
      <c r="D7" s="25">
        <v>77</v>
      </c>
      <c r="E7" s="25">
        <v>46</v>
      </c>
      <c r="F7" s="25">
        <v>67</v>
      </c>
      <c r="G7" s="25">
        <v>0</v>
      </c>
      <c r="H7" s="1">
        <f t="shared" si="0"/>
        <v>0</v>
      </c>
    </row>
    <row r="8" spans="1:8">
      <c r="A8" s="1" t="s">
        <v>35</v>
      </c>
      <c r="B8" s="25">
        <v>43</v>
      </c>
      <c r="C8" s="25">
        <v>61</v>
      </c>
      <c r="D8" s="25">
        <v>75</v>
      </c>
      <c r="E8" s="25">
        <v>54</v>
      </c>
      <c r="F8" s="25">
        <v>75</v>
      </c>
      <c r="G8" s="25">
        <v>0</v>
      </c>
      <c r="H8" s="1">
        <f t="shared" si="0"/>
        <v>43</v>
      </c>
    </row>
    <row r="9" spans="1:8">
      <c r="A9" s="1" t="s">
        <v>36</v>
      </c>
      <c r="B9" s="25">
        <v>69</v>
      </c>
      <c r="C9" s="25">
        <v>70</v>
      </c>
      <c r="D9" s="25">
        <v>55</v>
      </c>
      <c r="E9" s="25">
        <v>47</v>
      </c>
      <c r="F9" s="25">
        <v>61</v>
      </c>
      <c r="G9" s="25">
        <v>0</v>
      </c>
      <c r="H9" s="1">
        <f t="shared" si="0"/>
        <v>0</v>
      </c>
    </row>
    <row r="10" spans="1:8">
      <c r="A10" s="1" t="s">
        <v>37</v>
      </c>
      <c r="B10" s="25">
        <v>71</v>
      </c>
      <c r="C10" s="25">
        <v>56</v>
      </c>
      <c r="D10" s="25">
        <v>67</v>
      </c>
      <c r="E10" s="25">
        <v>42</v>
      </c>
      <c r="F10" s="25">
        <v>45</v>
      </c>
      <c r="G10" s="25">
        <v>0</v>
      </c>
      <c r="H10" s="1">
        <f t="shared" si="0"/>
        <v>45</v>
      </c>
    </row>
    <row r="11" spans="1:8">
      <c r="A11" s="1" t="s">
        <v>38</v>
      </c>
      <c r="B11" s="25">
        <v>68</v>
      </c>
      <c r="C11" s="25">
        <v>63</v>
      </c>
      <c r="D11" s="25">
        <v>77</v>
      </c>
      <c r="E11" s="25">
        <v>61</v>
      </c>
      <c r="F11" s="25">
        <v>69</v>
      </c>
      <c r="G11" s="25">
        <v>0</v>
      </c>
      <c r="H11" s="1">
        <f t="shared" si="0"/>
        <v>0</v>
      </c>
    </row>
    <row r="12" spans="1:8">
      <c r="A12" s="1" t="s">
        <v>39</v>
      </c>
      <c r="B12" s="25">
        <v>54</v>
      </c>
      <c r="C12" s="25">
        <v>59</v>
      </c>
      <c r="D12" s="25">
        <v>51</v>
      </c>
      <c r="E12" s="25">
        <v>66</v>
      </c>
      <c r="F12" s="25">
        <v>56</v>
      </c>
      <c r="G12" s="25">
        <v>0</v>
      </c>
      <c r="H12" s="1">
        <f t="shared" si="0"/>
        <v>54</v>
      </c>
    </row>
    <row r="13" spans="1:8">
      <c r="A13" s="1" t="s">
        <v>40</v>
      </c>
      <c r="B13" s="25">
        <v>57</v>
      </c>
      <c r="C13" s="25">
        <v>53</v>
      </c>
      <c r="D13" s="25">
        <v>61</v>
      </c>
      <c r="E13" s="25">
        <v>62</v>
      </c>
      <c r="F13" s="25">
        <v>59</v>
      </c>
      <c r="G13" s="25">
        <v>0</v>
      </c>
      <c r="H13" s="1">
        <f t="shared" si="0"/>
        <v>53</v>
      </c>
    </row>
    <row r="14" spans="1:8">
      <c r="A14" s="1" t="s">
        <v>41</v>
      </c>
      <c r="B14" s="25">
        <v>73</v>
      </c>
      <c r="C14" s="25">
        <v>64</v>
      </c>
      <c r="D14" s="25">
        <v>46</v>
      </c>
      <c r="E14" s="25">
        <v>72</v>
      </c>
      <c r="F14" s="25">
        <v>60</v>
      </c>
      <c r="G14" s="25">
        <v>0</v>
      </c>
      <c r="H14" s="1">
        <f t="shared" si="0"/>
        <v>46</v>
      </c>
    </row>
    <row r="15" spans="1:8">
      <c r="A15" s="1" t="s">
        <v>42</v>
      </c>
      <c r="B15" s="25">
        <v>70</v>
      </c>
      <c r="C15" s="25">
        <v>65</v>
      </c>
      <c r="D15" s="25">
        <v>78</v>
      </c>
      <c r="E15" s="25">
        <v>45</v>
      </c>
      <c r="F15" s="25">
        <v>49</v>
      </c>
      <c r="G15" s="25">
        <v>0</v>
      </c>
      <c r="H15" s="1">
        <f t="shared" si="0"/>
        <v>45</v>
      </c>
    </row>
    <row r="16" spans="8:8">
      <c r="H16" s="26">
        <f>SUM(H2:H15)</f>
        <v>470</v>
      </c>
    </row>
    <row r="17" spans="1:9">
      <c r="A17" s="1" t="s">
        <v>21</v>
      </c>
      <c r="B17" s="1" t="s">
        <v>22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H17" s="1" t="s">
        <v>28</v>
      </c>
      <c r="I17" s="13" t="s">
        <v>43</v>
      </c>
    </row>
    <row r="18" spans="1:9">
      <c r="A18" s="27" t="s">
        <v>29</v>
      </c>
      <c r="B18" s="28">
        <v>0</v>
      </c>
      <c r="C18" s="28">
        <v>0</v>
      </c>
      <c r="D18" s="28">
        <v>1</v>
      </c>
      <c r="E18" s="28">
        <v>0</v>
      </c>
      <c r="F18" s="28">
        <v>0</v>
      </c>
      <c r="G18" s="28">
        <v>0</v>
      </c>
      <c r="H18" s="1">
        <f t="shared" ref="H18:H31" si="1">SUM(B18:G18)</f>
        <v>1</v>
      </c>
      <c r="I18" s="31">
        <f t="shared" ref="I18:I31" si="2">H2*100/60/8</f>
        <v>10.625</v>
      </c>
    </row>
    <row r="19" spans="1:9">
      <c r="A19" s="10" t="s">
        <v>30</v>
      </c>
      <c r="B19" s="28">
        <v>0</v>
      </c>
      <c r="C19" s="28">
        <v>0</v>
      </c>
      <c r="D19" s="28">
        <v>0</v>
      </c>
      <c r="E19" s="28">
        <v>0</v>
      </c>
      <c r="F19" s="28">
        <v>0</v>
      </c>
      <c r="G19" s="28">
        <v>1</v>
      </c>
      <c r="H19" s="1">
        <f t="shared" si="1"/>
        <v>1</v>
      </c>
      <c r="I19" s="31">
        <f t="shared" si="2"/>
        <v>0</v>
      </c>
    </row>
    <row r="20" spans="1:9">
      <c r="A20" s="27" t="s">
        <v>31</v>
      </c>
      <c r="B20" s="28">
        <v>0</v>
      </c>
      <c r="C20" s="28">
        <v>0</v>
      </c>
      <c r="D20" s="28">
        <v>0</v>
      </c>
      <c r="E20" s="28">
        <v>1</v>
      </c>
      <c r="F20" s="28">
        <v>0</v>
      </c>
      <c r="G20" s="28">
        <v>0</v>
      </c>
      <c r="H20" s="1">
        <f t="shared" si="1"/>
        <v>1</v>
      </c>
      <c r="I20" s="31">
        <f t="shared" si="2"/>
        <v>8.75</v>
      </c>
    </row>
    <row r="21" spans="1:9">
      <c r="A21" s="27" t="s">
        <v>32</v>
      </c>
      <c r="B21" s="28">
        <v>0</v>
      </c>
      <c r="C21" s="28">
        <v>1</v>
      </c>
      <c r="D21" s="28">
        <v>0</v>
      </c>
      <c r="E21" s="28">
        <v>0</v>
      </c>
      <c r="F21" s="28">
        <v>0</v>
      </c>
      <c r="G21" s="28">
        <v>0</v>
      </c>
      <c r="H21" s="1">
        <f t="shared" si="1"/>
        <v>1</v>
      </c>
      <c r="I21" s="31">
        <f t="shared" si="2"/>
        <v>9.16666666666667</v>
      </c>
    </row>
    <row r="22" spans="1:9">
      <c r="A22" s="27" t="s">
        <v>33</v>
      </c>
      <c r="B22" s="28">
        <v>0</v>
      </c>
      <c r="C22" s="28">
        <v>0</v>
      </c>
      <c r="D22" s="28">
        <v>0</v>
      </c>
      <c r="E22" s="28">
        <v>0</v>
      </c>
      <c r="F22" s="28">
        <v>1</v>
      </c>
      <c r="G22" s="28">
        <v>0</v>
      </c>
      <c r="H22" s="1">
        <f t="shared" si="1"/>
        <v>1</v>
      </c>
      <c r="I22" s="31">
        <f t="shared" si="2"/>
        <v>9.79166666666667</v>
      </c>
    </row>
    <row r="23" spans="1:9">
      <c r="A23" s="10" t="s">
        <v>34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1</v>
      </c>
      <c r="H23" s="1">
        <f t="shared" si="1"/>
        <v>1</v>
      </c>
      <c r="I23" s="31">
        <f t="shared" si="2"/>
        <v>0</v>
      </c>
    </row>
    <row r="24" spans="1:9">
      <c r="A24" s="27" t="s">
        <v>35</v>
      </c>
      <c r="B24" s="28">
        <v>1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1">
        <f t="shared" si="1"/>
        <v>1</v>
      </c>
      <c r="I24" s="31">
        <f t="shared" si="2"/>
        <v>8.95833333333333</v>
      </c>
    </row>
    <row r="25" spans="1:9">
      <c r="A25" s="10" t="s">
        <v>36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1</v>
      </c>
      <c r="H25" s="1">
        <f t="shared" si="1"/>
        <v>1</v>
      </c>
      <c r="I25" s="31">
        <f t="shared" si="2"/>
        <v>0</v>
      </c>
    </row>
    <row r="26" spans="1:9">
      <c r="A26" s="27" t="s">
        <v>37</v>
      </c>
      <c r="B26" s="28">
        <v>0</v>
      </c>
      <c r="C26" s="28">
        <v>0</v>
      </c>
      <c r="D26" s="28">
        <v>0</v>
      </c>
      <c r="E26" s="28">
        <v>0</v>
      </c>
      <c r="F26" s="28">
        <v>1</v>
      </c>
      <c r="G26" s="28">
        <v>0</v>
      </c>
      <c r="H26" s="1">
        <f t="shared" si="1"/>
        <v>1</v>
      </c>
      <c r="I26" s="31">
        <f t="shared" si="2"/>
        <v>9.375</v>
      </c>
    </row>
    <row r="27" spans="1:9">
      <c r="A27" s="10" t="s">
        <v>38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1</v>
      </c>
      <c r="H27" s="1">
        <f t="shared" si="1"/>
        <v>1</v>
      </c>
      <c r="I27" s="31">
        <f t="shared" si="2"/>
        <v>0</v>
      </c>
    </row>
    <row r="28" spans="1:9">
      <c r="A28" s="27" t="s">
        <v>39</v>
      </c>
      <c r="B28" s="28">
        <v>1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1">
        <f t="shared" si="1"/>
        <v>1</v>
      </c>
      <c r="I28" s="31">
        <f t="shared" si="2"/>
        <v>11.25</v>
      </c>
    </row>
    <row r="29" spans="1:9">
      <c r="A29" s="27" t="s">
        <v>40</v>
      </c>
      <c r="B29" s="28">
        <v>0</v>
      </c>
      <c r="C29" s="28">
        <v>1</v>
      </c>
      <c r="D29" s="28">
        <v>0</v>
      </c>
      <c r="E29" s="28">
        <v>0</v>
      </c>
      <c r="F29" s="28">
        <v>0</v>
      </c>
      <c r="G29" s="28">
        <v>0</v>
      </c>
      <c r="H29" s="1">
        <f t="shared" si="1"/>
        <v>1</v>
      </c>
      <c r="I29" s="31">
        <f t="shared" si="2"/>
        <v>11.0416666666667</v>
      </c>
    </row>
    <row r="30" spans="1:9">
      <c r="A30" s="27" t="s">
        <v>41</v>
      </c>
      <c r="B30" s="28">
        <v>0</v>
      </c>
      <c r="C30" s="28">
        <v>0</v>
      </c>
      <c r="D30" s="28">
        <v>1</v>
      </c>
      <c r="E30" s="28">
        <v>0</v>
      </c>
      <c r="F30" s="28">
        <v>0</v>
      </c>
      <c r="G30" s="28">
        <v>0</v>
      </c>
      <c r="H30" s="1">
        <f t="shared" si="1"/>
        <v>1</v>
      </c>
      <c r="I30" s="31">
        <f t="shared" si="2"/>
        <v>9.58333333333333</v>
      </c>
    </row>
    <row r="31" spans="1:9">
      <c r="A31" s="27" t="s">
        <v>42</v>
      </c>
      <c r="B31" s="28">
        <v>0</v>
      </c>
      <c r="C31" s="28">
        <v>0</v>
      </c>
      <c r="D31" s="28">
        <v>0</v>
      </c>
      <c r="E31" s="28">
        <v>1</v>
      </c>
      <c r="F31" s="28">
        <v>0</v>
      </c>
      <c r="G31" s="28">
        <v>0</v>
      </c>
      <c r="H31" s="1">
        <f t="shared" si="1"/>
        <v>1</v>
      </c>
      <c r="I31" s="31">
        <f t="shared" si="2"/>
        <v>9.375</v>
      </c>
    </row>
    <row r="32" spans="1:9">
      <c r="A32" s="13"/>
      <c r="B32" s="29">
        <f t="shared" ref="B32:G32" si="3">SUM(B18:B31)-B33</f>
        <v>0</v>
      </c>
      <c r="C32" s="29">
        <f t="shared" si="3"/>
        <v>0</v>
      </c>
      <c r="D32" s="29">
        <f t="shared" si="3"/>
        <v>0</v>
      </c>
      <c r="E32" s="29">
        <f t="shared" si="3"/>
        <v>0</v>
      </c>
      <c r="F32" s="29">
        <f t="shared" si="3"/>
        <v>0</v>
      </c>
      <c r="G32" s="29">
        <f t="shared" si="3"/>
        <v>0</v>
      </c>
      <c r="H32" s="13"/>
      <c r="I32" s="32">
        <f>MAX(I17:I31)</f>
        <v>11.25</v>
      </c>
    </row>
    <row r="33" spans="1:8">
      <c r="A33" s="13"/>
      <c r="B33" s="30">
        <v>2</v>
      </c>
      <c r="C33" s="30">
        <v>2</v>
      </c>
      <c r="D33" s="30">
        <v>2</v>
      </c>
      <c r="E33" s="30">
        <v>2</v>
      </c>
      <c r="F33" s="30">
        <v>2</v>
      </c>
      <c r="G33" s="30">
        <v>4</v>
      </c>
      <c r="H33" s="13"/>
    </row>
    <row r="35" spans="3:4">
      <c r="C35">
        <f>H16*100/60</f>
        <v>783.333333333333</v>
      </c>
      <c r="D35" t="s">
        <v>44</v>
      </c>
    </row>
    <row r="39" spans="1:9">
      <c r="A39" s="27" t="s">
        <v>31</v>
      </c>
      <c r="B39" s="28">
        <v>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1">
        <v>1</v>
      </c>
      <c r="I39" s="13">
        <v>8.75</v>
      </c>
    </row>
    <row r="40" spans="1:9">
      <c r="A40" s="27" t="s">
        <v>32</v>
      </c>
      <c r="B40" s="28">
        <v>0</v>
      </c>
      <c r="C40" s="28">
        <v>0</v>
      </c>
      <c r="D40" s="28">
        <v>0</v>
      </c>
      <c r="E40" s="28">
        <v>0</v>
      </c>
      <c r="F40" s="28">
        <v>0</v>
      </c>
      <c r="G40" s="28">
        <v>0</v>
      </c>
      <c r="H40" s="1">
        <v>1</v>
      </c>
      <c r="I40" s="13">
        <v>9.16666666666667</v>
      </c>
    </row>
    <row r="41" spans="1:9">
      <c r="A41" s="27" t="s">
        <v>35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1">
        <v>1</v>
      </c>
      <c r="I41" s="13">
        <v>8.95833333333333</v>
      </c>
    </row>
    <row r="42" spans="1:9">
      <c r="A42" s="27" t="s">
        <v>37</v>
      </c>
      <c r="B42" s="28">
        <v>0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1">
        <v>1</v>
      </c>
      <c r="I42" s="13">
        <v>9.375</v>
      </c>
    </row>
    <row r="43" spans="1:9">
      <c r="A43" s="27" t="s">
        <v>41</v>
      </c>
      <c r="B43" s="28">
        <v>0</v>
      </c>
      <c r="C43" s="28">
        <v>0</v>
      </c>
      <c r="D43" s="28">
        <v>0</v>
      </c>
      <c r="E43" s="28">
        <v>0</v>
      </c>
      <c r="F43" s="28">
        <v>0</v>
      </c>
      <c r="G43" s="28">
        <v>0</v>
      </c>
      <c r="H43" s="1">
        <v>1</v>
      </c>
      <c r="I43" s="13">
        <v>9.58333333333333</v>
      </c>
    </row>
    <row r="44" spans="2:7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2:7">
      <c r="B45">
        <v>1</v>
      </c>
      <c r="C45">
        <v>1</v>
      </c>
      <c r="D45">
        <v>1</v>
      </c>
      <c r="E45">
        <v>1</v>
      </c>
      <c r="F45">
        <v>1</v>
      </c>
      <c r="G45">
        <v>9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B1" workbookViewId="0">
      <selection activeCell="P24" sqref="P24"/>
    </sheetView>
  </sheetViews>
  <sheetFormatPr defaultColWidth="9" defaultRowHeight="15" outlineLevelCol="7"/>
  <cols>
    <col min="1" max="1" width="19.2857142857143" customWidth="1"/>
  </cols>
  <sheetData>
    <row r="1" spans="1:8">
      <c r="A1" s="1" t="s">
        <v>45</v>
      </c>
      <c r="B1" s="1" t="s">
        <v>45</v>
      </c>
      <c r="C1" s="1" t="s">
        <v>46</v>
      </c>
      <c r="D1" s="1" t="s">
        <v>47</v>
      </c>
      <c r="E1" s="2"/>
      <c r="F1" s="2"/>
      <c r="G1" s="2"/>
      <c r="H1" s="2"/>
    </row>
    <row r="2" spans="1:8">
      <c r="A2" s="3">
        <v>0.38</v>
      </c>
      <c r="B2" s="3">
        <v>0.38</v>
      </c>
      <c r="C2" s="1">
        <v>1000</v>
      </c>
      <c r="D2" s="1">
        <v>50000</v>
      </c>
      <c r="E2" s="2"/>
      <c r="F2" s="2"/>
      <c r="G2" s="2"/>
      <c r="H2" s="2"/>
    </row>
    <row r="3" spans="1:8">
      <c r="A3" s="1"/>
      <c r="B3" s="1"/>
      <c r="C3" s="1" t="s">
        <v>48</v>
      </c>
      <c r="D3" s="1"/>
      <c r="E3" s="1"/>
      <c r="F3" s="1" t="s">
        <v>49</v>
      </c>
      <c r="G3" s="1"/>
      <c r="H3" s="1"/>
    </row>
    <row r="4" spans="1:8">
      <c r="A4" s="1" t="s">
        <v>50</v>
      </c>
      <c r="B4" s="1" t="s">
        <v>50</v>
      </c>
      <c r="C4" s="15">
        <v>4999</v>
      </c>
      <c r="D4" s="15">
        <v>19999</v>
      </c>
      <c r="E4" s="15">
        <v>50000</v>
      </c>
      <c r="F4" s="15">
        <v>9999</v>
      </c>
      <c r="G4" s="15">
        <v>29999</v>
      </c>
      <c r="H4" s="15">
        <v>50000</v>
      </c>
    </row>
    <row r="5" spans="1:8">
      <c r="A5" s="1" t="s">
        <v>51</v>
      </c>
      <c r="B5" s="1" t="s">
        <v>51</v>
      </c>
      <c r="C5" s="15">
        <v>1</v>
      </c>
      <c r="D5" s="15">
        <v>5000</v>
      </c>
      <c r="E5" s="15">
        <v>20000</v>
      </c>
      <c r="F5" s="15">
        <v>1</v>
      </c>
      <c r="G5" s="15">
        <v>10000</v>
      </c>
      <c r="H5" s="15">
        <v>30000</v>
      </c>
    </row>
    <row r="6" spans="1:8">
      <c r="A6" s="1" t="s">
        <v>52</v>
      </c>
      <c r="B6" s="1" t="s">
        <v>52</v>
      </c>
      <c r="C6" s="16">
        <v>5</v>
      </c>
      <c r="D6" s="16">
        <v>4.6</v>
      </c>
      <c r="E6" s="16">
        <v>4.4</v>
      </c>
      <c r="F6" s="16">
        <v>4.8</v>
      </c>
      <c r="G6" s="17">
        <v>4.5</v>
      </c>
      <c r="H6" s="16">
        <v>4.3</v>
      </c>
    </row>
    <row r="7" spans="1:8">
      <c r="A7" s="1" t="s">
        <v>53</v>
      </c>
      <c r="B7" s="1" t="s">
        <v>53</v>
      </c>
      <c r="C7" s="18">
        <f>SQRT(2*$C$2*$B$2/(C6*$A$2))</f>
        <v>20</v>
      </c>
      <c r="D7" s="18">
        <f>SQRT(2*$C$2*$B$2/(D6*$A$2))</f>
        <v>20.8514414057075</v>
      </c>
      <c r="E7" s="18">
        <f>SQRT(2*$C$2*$B$2/(E6*$A$2))</f>
        <v>21.320071635561</v>
      </c>
      <c r="F7" s="18">
        <f>SQRT(2*$C$2*$B$2/(F6*$A$2))</f>
        <v>20.4124145231932</v>
      </c>
      <c r="G7" s="18">
        <f>SQRT(2*$C$2*$B$2/(G6*$A$2))</f>
        <v>21.0818510677892</v>
      </c>
      <c r="H7" s="18">
        <f>SQRT(2*$C$2*$B$2/(H6*$A$2))</f>
        <v>21.5665546406877</v>
      </c>
    </row>
    <row r="8" spans="1:8">
      <c r="A8" s="1" t="s">
        <v>54</v>
      </c>
      <c r="B8" s="1" t="s">
        <v>54</v>
      </c>
      <c r="C8" s="19">
        <f t="shared" ref="C8:H8" si="0">IF(AND(C7&gt;=C5,C7&lt;=C4),C7,IF(C7&lt;C5,C5,C4))</f>
        <v>20</v>
      </c>
      <c r="D8" s="19">
        <f t="shared" si="0"/>
        <v>5000</v>
      </c>
      <c r="E8" s="19">
        <f t="shared" si="0"/>
        <v>20000</v>
      </c>
      <c r="F8" s="19">
        <f t="shared" si="0"/>
        <v>20.4124145231932</v>
      </c>
      <c r="G8" s="20">
        <f t="shared" si="0"/>
        <v>10000</v>
      </c>
      <c r="H8" s="19">
        <f t="shared" si="0"/>
        <v>30000</v>
      </c>
    </row>
    <row r="9" spans="1:8">
      <c r="A9" s="1" t="s">
        <v>55</v>
      </c>
      <c r="B9" s="1" t="s">
        <v>55</v>
      </c>
      <c r="C9" s="21">
        <f>C8/2*$A$2*C6</f>
        <v>19</v>
      </c>
      <c r="D9" s="21">
        <f>D8/2*$A$2*D6</f>
        <v>4370</v>
      </c>
      <c r="E9" s="21">
        <f>E8/2*$A$2*E6</f>
        <v>16720</v>
      </c>
      <c r="F9" s="21">
        <f>F8/2*$A$2*F6</f>
        <v>18.6161220451522</v>
      </c>
      <c r="G9" s="21">
        <f>G8/2*$A$2*G6</f>
        <v>8550</v>
      </c>
      <c r="H9" s="21">
        <f>H8/2*$A$2*H6</f>
        <v>24510</v>
      </c>
    </row>
    <row r="10" spans="1:8">
      <c r="A10" s="1" t="s">
        <v>56</v>
      </c>
      <c r="B10" s="1" t="s">
        <v>56</v>
      </c>
      <c r="C10" s="21">
        <f>$C$2/C8*$B$2</f>
        <v>19</v>
      </c>
      <c r="D10" s="21">
        <f>$C$2/D8*$B$2</f>
        <v>0.076</v>
      </c>
      <c r="E10" s="21">
        <f>$C$2/E8*$B$2</f>
        <v>0.019</v>
      </c>
      <c r="F10" s="21">
        <f>$C$2/F8*$B$2</f>
        <v>18.6161220451521</v>
      </c>
      <c r="G10" s="21">
        <f>$C$2/G8*$B$2</f>
        <v>0.038</v>
      </c>
      <c r="H10" s="21">
        <f>$C$2/H8*$B$2</f>
        <v>0.0126666666666667</v>
      </c>
    </row>
    <row r="11" spans="1:8">
      <c r="A11" s="1" t="s">
        <v>57</v>
      </c>
      <c r="B11" s="1" t="s">
        <v>57</v>
      </c>
      <c r="C11" s="21">
        <f t="shared" ref="C11:H11" si="1">C10+C9</f>
        <v>38</v>
      </c>
      <c r="D11" s="21">
        <f t="shared" si="1"/>
        <v>4370.076</v>
      </c>
      <c r="E11" s="21">
        <f t="shared" si="1"/>
        <v>16720.019</v>
      </c>
      <c r="F11" s="21">
        <f t="shared" si="1"/>
        <v>37.2322440903043</v>
      </c>
      <c r="G11" s="21">
        <f t="shared" si="1"/>
        <v>8550.038</v>
      </c>
      <c r="H11" s="21">
        <f t="shared" si="1"/>
        <v>24510.0126666667</v>
      </c>
    </row>
    <row r="12" spans="1:8">
      <c r="A12" s="2"/>
      <c r="B12" s="1" t="s">
        <v>58</v>
      </c>
      <c r="C12" s="22">
        <f>C11+$C$2*C6</f>
        <v>5038</v>
      </c>
      <c r="D12" s="22">
        <f>D11+$C$2*D6</f>
        <v>8970.076</v>
      </c>
      <c r="E12" s="22">
        <f>E11+$C$2*E6</f>
        <v>21120.019</v>
      </c>
      <c r="F12" s="22">
        <f>F11+$C$2*F6</f>
        <v>4837.2322440903</v>
      </c>
      <c r="G12" s="23">
        <f>G11+$C$2*G6</f>
        <v>13050.038</v>
      </c>
      <c r="H12" s="22">
        <f>H11+$C$2*H6</f>
        <v>28810.0126666667</v>
      </c>
    </row>
    <row r="13" spans="1:7">
      <c r="A13" s="2"/>
      <c r="B13" s="2"/>
      <c r="C13" s="2"/>
      <c r="D13" s="2"/>
      <c r="E13" s="2"/>
      <c r="F13" s="2"/>
      <c r="G13" s="2"/>
    </row>
    <row r="14" spans="1:1">
      <c r="A14" s="24"/>
    </row>
  </sheetData>
  <mergeCells count="2">
    <mergeCell ref="C3:E3"/>
    <mergeCell ref="F3:H3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I19" sqref="I19"/>
    </sheetView>
  </sheetViews>
  <sheetFormatPr defaultColWidth="9" defaultRowHeight="15" outlineLevelCol="4"/>
  <cols>
    <col min="1" max="1" width="19.2857142857143" customWidth="1"/>
    <col min="2" max="2" width="16.2857142857143" customWidth="1"/>
    <col min="3" max="3" width="16.5714285714286" customWidth="1"/>
    <col min="4" max="4" width="18.5714285714286" customWidth="1"/>
    <col min="5" max="5" width="24.2857142857143" customWidth="1"/>
  </cols>
  <sheetData>
    <row r="1" spans="1:5">
      <c r="A1" s="1" t="s">
        <v>45</v>
      </c>
      <c r="B1" s="1" t="s">
        <v>46</v>
      </c>
      <c r="C1" s="1" t="s">
        <v>47</v>
      </c>
      <c r="D1" s="2"/>
      <c r="E1" s="2"/>
    </row>
    <row r="2" spans="1:5">
      <c r="A2" s="3">
        <v>0.15</v>
      </c>
      <c r="B2" s="1">
        <v>500</v>
      </c>
      <c r="C2" s="1">
        <v>35000</v>
      </c>
      <c r="D2" s="2"/>
      <c r="E2" s="2"/>
    </row>
    <row r="3" spans="1:5">
      <c r="A3" s="3"/>
      <c r="B3" s="1"/>
      <c r="C3" s="1"/>
      <c r="D3" s="2"/>
      <c r="E3" s="2"/>
    </row>
    <row r="4" spans="1:5">
      <c r="A4" s="1" t="s">
        <v>50</v>
      </c>
      <c r="B4" s="4">
        <v>899</v>
      </c>
      <c r="C4" s="4">
        <v>2999</v>
      </c>
      <c r="D4" s="4">
        <v>7999</v>
      </c>
      <c r="E4" s="4">
        <v>35000</v>
      </c>
    </row>
    <row r="5" spans="1:5">
      <c r="A5" s="1" t="s">
        <v>51</v>
      </c>
      <c r="B5" s="4">
        <v>1</v>
      </c>
      <c r="C5" s="4">
        <v>900</v>
      </c>
      <c r="D5" s="4">
        <v>3000</v>
      </c>
      <c r="E5" s="4">
        <v>8000</v>
      </c>
    </row>
    <row r="6" spans="1:5">
      <c r="A6" s="1" t="s">
        <v>52</v>
      </c>
      <c r="B6" s="5">
        <v>10.2</v>
      </c>
      <c r="C6" s="5">
        <v>9.7</v>
      </c>
      <c r="D6" s="5">
        <v>9.435</v>
      </c>
      <c r="E6" s="5">
        <v>9.3</v>
      </c>
    </row>
    <row r="7" spans="1:5">
      <c r="A7" s="1" t="s">
        <v>53</v>
      </c>
      <c r="B7" s="6">
        <f>SQRT(2*$C$2*$B$2/(B6*$A$2))</f>
        <v>4782.8670265296</v>
      </c>
      <c r="C7" s="6">
        <f>SQRT(2*$C$2*$B$2/(C6*$A$2))</f>
        <v>4904.58793558332</v>
      </c>
      <c r="D7" s="6">
        <f>SQRT(2*$C$2*$B$2/(D6*$A$2))</f>
        <v>4972.98833357842</v>
      </c>
      <c r="E7" s="6">
        <f>SQRT(2*$C$2*$B$2/(E6*$A$2))</f>
        <v>5008.95255864607</v>
      </c>
    </row>
    <row r="8" spans="1:5">
      <c r="A8" s="1" t="s">
        <v>54</v>
      </c>
      <c r="B8" s="7">
        <f>ROUND(IF(AND(B7&gt;=B5,B7&lt;=B4),B7,IF(B7&lt;B5,B5,B4)),0)</f>
        <v>899</v>
      </c>
      <c r="C8" s="7">
        <f>ROUND(IF(AND(C7&gt;=C5,C7&lt;=C4),C7,IF(C7&lt;C5,C5,C4)),0)</f>
        <v>2999</v>
      </c>
      <c r="D8" s="7">
        <f>ROUND(IF(AND(D7&gt;=D5,D7&lt;=D4),D7,IF(D7&lt;D5,D5,D4)),0)</f>
        <v>4973</v>
      </c>
      <c r="E8" s="7">
        <f>ROUND(IF(AND(E7&gt;=E5,E7&lt;=E4),E7,IF(E7&lt;E5,E5,E4)),0)</f>
        <v>8000</v>
      </c>
    </row>
    <row r="9" spans="1:5">
      <c r="A9" s="1" t="s">
        <v>55</v>
      </c>
      <c r="B9" s="8">
        <f>B8/2*$A$2*B6</f>
        <v>687.735</v>
      </c>
      <c r="C9" s="8">
        <f>C8/2*$A$2*C6</f>
        <v>2181.7725</v>
      </c>
      <c r="D9" s="8">
        <f>D8/2*$A$2*D6</f>
        <v>3519.019125</v>
      </c>
      <c r="E9" s="8">
        <f>E8/2*$A$2*E6</f>
        <v>5580</v>
      </c>
    </row>
    <row r="10" spans="1:5">
      <c r="A10" s="1" t="s">
        <v>56</v>
      </c>
      <c r="B10" s="9">
        <f>$C$2/B8*$B$2</f>
        <v>19466.0734149055</v>
      </c>
      <c r="C10" s="9">
        <f>$C$2/C8*$B$2</f>
        <v>5835.27842614205</v>
      </c>
      <c r="D10" s="9">
        <f>$C$2/D8*$B$2</f>
        <v>3519.00261411623</v>
      </c>
      <c r="E10" s="9">
        <f>$C$2/E8*$B$2</f>
        <v>2187.5</v>
      </c>
    </row>
    <row r="11" spans="1:5">
      <c r="A11" s="1" t="s">
        <v>57</v>
      </c>
      <c r="B11" s="9">
        <f>B10+B9</f>
        <v>20153.8084149055</v>
      </c>
      <c r="C11" s="9">
        <f>C10+C9</f>
        <v>8017.05092614205</v>
      </c>
      <c r="D11" s="9">
        <f>D10+D9</f>
        <v>7038.02173911623</v>
      </c>
      <c r="E11" s="9">
        <f>E10+E9</f>
        <v>7767.5</v>
      </c>
    </row>
    <row r="12" spans="1:5">
      <c r="A12" s="1" t="s">
        <v>58</v>
      </c>
      <c r="B12" s="9">
        <f>B6*$C$2+B11</f>
        <v>377153.808414905</v>
      </c>
      <c r="C12" s="9">
        <f>C6*$C$2+C11</f>
        <v>347517.050926142</v>
      </c>
      <c r="D12" s="9">
        <f>D6*$C$2+D11</f>
        <v>337263.021739116</v>
      </c>
      <c r="E12" s="9">
        <f>E6*$C$2+E11</f>
        <v>333267.5</v>
      </c>
    </row>
    <row r="13" spans="1:5">
      <c r="A13" s="2"/>
      <c r="B13" s="2"/>
      <c r="C13" s="2"/>
      <c r="D13" s="2"/>
      <c r="E13" s="2"/>
    </row>
    <row r="14" spans="1:3">
      <c r="A14" s="10" t="s">
        <v>59</v>
      </c>
      <c r="B14" s="11">
        <f>A16*B16*E6+C16</f>
        <v>333603.125</v>
      </c>
      <c r="C14" s="12"/>
    </row>
    <row r="15" spans="1:5">
      <c r="A15" s="10" t="s">
        <v>60</v>
      </c>
      <c r="B15" s="1" t="s">
        <v>61</v>
      </c>
      <c r="C15" s="13" t="s">
        <v>62</v>
      </c>
      <c r="D15" s="1" t="s">
        <v>55</v>
      </c>
      <c r="E15" s="1" t="s">
        <v>56</v>
      </c>
    </row>
    <row r="16" spans="1:5">
      <c r="A16" s="1">
        <v>4</v>
      </c>
      <c r="B16" s="13">
        <v>8750</v>
      </c>
      <c r="C16" s="14">
        <f>SUM(D16:E16)</f>
        <v>8103.125</v>
      </c>
      <c r="D16" s="14">
        <f>B16/2*$A$2*E6</f>
        <v>6103.125</v>
      </c>
      <c r="E16" s="14">
        <f>A16*$B$2</f>
        <v>2000</v>
      </c>
    </row>
    <row r="17" spans="1:3">
      <c r="A17" s="13"/>
      <c r="B17" s="13"/>
      <c r="C17" s="14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02Назначение(с.176)</vt:lpstr>
      <vt:lpstr>03Аудиторы(с.182)</vt:lpstr>
      <vt:lpstr>04Подбор_команды(с.194)</vt:lpstr>
      <vt:lpstr>04Подбор_команды(с.194) (2)</vt:lpstr>
      <vt:lpstr>05Управление_запасами(с.345)</vt:lpstr>
      <vt:lpstr>06Управление_запасами(с.351)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mba-cc-01</dc:creator>
  <cp:lastModifiedBy>ВЫХУХОЛЬ</cp:lastModifiedBy>
  <dcterms:created xsi:type="dcterms:W3CDTF">2017-11-21T10:06:00Z</dcterms:created>
  <dcterms:modified xsi:type="dcterms:W3CDTF">2024-10-17T16:22:28Z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1049-12.2.0.13472</vt:lpwstr>
  </property>
  <property fmtid="{D5CDD505-2E9C-101B-9397-08002B2CF9AE}" pid="3" name="ICV">
    <vt:lpwstr>E7C87696F3044C44B53D5C444DC4D23E_12</vt:lpwstr>
  </property>
</Properties>
</file>