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00" activeTab="1"/>
  </bookViews>
  <sheets>
    <sheet name="Задача 1" sheetId="1" r:id="rId1"/>
    <sheet name="Задача 2" sheetId="2" r:id="rId2"/>
  </sheets>
  <externalReferences>
    <externalReference r:id="rId3"/>
  </externalReferences>
  <definedNames>
    <definedName name="solver_opt" localSheetId="0" hidden="1">'Задача 1'!$E$17</definedName>
    <definedName name="solver_typ" localSheetId="0" hidden="1">3</definedName>
    <definedName name="solver_val" localSheetId="0" hidden="1">0</definedName>
    <definedName name="solver_adj" localSheetId="0" hidden="1">'Задача 1'!$E$12</definedName>
    <definedName name="solver_neg" localSheetId="0" hidden="1">1</definedName>
    <definedName name="solver_num" localSheetId="0" hidden="1">0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pre" localSheetId="0" hidden="1">0.000001</definedName>
    <definedName name="solver_itr" localSheetId="0" hidden="1">0</definedName>
    <definedName name="solver_tim" localSheetId="0" hidden="1">0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0</definedName>
    <definedName name="solver_mip" localSheetId="0" hidden="1">0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  <definedName name="solver_opt" localSheetId="1" hidden="1">'Задача 2'!$E$9</definedName>
    <definedName name="solver_typ" localSheetId="1" hidden="1">3</definedName>
    <definedName name="solver_val" localSheetId="1" hidden="1">0</definedName>
    <definedName name="solver_adj" localSheetId="1" hidden="1">'Задача 2'!$E$10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<sst xmlns="http://schemas.openxmlformats.org/spreadsheetml/2006/main" count="126" uniqueCount="51">
  <si>
    <t>S</t>
  </si>
  <si>
    <t>$</t>
  </si>
  <si>
    <t>EOQ</t>
  </si>
  <si>
    <t>Q</t>
  </si>
  <si>
    <t>h</t>
  </si>
  <si>
    <t>Oreal</t>
  </si>
  <si>
    <t>TH</t>
  </si>
  <si>
    <t>C</t>
  </si>
  <si>
    <t>N</t>
  </si>
  <si>
    <t>TS</t>
  </si>
  <si>
    <t>H</t>
  </si>
  <si>
    <t>T</t>
  </si>
  <si>
    <t>L</t>
  </si>
  <si>
    <t>SL</t>
  </si>
  <si>
    <t>SS</t>
  </si>
  <si>
    <t>z</t>
  </si>
  <si>
    <t>a</t>
  </si>
  <si>
    <t>az</t>
  </si>
  <si>
    <t>ROP</t>
  </si>
  <si>
    <t>Всего недель</t>
  </si>
  <si>
    <t>t</t>
  </si>
  <si>
    <t>Psl</t>
  </si>
  <si>
    <t>Esl</t>
  </si>
  <si>
    <t>E(z)-Esl=0</t>
  </si>
  <si>
    <t>D=</t>
  </si>
  <si>
    <t>EOQ=</t>
  </si>
  <si>
    <t>H=</t>
  </si>
  <si>
    <t>Qreal=</t>
  </si>
  <si>
    <t>S=</t>
  </si>
  <si>
    <t>N=</t>
  </si>
  <si>
    <t>dдень=</t>
  </si>
  <si>
    <t>TH=</t>
  </si>
  <si>
    <t>sдень=</t>
  </si>
  <si>
    <t>TS=</t>
  </si>
  <si>
    <t>Psl=</t>
  </si>
  <si>
    <t>TS+TH=</t>
  </si>
  <si>
    <t>L=</t>
  </si>
  <si>
    <t>SL=</t>
  </si>
  <si>
    <t>S[L+T] =</t>
  </si>
  <si>
    <t>T=</t>
  </si>
  <si>
    <t>Esl=</t>
  </si>
  <si>
    <t>m=</t>
  </si>
  <si>
    <t>E(Z)-Esl=</t>
  </si>
  <si>
    <t>T+L=</t>
  </si>
  <si>
    <t>z=</t>
  </si>
  <si>
    <t>I=</t>
  </si>
  <si>
    <t>az=</t>
  </si>
  <si>
    <t>SS=</t>
  </si>
  <si>
    <t>ROP =</t>
  </si>
  <si>
    <t>Qftmp=</t>
  </si>
  <si>
    <t>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</si>
</sst>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0"/>
    <numFmt numFmtId="181" formatCode="0.0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1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0" fillId="0" borderId="0" xfId="0" applyFont="1" applyFill="1" applyAlignment="1"/>
    <xf numFmtId="180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1" fontId="1" fillId="0" borderId="1" xfId="0" applyNumberFormat="1" applyFont="1" applyFill="1" applyBorder="1" applyAlignment="1"/>
    <xf numFmtId="10" fontId="1" fillId="0" borderId="1" xfId="0" applyNumberFormat="1" applyFont="1" applyFill="1" applyBorder="1" applyAlignment="1"/>
    <xf numFmtId="2" fontId="1" fillId="0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/>
    <xf numFmtId="10" fontId="1" fillId="0" borderId="1" xfId="0" applyNumberFormat="1" applyFont="1" applyFill="1" applyBorder="1" applyAlignment="1"/>
    <xf numFmtId="0" fontId="1" fillId="0" borderId="2" xfId="0" applyFont="1" applyFill="1" applyBorder="1" applyAlignment="1"/>
    <xf numFmtId="0" fontId="1" fillId="0" borderId="4" xfId="0" applyFont="1" applyFill="1" applyBorder="1" applyAlignment="1"/>
    <xf numFmtId="0" fontId="1" fillId="0" borderId="1" xfId="0" applyFont="1" applyFill="1" applyBorder="1" applyAlignment="1"/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Trend Line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'Задача 1'!$A$1:$L$1</c:f>
              <c:numCache>
                <c:formatCode>General</c:formatCode>
                <c:ptCount val="12"/>
                <c:pt idx="0">
                  <c:v>145</c:v>
                </c:pt>
                <c:pt idx="1">
                  <c:v>259</c:v>
                </c:pt>
                <c:pt idx="2">
                  <c:v>184</c:v>
                </c:pt>
                <c:pt idx="3">
                  <c:v>263</c:v>
                </c:pt>
                <c:pt idx="4">
                  <c:v>279</c:v>
                </c:pt>
                <c:pt idx="5">
                  <c:v>203</c:v>
                </c:pt>
                <c:pt idx="6">
                  <c:v>155</c:v>
                </c:pt>
                <c:pt idx="7">
                  <c:v>209</c:v>
                </c:pt>
                <c:pt idx="8">
                  <c:v>189</c:v>
                </c:pt>
                <c:pt idx="9">
                  <c:v>226</c:v>
                </c:pt>
                <c:pt idx="10">
                  <c:v>132</c:v>
                </c:pt>
                <c:pt idx="11">
                  <c:v>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890536"/>
        <c:axId val="858533261"/>
      </c:lineChart>
      <c:catAx>
        <c:axId val="6168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533261"/>
        <c:crosses val="autoZero"/>
        <c:auto val="1"/>
        <c:lblAlgn val="ctr"/>
        <c:lblOffset val="100"/>
        <c:noMultiLvlLbl val="0"/>
      </c:catAx>
      <c:valAx>
        <c:axId val="858533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89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88265</xdr:colOff>
      <xdr:row>0</xdr:row>
      <xdr:rowOff>635</xdr:rowOff>
    </xdr:from>
    <xdr:to>
      <xdr:col>22</xdr:col>
      <xdr:colOff>364490</xdr:colOff>
      <xdr:row>23</xdr:row>
      <xdr:rowOff>172085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7390" y="635"/>
          <a:ext cx="6372225" cy="4552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149225</xdr:colOff>
      <xdr:row>18</xdr:row>
      <xdr:rowOff>107950</xdr:rowOff>
    </xdr:from>
    <xdr:to>
      <xdr:col>7</xdr:col>
      <xdr:colOff>527050</xdr:colOff>
      <xdr:row>32</xdr:row>
      <xdr:rowOff>184150</xdr:rowOff>
    </xdr:to>
    <xdr:graphicFrame>
      <xdr:nvGraphicFramePr>
        <xdr:cNvPr id="7" name="Диаграмма 6"/>
        <xdr:cNvGraphicFramePr/>
      </xdr:nvGraphicFramePr>
      <xdr:xfrm>
        <a:off x="149225" y="35369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314325</xdr:colOff>
      <xdr:row>24</xdr:row>
      <xdr:rowOff>85725</xdr:rowOff>
    </xdr:from>
    <xdr:ext cx="5818505" cy="822325"/>
    <xdr:sp>
      <xdr:nvSpPr>
        <xdr:cNvPr id="8" name="Текстовое поле 7"/>
        <xdr:cNvSpPr txBox="1"/>
      </xdr:nvSpPr>
      <xdr:spPr>
        <a:xfrm>
          <a:off x="5305425" y="4657725"/>
          <a:ext cx="5818505" cy="8223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/>
            <a:t>a. </a:t>
          </a:r>
          <a:r>
            <a:rPr lang="ru-RU" altLang="en-US" sz="1100"/>
            <a:t>Издержки заказа 4614 при заказе от 900, а снизить можно заказывать раз в 2 недели на 788</a:t>
          </a:r>
          <a:endParaRPr lang="ru-RU" altLang="en-US" sz="1100"/>
        </a:p>
        <a:p>
          <a:pPr algn="l"/>
          <a:r>
            <a:rPr lang="en-US" altLang="ru-RU" sz="1100"/>
            <a:t>b.</a:t>
          </a:r>
          <a:r>
            <a:rPr lang="ru-RU" altLang="en-US" sz="1100"/>
            <a:t> Если фильтров больше 433</a:t>
          </a:r>
          <a:endParaRPr lang="ru-RU" altLang="en-US" sz="1100"/>
        </a:p>
        <a:p>
          <a:pPr algn="l"/>
          <a:r>
            <a:rPr lang="en-US" altLang="ru-RU" sz="1100"/>
            <a:t>c.</a:t>
          </a:r>
          <a:r>
            <a:rPr lang="ru-RU" altLang="en-US" sz="1100"/>
            <a:t> На 9.6 дней</a:t>
          </a:r>
          <a:endParaRPr lang="ru-RU" altLang="en-US" sz="1100"/>
        </a:p>
        <a:p>
          <a:pPr algn="l"/>
          <a:r>
            <a:rPr lang="en-US" altLang="ru-RU" sz="1100"/>
            <a:t>d. </a:t>
          </a:r>
          <a:r>
            <a:rPr lang="ru-RU" altLang="en-US" sz="1100"/>
            <a:t>Риск диффицита будет 42,24% и точка перезаказа 308</a:t>
          </a:r>
          <a:endParaRPr lang="ru-RU" altLang="en-US" sz="1100"/>
        </a:p>
      </xdr:txBody>
    </xdr:sp>
    <xdr:clientData/>
  </xdr:oneCellAnchor>
  <xdr:twoCellAnchor editAs="oneCell">
    <xdr:from>
      <xdr:col>13</xdr:col>
      <xdr:colOff>401320</xdr:colOff>
      <xdr:row>27</xdr:row>
      <xdr:rowOff>12065</xdr:rowOff>
    </xdr:from>
    <xdr:to>
      <xdr:col>27</xdr:col>
      <xdr:colOff>334645</xdr:colOff>
      <xdr:row>53</xdr:row>
      <xdr:rowOff>135890</xdr:rowOff>
    </xdr:to>
    <xdr:pic>
      <xdr:nvPicPr>
        <xdr:cNvPr id="9" name="Изображение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0045" y="5155565"/>
          <a:ext cx="8467725" cy="5076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572135</xdr:colOff>
      <xdr:row>0</xdr:row>
      <xdr:rowOff>29845</xdr:rowOff>
    </xdr:from>
    <xdr:to>
      <xdr:col>25</xdr:col>
      <xdr:colOff>524510</xdr:colOff>
      <xdr:row>33</xdr:row>
      <xdr:rowOff>77470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97135" y="29845"/>
          <a:ext cx="6657975" cy="6334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86995</xdr:colOff>
      <xdr:row>44</xdr:row>
      <xdr:rowOff>139065</xdr:rowOff>
    </xdr:from>
    <xdr:to>
      <xdr:col>9</xdr:col>
      <xdr:colOff>325120</xdr:colOff>
      <xdr:row>65</xdr:row>
      <xdr:rowOff>15240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995" y="8521065"/>
          <a:ext cx="6219825" cy="3876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734060</xdr:colOff>
      <xdr:row>45</xdr:row>
      <xdr:rowOff>29210</xdr:rowOff>
    </xdr:from>
    <xdr:to>
      <xdr:col>19</xdr:col>
      <xdr:colOff>476885</xdr:colOff>
      <xdr:row>69</xdr:row>
      <xdr:rowOff>57785</xdr:rowOff>
    </xdr:to>
    <xdr:pic>
      <xdr:nvPicPr>
        <xdr:cNvPr id="5" name="Изображение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15760" y="8601710"/>
          <a:ext cx="6334125" cy="4600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92710</xdr:colOff>
      <xdr:row>35</xdr:row>
      <xdr:rowOff>95250</xdr:rowOff>
    </xdr:from>
    <xdr:to>
      <xdr:col>34</xdr:col>
      <xdr:colOff>521335</xdr:colOff>
      <xdr:row>63</xdr:row>
      <xdr:rowOff>114300</xdr:rowOff>
    </xdr:to>
    <xdr:pic>
      <xdr:nvPicPr>
        <xdr:cNvPr id="6" name="Изображение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275310" y="6762750"/>
          <a:ext cx="8963025" cy="535305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0</xdr:col>
      <xdr:colOff>209550</xdr:colOff>
      <xdr:row>29</xdr:row>
      <xdr:rowOff>66675</xdr:rowOff>
    </xdr:from>
    <xdr:ext cx="3627120" cy="822325"/>
    <xdr:sp>
      <xdr:nvSpPr>
        <xdr:cNvPr id="7" name="Текстовое поле 6"/>
        <xdr:cNvSpPr txBox="1"/>
      </xdr:nvSpPr>
      <xdr:spPr>
        <a:xfrm>
          <a:off x="209550" y="5591175"/>
          <a:ext cx="3627120" cy="8223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/>
            <a:t>a.</a:t>
          </a:r>
          <a:r>
            <a:rPr lang="ru-RU" altLang="en-US" sz="1100"/>
            <a:t>Точка перезаказа будет 52</a:t>
          </a:r>
          <a:endParaRPr lang="ru-RU" altLang="en-US" sz="1100"/>
        </a:p>
        <a:p>
          <a:pPr algn="l"/>
          <a:r>
            <a:rPr lang="en-US" altLang="ru-RU" sz="1100"/>
            <a:t>b.</a:t>
          </a:r>
          <a:r>
            <a:rPr lang="ru-RU" altLang="en-US" sz="1100"/>
            <a:t>Экономичный размер заказа 77,5 а точка перезаказа 54</a:t>
          </a:r>
          <a:endParaRPr lang="ru-RU" altLang="en-US" sz="1100"/>
        </a:p>
        <a:p>
          <a:pPr algn="l"/>
          <a:r>
            <a:rPr lang="en-US" altLang="ru-RU" sz="1100"/>
            <a:t>c. </a:t>
          </a:r>
          <a:r>
            <a:rPr lang="ru-RU" altLang="en-US" sz="1100"/>
            <a:t>Следует сделать 109,3(110)</a:t>
          </a:r>
          <a:r>
            <a:rPr lang="en-US" altLang="ru-RU" sz="1100"/>
            <a:t> </a:t>
          </a:r>
          <a:r>
            <a:rPr lang="ru-RU" altLang="en-US" sz="1100"/>
            <a:t>заказов</a:t>
          </a:r>
          <a:endParaRPr lang="ru-RU" altLang="en-US" sz="1100"/>
        </a:p>
        <a:p>
          <a:pPr algn="l"/>
          <a:endParaRPr lang="en-US" altLang="ru-RU" sz="1100"/>
        </a:p>
      </xdr:txBody>
    </xdr:sp>
    <xdr:clientData/>
  </xdr:oneCellAnchor>
  <xdr:twoCellAnchor editAs="oneCell">
    <xdr:from>
      <xdr:col>1</xdr:col>
      <xdr:colOff>647700</xdr:colOff>
      <xdr:row>35</xdr:row>
      <xdr:rowOff>180975</xdr:rowOff>
    </xdr:from>
    <xdr:to>
      <xdr:col>10</xdr:col>
      <xdr:colOff>171450</xdr:colOff>
      <xdr:row>40</xdr:row>
      <xdr:rowOff>95250</xdr:rowOff>
    </xdr:to>
    <xdr:pic>
      <xdr:nvPicPr>
        <xdr:cNvPr id="8" name="Изображение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57300" y="6848475"/>
          <a:ext cx="5753100" cy="866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1042;&#1067;&#1061;&#1059;&#1061;&#1054;&#1051;&#1068;\Desktop\Uchebnye_zadachi_po_teme_Metody_prinyatia_resheniy_v_usloviakh_neopredelennosti_i_riska_Tatarkin_Andre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6.П-1."/>
      <sheetName val="6.П-2.а"/>
    </sheetNames>
    <sheetDataSet>
      <sheetData sheetId="0">
        <row r="1">
          <cell r="A1">
            <v>145</v>
          </cell>
          <cell r="B1">
            <v>259</v>
          </cell>
          <cell r="C1">
            <v>184</v>
          </cell>
          <cell r="D1">
            <v>263</v>
          </cell>
          <cell r="E1">
            <v>279</v>
          </cell>
          <cell r="F1">
            <v>203</v>
          </cell>
          <cell r="G1">
            <v>155</v>
          </cell>
          <cell r="H1">
            <v>209</v>
          </cell>
          <cell r="I1">
            <v>189</v>
          </cell>
          <cell r="J1">
            <v>226</v>
          </cell>
          <cell r="K1">
            <v>132</v>
          </cell>
          <cell r="L1">
            <v>249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85" zoomScaleNormal="85" workbookViewId="0">
      <selection activeCell="L37" sqref="L37"/>
    </sheetView>
  </sheetViews>
  <sheetFormatPr defaultColWidth="9.14285714285714" defaultRowHeight="15"/>
  <cols>
    <col min="1" max="1" width="9.85714285714286" style="11" customWidth="1"/>
    <col min="2" max="2" width="10.5714285714286" style="11" customWidth="1"/>
    <col min="3" max="3" width="10.4285714285714" style="11" customWidth="1"/>
    <col min="4" max="4" width="9.71428571428571" style="11" customWidth="1"/>
    <col min="5" max="5" width="12.2857142857143" style="11" customWidth="1"/>
    <col min="6" max="6" width="7.28571428571429" style="11" customWidth="1"/>
    <col min="7" max="7" width="6.57142857142857" style="11" customWidth="1"/>
    <col min="8" max="8" width="8.14285714285714" style="11" customWidth="1"/>
    <col min="9" max="11" width="9.14285714285714" style="11"/>
    <col min="12" max="12" width="21.2857142857143" style="11" customWidth="1"/>
    <col min="13" max="16384" width="9.14285714285714" style="11"/>
  </cols>
  <sheetData>
    <row r="1" spans="1:12">
      <c r="A1" s="1">
        <v>145</v>
      </c>
      <c r="B1" s="1">
        <v>259</v>
      </c>
      <c r="C1" s="1">
        <v>184</v>
      </c>
      <c r="D1" s="1">
        <v>263</v>
      </c>
      <c r="E1" s="1">
        <v>279</v>
      </c>
      <c r="F1" s="1">
        <v>203</v>
      </c>
      <c r="G1" s="1">
        <v>155</v>
      </c>
      <c r="H1" s="1">
        <v>209</v>
      </c>
      <c r="I1" s="1">
        <v>189</v>
      </c>
      <c r="J1" s="1">
        <v>226</v>
      </c>
      <c r="K1" s="1">
        <v>132</v>
      </c>
      <c r="L1" s="1">
        <v>249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6"/>
      <c r="M2" s="27"/>
    </row>
    <row r="3" spans="1:13">
      <c r="A3" s="12">
        <f>_xlfn.STDEV.S(A1:L1)</f>
        <v>48.7929298157018</v>
      </c>
      <c r="B3" s="1"/>
      <c r="C3" s="12">
        <f>A3*K14^0.5</f>
        <v>351.850820661257</v>
      </c>
      <c r="D3" s="1"/>
      <c r="E3" s="13"/>
      <c r="F3" s="14"/>
      <c r="G3" s="15"/>
      <c r="H3" s="1"/>
      <c r="I3" s="1"/>
      <c r="J3" s="1"/>
      <c r="K3" s="1"/>
      <c r="L3" s="1"/>
      <c r="M3" s="28"/>
    </row>
    <row r="4" spans="1:12">
      <c r="A4" s="12">
        <f>AVERAGE(A1:L1)</f>
        <v>207.75</v>
      </c>
      <c r="B4" s="1"/>
      <c r="C4" s="12">
        <f>A4*K14</f>
        <v>10803</v>
      </c>
      <c r="D4" s="1"/>
      <c r="E4" s="16"/>
      <c r="F4" s="17"/>
      <c r="G4" s="18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 t="s">
        <v>0</v>
      </c>
      <c r="B6" s="1">
        <v>300</v>
      </c>
      <c r="C6" s="1" t="s">
        <v>1</v>
      </c>
      <c r="D6" s="1" t="s">
        <v>2</v>
      </c>
      <c r="E6" s="12">
        <f>(2*C4*B6/(B7*B8))^0.5</f>
        <v>1697.29196074217</v>
      </c>
      <c r="F6" s="1"/>
      <c r="G6" s="1"/>
      <c r="H6" s="1" t="s">
        <v>3</v>
      </c>
      <c r="I6" s="1">
        <v>900</v>
      </c>
      <c r="J6" s="1">
        <v>1700</v>
      </c>
      <c r="K6" s="1">
        <v>1800</v>
      </c>
      <c r="L6" s="1"/>
    </row>
    <row r="7" spans="1:12">
      <c r="A7" s="1" t="s">
        <v>4</v>
      </c>
      <c r="B7" s="19">
        <v>0.15</v>
      </c>
      <c r="C7" s="1"/>
      <c r="D7" s="1" t="s">
        <v>5</v>
      </c>
      <c r="E7" s="1">
        <v>1800</v>
      </c>
      <c r="F7" s="1"/>
      <c r="G7" s="1"/>
      <c r="H7" s="1" t="s">
        <v>6</v>
      </c>
      <c r="I7" s="29">
        <f>I6*$B$9/2</f>
        <v>1012.5</v>
      </c>
      <c r="J7" s="29">
        <f>J6*$B$9/2</f>
        <v>1912.5</v>
      </c>
      <c r="K7" s="29">
        <f>K6*$B$9/2</f>
        <v>2025</v>
      </c>
      <c r="L7" s="1"/>
    </row>
    <row r="8" spans="1:12">
      <c r="A8" s="1" t="s">
        <v>7</v>
      </c>
      <c r="B8" s="1">
        <v>15</v>
      </c>
      <c r="C8" s="1" t="s">
        <v>1</v>
      </c>
      <c r="D8" s="1" t="s">
        <v>8</v>
      </c>
      <c r="E8" s="20">
        <f>$C$4/E7</f>
        <v>6.00166666666667</v>
      </c>
      <c r="F8" s="1"/>
      <c r="G8" s="1"/>
      <c r="H8" s="1" t="s">
        <v>9</v>
      </c>
      <c r="I8" s="29">
        <f>$B$6*$C$4/I6</f>
        <v>3601</v>
      </c>
      <c r="J8" s="29">
        <f>$B$6*$C$4/J6</f>
        <v>1906.41176470588</v>
      </c>
      <c r="K8" s="30">
        <f>$B$6*$C$4/K6</f>
        <v>1800.5</v>
      </c>
      <c r="L8" s="31"/>
    </row>
    <row r="9" spans="1:12">
      <c r="A9" s="1" t="s">
        <v>10</v>
      </c>
      <c r="B9" s="1">
        <f>B7*B8</f>
        <v>2.25</v>
      </c>
      <c r="C9" s="1" t="s">
        <v>1</v>
      </c>
      <c r="D9" s="1"/>
      <c r="E9" s="1"/>
      <c r="F9" s="1"/>
      <c r="G9" s="1"/>
      <c r="H9" s="1" t="s">
        <v>11</v>
      </c>
      <c r="I9" s="29">
        <f t="shared" ref="I9:K9" si="0">I8+I7</f>
        <v>4613.5</v>
      </c>
      <c r="J9" s="29">
        <f t="shared" si="0"/>
        <v>3818.91176470588</v>
      </c>
      <c r="K9" s="30">
        <f t="shared" si="0"/>
        <v>3825.5</v>
      </c>
      <c r="L9" s="32"/>
    </row>
    <row r="10" spans="1:12">
      <c r="A10" s="1" t="s">
        <v>12</v>
      </c>
      <c r="B10" s="20">
        <f>10/7</f>
        <v>1.42857142857143</v>
      </c>
      <c r="C10" s="1"/>
      <c r="D10" s="1" t="s">
        <v>13</v>
      </c>
      <c r="E10" s="12">
        <f>A3*B10^0.5</f>
        <v>58.3187056489719</v>
      </c>
      <c r="F10" s="1"/>
      <c r="G10" s="1"/>
      <c r="H10" s="1"/>
      <c r="I10" s="33"/>
      <c r="J10" s="1"/>
      <c r="K10" s="34"/>
      <c r="L10" s="35"/>
    </row>
    <row r="11" spans="1:12">
      <c r="A11" s="1" t="s">
        <v>14</v>
      </c>
      <c r="B11" s="12">
        <f>B12*E10</f>
        <v>135.669596903299</v>
      </c>
      <c r="C11" s="1"/>
      <c r="D11" s="2" t="s">
        <v>14</v>
      </c>
      <c r="E11" s="21">
        <f>E12*E10</f>
        <v>11.4210627494982</v>
      </c>
      <c r="F11" s="2"/>
      <c r="G11" s="1"/>
      <c r="H11" s="1"/>
      <c r="I11" s="19"/>
      <c r="J11" s="1"/>
      <c r="K11" s="34"/>
      <c r="L11" s="32"/>
    </row>
    <row r="12" spans="1:12">
      <c r="A12" s="1" t="s">
        <v>15</v>
      </c>
      <c r="B12" s="12">
        <f>NORMSINV(1-B13)</f>
        <v>2.32634787404084</v>
      </c>
      <c r="C12" s="1"/>
      <c r="D12" s="2" t="s">
        <v>15</v>
      </c>
      <c r="E12" s="2">
        <v>0.195838755720045</v>
      </c>
      <c r="F12" s="2"/>
      <c r="G12" s="1"/>
      <c r="H12" s="1"/>
      <c r="I12" s="36">
        <f>(I9-J9)/I9</f>
        <v>0.172231112017799</v>
      </c>
      <c r="J12" s="29">
        <f>I9-K9</f>
        <v>788</v>
      </c>
      <c r="K12" s="34"/>
      <c r="L12" s="35"/>
    </row>
    <row r="13" spans="1:12">
      <c r="A13" s="1" t="s">
        <v>16</v>
      </c>
      <c r="B13" s="19">
        <v>0.01</v>
      </c>
      <c r="C13" s="1"/>
      <c r="D13" s="2" t="s">
        <v>17</v>
      </c>
      <c r="E13" s="22">
        <f>1-NORMSDIST(E12)</f>
        <v>0.422368187350958</v>
      </c>
      <c r="F13" s="23"/>
      <c r="G13" s="24"/>
      <c r="H13" s="1"/>
      <c r="I13" s="1"/>
      <c r="J13" s="1"/>
      <c r="K13" s="34"/>
      <c r="L13" s="35"/>
    </row>
    <row r="14" spans="1:12">
      <c r="A14" s="1" t="s">
        <v>18</v>
      </c>
      <c r="B14" s="12">
        <f>A4*B10+E10*B12</f>
        <v>432.455311189014</v>
      </c>
      <c r="C14" s="1"/>
      <c r="D14" s="2" t="s">
        <v>18</v>
      </c>
      <c r="E14" s="25">
        <f>A4*B10+E10*E12</f>
        <v>308.206777035212</v>
      </c>
      <c r="F14" s="23"/>
      <c r="G14" s="24"/>
      <c r="H14" s="1"/>
      <c r="I14" s="37" t="s">
        <v>19</v>
      </c>
      <c r="J14" s="38"/>
      <c r="K14" s="11">
        <v>52</v>
      </c>
      <c r="L14" s="35"/>
    </row>
    <row r="15" spans="1:12">
      <c r="A15" s="1" t="s">
        <v>20</v>
      </c>
      <c r="B15" s="12">
        <f>B11/A4*7</f>
        <v>4.57129809060455</v>
      </c>
      <c r="C15" s="1"/>
      <c r="D15" s="2" t="s">
        <v>21</v>
      </c>
      <c r="E15" s="9">
        <v>0.99</v>
      </c>
      <c r="F15" s="2"/>
      <c r="G15" s="1"/>
      <c r="H15" s="1"/>
      <c r="I15" s="1"/>
      <c r="J15" s="1"/>
      <c r="K15" s="34"/>
      <c r="L15" s="35"/>
    </row>
    <row r="16" spans="1:12">
      <c r="A16" s="1"/>
      <c r="B16" s="1"/>
      <c r="C16" s="1"/>
      <c r="D16" s="2" t="s">
        <v>22</v>
      </c>
      <c r="E16" s="2">
        <f>(1-E15)*E7</f>
        <v>18</v>
      </c>
      <c r="F16" s="2"/>
      <c r="G16" s="1"/>
      <c r="H16" s="1"/>
      <c r="I16" s="1"/>
      <c r="J16" s="1"/>
      <c r="K16" s="34"/>
      <c r="L16" s="35"/>
    </row>
    <row r="17" spans="1:12">
      <c r="A17" s="2"/>
      <c r="B17" s="2"/>
      <c r="C17" s="2"/>
      <c r="D17" s="2" t="s">
        <v>23</v>
      </c>
      <c r="E17" s="10">
        <f>E10*(1/SQRT(2*PI())*EXP(-(E12^2)/2)-E12*E13)-E16</f>
        <v>6.96199364824679e-9</v>
      </c>
      <c r="F17" s="2"/>
      <c r="G17" s="2"/>
      <c r="H17" s="2"/>
      <c r="I17" s="2"/>
      <c r="J17" s="2"/>
      <c r="K17" s="23"/>
      <c r="L17" s="39"/>
    </row>
  </sheetData>
  <mergeCells count="1">
    <mergeCell ref="I14:J14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abSelected="1" zoomScale="85" zoomScaleNormal="85" topLeftCell="A16" workbookViewId="0">
      <selection activeCell="G34" sqref="G34"/>
    </sheetView>
  </sheetViews>
  <sheetFormatPr defaultColWidth="9.14285714285714" defaultRowHeight="15"/>
  <cols>
    <col min="2" max="2" width="12.8571428571429"/>
    <col min="5" max="5" width="12.8571428571429"/>
    <col min="10" max="10" width="12.8571428571429"/>
    <col min="13" max="13" width="12.8571428571429"/>
  </cols>
  <sheetData>
    <row r="1" spans="1:13">
      <c r="A1" s="1" t="s">
        <v>24</v>
      </c>
      <c r="B1" s="2">
        <v>2400</v>
      </c>
      <c r="C1" s="1"/>
      <c r="D1" s="1" t="s">
        <v>25</v>
      </c>
      <c r="E1" s="2">
        <f>SQRT(2*B1*B3/B2)</f>
        <v>77.4596669241483</v>
      </c>
      <c r="F1" s="3"/>
      <c r="G1" s="3"/>
      <c r="H1" s="3"/>
      <c r="I1" s="1" t="s">
        <v>24</v>
      </c>
      <c r="J1" s="2">
        <v>2400</v>
      </c>
      <c r="K1" s="2"/>
      <c r="L1" s="1" t="s">
        <v>25</v>
      </c>
      <c r="M1" s="2">
        <f>SQRT(2*J1*J3/J2)</f>
        <v>77.4596669241483</v>
      </c>
    </row>
    <row r="2" spans="1:13">
      <c r="A2" s="1" t="s">
        <v>26</v>
      </c>
      <c r="B2" s="2">
        <v>4</v>
      </c>
      <c r="C2" s="1"/>
      <c r="D2" s="1" t="s">
        <v>27</v>
      </c>
      <c r="E2" s="2">
        <v>100</v>
      </c>
      <c r="F2" s="3"/>
      <c r="G2" s="3"/>
      <c r="H2" s="3"/>
      <c r="I2" s="1" t="s">
        <v>26</v>
      </c>
      <c r="J2" s="2">
        <v>4</v>
      </c>
      <c r="K2" s="2"/>
      <c r="L2" s="1" t="s">
        <v>27</v>
      </c>
      <c r="M2" s="2">
        <v>100</v>
      </c>
    </row>
    <row r="3" spans="1:13">
      <c r="A3" s="1" t="s">
        <v>28</v>
      </c>
      <c r="B3" s="2">
        <v>5</v>
      </c>
      <c r="C3" s="1"/>
      <c r="D3" s="1" t="s">
        <v>29</v>
      </c>
      <c r="E3" s="2">
        <f>B1/E2</f>
        <v>24</v>
      </c>
      <c r="F3" s="3"/>
      <c r="G3" s="3"/>
      <c r="H3" s="3"/>
      <c r="I3" s="1" t="s">
        <v>28</v>
      </c>
      <c r="J3" s="2">
        <v>5</v>
      </c>
      <c r="K3" s="2"/>
      <c r="L3" s="1" t="s">
        <v>29</v>
      </c>
      <c r="M3" s="2">
        <f>J1/M2</f>
        <v>24</v>
      </c>
    </row>
    <row r="4" spans="1:13">
      <c r="A4" s="1" t="s">
        <v>30</v>
      </c>
      <c r="B4" s="2">
        <f>B1/365</f>
        <v>6.57534246575342</v>
      </c>
      <c r="C4" s="1"/>
      <c r="D4" s="1" t="s">
        <v>31</v>
      </c>
      <c r="E4" s="2">
        <f>B2*E2/2</f>
        <v>200</v>
      </c>
      <c r="F4" s="3"/>
      <c r="G4" s="3"/>
      <c r="H4" s="3"/>
      <c r="I4" s="1" t="s">
        <v>30</v>
      </c>
      <c r="J4" s="2">
        <f>J1/365</f>
        <v>6.57534246575342</v>
      </c>
      <c r="K4" s="2"/>
      <c r="L4" s="1" t="s">
        <v>31</v>
      </c>
      <c r="M4" s="2">
        <f>J2*M2/2</f>
        <v>200</v>
      </c>
    </row>
    <row r="5" spans="1:13">
      <c r="A5" s="1" t="s">
        <v>32</v>
      </c>
      <c r="B5" s="2">
        <v>4</v>
      </c>
      <c r="C5" s="1"/>
      <c r="D5" s="1" t="s">
        <v>33</v>
      </c>
      <c r="E5" s="2">
        <f>B3*B1/E2</f>
        <v>120</v>
      </c>
      <c r="F5" s="3"/>
      <c r="G5" s="3"/>
      <c r="H5" s="3"/>
      <c r="I5" s="1" t="s">
        <v>32</v>
      </c>
      <c r="J5" s="2">
        <v>4</v>
      </c>
      <c r="K5" s="2"/>
      <c r="L5" s="1" t="s">
        <v>33</v>
      </c>
      <c r="M5" s="2">
        <f>J3*J1/M2</f>
        <v>120</v>
      </c>
    </row>
    <row r="6" spans="1:13">
      <c r="A6" s="1" t="s">
        <v>34</v>
      </c>
      <c r="B6" s="2">
        <v>0.98</v>
      </c>
      <c r="C6" s="1"/>
      <c r="D6" s="1" t="s">
        <v>35</v>
      </c>
      <c r="E6" s="2">
        <f>E4+E5</f>
        <v>320</v>
      </c>
      <c r="F6" s="3"/>
      <c r="G6" s="3"/>
      <c r="H6" s="3"/>
      <c r="I6" s="1" t="s">
        <v>34</v>
      </c>
      <c r="J6" s="2">
        <v>0.98</v>
      </c>
      <c r="K6" s="2"/>
      <c r="L6" s="1" t="s">
        <v>35</v>
      </c>
      <c r="M6" s="2">
        <f>M4+M5</f>
        <v>320</v>
      </c>
    </row>
    <row r="7" spans="1:13">
      <c r="A7" s="1" t="s">
        <v>36</v>
      </c>
      <c r="B7" s="2">
        <v>7</v>
      </c>
      <c r="C7" s="1"/>
      <c r="D7" s="1" t="s">
        <v>37</v>
      </c>
      <c r="E7" s="2">
        <f>B5*B7^0.5</f>
        <v>10.5830052442584</v>
      </c>
      <c r="F7" s="3"/>
      <c r="G7" s="3"/>
      <c r="H7" s="3"/>
      <c r="I7" s="1" t="s">
        <v>36</v>
      </c>
      <c r="J7" s="2">
        <v>7</v>
      </c>
      <c r="K7" s="2"/>
      <c r="L7" s="7" t="s">
        <v>38</v>
      </c>
      <c r="M7" s="2">
        <f>J5*(J7+J8)^0.5</f>
        <v>18.7616630392937</v>
      </c>
    </row>
    <row r="8" spans="1:13">
      <c r="A8" s="1" t="s">
        <v>39</v>
      </c>
      <c r="B8" s="2">
        <f>B9/E3</f>
        <v>15.2083333333333</v>
      </c>
      <c r="C8" s="1"/>
      <c r="D8" s="1" t="s">
        <v>40</v>
      </c>
      <c r="E8" s="2">
        <f>(1-B6)*E2</f>
        <v>2</v>
      </c>
      <c r="F8" s="3"/>
      <c r="G8" s="3"/>
      <c r="H8" s="3"/>
      <c r="I8" s="1" t="s">
        <v>39</v>
      </c>
      <c r="J8" s="8">
        <f>ROUND(J9/M3,0)</f>
        <v>15</v>
      </c>
      <c r="K8" s="2"/>
      <c r="L8" s="1" t="s">
        <v>40</v>
      </c>
      <c r="M8" s="2">
        <f>(1-J6)*M2</f>
        <v>2</v>
      </c>
    </row>
    <row r="9" spans="1:13">
      <c r="A9" s="1" t="s">
        <v>41</v>
      </c>
      <c r="B9" s="2">
        <v>365</v>
      </c>
      <c r="C9" s="1"/>
      <c r="D9" s="1" t="s">
        <v>42</v>
      </c>
      <c r="E9" s="4">
        <f>E7*(1/((2*PI())^0.5)*EXP(-(E10^2)/2)-E10*E11)-E8</f>
        <v>-9.02982133510477e-11</v>
      </c>
      <c r="F9" s="3"/>
      <c r="G9" s="3"/>
      <c r="H9" s="3"/>
      <c r="I9" s="1" t="s">
        <v>41</v>
      </c>
      <c r="J9" s="2">
        <v>365</v>
      </c>
      <c r="K9" s="2"/>
      <c r="L9" s="1" t="s">
        <v>42</v>
      </c>
      <c r="M9" s="4">
        <f>M7*(1/((2*PI())^0.5)*EXP(-(M10^2)/2)-M10*M11)-M8</f>
        <v>1.62998336739051e-6</v>
      </c>
    </row>
    <row r="10" spans="1:13">
      <c r="A10" s="1" t="s">
        <v>43</v>
      </c>
      <c r="B10" s="2"/>
      <c r="C10" s="1"/>
      <c r="D10" s="1" t="s">
        <v>44</v>
      </c>
      <c r="E10" s="2">
        <v>0.529047093721813</v>
      </c>
      <c r="F10" s="3"/>
      <c r="G10" s="3"/>
      <c r="H10" s="3"/>
      <c r="I10" s="1" t="s">
        <v>43</v>
      </c>
      <c r="J10" s="8">
        <f>J8+J7</f>
        <v>22</v>
      </c>
      <c r="K10" s="2"/>
      <c r="L10" s="1" t="s">
        <v>44</v>
      </c>
      <c r="M10" s="2">
        <v>0.867264292705122</v>
      </c>
    </row>
    <row r="11" spans="1:13">
      <c r="A11" s="1" t="s">
        <v>45</v>
      </c>
      <c r="B11" s="2"/>
      <c r="C11" s="1"/>
      <c r="D11" s="1" t="s">
        <v>46</v>
      </c>
      <c r="E11" s="2">
        <f>1-NORMSDIST(E10)</f>
        <v>0.298386390624992</v>
      </c>
      <c r="F11" s="3"/>
      <c r="G11" s="3"/>
      <c r="H11" s="3"/>
      <c r="I11" s="1" t="s">
        <v>45</v>
      </c>
      <c r="J11" s="2">
        <v>51.6</v>
      </c>
      <c r="K11" s="2"/>
      <c r="L11" s="1" t="s">
        <v>46</v>
      </c>
      <c r="M11" s="2">
        <f>1-NORMSDIST(M10)</f>
        <v>0.192898608227999</v>
      </c>
    </row>
    <row r="12" spans="1:13">
      <c r="A12" s="1" t="s">
        <v>47</v>
      </c>
      <c r="B12" s="2">
        <f>E7*E10</f>
        <v>5.59890816731759</v>
      </c>
      <c r="C12" s="1"/>
      <c r="D12" s="5" t="s">
        <v>48</v>
      </c>
      <c r="E12" s="2">
        <f>B7*B4+E10*E7</f>
        <v>51.6263054275916</v>
      </c>
      <c r="F12" s="3"/>
      <c r="G12" s="3"/>
      <c r="H12" s="3"/>
      <c r="I12" s="1" t="s">
        <v>47</v>
      </c>
      <c r="J12" s="2">
        <f>M7*M10</f>
        <v>16.2713204257449</v>
      </c>
      <c r="K12" s="2"/>
      <c r="L12" s="1" t="s">
        <v>49</v>
      </c>
      <c r="M12" s="2">
        <f>J4*(J10)+M10*M7-J11</f>
        <v>109.32885467232</v>
      </c>
    </row>
    <row r="13" spans="1:13">
      <c r="A13" s="3"/>
      <c r="B13" s="3"/>
      <c r="C13" s="3"/>
      <c r="D13" s="3"/>
      <c r="E13" s="3"/>
      <c r="F13" s="3"/>
      <c r="G13" s="6"/>
      <c r="H13" s="6"/>
      <c r="I13" s="6"/>
      <c r="J13" s="6"/>
      <c r="K13" s="6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1" t="s">
        <v>24</v>
      </c>
      <c r="B16" s="2">
        <v>2400</v>
      </c>
      <c r="C16" s="2"/>
      <c r="D16" s="1" t="s">
        <v>25</v>
      </c>
      <c r="E16" s="2">
        <f>SQRT(2*B16*B18/B17)</f>
        <v>77.4596669241483</v>
      </c>
      <c r="F16" s="3"/>
      <c r="G16" s="3"/>
      <c r="H16" s="3"/>
      <c r="I16" s="1" t="s">
        <v>24</v>
      </c>
      <c r="J16" s="2">
        <v>2400</v>
      </c>
      <c r="K16" s="2"/>
      <c r="L16" s="1" t="s">
        <v>25</v>
      </c>
      <c r="M16" s="2">
        <f>SQRT(2*J16*J18/J17)</f>
        <v>77.4596669241483</v>
      </c>
    </row>
    <row r="17" spans="1:13">
      <c r="A17" s="1" t="s">
        <v>26</v>
      </c>
      <c r="B17" s="2">
        <v>4</v>
      </c>
      <c r="C17" s="2"/>
      <c r="D17" s="1" t="s">
        <v>27</v>
      </c>
      <c r="E17" s="2">
        <v>77</v>
      </c>
      <c r="F17" s="3"/>
      <c r="G17" s="3"/>
      <c r="H17" s="3"/>
      <c r="I17" s="1" t="s">
        <v>26</v>
      </c>
      <c r="J17" s="2">
        <v>4</v>
      </c>
      <c r="K17" s="2"/>
      <c r="L17" s="1" t="s">
        <v>27</v>
      </c>
      <c r="M17" s="2">
        <v>100</v>
      </c>
    </row>
    <row r="18" spans="1:13">
      <c r="A18" s="1" t="s">
        <v>28</v>
      </c>
      <c r="B18" s="2">
        <v>5</v>
      </c>
      <c r="C18" s="2"/>
      <c r="D18" s="1" t="s">
        <v>29</v>
      </c>
      <c r="E18" s="2">
        <f>B16/E17</f>
        <v>31.1688311688312</v>
      </c>
      <c r="F18" s="3"/>
      <c r="G18" s="3"/>
      <c r="H18" s="3"/>
      <c r="I18" s="1" t="s">
        <v>28</v>
      </c>
      <c r="J18" s="2">
        <v>5</v>
      </c>
      <c r="K18" s="2"/>
      <c r="L18" s="1" t="s">
        <v>29</v>
      </c>
      <c r="M18" s="2">
        <f>J16/M17</f>
        <v>24</v>
      </c>
    </row>
    <row r="19" spans="1:13">
      <c r="A19" s="1" t="s">
        <v>30</v>
      </c>
      <c r="B19" s="2">
        <f>B16/365</f>
        <v>6.57534246575342</v>
      </c>
      <c r="C19" s="2"/>
      <c r="D19" s="1" t="s">
        <v>31</v>
      </c>
      <c r="E19" s="2">
        <f>B17*E17/2</f>
        <v>154</v>
      </c>
      <c r="F19" s="3"/>
      <c r="G19" s="3"/>
      <c r="H19" s="3"/>
      <c r="I19" s="1" t="s">
        <v>30</v>
      </c>
      <c r="J19" s="2">
        <f>J16/365</f>
        <v>6.57534246575342</v>
      </c>
      <c r="K19" s="2"/>
      <c r="L19" s="1" t="s">
        <v>31</v>
      </c>
      <c r="M19" s="2">
        <f>J17*M17/2</f>
        <v>200</v>
      </c>
    </row>
    <row r="20" spans="1:13">
      <c r="A20" s="1" t="s">
        <v>32</v>
      </c>
      <c r="B20" s="2">
        <v>4</v>
      </c>
      <c r="C20" s="2"/>
      <c r="D20" s="1" t="s">
        <v>33</v>
      </c>
      <c r="E20" s="2">
        <f>B18*B16/E17</f>
        <v>155.844155844156</v>
      </c>
      <c r="F20" s="3"/>
      <c r="G20" s="3"/>
      <c r="H20" s="3"/>
      <c r="I20" s="1" t="s">
        <v>32</v>
      </c>
      <c r="J20" s="2">
        <v>4</v>
      </c>
      <c r="K20" s="2"/>
      <c r="L20" s="1" t="s">
        <v>33</v>
      </c>
      <c r="M20" s="2">
        <f>J18*J16/M17</f>
        <v>120</v>
      </c>
    </row>
    <row r="21" spans="1:13">
      <c r="A21" s="1" t="s">
        <v>34</v>
      </c>
      <c r="B21" s="2">
        <v>0.98</v>
      </c>
      <c r="C21" s="2"/>
      <c r="D21" s="1" t="s">
        <v>35</v>
      </c>
      <c r="E21" s="2">
        <f>E19+E20</f>
        <v>309.844155844156</v>
      </c>
      <c r="F21" s="3"/>
      <c r="G21" s="3"/>
      <c r="H21" s="3"/>
      <c r="I21" s="1" t="s">
        <v>34</v>
      </c>
      <c r="J21" s="9">
        <v>0.9548</v>
      </c>
      <c r="K21" s="2"/>
      <c r="L21" s="1" t="s">
        <v>35</v>
      </c>
      <c r="M21" s="2">
        <f>M19+M20</f>
        <v>320</v>
      </c>
    </row>
    <row r="22" spans="1:13">
      <c r="A22" s="1" t="s">
        <v>36</v>
      </c>
      <c r="B22" s="2">
        <v>7</v>
      </c>
      <c r="C22" s="2"/>
      <c r="D22" s="1" t="s">
        <v>37</v>
      </c>
      <c r="E22" s="2">
        <f>B20*B22^0.5</f>
        <v>10.5830052442584</v>
      </c>
      <c r="F22" s="3"/>
      <c r="G22" s="3"/>
      <c r="H22" s="3"/>
      <c r="I22" s="1" t="s">
        <v>36</v>
      </c>
      <c r="J22" s="2">
        <v>7</v>
      </c>
      <c r="K22" s="2"/>
      <c r="L22" s="7" t="s">
        <v>38</v>
      </c>
      <c r="M22" s="2">
        <f>J20*(J22+J23)^0.5</f>
        <v>18.7616630392937</v>
      </c>
    </row>
    <row r="23" spans="1:13">
      <c r="A23" s="1" t="s">
        <v>39</v>
      </c>
      <c r="B23" s="2">
        <f>B24/E18</f>
        <v>11.7104166666667</v>
      </c>
      <c r="C23" s="2"/>
      <c r="D23" s="1" t="s">
        <v>40</v>
      </c>
      <c r="E23" s="2">
        <f>(1-B21)*E17</f>
        <v>1.54</v>
      </c>
      <c r="F23" s="3"/>
      <c r="G23" s="3"/>
      <c r="H23" s="3"/>
      <c r="I23" s="1" t="s">
        <v>39</v>
      </c>
      <c r="J23" s="8">
        <f>ROUND(J24/M18,0)</f>
        <v>15</v>
      </c>
      <c r="K23" s="2"/>
      <c r="L23" s="1" t="s">
        <v>40</v>
      </c>
      <c r="M23" s="2">
        <f>(1-J21)*M17</f>
        <v>4.52</v>
      </c>
    </row>
    <row r="24" spans="1:13">
      <c r="A24" s="1" t="s">
        <v>41</v>
      </c>
      <c r="B24" s="2">
        <v>365</v>
      </c>
      <c r="C24" s="2"/>
      <c r="D24" s="1" t="s">
        <v>42</v>
      </c>
      <c r="E24" s="4">
        <f>E22*(1/((2*PI())^0.5)*EXP(-(E25^2)/2)-E25*E26)-E23</f>
        <v>-1.47439703557239e-7</v>
      </c>
      <c r="F24" s="3"/>
      <c r="G24" s="3"/>
      <c r="H24" s="3"/>
      <c r="I24" s="1" t="s">
        <v>41</v>
      </c>
      <c r="J24" s="2">
        <v>365</v>
      </c>
      <c r="K24" s="2"/>
      <c r="L24" s="1" t="s">
        <v>42</v>
      </c>
      <c r="M24" s="4">
        <f>M22*(1/((2*PI())^0.5)*EXP(-(M25^2)/2)-M25*M26)-M23</f>
        <v>9.85652068408172e-7</v>
      </c>
    </row>
    <row r="25" spans="1:13">
      <c r="A25" s="1" t="s">
        <v>43</v>
      </c>
      <c r="B25" s="2"/>
      <c r="C25" s="2"/>
      <c r="D25" s="1" t="s">
        <v>44</v>
      </c>
      <c r="E25" s="2">
        <v>0.689177715819958</v>
      </c>
      <c r="F25" s="3"/>
      <c r="G25" s="3"/>
      <c r="H25" s="3"/>
      <c r="I25" s="1" t="s">
        <v>43</v>
      </c>
      <c r="J25" s="8">
        <f>J23+J22</f>
        <v>22</v>
      </c>
      <c r="K25" s="2"/>
      <c r="L25" s="1" t="s">
        <v>44</v>
      </c>
      <c r="M25" s="2">
        <v>0.370072246869949</v>
      </c>
    </row>
    <row r="26" spans="1:13">
      <c r="A26" s="1" t="s">
        <v>45</v>
      </c>
      <c r="B26" s="2"/>
      <c r="C26" s="2"/>
      <c r="D26" s="1" t="s">
        <v>46</v>
      </c>
      <c r="E26" s="2">
        <f>1-NORMSDIST(E25)</f>
        <v>0.245355719184473</v>
      </c>
      <c r="F26" s="3"/>
      <c r="G26" s="3"/>
      <c r="H26" s="3"/>
      <c r="I26" s="1" t="s">
        <v>45</v>
      </c>
      <c r="J26" s="2">
        <v>51.6</v>
      </c>
      <c r="K26" s="2"/>
      <c r="L26" s="1" t="s">
        <v>46</v>
      </c>
      <c r="M26" s="2">
        <f>1-NORMSDIST(M25)</f>
        <v>0.355664330109239</v>
      </c>
    </row>
    <row r="27" spans="1:13">
      <c r="A27" s="1" t="s">
        <v>47</v>
      </c>
      <c r="B27" s="2">
        <f>E22*E25</f>
        <v>7.29357138074862</v>
      </c>
      <c r="C27" s="2"/>
      <c r="D27" s="5" t="s">
        <v>48</v>
      </c>
      <c r="E27" s="2">
        <f>B22*B19+E25*E22</f>
        <v>53.3209686410226</v>
      </c>
      <c r="F27" s="3"/>
      <c r="G27" s="3"/>
      <c r="H27" s="3"/>
      <c r="I27" s="1" t="s">
        <v>47</v>
      </c>
      <c r="J27" s="2">
        <f>M22*M25</f>
        <v>6.9431707959683</v>
      </c>
      <c r="K27" s="2"/>
      <c r="L27" s="1" t="s">
        <v>49</v>
      </c>
      <c r="M27" s="10">
        <f>J19*(J25)+M25*M22-J26</f>
        <v>100.000705042544</v>
      </c>
    </row>
    <row r="37" spans="2:2">
      <c r="B37" t="s">
        <v>50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Задача 1</vt:lpstr>
      <vt:lpstr>Задача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ВЫХУХОЛЬ</dc:creator>
  <cp:lastModifiedBy>ВЫХУХОЛЬ</cp:lastModifiedBy>
  <dcterms:created xsi:type="dcterms:W3CDTF">2024-11-15T17:14:07Z</dcterms:created>
  <dcterms:modified xsi:type="dcterms:W3CDTF">2024-11-15T18:07:30Z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7A0C0A11E36941DB8AC69F920AA76C2A_11</vt:lpwstr>
  </property>
  <property fmtid="{D5CDD505-2E9C-101B-9397-08002B2CF9AE}" pid="3" name="KSOProductBuildVer">
    <vt:lpwstr>1049-12.2.0.18638</vt:lpwstr>
  </property>
</Properties>
</file>