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8785" windowHeight="12930" activeTab="2"/>
  </bookViews>
  <sheets>
    <sheet name="Лист1" sheetId="12" r:id="rId1"/>
    <sheet name="АД_Оценивание_квартир1" sheetId="10" r:id="rId2"/>
    <sheet name="АД_Оценивание_квартир2" sheetId="11" r:id="rId3"/>
  </sheets>
  <externalReferences>
    <externalReference r:id="rId4"/>
  </externalReferences>
  <definedNames>
    <definedName name="alpha">#REF!</definedName>
    <definedName name="k">'[1]Формула Уилсона'!$C$3</definedName>
    <definedName name="kk">#REF!</definedName>
    <definedName name="l">'[1]Формула Уилсона'!$C$5</definedName>
    <definedName name="M">'[1]Формула Уилсона'!$C$2</definedName>
    <definedName name="P">'[1]Формула Уилсона'!$C$4</definedName>
    <definedName name="ss">#REF!</definedName>
    <definedName name="x">'[1]Формула Уилсона'!$C$8</definedName>
    <definedName name="z">'[1]Формула Уилсона'!$C$6</definedName>
    <definedName name="в">#REF!</definedName>
    <definedName name="вход">#REF!</definedName>
    <definedName name="выход">#REF!</definedName>
    <definedName name="из">#REF!</definedName>
    <definedName name="Макс.оборот_склада">#REF!</definedName>
    <definedName name="Макс.объем_закупок">#REF!</definedName>
    <definedName name="прием">#REF!</definedName>
    <definedName name="Приход_склада">#REF!</definedName>
    <definedName name="сбыт">#REF!</definedName>
    <definedName name="Уд.затр.на_хранение">#REF!</definedName>
  </definedNames>
  <calcPr calcId="144525"/>
</workbook>
</file>

<file path=xl/sharedStrings.xml><?xml version="1.0" encoding="utf-8"?>
<sst xmlns="http://schemas.openxmlformats.org/spreadsheetml/2006/main" count="152" uniqueCount="83">
  <si>
    <t>Имеются данные о продаже квартир на вторичном рынке жилья в Подмосковье</t>
  </si>
  <si>
    <t>№</t>
  </si>
  <si>
    <t>Цена квартиры</t>
  </si>
  <si>
    <t>Город области</t>
  </si>
  <si>
    <t>Число комн. в кв.</t>
  </si>
  <si>
    <t>Общая площадь</t>
  </si>
  <si>
    <t>Реальная стоимость оценки квартир</t>
  </si>
  <si>
    <t>тыс. у.е.</t>
  </si>
  <si>
    <t>1-Подольск  0-Люберцы</t>
  </si>
  <si>
    <t>кв.м.</t>
  </si>
  <si>
    <t>Y</t>
  </si>
  <si>
    <t>X1</t>
  </si>
  <si>
    <t>X2</t>
  </si>
  <si>
    <t>X3</t>
  </si>
  <si>
    <t>Y= a0+a1*x1+a2*x2+a3*x3</t>
  </si>
  <si>
    <t>Остатки</t>
  </si>
  <si>
    <t>r</t>
  </si>
  <si>
    <t>r^2</t>
  </si>
  <si>
    <t>n</t>
  </si>
  <si>
    <t>n-2</t>
  </si>
  <si>
    <t>t набл</t>
  </si>
  <si>
    <t xml:space="preserve">t табл </t>
  </si>
  <si>
    <t>YX1</t>
  </si>
  <si>
    <t>YX2</t>
  </si>
  <si>
    <t>YX3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</si>
  <si>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</si>
  <si>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</si>
  <si>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</si>
  <si>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</si>
  <si>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</si>
  <si>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</si>
  <si>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</si>
  <si>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</si>
  <si>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df</t>
  </si>
  <si>
    <t>SS</t>
  </si>
  <si>
    <t>MS</t>
  </si>
  <si>
    <t>F</t>
  </si>
  <si>
    <t>Значимость F</t>
  </si>
  <si>
    <t>Регрессия</t>
  </si>
  <si>
    <t>Остаток</t>
  </si>
  <si>
    <t>Итого</t>
  </si>
  <si>
    <t>Коэффициенты</t>
  </si>
  <si>
    <t>t-статистика</t>
  </si>
  <si>
    <t>P-Значение</t>
  </si>
  <si>
    <t>Нижние 95%</t>
  </si>
  <si>
    <t>Верхние 95%</t>
  </si>
  <si>
    <t>Нижние 95.0%</t>
  </si>
  <si>
    <t>Верхние 95.0%</t>
  </si>
  <si>
    <t>Y-пересечение</t>
  </si>
  <si>
    <t xml:space="preserve">Имеются данные о продаже квартир на вторичном рынке жилья в Санкт-Петербурге </t>
  </si>
  <si>
    <t>Матрица парных коэфициентов корреляции</t>
  </si>
  <si>
    <t>y - цена квартиры, млн. руб.</t>
  </si>
  <si>
    <t>x1 - число комнат в квартире;</t>
  </si>
  <si>
    <t>y</t>
  </si>
  <si>
    <t>x1</t>
  </si>
  <si>
    <t>x2</t>
  </si>
  <si>
    <t>x3</t>
  </si>
  <si>
    <t>x4</t>
  </si>
  <si>
    <t>x5</t>
  </si>
  <si>
    <t>x6</t>
  </si>
  <si>
    <t>x7</t>
  </si>
  <si>
    <t>x2 - район города (1 -центральные, 0 - периферийные);</t>
  </si>
  <si>
    <t>x3 - общая площадь;</t>
  </si>
  <si>
    <t>x4 - жилая площадь квартиры;</t>
  </si>
  <si>
    <t>x5 - площадь кухни;</t>
  </si>
  <si>
    <t>x6 - тип дома (1 - кирпичный, 0 - другой);</t>
  </si>
  <si>
    <t>Топ 10 квартир</t>
  </si>
  <si>
    <t>x7- расстояние от метро, минут пешком)</t>
  </si>
  <si>
    <t>№п/п</t>
  </si>
  <si>
    <t>Y1 от всех факторов</t>
  </si>
  <si>
    <t>Y2 от существенных факторов</t>
  </si>
  <si>
    <t>Остатки y2</t>
  </si>
  <si>
    <t>Центральный район</t>
  </si>
  <si>
    <t>Переферийный район</t>
  </si>
  <si>
    <t>Кирпичный дом</t>
  </si>
  <si>
    <t xml:space="preserve">Другой дом </t>
  </si>
  <si>
    <t xml:space="preserve">X1, X3, X4, X5 </t>
  </si>
  <si>
    <t>значимо воздействуют</t>
  </si>
  <si>
    <t>YX4</t>
  </si>
  <si>
    <t>YX5</t>
  </si>
  <si>
    <t>YX6</t>
  </si>
  <si>
    <t>YX7</t>
  </si>
  <si>
    <t>Среднее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</si>
</sst>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_(* #\ ##0.00_);_(* \(#\ ##0.00\);_(* &quot;-&quot;??_);_(@_)"/>
    <numFmt numFmtId="181" formatCode="_-* #\ ##0.00_-;\-* #\ ##0.00_-;_-* &quot;-&quot;??_-;_-@_-"/>
    <numFmt numFmtId="182" formatCode="_-[$€-2]\ * #\ ##0.00_-;\-[$€-2]\ * #\ ##0.00_-;_-[$€-2]\ * &quot;-&quot;??_-;_-@_-"/>
  </numFmts>
  <fonts count="31">
    <font>
      <sz val="11"/>
      <color theme="1"/>
      <name val="Calibri"/>
      <charset val="204"/>
      <scheme val="minor"/>
    </font>
    <font>
      <sz val="10"/>
      <name val="Arial Cyr"/>
      <charset val="204"/>
    </font>
    <font>
      <b/>
      <sz val="12"/>
      <name val="Times New Roman"/>
      <charset val="204"/>
    </font>
    <font>
      <b/>
      <sz val="10"/>
      <name val="Arial Cyr"/>
      <charset val="204"/>
    </font>
    <font>
      <i/>
      <sz val="11"/>
      <color theme="1"/>
      <name val="Calibri"/>
      <charset val="204"/>
      <scheme val="minor"/>
    </font>
    <font>
      <b/>
      <sz val="12"/>
      <name val="Arial Cyr"/>
      <charset val="204"/>
    </font>
    <font>
      <i/>
      <sz val="12"/>
      <name val="Times New Roman"/>
      <charset val="204"/>
    </font>
    <font>
      <sz val="11"/>
      <name val="Times New Roman"/>
      <charset val="204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3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33" applyNumberFormat="0" applyAlignment="0" applyProtection="0">
      <alignment vertical="center"/>
    </xf>
    <xf numFmtId="0" fontId="19" fillId="8" borderId="34" applyNumberFormat="0" applyAlignment="0" applyProtection="0">
      <alignment vertical="center"/>
    </xf>
    <xf numFmtId="0" fontId="20" fillId="8" borderId="33" applyNumberFormat="0" applyAlignment="0" applyProtection="0">
      <alignment vertical="center"/>
    </xf>
    <xf numFmtId="0" fontId="21" fillId="9" borderId="35" applyNumberFormat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180" fontId="29" fillId="0" borderId="0" applyFont="0" applyFill="0" applyBorder="0" applyAlignment="0" applyProtection="0"/>
    <xf numFmtId="0" fontId="29" fillId="0" borderId="0"/>
    <xf numFmtId="0" fontId="1" fillId="0" borderId="0"/>
    <xf numFmtId="0" fontId="30" fillId="0" borderId="0"/>
    <xf numFmtId="181" fontId="30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51"/>
    <xf numFmtId="0" fontId="2" fillId="0" borderId="0" xfId="51" applyFont="1" applyAlignment="1">
      <alignment vertical="top"/>
    </xf>
    <xf numFmtId="0" fontId="3" fillId="0" borderId="1" xfId="51" applyFont="1" applyBorder="1" applyAlignment="1">
      <alignment horizontal="center"/>
    </xf>
    <xf numFmtId="0" fontId="1" fillId="2" borderId="2" xfId="51" applyFill="1" applyBorder="1" applyAlignment="1">
      <alignment horizontal="center"/>
    </xf>
    <xf numFmtId="0" fontId="1" fillId="2" borderId="3" xfId="51" applyFill="1" applyBorder="1" applyAlignment="1">
      <alignment horizontal="center"/>
    </xf>
    <xf numFmtId="0" fontId="1" fillId="2" borderId="3" xfId="51" applyFill="1" applyBorder="1"/>
    <xf numFmtId="0" fontId="1" fillId="2" borderId="4" xfId="51" applyFill="1" applyBorder="1" applyAlignment="1">
      <alignment horizontal="center"/>
    </xf>
    <xf numFmtId="0" fontId="1" fillId="2" borderId="5" xfId="51" applyFill="1" applyBorder="1" applyAlignment="1">
      <alignment horizontal="center"/>
    </xf>
    <xf numFmtId="0" fontId="1" fillId="2" borderId="5" xfId="51" applyFill="1" applyBorder="1"/>
    <xf numFmtId="0" fontId="1" fillId="2" borderId="6" xfId="51" applyFill="1" applyBorder="1" applyAlignment="1">
      <alignment horizontal="center"/>
    </xf>
    <xf numFmtId="0" fontId="1" fillId="2" borderId="7" xfId="51" applyFill="1" applyBorder="1" applyAlignment="1">
      <alignment horizontal="center"/>
    </xf>
    <xf numFmtId="0" fontId="1" fillId="2" borderId="7" xfId="51" applyFill="1" applyBorder="1"/>
    <xf numFmtId="0" fontId="1" fillId="0" borderId="8" xfId="51" applyFill="1" applyBorder="1" applyAlignment="1">
      <alignment horizontal="center"/>
    </xf>
    <xf numFmtId="0" fontId="1" fillId="0" borderId="8" xfId="51" applyFill="1" applyBorder="1"/>
    <xf numFmtId="0" fontId="1" fillId="0" borderId="8" xfId="51" applyBorder="1" applyAlignment="1">
      <alignment horizontal="center"/>
    </xf>
    <xf numFmtId="0" fontId="1" fillId="0" borderId="8" xfId="51" applyBorder="1"/>
    <xf numFmtId="0" fontId="1" fillId="0" borderId="5" xfId="51" applyBorder="1" applyAlignment="1">
      <alignment horizontal="center"/>
    </xf>
    <xf numFmtId="0" fontId="1" fillId="0" borderId="5" xfId="51" applyBorder="1"/>
    <xf numFmtId="0" fontId="3" fillId="2" borderId="0" xfId="51" applyFont="1" applyFill="1" applyAlignment="1">
      <alignment horizontal="center"/>
    </xf>
    <xf numFmtId="0" fontId="3" fillId="0" borderId="1" xfId="51" applyFont="1" applyBorder="1" applyAlignment="1">
      <alignment wrapText="1"/>
    </xf>
    <xf numFmtId="0" fontId="3" fillId="0" borderId="5" xfId="51" applyFont="1" applyBorder="1" applyAlignment="1">
      <alignment wrapText="1"/>
    </xf>
    <xf numFmtId="0" fontId="1" fillId="2" borderId="9" xfId="51" applyFill="1" applyBorder="1"/>
    <xf numFmtId="0" fontId="1" fillId="0" borderId="10" xfId="51" applyBorder="1"/>
    <xf numFmtId="0" fontId="1" fillId="2" borderId="11" xfId="51" applyFill="1" applyBorder="1"/>
    <xf numFmtId="0" fontId="1" fillId="2" borderId="12" xfId="51" applyFill="1" applyBorder="1"/>
    <xf numFmtId="0" fontId="3" fillId="0" borderId="0" xfId="51" applyFont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0" xfId="51" applyFont="1" applyBorder="1" applyAlignment="1">
      <alignment wrapText="1"/>
    </xf>
    <xf numFmtId="0" fontId="1" fillId="0" borderId="0" xfId="51" applyBorder="1"/>
    <xf numFmtId="0" fontId="1" fillId="0" borderId="2" xfId="51" applyBorder="1"/>
    <xf numFmtId="0" fontId="1" fillId="0" borderId="3" xfId="51" applyBorder="1"/>
    <xf numFmtId="0" fontId="1" fillId="0" borderId="9" xfId="51" applyBorder="1"/>
    <xf numFmtId="0" fontId="1" fillId="3" borderId="4" xfId="51" applyFill="1" applyBorder="1"/>
    <xf numFmtId="0" fontId="0" fillId="0" borderId="0" xfId="0" applyBorder="1"/>
    <xf numFmtId="0" fontId="1" fillId="3" borderId="5" xfId="51" applyFill="1" applyBorder="1"/>
    <xf numFmtId="0" fontId="1" fillId="0" borderId="11" xfId="51" applyBorder="1"/>
    <xf numFmtId="0" fontId="1" fillId="0" borderId="4" xfId="51" applyBorder="1"/>
    <xf numFmtId="0" fontId="1" fillId="0" borderId="6" xfId="51" applyBorder="1"/>
    <xf numFmtId="0" fontId="1" fillId="0" borderId="7" xfId="51" applyBorder="1"/>
    <xf numFmtId="0" fontId="1" fillId="0" borderId="12" xfId="51" applyBorder="1"/>
    <xf numFmtId="0" fontId="4" fillId="0" borderId="14" xfId="0" applyFont="1" applyBorder="1" applyAlignment="1">
      <alignment horizontal="centerContinuous"/>
    </xf>
    <xf numFmtId="0" fontId="4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3" fillId="0" borderId="0" xfId="51" applyFont="1" applyFill="1"/>
    <xf numFmtId="0" fontId="5" fillId="0" borderId="0" xfId="51" applyFont="1" applyFill="1"/>
    <xf numFmtId="0" fontId="1" fillId="0" borderId="0" xfId="51" applyFill="1"/>
    <xf numFmtId="0" fontId="3" fillId="0" borderId="0" xfId="51" applyFont="1" applyBorder="1"/>
    <xf numFmtId="0" fontId="3" fillId="0" borderId="21" xfId="51" applyFont="1" applyBorder="1"/>
    <xf numFmtId="0" fontId="3" fillId="0" borderId="22" xfId="51" applyFont="1" applyBorder="1"/>
    <xf numFmtId="0" fontId="1" fillId="0" borderId="22" xfId="51" applyBorder="1"/>
    <xf numFmtId="0" fontId="3" fillId="0" borderId="16" xfId="51" applyFont="1" applyBorder="1"/>
    <xf numFmtId="0" fontId="1" fillId="0" borderId="17" xfId="51" applyBorder="1"/>
    <xf numFmtId="0" fontId="3" fillId="0" borderId="23" xfId="51" applyFont="1" applyBorder="1"/>
    <xf numFmtId="0" fontId="1" fillId="0" borderId="20" xfId="51" applyBorder="1"/>
    <xf numFmtId="0" fontId="6" fillId="0" borderId="24" xfId="51" applyFont="1" applyBorder="1" applyAlignment="1">
      <alignment horizontal="center" wrapText="1"/>
    </xf>
    <xf numFmtId="0" fontId="6" fillId="0" borderId="25" xfId="51" applyFont="1" applyBorder="1" applyAlignment="1">
      <alignment horizontal="center" wrapText="1"/>
    </xf>
    <xf numFmtId="0" fontId="6" fillId="0" borderId="26" xfId="51" applyFont="1" applyBorder="1" applyAlignment="1">
      <alignment horizontal="center" wrapText="1"/>
    </xf>
    <xf numFmtId="0" fontId="6" fillId="0" borderId="20" xfId="51" applyFont="1" applyBorder="1" applyAlignment="1">
      <alignment horizontal="center" wrapText="1"/>
    </xf>
    <xf numFmtId="0" fontId="6" fillId="0" borderId="27" xfId="51" applyFont="1" applyBorder="1" applyAlignment="1">
      <alignment horizontal="center" wrapText="1"/>
    </xf>
    <xf numFmtId="0" fontId="6" fillId="0" borderId="28" xfId="51" applyFont="1" applyBorder="1" applyAlignment="1">
      <alignment horizontal="center" wrapText="1"/>
    </xf>
    <xf numFmtId="0" fontId="6" fillId="0" borderId="29" xfId="51" applyFont="1" applyBorder="1" applyAlignment="1">
      <alignment horizontal="center" wrapText="1"/>
    </xf>
    <xf numFmtId="0" fontId="7" fillId="4" borderId="29" xfId="51" applyFont="1" applyFill="1" applyBorder="1" applyAlignment="1">
      <alignment horizontal="center"/>
    </xf>
    <xf numFmtId="0" fontId="7" fillId="4" borderId="20" xfId="51" applyFont="1" applyFill="1" applyBorder="1" applyAlignment="1">
      <alignment horizontal="center"/>
    </xf>
    <xf numFmtId="0" fontId="7" fillId="4" borderId="20" xfId="51" applyFont="1" applyFill="1" applyBorder="1" applyAlignment="1">
      <alignment horizontal="center" wrapText="1"/>
    </xf>
    <xf numFmtId="0" fontId="7" fillId="4" borderId="27" xfId="51" applyFont="1" applyFill="1" applyBorder="1" applyAlignment="1">
      <alignment horizontal="center" wrapText="1"/>
    </xf>
    <xf numFmtId="182" fontId="7" fillId="4" borderId="27" xfId="51" applyNumberFormat="1" applyFont="1" applyFill="1" applyBorder="1" applyAlignment="1">
      <alignment horizontal="center" wrapText="1"/>
    </xf>
    <xf numFmtId="0" fontId="7" fillId="0" borderId="29" xfId="51" applyFont="1" applyBorder="1" applyAlignment="1">
      <alignment horizontal="center"/>
    </xf>
    <xf numFmtId="0" fontId="7" fillId="0" borderId="20" xfId="51" applyFont="1" applyBorder="1" applyAlignment="1">
      <alignment horizontal="center"/>
    </xf>
    <xf numFmtId="0" fontId="7" fillId="0" borderId="20" xfId="51" applyFont="1" applyBorder="1" applyAlignment="1">
      <alignment horizontal="center" wrapText="1"/>
    </xf>
    <xf numFmtId="0" fontId="7" fillId="0" borderId="27" xfId="51" applyFont="1" applyBorder="1" applyAlignment="1">
      <alignment horizontal="center" wrapText="1"/>
    </xf>
    <xf numFmtId="182" fontId="7" fillId="0" borderId="27" xfId="51" applyNumberFormat="1" applyFont="1" applyBorder="1" applyAlignment="1">
      <alignment horizontal="center" wrapText="1"/>
    </xf>
    <xf numFmtId="0" fontId="0" fillId="5" borderId="0" xfId="0" applyFill="1"/>
    <xf numFmtId="0" fontId="8" fillId="0" borderId="0" xfId="0" applyFont="1"/>
    <xf numFmtId="0" fontId="1" fillId="0" borderId="0" xfId="51" applyAlignment="1">
      <alignment wrapText="1"/>
    </xf>
    <xf numFmtId="0" fontId="1" fillId="5" borderId="4" xfId="51" applyFill="1" applyBorder="1"/>
    <xf numFmtId="0" fontId="0" fillId="0" borderId="5" xfId="0" applyBorder="1"/>
    <xf numFmtId="0" fontId="1" fillId="5" borderId="6" xfId="51" applyFill="1" applyBorder="1"/>
    <xf numFmtId="0" fontId="0" fillId="0" borderId="7" xfId="0" applyBorder="1"/>
  </cellXfs>
  <cellStyles count="5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Comma 2" xfId="49"/>
    <cellStyle name="Normal 2" xfId="50"/>
    <cellStyle name="Обычный 2" xfId="51"/>
    <cellStyle name="Обычный 3" xfId="52"/>
    <cellStyle name="Финансовый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АД_Оценивание_квартир1!$B$3</c:f>
              <c:strCache>
                <c:ptCount val="1"/>
                <c:pt idx="0">
                  <c:v>Цена квартиры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АД_Оценивание_квартир1!$E$6:$E$45</c:f>
              <c:numCache>
                <c:formatCode>General</c:formatCode>
                <c:ptCount val="40"/>
                <c:pt idx="0">
                  <c:v>63.9</c:v>
                </c:pt>
                <c:pt idx="1">
                  <c:v>65.7</c:v>
                </c:pt>
                <c:pt idx="2">
                  <c:v>48</c:v>
                </c:pt>
                <c:pt idx="3">
                  <c:v>83</c:v>
                </c:pt>
                <c:pt idx="4">
                  <c:v>74</c:v>
                </c:pt>
                <c:pt idx="5">
                  <c:v>64</c:v>
                </c:pt>
                <c:pt idx="6">
                  <c:v>65</c:v>
                </c:pt>
                <c:pt idx="7">
                  <c:v>82.8</c:v>
                </c:pt>
                <c:pt idx="8">
                  <c:v>93.8</c:v>
                </c:pt>
                <c:pt idx="9">
                  <c:v>64.5</c:v>
                </c:pt>
                <c:pt idx="10">
                  <c:v>107.5</c:v>
                </c:pt>
                <c:pt idx="11">
                  <c:v>61.5</c:v>
                </c:pt>
                <c:pt idx="12">
                  <c:v>64.5</c:v>
                </c:pt>
                <c:pt idx="13">
                  <c:v>49.3</c:v>
                </c:pt>
                <c:pt idx="14">
                  <c:v>87</c:v>
                </c:pt>
                <c:pt idx="15">
                  <c:v>64.5</c:v>
                </c:pt>
                <c:pt idx="16">
                  <c:v>83</c:v>
                </c:pt>
                <c:pt idx="17">
                  <c:v>169</c:v>
                </c:pt>
                <c:pt idx="18">
                  <c:v>58.1</c:v>
                </c:pt>
                <c:pt idx="19">
                  <c:v>55.1</c:v>
                </c:pt>
                <c:pt idx="20">
                  <c:v>42</c:v>
                </c:pt>
                <c:pt idx="21">
                  <c:v>80</c:v>
                </c:pt>
                <c:pt idx="22">
                  <c:v>58.1</c:v>
                </c:pt>
                <c:pt idx="23">
                  <c:v>98</c:v>
                </c:pt>
                <c:pt idx="24">
                  <c:v>44</c:v>
                </c:pt>
                <c:pt idx="25">
                  <c:v>45.5</c:v>
                </c:pt>
                <c:pt idx="26">
                  <c:v>65.2</c:v>
                </c:pt>
                <c:pt idx="27">
                  <c:v>70.4</c:v>
                </c:pt>
                <c:pt idx="28">
                  <c:v>40.3</c:v>
                </c:pt>
                <c:pt idx="29">
                  <c:v>36</c:v>
                </c:pt>
                <c:pt idx="30">
                  <c:v>89</c:v>
                </c:pt>
                <c:pt idx="31">
                  <c:v>35.5</c:v>
                </c:pt>
                <c:pt idx="32">
                  <c:v>72</c:v>
                </c:pt>
                <c:pt idx="33">
                  <c:v>73.4</c:v>
                </c:pt>
                <c:pt idx="34">
                  <c:v>60</c:v>
                </c:pt>
                <c:pt idx="35">
                  <c:v>32.2</c:v>
                </c:pt>
                <c:pt idx="36">
                  <c:v>54</c:v>
                </c:pt>
                <c:pt idx="37">
                  <c:v>32</c:v>
                </c:pt>
                <c:pt idx="38">
                  <c:v>152</c:v>
                </c:pt>
                <c:pt idx="39">
                  <c:v>83.9</c:v>
                </c:pt>
              </c:numCache>
            </c:numRef>
          </c:xVal>
          <c:yVal>
            <c:numRef>
              <c:f>АД_Оценивание_квартир1!$B$6:$B$45</c:f>
              <c:numCache>
                <c:formatCode>General</c:formatCode>
                <c:ptCount val="40"/>
                <c:pt idx="0">
                  <c:v>57.6</c:v>
                </c:pt>
                <c:pt idx="1">
                  <c:v>70.96</c:v>
                </c:pt>
                <c:pt idx="2">
                  <c:v>55.2</c:v>
                </c:pt>
                <c:pt idx="3">
                  <c:v>69.6</c:v>
                </c:pt>
                <c:pt idx="4">
                  <c:v>60.65</c:v>
                </c:pt>
                <c:pt idx="5">
                  <c:v>51</c:v>
                </c:pt>
                <c:pt idx="6">
                  <c:v>85</c:v>
                </c:pt>
                <c:pt idx="7">
                  <c:v>85</c:v>
                </c:pt>
                <c:pt idx="8">
                  <c:v>100</c:v>
                </c:pt>
                <c:pt idx="9">
                  <c:v>60</c:v>
                </c:pt>
                <c:pt idx="10">
                  <c:v>123.5</c:v>
                </c:pt>
                <c:pt idx="11">
                  <c:v>57</c:v>
                </c:pt>
                <c:pt idx="12">
                  <c:v>64.5</c:v>
                </c:pt>
                <c:pt idx="13">
                  <c:v>78.9</c:v>
                </c:pt>
                <c:pt idx="14">
                  <c:v>130</c:v>
                </c:pt>
                <c:pt idx="15">
                  <c:v>69</c:v>
                </c:pt>
                <c:pt idx="16">
                  <c:v>92</c:v>
                </c:pt>
                <c:pt idx="17">
                  <c:v>265</c:v>
                </c:pt>
                <c:pt idx="18">
                  <c:v>61</c:v>
                </c:pt>
                <c:pt idx="19">
                  <c:v>57</c:v>
                </c:pt>
                <c:pt idx="20">
                  <c:v>39.5</c:v>
                </c:pt>
                <c:pt idx="21">
                  <c:v>95.5</c:v>
                </c:pt>
                <c:pt idx="22">
                  <c:v>64.5</c:v>
                </c:pt>
                <c:pt idx="23">
                  <c:v>157</c:v>
                </c:pt>
                <c:pt idx="24">
                  <c:v>46</c:v>
                </c:pt>
                <c:pt idx="25">
                  <c:v>81</c:v>
                </c:pt>
                <c:pt idx="26">
                  <c:v>110</c:v>
                </c:pt>
                <c:pt idx="27">
                  <c:v>115</c:v>
                </c:pt>
                <c:pt idx="28">
                  <c:v>42.1</c:v>
                </c:pt>
                <c:pt idx="29">
                  <c:v>39</c:v>
                </c:pt>
                <c:pt idx="30">
                  <c:v>152.3</c:v>
                </c:pt>
                <c:pt idx="31">
                  <c:v>80</c:v>
                </c:pt>
                <c:pt idx="32">
                  <c:v>135</c:v>
                </c:pt>
                <c:pt idx="33">
                  <c:v>100</c:v>
                </c:pt>
                <c:pt idx="34">
                  <c:v>115</c:v>
                </c:pt>
                <c:pt idx="35">
                  <c:v>56</c:v>
                </c:pt>
                <c:pt idx="36">
                  <c:v>125</c:v>
                </c:pt>
                <c:pt idx="37">
                  <c:v>65</c:v>
                </c:pt>
                <c:pt idx="38">
                  <c:v>250</c:v>
                </c:pt>
                <c:pt idx="39">
                  <c:v>184.6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53416"/>
        <c:axId val="712937192"/>
      </c:scatterChart>
      <c:valAx>
        <c:axId val="53935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937192"/>
        <c:crosses val="autoZero"/>
        <c:crossBetween val="midCat"/>
      </c:valAx>
      <c:valAx>
        <c:axId val="7129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35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328295</xdr:colOff>
      <xdr:row>13</xdr:row>
      <xdr:rowOff>27940</xdr:rowOff>
    </xdr:from>
    <xdr:to>
      <xdr:col>18</xdr:col>
      <xdr:colOff>248420</xdr:colOff>
      <xdr:row>29</xdr:row>
      <xdr:rowOff>15240</xdr:rowOff>
    </xdr:to>
    <xdr:pic>
      <xdr:nvPicPr>
        <xdr:cNvPr id="2" name="Рисунок 1"/>
        <xdr:cNvPicPr>
          <a:picLocks noChangeAspect="1"/>
        </xdr:cNvPicPr>
      </xdr:nvPicPr>
      <xdr:blipFill>
        <a:blip r:embed="rId2"/>
        <a:srcRect l="14423" t="20185" r="18511" b="9624"/>
        <a:stretch>
          <a:fillRect/>
        </a:stretch>
      </xdr:blipFill>
      <xdr:spPr>
        <a:xfrm>
          <a:off x="7037705" y="4028440"/>
          <a:ext cx="5429250" cy="3187700"/>
        </a:xfrm>
        <a:prstGeom prst="rect">
          <a:avLst/>
        </a:prstGeom>
      </xdr:spPr>
    </xdr:pic>
    <xdr:clientData/>
  </xdr:twoCellAnchor>
  <xdr:twoCellAnchor>
    <xdr:from>
      <xdr:col>19</xdr:col>
      <xdr:colOff>458107</xdr:colOff>
      <xdr:row>13</xdr:row>
      <xdr:rowOff>16328</xdr:rowOff>
    </xdr:from>
    <xdr:to>
      <xdr:col>26</xdr:col>
      <xdr:colOff>394608</xdr:colOff>
      <xdr:row>28</xdr:row>
      <xdr:rowOff>38100</xdr:rowOff>
    </xdr:to>
    <xdr:graphicFrame>
      <xdr:nvGraphicFramePr>
        <xdr:cNvPr id="3" name="Диаграмма 2"/>
        <xdr:cNvGraphicFramePr/>
      </xdr:nvGraphicFramePr>
      <xdr:xfrm>
        <a:off x="13288645" y="4016375"/>
        <a:ext cx="4348480" cy="302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20</xdr:col>
      <xdr:colOff>328295</xdr:colOff>
      <xdr:row>80</xdr:row>
      <xdr:rowOff>128905</xdr:rowOff>
    </xdr:from>
    <xdr:ext cx="3873500" cy="452755"/>
    <xdr:sp>
      <xdr:nvSpPr>
        <xdr:cNvPr id="2" name="Текстовое поле 1"/>
        <xdr:cNvSpPr txBox="1"/>
      </xdr:nvSpPr>
      <xdr:spPr>
        <a:xfrm>
          <a:off x="12571095" y="15283180"/>
          <a:ext cx="3873500" cy="45275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ru-RU" altLang="en-US" sz="1100"/>
            <a:t>В среднем в перифейрийных районах квартиры стоят дороже</a:t>
          </a:r>
          <a:endParaRPr lang="ru-RU" altLang="en-US" sz="1100"/>
        </a:p>
        <a:p>
          <a:pPr algn="l"/>
          <a:r>
            <a:rPr lang="ru-RU" altLang="en-US" sz="1100"/>
            <a:t>В среднем дома кирпичного типа дешевле</a:t>
          </a:r>
          <a:endParaRPr lang="ru-RU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taff\Downloads\&#1055;&#1088;&#1086;&#1075;&#1085;&#1086;&#1079;&#1080;&#1088;&#1086;&#1074;&#1072;&#1085;&#1080;&#1077;(&#1085;&#1072;&#1095;)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ормула Уилсона"/>
      <sheetName val="Прогнозирование"/>
      <sheetName val="Сезонность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W55"/>
  <sheetViews>
    <sheetView zoomScale="70" zoomScaleNormal="70" workbookViewId="0">
      <selection activeCell="I3" sqref="I3"/>
    </sheetView>
  </sheetViews>
  <sheetFormatPr defaultColWidth="9" defaultRowHeight="12.75"/>
  <cols>
    <col min="1" max="1" width="9.18095238095238" style="1"/>
    <col min="2" max="2" width="12.8190476190476" style="1" customWidth="1"/>
    <col min="3" max="3" width="13.8190476190476" style="1" customWidth="1"/>
    <col min="4" max="4" width="11" style="1" customWidth="1"/>
    <col min="5" max="6" width="11.7238095238095" style="1" customWidth="1"/>
    <col min="7" max="7" width="12" style="1" customWidth="1"/>
    <col min="8" max="19" width="9.18095238095238" style="1"/>
    <col min="20" max="20" width="11.0857142857143" style="1" customWidth="1"/>
    <col min="21" max="258" width="9.18095238095238" style="1"/>
    <col min="259" max="259" width="12.8190476190476" style="1" customWidth="1"/>
    <col min="260" max="260" width="13.8190476190476" style="1" customWidth="1"/>
    <col min="261" max="261" width="11" style="1" customWidth="1"/>
    <col min="262" max="262" width="11.7238095238095" style="1" customWidth="1"/>
    <col min="263" max="514" width="9.18095238095238" style="1"/>
    <col min="515" max="515" width="12.8190476190476" style="1" customWidth="1"/>
    <col min="516" max="516" width="13.8190476190476" style="1" customWidth="1"/>
    <col min="517" max="517" width="11" style="1" customWidth="1"/>
    <col min="518" max="518" width="11.7238095238095" style="1" customWidth="1"/>
    <col min="519" max="770" width="9.18095238095238" style="1"/>
    <col min="771" max="771" width="12.8190476190476" style="1" customWidth="1"/>
    <col min="772" max="772" width="13.8190476190476" style="1" customWidth="1"/>
    <col min="773" max="773" width="11" style="1" customWidth="1"/>
    <col min="774" max="774" width="11.7238095238095" style="1" customWidth="1"/>
    <col min="775" max="1026" width="9.18095238095238" style="1"/>
    <col min="1027" max="1027" width="12.8190476190476" style="1" customWidth="1"/>
    <col min="1028" max="1028" width="13.8190476190476" style="1" customWidth="1"/>
    <col min="1029" max="1029" width="11" style="1" customWidth="1"/>
    <col min="1030" max="1030" width="11.7238095238095" style="1" customWidth="1"/>
    <col min="1031" max="1282" width="9.18095238095238" style="1"/>
    <col min="1283" max="1283" width="12.8190476190476" style="1" customWidth="1"/>
    <col min="1284" max="1284" width="13.8190476190476" style="1" customWidth="1"/>
    <col min="1285" max="1285" width="11" style="1" customWidth="1"/>
    <col min="1286" max="1286" width="11.7238095238095" style="1" customWidth="1"/>
    <col min="1287" max="1538" width="9.18095238095238" style="1"/>
    <col min="1539" max="1539" width="12.8190476190476" style="1" customWidth="1"/>
    <col min="1540" max="1540" width="13.8190476190476" style="1" customWidth="1"/>
    <col min="1541" max="1541" width="11" style="1" customWidth="1"/>
    <col min="1542" max="1542" width="11.7238095238095" style="1" customWidth="1"/>
    <col min="1543" max="1794" width="9.18095238095238" style="1"/>
    <col min="1795" max="1795" width="12.8190476190476" style="1" customWidth="1"/>
    <col min="1796" max="1796" width="13.8190476190476" style="1" customWidth="1"/>
    <col min="1797" max="1797" width="11" style="1" customWidth="1"/>
    <col min="1798" max="1798" width="11.7238095238095" style="1" customWidth="1"/>
    <col min="1799" max="2050" width="9.18095238095238" style="1"/>
    <col min="2051" max="2051" width="12.8190476190476" style="1" customWidth="1"/>
    <col min="2052" max="2052" width="13.8190476190476" style="1" customWidth="1"/>
    <col min="2053" max="2053" width="11" style="1" customWidth="1"/>
    <col min="2054" max="2054" width="11.7238095238095" style="1" customWidth="1"/>
    <col min="2055" max="2306" width="9.18095238095238" style="1"/>
    <col min="2307" max="2307" width="12.8190476190476" style="1" customWidth="1"/>
    <col min="2308" max="2308" width="13.8190476190476" style="1" customWidth="1"/>
    <col min="2309" max="2309" width="11" style="1" customWidth="1"/>
    <col min="2310" max="2310" width="11.7238095238095" style="1" customWidth="1"/>
    <col min="2311" max="2562" width="9.18095238095238" style="1"/>
    <col min="2563" max="2563" width="12.8190476190476" style="1" customWidth="1"/>
    <col min="2564" max="2564" width="13.8190476190476" style="1" customWidth="1"/>
    <col min="2565" max="2565" width="11" style="1" customWidth="1"/>
    <col min="2566" max="2566" width="11.7238095238095" style="1" customWidth="1"/>
    <col min="2567" max="2818" width="9.18095238095238" style="1"/>
    <col min="2819" max="2819" width="12.8190476190476" style="1" customWidth="1"/>
    <col min="2820" max="2820" width="13.8190476190476" style="1" customWidth="1"/>
    <col min="2821" max="2821" width="11" style="1" customWidth="1"/>
    <col min="2822" max="2822" width="11.7238095238095" style="1" customWidth="1"/>
    <col min="2823" max="3074" width="9.18095238095238" style="1"/>
    <col min="3075" max="3075" width="12.8190476190476" style="1" customWidth="1"/>
    <col min="3076" max="3076" width="13.8190476190476" style="1" customWidth="1"/>
    <col min="3077" max="3077" width="11" style="1" customWidth="1"/>
    <col min="3078" max="3078" width="11.7238095238095" style="1" customWidth="1"/>
    <col min="3079" max="3330" width="9.18095238095238" style="1"/>
    <col min="3331" max="3331" width="12.8190476190476" style="1" customWidth="1"/>
    <col min="3332" max="3332" width="13.8190476190476" style="1" customWidth="1"/>
    <col min="3333" max="3333" width="11" style="1" customWidth="1"/>
    <col min="3334" max="3334" width="11.7238095238095" style="1" customWidth="1"/>
    <col min="3335" max="3586" width="9.18095238095238" style="1"/>
    <col min="3587" max="3587" width="12.8190476190476" style="1" customWidth="1"/>
    <col min="3588" max="3588" width="13.8190476190476" style="1" customWidth="1"/>
    <col min="3589" max="3589" width="11" style="1" customWidth="1"/>
    <col min="3590" max="3590" width="11.7238095238095" style="1" customWidth="1"/>
    <col min="3591" max="3842" width="9.18095238095238" style="1"/>
    <col min="3843" max="3843" width="12.8190476190476" style="1" customWidth="1"/>
    <col min="3844" max="3844" width="13.8190476190476" style="1" customWidth="1"/>
    <col min="3845" max="3845" width="11" style="1" customWidth="1"/>
    <col min="3846" max="3846" width="11.7238095238095" style="1" customWidth="1"/>
    <col min="3847" max="4098" width="9.18095238095238" style="1"/>
    <col min="4099" max="4099" width="12.8190476190476" style="1" customWidth="1"/>
    <col min="4100" max="4100" width="13.8190476190476" style="1" customWidth="1"/>
    <col min="4101" max="4101" width="11" style="1" customWidth="1"/>
    <col min="4102" max="4102" width="11.7238095238095" style="1" customWidth="1"/>
    <col min="4103" max="4354" width="9.18095238095238" style="1"/>
    <col min="4355" max="4355" width="12.8190476190476" style="1" customWidth="1"/>
    <col min="4356" max="4356" width="13.8190476190476" style="1" customWidth="1"/>
    <col min="4357" max="4357" width="11" style="1" customWidth="1"/>
    <col min="4358" max="4358" width="11.7238095238095" style="1" customWidth="1"/>
    <col min="4359" max="4610" width="9.18095238095238" style="1"/>
    <col min="4611" max="4611" width="12.8190476190476" style="1" customWidth="1"/>
    <col min="4612" max="4612" width="13.8190476190476" style="1" customWidth="1"/>
    <col min="4613" max="4613" width="11" style="1" customWidth="1"/>
    <col min="4614" max="4614" width="11.7238095238095" style="1" customWidth="1"/>
    <col min="4615" max="4866" width="9.18095238095238" style="1"/>
    <col min="4867" max="4867" width="12.8190476190476" style="1" customWidth="1"/>
    <col min="4868" max="4868" width="13.8190476190476" style="1" customWidth="1"/>
    <col min="4869" max="4869" width="11" style="1" customWidth="1"/>
    <col min="4870" max="4870" width="11.7238095238095" style="1" customWidth="1"/>
    <col min="4871" max="5122" width="9.18095238095238" style="1"/>
    <col min="5123" max="5123" width="12.8190476190476" style="1" customWidth="1"/>
    <col min="5124" max="5124" width="13.8190476190476" style="1" customWidth="1"/>
    <col min="5125" max="5125" width="11" style="1" customWidth="1"/>
    <col min="5126" max="5126" width="11.7238095238095" style="1" customWidth="1"/>
    <col min="5127" max="5378" width="9.18095238095238" style="1"/>
    <col min="5379" max="5379" width="12.8190476190476" style="1" customWidth="1"/>
    <col min="5380" max="5380" width="13.8190476190476" style="1" customWidth="1"/>
    <col min="5381" max="5381" width="11" style="1" customWidth="1"/>
    <col min="5382" max="5382" width="11.7238095238095" style="1" customWidth="1"/>
    <col min="5383" max="5634" width="9.18095238095238" style="1"/>
    <col min="5635" max="5635" width="12.8190476190476" style="1" customWidth="1"/>
    <col min="5636" max="5636" width="13.8190476190476" style="1" customWidth="1"/>
    <col min="5637" max="5637" width="11" style="1" customWidth="1"/>
    <col min="5638" max="5638" width="11.7238095238095" style="1" customWidth="1"/>
    <col min="5639" max="5890" width="9.18095238095238" style="1"/>
    <col min="5891" max="5891" width="12.8190476190476" style="1" customWidth="1"/>
    <col min="5892" max="5892" width="13.8190476190476" style="1" customWidth="1"/>
    <col min="5893" max="5893" width="11" style="1" customWidth="1"/>
    <col min="5894" max="5894" width="11.7238095238095" style="1" customWidth="1"/>
    <col min="5895" max="6146" width="9.18095238095238" style="1"/>
    <col min="6147" max="6147" width="12.8190476190476" style="1" customWidth="1"/>
    <col min="6148" max="6148" width="13.8190476190476" style="1" customWidth="1"/>
    <col min="6149" max="6149" width="11" style="1" customWidth="1"/>
    <col min="6150" max="6150" width="11.7238095238095" style="1" customWidth="1"/>
    <col min="6151" max="6402" width="9.18095238095238" style="1"/>
    <col min="6403" max="6403" width="12.8190476190476" style="1" customWidth="1"/>
    <col min="6404" max="6404" width="13.8190476190476" style="1" customWidth="1"/>
    <col min="6405" max="6405" width="11" style="1" customWidth="1"/>
    <col min="6406" max="6406" width="11.7238095238095" style="1" customWidth="1"/>
    <col min="6407" max="6658" width="9.18095238095238" style="1"/>
    <col min="6659" max="6659" width="12.8190476190476" style="1" customWidth="1"/>
    <col min="6660" max="6660" width="13.8190476190476" style="1" customWidth="1"/>
    <col min="6661" max="6661" width="11" style="1" customWidth="1"/>
    <col min="6662" max="6662" width="11.7238095238095" style="1" customWidth="1"/>
    <col min="6663" max="6914" width="9.18095238095238" style="1"/>
    <col min="6915" max="6915" width="12.8190476190476" style="1" customWidth="1"/>
    <col min="6916" max="6916" width="13.8190476190476" style="1" customWidth="1"/>
    <col min="6917" max="6917" width="11" style="1" customWidth="1"/>
    <col min="6918" max="6918" width="11.7238095238095" style="1" customWidth="1"/>
    <col min="6919" max="7170" width="9.18095238095238" style="1"/>
    <col min="7171" max="7171" width="12.8190476190476" style="1" customWidth="1"/>
    <col min="7172" max="7172" width="13.8190476190476" style="1" customWidth="1"/>
    <col min="7173" max="7173" width="11" style="1" customWidth="1"/>
    <col min="7174" max="7174" width="11.7238095238095" style="1" customWidth="1"/>
    <col min="7175" max="7426" width="9.18095238095238" style="1"/>
    <col min="7427" max="7427" width="12.8190476190476" style="1" customWidth="1"/>
    <col min="7428" max="7428" width="13.8190476190476" style="1" customWidth="1"/>
    <col min="7429" max="7429" width="11" style="1" customWidth="1"/>
    <col min="7430" max="7430" width="11.7238095238095" style="1" customWidth="1"/>
    <col min="7431" max="7682" width="9.18095238095238" style="1"/>
    <col min="7683" max="7683" width="12.8190476190476" style="1" customWidth="1"/>
    <col min="7684" max="7684" width="13.8190476190476" style="1" customWidth="1"/>
    <col min="7685" max="7685" width="11" style="1" customWidth="1"/>
    <col min="7686" max="7686" width="11.7238095238095" style="1" customWidth="1"/>
    <col min="7687" max="7938" width="9.18095238095238" style="1"/>
    <col min="7939" max="7939" width="12.8190476190476" style="1" customWidth="1"/>
    <col min="7940" max="7940" width="13.8190476190476" style="1" customWidth="1"/>
    <col min="7941" max="7941" width="11" style="1" customWidth="1"/>
    <col min="7942" max="7942" width="11.7238095238095" style="1" customWidth="1"/>
    <col min="7943" max="8194" width="9.18095238095238" style="1"/>
    <col min="8195" max="8195" width="12.8190476190476" style="1" customWidth="1"/>
    <col min="8196" max="8196" width="13.8190476190476" style="1" customWidth="1"/>
    <col min="8197" max="8197" width="11" style="1" customWidth="1"/>
    <col min="8198" max="8198" width="11.7238095238095" style="1" customWidth="1"/>
    <col min="8199" max="8450" width="9.18095238095238" style="1"/>
    <col min="8451" max="8451" width="12.8190476190476" style="1" customWidth="1"/>
    <col min="8452" max="8452" width="13.8190476190476" style="1" customWidth="1"/>
    <col min="8453" max="8453" width="11" style="1" customWidth="1"/>
    <col min="8454" max="8454" width="11.7238095238095" style="1" customWidth="1"/>
    <col min="8455" max="8706" width="9.18095238095238" style="1"/>
    <col min="8707" max="8707" width="12.8190476190476" style="1" customWidth="1"/>
    <col min="8708" max="8708" width="13.8190476190476" style="1" customWidth="1"/>
    <col min="8709" max="8709" width="11" style="1" customWidth="1"/>
    <col min="8710" max="8710" width="11.7238095238095" style="1" customWidth="1"/>
    <col min="8711" max="8962" width="9.18095238095238" style="1"/>
    <col min="8963" max="8963" width="12.8190476190476" style="1" customWidth="1"/>
    <col min="8964" max="8964" width="13.8190476190476" style="1" customWidth="1"/>
    <col min="8965" max="8965" width="11" style="1" customWidth="1"/>
    <col min="8966" max="8966" width="11.7238095238095" style="1" customWidth="1"/>
    <col min="8967" max="9218" width="9.18095238095238" style="1"/>
    <col min="9219" max="9219" width="12.8190476190476" style="1" customWidth="1"/>
    <col min="9220" max="9220" width="13.8190476190476" style="1" customWidth="1"/>
    <col min="9221" max="9221" width="11" style="1" customWidth="1"/>
    <col min="9222" max="9222" width="11.7238095238095" style="1" customWidth="1"/>
    <col min="9223" max="9474" width="9.18095238095238" style="1"/>
    <col min="9475" max="9475" width="12.8190476190476" style="1" customWidth="1"/>
    <col min="9476" max="9476" width="13.8190476190476" style="1" customWidth="1"/>
    <col min="9477" max="9477" width="11" style="1" customWidth="1"/>
    <col min="9478" max="9478" width="11.7238095238095" style="1" customWidth="1"/>
    <col min="9479" max="9730" width="9.18095238095238" style="1"/>
    <col min="9731" max="9731" width="12.8190476190476" style="1" customWidth="1"/>
    <col min="9732" max="9732" width="13.8190476190476" style="1" customWidth="1"/>
    <col min="9733" max="9733" width="11" style="1" customWidth="1"/>
    <col min="9734" max="9734" width="11.7238095238095" style="1" customWidth="1"/>
    <col min="9735" max="9986" width="9.18095238095238" style="1"/>
    <col min="9987" max="9987" width="12.8190476190476" style="1" customWidth="1"/>
    <col min="9988" max="9988" width="13.8190476190476" style="1" customWidth="1"/>
    <col min="9989" max="9989" width="11" style="1" customWidth="1"/>
    <col min="9990" max="9990" width="11.7238095238095" style="1" customWidth="1"/>
    <col min="9991" max="10242" width="9.18095238095238" style="1"/>
    <col min="10243" max="10243" width="12.8190476190476" style="1" customWidth="1"/>
    <col min="10244" max="10244" width="13.8190476190476" style="1" customWidth="1"/>
    <col min="10245" max="10245" width="11" style="1" customWidth="1"/>
    <col min="10246" max="10246" width="11.7238095238095" style="1" customWidth="1"/>
    <col min="10247" max="10498" width="9.18095238095238" style="1"/>
    <col min="10499" max="10499" width="12.8190476190476" style="1" customWidth="1"/>
    <col min="10500" max="10500" width="13.8190476190476" style="1" customWidth="1"/>
    <col min="10501" max="10501" width="11" style="1" customWidth="1"/>
    <col min="10502" max="10502" width="11.7238095238095" style="1" customWidth="1"/>
    <col min="10503" max="10754" width="9.18095238095238" style="1"/>
    <col min="10755" max="10755" width="12.8190476190476" style="1" customWidth="1"/>
    <col min="10756" max="10756" width="13.8190476190476" style="1" customWidth="1"/>
    <col min="10757" max="10757" width="11" style="1" customWidth="1"/>
    <col min="10758" max="10758" width="11.7238095238095" style="1" customWidth="1"/>
    <col min="10759" max="11010" width="9.18095238095238" style="1"/>
    <col min="11011" max="11011" width="12.8190476190476" style="1" customWidth="1"/>
    <col min="11012" max="11012" width="13.8190476190476" style="1" customWidth="1"/>
    <col min="11013" max="11013" width="11" style="1" customWidth="1"/>
    <col min="11014" max="11014" width="11.7238095238095" style="1" customWidth="1"/>
    <col min="11015" max="11266" width="9.18095238095238" style="1"/>
    <col min="11267" max="11267" width="12.8190476190476" style="1" customWidth="1"/>
    <col min="11268" max="11268" width="13.8190476190476" style="1" customWidth="1"/>
    <col min="11269" max="11269" width="11" style="1" customWidth="1"/>
    <col min="11270" max="11270" width="11.7238095238095" style="1" customWidth="1"/>
    <col min="11271" max="11522" width="9.18095238095238" style="1"/>
    <col min="11523" max="11523" width="12.8190476190476" style="1" customWidth="1"/>
    <col min="11524" max="11524" width="13.8190476190476" style="1" customWidth="1"/>
    <col min="11525" max="11525" width="11" style="1" customWidth="1"/>
    <col min="11526" max="11526" width="11.7238095238095" style="1" customWidth="1"/>
    <col min="11527" max="11778" width="9.18095238095238" style="1"/>
    <col min="11779" max="11779" width="12.8190476190476" style="1" customWidth="1"/>
    <col min="11780" max="11780" width="13.8190476190476" style="1" customWidth="1"/>
    <col min="11781" max="11781" width="11" style="1" customWidth="1"/>
    <col min="11782" max="11782" width="11.7238095238095" style="1" customWidth="1"/>
    <col min="11783" max="12034" width="9.18095238095238" style="1"/>
    <col min="12035" max="12035" width="12.8190476190476" style="1" customWidth="1"/>
    <col min="12036" max="12036" width="13.8190476190476" style="1" customWidth="1"/>
    <col min="12037" max="12037" width="11" style="1" customWidth="1"/>
    <col min="12038" max="12038" width="11.7238095238095" style="1" customWidth="1"/>
    <col min="12039" max="12290" width="9.18095238095238" style="1"/>
    <col min="12291" max="12291" width="12.8190476190476" style="1" customWidth="1"/>
    <col min="12292" max="12292" width="13.8190476190476" style="1" customWidth="1"/>
    <col min="12293" max="12293" width="11" style="1" customWidth="1"/>
    <col min="12294" max="12294" width="11.7238095238095" style="1" customWidth="1"/>
    <col min="12295" max="12546" width="9.18095238095238" style="1"/>
    <col min="12547" max="12547" width="12.8190476190476" style="1" customWidth="1"/>
    <col min="12548" max="12548" width="13.8190476190476" style="1" customWidth="1"/>
    <col min="12549" max="12549" width="11" style="1" customWidth="1"/>
    <col min="12550" max="12550" width="11.7238095238095" style="1" customWidth="1"/>
    <col min="12551" max="12802" width="9.18095238095238" style="1"/>
    <col min="12803" max="12803" width="12.8190476190476" style="1" customWidth="1"/>
    <col min="12804" max="12804" width="13.8190476190476" style="1" customWidth="1"/>
    <col min="12805" max="12805" width="11" style="1" customWidth="1"/>
    <col min="12806" max="12806" width="11.7238095238095" style="1" customWidth="1"/>
    <col min="12807" max="13058" width="9.18095238095238" style="1"/>
    <col min="13059" max="13059" width="12.8190476190476" style="1" customWidth="1"/>
    <col min="13060" max="13060" width="13.8190476190476" style="1" customWidth="1"/>
    <col min="13061" max="13061" width="11" style="1" customWidth="1"/>
    <col min="13062" max="13062" width="11.7238095238095" style="1" customWidth="1"/>
    <col min="13063" max="13314" width="9.18095238095238" style="1"/>
    <col min="13315" max="13315" width="12.8190476190476" style="1" customWidth="1"/>
    <col min="13316" max="13316" width="13.8190476190476" style="1" customWidth="1"/>
    <col min="13317" max="13317" width="11" style="1" customWidth="1"/>
    <col min="13318" max="13318" width="11.7238095238095" style="1" customWidth="1"/>
    <col min="13319" max="13570" width="9.18095238095238" style="1"/>
    <col min="13571" max="13571" width="12.8190476190476" style="1" customWidth="1"/>
    <col min="13572" max="13572" width="13.8190476190476" style="1" customWidth="1"/>
    <col min="13573" max="13573" width="11" style="1" customWidth="1"/>
    <col min="13574" max="13574" width="11.7238095238095" style="1" customWidth="1"/>
    <col min="13575" max="13826" width="9.18095238095238" style="1"/>
    <col min="13827" max="13827" width="12.8190476190476" style="1" customWidth="1"/>
    <col min="13828" max="13828" width="13.8190476190476" style="1" customWidth="1"/>
    <col min="13829" max="13829" width="11" style="1" customWidth="1"/>
    <col min="13830" max="13830" width="11.7238095238095" style="1" customWidth="1"/>
    <col min="13831" max="14082" width="9.18095238095238" style="1"/>
    <col min="14083" max="14083" width="12.8190476190476" style="1" customWidth="1"/>
    <col min="14084" max="14084" width="13.8190476190476" style="1" customWidth="1"/>
    <col min="14085" max="14085" width="11" style="1" customWidth="1"/>
    <col min="14086" max="14086" width="11.7238095238095" style="1" customWidth="1"/>
    <col min="14087" max="14338" width="9.18095238095238" style="1"/>
    <col min="14339" max="14339" width="12.8190476190476" style="1" customWidth="1"/>
    <col min="14340" max="14340" width="13.8190476190476" style="1" customWidth="1"/>
    <col min="14341" max="14341" width="11" style="1" customWidth="1"/>
    <col min="14342" max="14342" width="11.7238095238095" style="1" customWidth="1"/>
    <col min="14343" max="14594" width="9.18095238095238" style="1"/>
    <col min="14595" max="14595" width="12.8190476190476" style="1" customWidth="1"/>
    <col min="14596" max="14596" width="13.8190476190476" style="1" customWidth="1"/>
    <col min="14597" max="14597" width="11" style="1" customWidth="1"/>
    <col min="14598" max="14598" width="11.7238095238095" style="1" customWidth="1"/>
    <col min="14599" max="14850" width="9.18095238095238" style="1"/>
    <col min="14851" max="14851" width="12.8190476190476" style="1" customWidth="1"/>
    <col min="14852" max="14852" width="13.8190476190476" style="1" customWidth="1"/>
    <col min="14853" max="14853" width="11" style="1" customWidth="1"/>
    <col min="14854" max="14854" width="11.7238095238095" style="1" customWidth="1"/>
    <col min="14855" max="15106" width="9.18095238095238" style="1"/>
    <col min="15107" max="15107" width="12.8190476190476" style="1" customWidth="1"/>
    <col min="15108" max="15108" width="13.8190476190476" style="1" customWidth="1"/>
    <col min="15109" max="15109" width="11" style="1" customWidth="1"/>
    <col min="15110" max="15110" width="11.7238095238095" style="1" customWidth="1"/>
    <col min="15111" max="15362" width="9.18095238095238" style="1"/>
    <col min="15363" max="15363" width="12.8190476190476" style="1" customWidth="1"/>
    <col min="15364" max="15364" width="13.8190476190476" style="1" customWidth="1"/>
    <col min="15365" max="15365" width="11" style="1" customWidth="1"/>
    <col min="15366" max="15366" width="11.7238095238095" style="1" customWidth="1"/>
    <col min="15367" max="15618" width="9.18095238095238" style="1"/>
    <col min="15619" max="15619" width="12.8190476190476" style="1" customWidth="1"/>
    <col min="15620" max="15620" width="13.8190476190476" style="1" customWidth="1"/>
    <col min="15621" max="15621" width="11" style="1" customWidth="1"/>
    <col min="15622" max="15622" width="11.7238095238095" style="1" customWidth="1"/>
    <col min="15623" max="15874" width="9.18095238095238" style="1"/>
    <col min="15875" max="15875" width="12.8190476190476" style="1" customWidth="1"/>
    <col min="15876" max="15876" width="13.8190476190476" style="1" customWidth="1"/>
    <col min="15877" max="15877" width="11" style="1" customWidth="1"/>
    <col min="15878" max="15878" width="11.7238095238095" style="1" customWidth="1"/>
    <col min="15879" max="16130" width="9.18095238095238" style="1"/>
    <col min="16131" max="16131" width="12.8190476190476" style="1" customWidth="1"/>
    <col min="16132" max="16132" width="13.8190476190476" style="1" customWidth="1"/>
    <col min="16133" max="16133" width="11" style="1" customWidth="1"/>
    <col min="16134" max="16134" width="11.7238095238095" style="1" customWidth="1"/>
    <col min="16135" max="16384" width="9.18095238095238" style="1"/>
  </cols>
  <sheetData>
    <row r="1" ht="15.75" spans="1:1">
      <c r="A1" s="2" t="s">
        <v>0</v>
      </c>
    </row>
    <row r="2" ht="13.5"/>
    <row r="3" ht="63.75" spans="1:7">
      <c r="A3" s="60" t="s">
        <v>1</v>
      </c>
      <c r="B3" s="61" t="s">
        <v>2</v>
      </c>
      <c r="C3" s="61" t="s">
        <v>3</v>
      </c>
      <c r="D3" s="61" t="s">
        <v>4</v>
      </c>
      <c r="E3" s="61" t="s">
        <v>5</v>
      </c>
      <c r="F3" s="60" t="s">
        <v>6</v>
      </c>
      <c r="G3" s="60"/>
    </row>
    <row r="4" ht="32.25" spans="1:21">
      <c r="A4" s="62"/>
      <c r="B4" s="63" t="s">
        <v>7</v>
      </c>
      <c r="C4" s="63" t="s">
        <v>8</v>
      </c>
      <c r="D4" s="63"/>
      <c r="E4" s="63" t="s">
        <v>9</v>
      </c>
      <c r="F4" s="64"/>
      <c r="G4" s="64"/>
      <c r="U4" s="79"/>
    </row>
    <row r="5" ht="63.75" spans="1:23">
      <c r="A5" s="65"/>
      <c r="B5" s="63" t="s">
        <v>10</v>
      </c>
      <c r="C5" s="63" t="s">
        <v>11</v>
      </c>
      <c r="D5" s="63" t="s">
        <v>12</v>
      </c>
      <c r="E5" s="63" t="s">
        <v>13</v>
      </c>
      <c r="F5" s="66" t="s">
        <v>14</v>
      </c>
      <c r="G5" s="66" t="s">
        <v>15</v>
      </c>
      <c r="K5" s="27"/>
      <c r="L5" s="28" t="s">
        <v>10</v>
      </c>
      <c r="M5" s="28" t="s">
        <v>11</v>
      </c>
      <c r="N5" s="28" t="s">
        <v>12</v>
      </c>
      <c r="O5" s="46" t="s">
        <v>13</v>
      </c>
      <c r="Q5" s="34"/>
      <c r="R5" s="35" t="s">
        <v>16</v>
      </c>
      <c r="S5" s="35" t="s">
        <v>17</v>
      </c>
      <c r="T5" s="35" t="s">
        <v>18</v>
      </c>
      <c r="U5" s="35" t="s">
        <v>19</v>
      </c>
      <c r="V5" s="35" t="s">
        <v>20</v>
      </c>
      <c r="W5" s="36" t="s">
        <v>21</v>
      </c>
    </row>
    <row r="6" ht="15.75" spans="1:23">
      <c r="A6" s="67">
        <v>23</v>
      </c>
      <c r="B6" s="68">
        <v>57.6</v>
      </c>
      <c r="C6" s="68">
        <v>0</v>
      </c>
      <c r="D6" s="68">
        <v>2</v>
      </c>
      <c r="E6" s="69">
        <v>63.9</v>
      </c>
      <c r="F6" s="70">
        <f t="shared" ref="F6:F45" si="0">$K$49+$K$50*C6+$K$51*D6+$K$52*E6</f>
        <v>106.796673446695</v>
      </c>
      <c r="G6" s="71">
        <f>(F6-B6)*1000</f>
        <v>49196.6734466955</v>
      </c>
      <c r="H6" s="26"/>
      <c r="I6" s="26"/>
      <c r="K6" s="29" t="s">
        <v>10</v>
      </c>
      <c r="L6">
        <v>1</v>
      </c>
      <c r="M6"/>
      <c r="N6"/>
      <c r="O6" s="47"/>
      <c r="Q6" s="80" t="s">
        <v>22</v>
      </c>
      <c r="R6" s="81">
        <v>-0.403460499827148</v>
      </c>
      <c r="S6" s="18">
        <f>R6*R6</f>
        <v>0.162780374920772</v>
      </c>
      <c r="T6" s="18">
        <v>40</v>
      </c>
      <c r="U6" s="18">
        <f>T6-2</f>
        <v>38</v>
      </c>
      <c r="V6" s="18">
        <f>SQRT((S6/(1-S6)*U6))</f>
        <v>2.71814812929646</v>
      </c>
      <c r="W6" s="40">
        <f>TINV(0.05,U6)</f>
        <v>2.02439416391197</v>
      </c>
    </row>
    <row r="7" ht="15.75" spans="1:23">
      <c r="A7" s="67">
        <v>13</v>
      </c>
      <c r="B7" s="68">
        <v>70.96</v>
      </c>
      <c r="C7" s="68">
        <v>0</v>
      </c>
      <c r="D7" s="68">
        <v>2</v>
      </c>
      <c r="E7" s="69">
        <v>65.7</v>
      </c>
      <c r="F7" s="70">
        <f t="shared" si="0"/>
        <v>109.668998546817</v>
      </c>
      <c r="G7" s="71">
        <f t="shared" ref="G7:G45" si="1">(F7-B7)*1000</f>
        <v>38708.9985468175</v>
      </c>
      <c r="K7" s="29" t="s">
        <v>11</v>
      </c>
      <c r="L7">
        <v>-0.403460499827148</v>
      </c>
      <c r="M7">
        <v>1</v>
      </c>
      <c r="N7"/>
      <c r="O7" s="47"/>
      <c r="Q7" s="80" t="s">
        <v>23</v>
      </c>
      <c r="R7" s="81">
        <v>0.688388959203614</v>
      </c>
      <c r="S7" s="18">
        <f t="shared" ref="S7:S8" si="2">R7*R7</f>
        <v>0.473879359153436</v>
      </c>
      <c r="T7" s="18">
        <v>40</v>
      </c>
      <c r="U7" s="18">
        <f t="shared" ref="U7:U8" si="3">T7-2</f>
        <v>38</v>
      </c>
      <c r="V7" s="18">
        <f t="shared" ref="V7:V8" si="4">SQRT((S7/(1-S7)*U7))</f>
        <v>5.85036583628544</v>
      </c>
      <c r="W7" s="40">
        <f t="shared" ref="W7:W8" si="5">TINV(0.05,U7)</f>
        <v>2.02439416391197</v>
      </c>
    </row>
    <row r="8" ht="15.75" spans="1:23">
      <c r="A8" s="67">
        <v>21</v>
      </c>
      <c r="B8" s="68">
        <v>55.2</v>
      </c>
      <c r="C8" s="68">
        <v>0</v>
      </c>
      <c r="D8" s="68">
        <v>1</v>
      </c>
      <c r="E8" s="69">
        <v>48</v>
      </c>
      <c r="F8" s="70">
        <f t="shared" si="0"/>
        <v>84.7812088675824</v>
      </c>
      <c r="G8" s="71">
        <f t="shared" si="1"/>
        <v>29581.2088675824</v>
      </c>
      <c r="K8" s="29" t="s">
        <v>12</v>
      </c>
      <c r="L8">
        <v>0.688388959203614</v>
      </c>
      <c r="M8">
        <v>-0.155005943396027</v>
      </c>
      <c r="N8">
        <v>1</v>
      </c>
      <c r="O8" s="47"/>
      <c r="Q8" s="82" t="s">
        <v>24</v>
      </c>
      <c r="R8" s="83">
        <v>0.845531314664918</v>
      </c>
      <c r="S8" s="43">
        <f t="shared" si="2"/>
        <v>0.714923204078984</v>
      </c>
      <c r="T8" s="43">
        <v>40</v>
      </c>
      <c r="U8" s="43">
        <f t="shared" si="3"/>
        <v>38</v>
      </c>
      <c r="V8" s="43">
        <f t="shared" si="4"/>
        <v>9.76203949467397</v>
      </c>
      <c r="W8" s="44">
        <f t="shared" si="5"/>
        <v>2.02439416391197</v>
      </c>
    </row>
    <row r="9" ht="15.75" spans="1:15">
      <c r="A9" s="67">
        <v>36</v>
      </c>
      <c r="B9" s="68">
        <v>69.6</v>
      </c>
      <c r="C9" s="68">
        <v>1</v>
      </c>
      <c r="D9" s="68">
        <v>3</v>
      </c>
      <c r="E9" s="69">
        <v>83</v>
      </c>
      <c r="F9" s="70">
        <f t="shared" si="0"/>
        <v>98.6764747674428</v>
      </c>
      <c r="G9" s="71">
        <f t="shared" si="1"/>
        <v>29076.4747674428</v>
      </c>
      <c r="K9" s="30" t="s">
        <v>13</v>
      </c>
      <c r="L9" s="31">
        <v>0.845531314664918</v>
      </c>
      <c r="M9" s="31">
        <v>-0.0820182336089369</v>
      </c>
      <c r="N9" s="31">
        <v>0.806625893549205</v>
      </c>
      <c r="O9" s="48">
        <v>1</v>
      </c>
    </row>
    <row r="10" ht="15.75" spans="1:7">
      <c r="A10" s="67">
        <v>9</v>
      </c>
      <c r="B10" s="68">
        <v>60.65</v>
      </c>
      <c r="C10" s="68">
        <v>1</v>
      </c>
      <c r="D10" s="68">
        <v>2</v>
      </c>
      <c r="E10" s="69">
        <v>74</v>
      </c>
      <c r="F10" s="70">
        <f t="shared" si="0"/>
        <v>87.6715897387973</v>
      </c>
      <c r="G10" s="71">
        <f t="shared" si="1"/>
        <v>27021.5897387973</v>
      </c>
    </row>
    <row r="11" ht="15.75" spans="1:7">
      <c r="A11" s="67">
        <v>18</v>
      </c>
      <c r="B11" s="68">
        <v>51</v>
      </c>
      <c r="C11" s="68">
        <v>1</v>
      </c>
      <c r="D11" s="68">
        <v>2</v>
      </c>
      <c r="E11" s="69">
        <v>64</v>
      </c>
      <c r="F11" s="70">
        <f t="shared" si="0"/>
        <v>71.714228071453</v>
      </c>
      <c r="G11" s="71">
        <f t="shared" si="1"/>
        <v>20714.228071453</v>
      </c>
    </row>
    <row r="12" ht="15.75" spans="1:7">
      <c r="A12" s="67">
        <v>7</v>
      </c>
      <c r="B12" s="68">
        <v>85</v>
      </c>
      <c r="C12" s="68">
        <v>0</v>
      </c>
      <c r="D12" s="68">
        <v>3</v>
      </c>
      <c r="E12" s="69">
        <v>65</v>
      </c>
      <c r="F12" s="70">
        <f t="shared" si="0"/>
        <v>105.195242758139</v>
      </c>
      <c r="G12" s="71">
        <f t="shared" si="1"/>
        <v>20195.2427581389</v>
      </c>
    </row>
    <row r="13" ht="15.75" spans="1:7">
      <c r="A13" s="67">
        <v>2</v>
      </c>
      <c r="B13" s="68">
        <v>85</v>
      </c>
      <c r="C13" s="68">
        <v>1</v>
      </c>
      <c r="D13" s="68">
        <v>3</v>
      </c>
      <c r="E13" s="69">
        <v>82.8</v>
      </c>
      <c r="F13" s="70">
        <f t="shared" si="0"/>
        <v>98.3573275340959</v>
      </c>
      <c r="G13" s="71">
        <f t="shared" si="1"/>
        <v>13357.3275340959</v>
      </c>
    </row>
    <row r="14" ht="15.75" spans="1:7">
      <c r="A14" s="67">
        <v>17</v>
      </c>
      <c r="B14" s="68">
        <v>100</v>
      </c>
      <c r="C14" s="68">
        <v>1</v>
      </c>
      <c r="D14" s="68">
        <v>4</v>
      </c>
      <c r="E14" s="69">
        <v>93.8</v>
      </c>
      <c r="F14" s="70">
        <f t="shared" si="0"/>
        <v>112.55368489621</v>
      </c>
      <c r="G14" s="71">
        <f t="shared" si="1"/>
        <v>12553.6848962102</v>
      </c>
    </row>
    <row r="15" ht="15.75" spans="1:7">
      <c r="A15" s="67">
        <v>16</v>
      </c>
      <c r="B15" s="68">
        <v>60</v>
      </c>
      <c r="C15" s="68">
        <v>1</v>
      </c>
      <c r="D15" s="68">
        <v>2</v>
      </c>
      <c r="E15" s="69">
        <v>64.5</v>
      </c>
      <c r="F15" s="70">
        <f t="shared" si="0"/>
        <v>72.5120961548202</v>
      </c>
      <c r="G15" s="71">
        <f t="shared" si="1"/>
        <v>12512.0961548202</v>
      </c>
    </row>
    <row r="16" ht="15.75" spans="1:7">
      <c r="A16" s="72">
        <v>20</v>
      </c>
      <c r="B16" s="73">
        <v>123.5</v>
      </c>
      <c r="C16" s="73">
        <v>1</v>
      </c>
      <c r="D16" s="73">
        <v>4</v>
      </c>
      <c r="E16" s="74">
        <v>107.5</v>
      </c>
      <c r="F16" s="75">
        <f t="shared" si="0"/>
        <v>134.415270380472</v>
      </c>
      <c r="G16" s="76">
        <f t="shared" si="1"/>
        <v>10915.270380472</v>
      </c>
    </row>
    <row r="17" ht="15.75" spans="1:7">
      <c r="A17" s="72">
        <v>33</v>
      </c>
      <c r="B17" s="73">
        <v>57</v>
      </c>
      <c r="C17" s="73">
        <v>1</v>
      </c>
      <c r="D17" s="73">
        <v>2</v>
      </c>
      <c r="E17" s="74">
        <v>61.5</v>
      </c>
      <c r="F17" s="75">
        <f t="shared" si="0"/>
        <v>67.7248876546169</v>
      </c>
      <c r="G17" s="76">
        <f t="shared" si="1"/>
        <v>10724.8876546169</v>
      </c>
    </row>
    <row r="18" ht="15.75" spans="1:7">
      <c r="A18" s="72">
        <v>38</v>
      </c>
      <c r="B18" s="73">
        <v>64.5</v>
      </c>
      <c r="C18" s="73">
        <v>1</v>
      </c>
      <c r="D18" s="73">
        <v>2</v>
      </c>
      <c r="E18" s="74">
        <v>64.5</v>
      </c>
      <c r="F18" s="75">
        <f t="shared" si="0"/>
        <v>72.5120961548202</v>
      </c>
      <c r="G18" s="76">
        <f t="shared" si="1"/>
        <v>8012.09615482023</v>
      </c>
    </row>
    <row r="19" ht="15.75" spans="1:7">
      <c r="A19" s="72">
        <v>15</v>
      </c>
      <c r="B19" s="73">
        <v>78.9</v>
      </c>
      <c r="C19" s="73">
        <v>0</v>
      </c>
      <c r="D19" s="73">
        <v>1</v>
      </c>
      <c r="E19" s="74">
        <v>49.3</v>
      </c>
      <c r="F19" s="75">
        <f t="shared" si="0"/>
        <v>86.8556658843372</v>
      </c>
      <c r="G19" s="76">
        <f t="shared" si="1"/>
        <v>7955.66588433718</v>
      </c>
    </row>
    <row r="20" ht="15.75" spans="1:7">
      <c r="A20" s="72">
        <v>10</v>
      </c>
      <c r="B20" s="73">
        <v>130</v>
      </c>
      <c r="C20" s="73">
        <v>0</v>
      </c>
      <c r="D20" s="73">
        <v>4</v>
      </c>
      <c r="E20" s="74">
        <v>87</v>
      </c>
      <c r="F20" s="75">
        <f t="shared" si="0"/>
        <v>136.944697954332</v>
      </c>
      <c r="G20" s="76">
        <f t="shared" si="1"/>
        <v>6944.69795433199</v>
      </c>
    </row>
    <row r="21" ht="15.75" spans="1:7">
      <c r="A21" s="72">
        <v>3</v>
      </c>
      <c r="B21" s="73">
        <v>69</v>
      </c>
      <c r="C21" s="73">
        <v>1</v>
      </c>
      <c r="D21" s="73">
        <v>2</v>
      </c>
      <c r="E21" s="74">
        <v>64.5</v>
      </c>
      <c r="F21" s="75">
        <f t="shared" si="0"/>
        <v>72.5120961548202</v>
      </c>
      <c r="G21" s="76">
        <f t="shared" si="1"/>
        <v>3512.09615482023</v>
      </c>
    </row>
    <row r="22" ht="15.75" spans="1:7">
      <c r="A22" s="72">
        <v>25</v>
      </c>
      <c r="B22" s="73">
        <v>92</v>
      </c>
      <c r="C22" s="73">
        <v>1</v>
      </c>
      <c r="D22" s="73">
        <v>4</v>
      </c>
      <c r="E22" s="74">
        <v>83</v>
      </c>
      <c r="F22" s="75">
        <f t="shared" si="0"/>
        <v>95.3197342954784</v>
      </c>
      <c r="G22" s="76">
        <f t="shared" si="1"/>
        <v>3319.73429547836</v>
      </c>
    </row>
    <row r="23" ht="15.75" spans="1:7">
      <c r="A23" s="72">
        <v>8</v>
      </c>
      <c r="B23" s="73">
        <v>265</v>
      </c>
      <c r="C23" s="73">
        <v>0</v>
      </c>
      <c r="D23" s="73">
        <v>4</v>
      </c>
      <c r="E23" s="74">
        <v>169</v>
      </c>
      <c r="F23" s="75">
        <f t="shared" si="0"/>
        <v>267.795063626555</v>
      </c>
      <c r="G23" s="76">
        <f t="shared" si="1"/>
        <v>2795.06362655547</v>
      </c>
    </row>
    <row r="24" ht="15.75" spans="1:7">
      <c r="A24" s="72">
        <v>35</v>
      </c>
      <c r="B24" s="73">
        <v>61</v>
      </c>
      <c r="C24" s="73">
        <v>1</v>
      </c>
      <c r="D24" s="73">
        <v>2</v>
      </c>
      <c r="E24" s="74">
        <v>58.1</v>
      </c>
      <c r="F24" s="75">
        <f t="shared" si="0"/>
        <v>62.2993846877199</v>
      </c>
      <c r="G24" s="76">
        <f t="shared" si="1"/>
        <v>1299.38468771985</v>
      </c>
    </row>
    <row r="25" ht="15.75" spans="1:7">
      <c r="A25" s="72">
        <v>4</v>
      </c>
      <c r="B25" s="73">
        <v>57</v>
      </c>
      <c r="C25" s="73">
        <v>1</v>
      </c>
      <c r="D25" s="73">
        <v>2</v>
      </c>
      <c r="E25" s="74">
        <v>55.1</v>
      </c>
      <c r="F25" s="75">
        <f t="shared" si="0"/>
        <v>57.5121761875166</v>
      </c>
      <c r="G25" s="76">
        <f t="shared" si="1"/>
        <v>512.176187516559</v>
      </c>
    </row>
    <row r="26" ht="15.75" spans="1:7">
      <c r="A26" s="72">
        <v>14</v>
      </c>
      <c r="B26" s="73">
        <v>39.5</v>
      </c>
      <c r="C26" s="73">
        <v>1</v>
      </c>
      <c r="D26" s="73">
        <v>1</v>
      </c>
      <c r="E26" s="74">
        <v>42</v>
      </c>
      <c r="F26" s="75">
        <f t="shared" si="0"/>
        <v>39.9647728752599</v>
      </c>
      <c r="G26" s="76">
        <f t="shared" si="1"/>
        <v>464.772875259932</v>
      </c>
    </row>
    <row r="27" ht="15.75" spans="1:7">
      <c r="A27" s="72">
        <v>22</v>
      </c>
      <c r="B27" s="73">
        <v>95.5</v>
      </c>
      <c r="C27" s="73">
        <v>1</v>
      </c>
      <c r="D27" s="73">
        <v>3</v>
      </c>
      <c r="E27" s="74">
        <v>80</v>
      </c>
      <c r="F27" s="75">
        <f t="shared" si="0"/>
        <v>93.8892662672395</v>
      </c>
      <c r="G27" s="76">
        <f t="shared" si="1"/>
        <v>-1610.73373276051</v>
      </c>
    </row>
    <row r="28" ht="15.75" spans="1:7">
      <c r="A28" s="72">
        <v>24</v>
      </c>
      <c r="B28" s="73">
        <v>64.5</v>
      </c>
      <c r="C28" s="73">
        <v>1</v>
      </c>
      <c r="D28" s="73">
        <v>2</v>
      </c>
      <c r="E28" s="74">
        <v>58.1</v>
      </c>
      <c r="F28" s="75">
        <f t="shared" si="0"/>
        <v>62.2993846877199</v>
      </c>
      <c r="G28" s="76">
        <f t="shared" si="1"/>
        <v>-2200.61531228015</v>
      </c>
    </row>
    <row r="29" ht="15.75" spans="1:7">
      <c r="A29" s="72">
        <v>19</v>
      </c>
      <c r="B29" s="73">
        <v>157</v>
      </c>
      <c r="C29" s="73">
        <v>0</v>
      </c>
      <c r="D29" s="73">
        <v>4</v>
      </c>
      <c r="E29" s="74">
        <v>98</v>
      </c>
      <c r="F29" s="75">
        <f t="shared" si="0"/>
        <v>154.497795788411</v>
      </c>
      <c r="G29" s="76">
        <f t="shared" si="1"/>
        <v>-2502.20421158926</v>
      </c>
    </row>
    <row r="30" ht="15.75" spans="1:7">
      <c r="A30" s="72">
        <v>11</v>
      </c>
      <c r="B30" s="73">
        <v>46</v>
      </c>
      <c r="C30" s="73">
        <v>1</v>
      </c>
      <c r="D30" s="73">
        <v>1</v>
      </c>
      <c r="E30" s="74">
        <v>44</v>
      </c>
      <c r="F30" s="75">
        <f t="shared" si="0"/>
        <v>43.1562452087288</v>
      </c>
      <c r="G30" s="76">
        <f t="shared" si="1"/>
        <v>-2843.7547912712</v>
      </c>
    </row>
    <row r="31" ht="15.75" spans="1:7">
      <c r="A31" s="72">
        <v>27</v>
      </c>
      <c r="B31" s="73">
        <v>81</v>
      </c>
      <c r="C31" s="73">
        <v>0</v>
      </c>
      <c r="D31" s="73">
        <v>2</v>
      </c>
      <c r="E31" s="74">
        <v>45.5</v>
      </c>
      <c r="F31" s="75">
        <f t="shared" si="0"/>
        <v>77.4351279787819</v>
      </c>
      <c r="G31" s="76">
        <f t="shared" si="1"/>
        <v>-3564.87202121809</v>
      </c>
    </row>
    <row r="32" ht="15.75" spans="1:7">
      <c r="A32" s="72">
        <v>29</v>
      </c>
      <c r="B32" s="73">
        <v>110</v>
      </c>
      <c r="C32" s="73">
        <v>0</v>
      </c>
      <c r="D32" s="73">
        <v>3</v>
      </c>
      <c r="E32" s="74">
        <v>65.2</v>
      </c>
      <c r="F32" s="75">
        <f t="shared" si="0"/>
        <v>105.514389991486</v>
      </c>
      <c r="G32" s="76">
        <f t="shared" si="1"/>
        <v>-4485.6100085142</v>
      </c>
    </row>
    <row r="33" ht="15.75" spans="1:18">
      <c r="A33" s="72">
        <v>1</v>
      </c>
      <c r="B33" s="73">
        <v>115</v>
      </c>
      <c r="C33" s="73">
        <v>0</v>
      </c>
      <c r="D33" s="73">
        <v>4</v>
      </c>
      <c r="E33" s="74">
        <v>70.4</v>
      </c>
      <c r="F33" s="75">
        <f t="shared" si="0"/>
        <v>110.45547758654</v>
      </c>
      <c r="G33" s="76">
        <f t="shared" si="1"/>
        <v>-4544.52241345957</v>
      </c>
      <c r="J33" t="s">
        <v>25</v>
      </c>
      <c r="K33"/>
      <c r="L33"/>
      <c r="M33"/>
      <c r="N33"/>
      <c r="O33"/>
      <c r="P33"/>
      <c r="Q33"/>
      <c r="R33"/>
    </row>
    <row r="34" ht="15.75" spans="1:18">
      <c r="A34" s="72">
        <v>30</v>
      </c>
      <c r="B34" s="73">
        <v>42.1</v>
      </c>
      <c r="C34" s="73">
        <v>1</v>
      </c>
      <c r="D34" s="73">
        <v>1</v>
      </c>
      <c r="E34" s="74">
        <v>40.3</v>
      </c>
      <c r="F34" s="75">
        <f t="shared" si="0"/>
        <v>37.2520213918114</v>
      </c>
      <c r="G34" s="76">
        <f t="shared" si="1"/>
        <v>-4847.97860818861</v>
      </c>
      <c r="J34"/>
      <c r="K34"/>
      <c r="L34"/>
      <c r="M34"/>
      <c r="N34"/>
      <c r="O34"/>
      <c r="P34"/>
      <c r="Q34"/>
      <c r="R34"/>
    </row>
    <row r="35" ht="15.75" spans="1:18">
      <c r="A35" s="72">
        <v>32</v>
      </c>
      <c r="B35" s="73">
        <v>39</v>
      </c>
      <c r="C35" s="73">
        <v>1</v>
      </c>
      <c r="D35" s="73">
        <v>1</v>
      </c>
      <c r="E35" s="74">
        <v>36</v>
      </c>
      <c r="F35" s="75">
        <f t="shared" si="0"/>
        <v>30.3903558748533</v>
      </c>
      <c r="G35" s="76">
        <f t="shared" si="1"/>
        <v>-8609.64412514667</v>
      </c>
      <c r="J35" s="45" t="s">
        <v>26</v>
      </c>
      <c r="K35" s="45"/>
      <c r="L35"/>
      <c r="M35"/>
      <c r="N35"/>
      <c r="O35"/>
      <c r="P35"/>
      <c r="Q35"/>
      <c r="R35"/>
    </row>
    <row r="36" ht="15.75" spans="1:18">
      <c r="A36" s="72">
        <v>40</v>
      </c>
      <c r="B36" s="73">
        <v>152.3</v>
      </c>
      <c r="C36" s="73">
        <v>0</v>
      </c>
      <c r="D36" s="73">
        <v>3</v>
      </c>
      <c r="E36" s="74">
        <v>89</v>
      </c>
      <c r="F36" s="75">
        <f t="shared" si="0"/>
        <v>143.492910759765</v>
      </c>
      <c r="G36" s="76">
        <f t="shared" si="1"/>
        <v>-8807.08924023472</v>
      </c>
      <c r="J36" t="s">
        <v>27</v>
      </c>
      <c r="K36">
        <v>0.910456312030728</v>
      </c>
      <c r="L36"/>
      <c r="M36"/>
      <c r="N36"/>
      <c r="O36"/>
      <c r="P36"/>
      <c r="Q36"/>
      <c r="R36"/>
    </row>
    <row r="37" ht="15.75" spans="1:18">
      <c r="A37" s="72">
        <v>34</v>
      </c>
      <c r="B37" s="73">
        <v>80</v>
      </c>
      <c r="C37" s="73">
        <v>0</v>
      </c>
      <c r="D37" s="73">
        <v>1</v>
      </c>
      <c r="E37" s="74">
        <v>35.5</v>
      </c>
      <c r="F37" s="75">
        <f t="shared" si="0"/>
        <v>64.834506783402</v>
      </c>
      <c r="G37" s="76">
        <f t="shared" si="1"/>
        <v>-15165.493216598</v>
      </c>
      <c r="J37" t="s">
        <v>28</v>
      </c>
      <c r="K37" s="77">
        <v>0.828930696116594</v>
      </c>
      <c r="L37" s="78"/>
      <c r="M37"/>
      <c r="N37"/>
      <c r="O37"/>
      <c r="P37"/>
      <c r="Q37"/>
      <c r="R37"/>
    </row>
    <row r="38" ht="15.75" spans="1:18">
      <c r="A38" s="72">
        <v>31</v>
      </c>
      <c r="B38" s="73">
        <v>135</v>
      </c>
      <c r="C38" s="73">
        <v>0</v>
      </c>
      <c r="D38" s="73">
        <v>2</v>
      </c>
      <c r="E38" s="74">
        <v>72</v>
      </c>
      <c r="F38" s="75">
        <f t="shared" si="0"/>
        <v>119.722136397244</v>
      </c>
      <c r="G38" s="76">
        <f t="shared" si="1"/>
        <v>-15277.8636027556</v>
      </c>
      <c r="J38" t="s">
        <v>29</v>
      </c>
      <c r="K38">
        <v>0.814674920792977</v>
      </c>
      <c r="L38"/>
      <c r="M38"/>
      <c r="N38"/>
      <c r="O38"/>
      <c r="P38"/>
      <c r="Q38"/>
      <c r="R38"/>
    </row>
    <row r="39" ht="15.75" spans="1:18">
      <c r="A39" s="72">
        <v>26</v>
      </c>
      <c r="B39" s="73">
        <v>100</v>
      </c>
      <c r="C39" s="73">
        <v>1</v>
      </c>
      <c r="D39" s="73">
        <v>3</v>
      </c>
      <c r="E39" s="74">
        <v>73.4</v>
      </c>
      <c r="F39" s="75">
        <f t="shared" si="0"/>
        <v>83.3574075667922</v>
      </c>
      <c r="G39" s="76">
        <f t="shared" si="1"/>
        <v>-16642.5924332078</v>
      </c>
      <c r="J39" t="s">
        <v>30</v>
      </c>
      <c r="K39">
        <v>22.1740704522866</v>
      </c>
      <c r="L39"/>
      <c r="M39"/>
      <c r="N39"/>
      <c r="O39"/>
      <c r="P39"/>
      <c r="Q39"/>
      <c r="R39"/>
    </row>
    <row r="40" ht="15.75" spans="1:18">
      <c r="A40" s="72">
        <v>12</v>
      </c>
      <c r="B40" s="73">
        <v>115</v>
      </c>
      <c r="C40" s="73">
        <v>0</v>
      </c>
      <c r="D40" s="73">
        <v>3</v>
      </c>
      <c r="E40" s="74">
        <v>60</v>
      </c>
      <c r="F40" s="75">
        <f t="shared" si="0"/>
        <v>97.2165619244667</v>
      </c>
      <c r="G40" s="76">
        <f t="shared" si="1"/>
        <v>-17783.4380755333</v>
      </c>
      <c r="J40" s="31" t="s">
        <v>31</v>
      </c>
      <c r="K40" s="31">
        <v>40</v>
      </c>
      <c r="L40"/>
      <c r="M40"/>
      <c r="N40"/>
      <c r="O40"/>
      <c r="P40"/>
      <c r="Q40"/>
      <c r="R40"/>
    </row>
    <row r="41" ht="15.75" spans="1:18">
      <c r="A41" s="72">
        <v>6</v>
      </c>
      <c r="B41" s="73">
        <v>56</v>
      </c>
      <c r="C41" s="73">
        <v>1</v>
      </c>
      <c r="D41" s="73">
        <v>1</v>
      </c>
      <c r="E41" s="74">
        <v>32.2</v>
      </c>
      <c r="F41" s="75">
        <f t="shared" si="0"/>
        <v>24.3265584412625</v>
      </c>
      <c r="G41" s="76">
        <f t="shared" si="1"/>
        <v>-31673.4415587375</v>
      </c>
      <c r="J41"/>
      <c r="K41"/>
      <c r="L41"/>
      <c r="M41"/>
      <c r="N41"/>
      <c r="O41"/>
      <c r="P41"/>
      <c r="Q41"/>
      <c r="R41"/>
    </row>
    <row r="42" ht="15.75" spans="1:18">
      <c r="A42" s="72">
        <v>39</v>
      </c>
      <c r="B42" s="73">
        <v>125</v>
      </c>
      <c r="C42" s="73">
        <v>0</v>
      </c>
      <c r="D42" s="73">
        <v>2</v>
      </c>
      <c r="E42" s="74">
        <v>54</v>
      </c>
      <c r="F42" s="75">
        <f t="shared" si="0"/>
        <v>90.9988853960246</v>
      </c>
      <c r="G42" s="76">
        <f t="shared" si="1"/>
        <v>-34001.1146039754</v>
      </c>
      <c r="J42" t="s">
        <v>32</v>
      </c>
      <c r="K42"/>
      <c r="L42"/>
      <c r="M42"/>
      <c r="N42"/>
      <c r="O42"/>
      <c r="P42"/>
      <c r="Q42"/>
      <c r="R42"/>
    </row>
    <row r="43" ht="15.75" spans="1:18">
      <c r="A43" s="72">
        <v>28</v>
      </c>
      <c r="B43" s="73">
        <v>65</v>
      </c>
      <c r="C43" s="73">
        <v>1</v>
      </c>
      <c r="D43" s="73">
        <v>1</v>
      </c>
      <c r="E43" s="74">
        <v>32</v>
      </c>
      <c r="F43" s="75">
        <f t="shared" si="0"/>
        <v>24.0074112079156</v>
      </c>
      <c r="G43" s="76">
        <f t="shared" si="1"/>
        <v>-40992.5887920844</v>
      </c>
      <c r="J43" s="28"/>
      <c r="K43" s="28" t="s">
        <v>33</v>
      </c>
      <c r="L43" s="28" t="s">
        <v>34</v>
      </c>
      <c r="M43" s="28" t="s">
        <v>35</v>
      </c>
      <c r="N43" s="28" t="s">
        <v>36</v>
      </c>
      <c r="O43" s="28" t="s">
        <v>37</v>
      </c>
      <c r="P43"/>
      <c r="Q43"/>
      <c r="R43"/>
    </row>
    <row r="44" ht="15.75" spans="1:18">
      <c r="A44" s="72">
        <v>37</v>
      </c>
      <c r="B44" s="73">
        <v>250</v>
      </c>
      <c r="C44" s="73">
        <v>1</v>
      </c>
      <c r="D44" s="73">
        <v>4</v>
      </c>
      <c r="E44" s="74">
        <v>152</v>
      </c>
      <c r="F44" s="75">
        <f t="shared" si="0"/>
        <v>205.425529800154</v>
      </c>
      <c r="G44" s="76">
        <f t="shared" si="1"/>
        <v>-44574.4701998458</v>
      </c>
      <c r="J44" t="s">
        <v>38</v>
      </c>
      <c r="K44">
        <v>3</v>
      </c>
      <c r="L44">
        <v>85770.8039822731</v>
      </c>
      <c r="M44">
        <v>28590.267994091</v>
      </c>
      <c r="N44">
        <v>58.1470090050681</v>
      </c>
      <c r="O44">
        <v>7.0416101578398e-14</v>
      </c>
      <c r="P44"/>
      <c r="Q44"/>
      <c r="R44"/>
    </row>
    <row r="45" ht="15.75" spans="1:18">
      <c r="A45" s="72">
        <v>5</v>
      </c>
      <c r="B45" s="73">
        <v>184.6</v>
      </c>
      <c r="C45" s="73">
        <v>0</v>
      </c>
      <c r="D45" s="73">
        <v>3</v>
      </c>
      <c r="E45" s="74">
        <v>83.9</v>
      </c>
      <c r="F45" s="75">
        <f t="shared" si="0"/>
        <v>135.35465630942</v>
      </c>
      <c r="G45" s="76">
        <f t="shared" si="1"/>
        <v>-49245.3436905803</v>
      </c>
      <c r="J45" t="s">
        <v>39</v>
      </c>
      <c r="K45">
        <v>36</v>
      </c>
      <c r="L45">
        <v>17700.8184152269</v>
      </c>
      <c r="M45">
        <v>491.68940042297</v>
      </c>
      <c r="N45"/>
      <c r="O45"/>
      <c r="P45"/>
      <c r="Q45"/>
      <c r="R45"/>
    </row>
    <row r="46" ht="15.75" spans="10:18">
      <c r="J46" s="31" t="s">
        <v>40</v>
      </c>
      <c r="K46" s="31">
        <v>39</v>
      </c>
      <c r="L46" s="31">
        <v>103471.6223975</v>
      </c>
      <c r="M46" s="31"/>
      <c r="N46" s="31"/>
      <c r="O46" s="31"/>
      <c r="P46"/>
      <c r="Q46"/>
      <c r="R46"/>
    </row>
    <row r="47" ht="15.75" spans="10:18">
      <c r="J47"/>
      <c r="K47"/>
      <c r="L47"/>
      <c r="M47"/>
      <c r="N47"/>
      <c r="O47"/>
      <c r="P47"/>
      <c r="Q47"/>
      <c r="R47"/>
    </row>
    <row r="48" ht="15" spans="10:18">
      <c r="J48" s="28"/>
      <c r="K48" s="28" t="s">
        <v>41</v>
      </c>
      <c r="L48" s="28" t="s">
        <v>30</v>
      </c>
      <c r="M48" s="28" t="s">
        <v>42</v>
      </c>
      <c r="N48" s="28" t="s">
        <v>43</v>
      </c>
      <c r="O48" s="28" t="s">
        <v>44</v>
      </c>
      <c r="P48" s="28" t="s">
        <v>45</v>
      </c>
      <c r="Q48" s="28" t="s">
        <v>46</v>
      </c>
      <c r="R48" s="28" t="s">
        <v>47</v>
      </c>
    </row>
    <row r="49" ht="15" spans="10:18">
      <c r="J49" t="s">
        <v>48</v>
      </c>
      <c r="K49">
        <v>11.5426133362941</v>
      </c>
      <c r="L49">
        <v>10.8461785440481</v>
      </c>
      <c r="M49">
        <v>1.06421015378067</v>
      </c>
      <c r="N49">
        <v>0.294319833168513</v>
      </c>
      <c r="O49">
        <v>-10.4544563024529</v>
      </c>
      <c r="P49">
        <v>33.539682975041</v>
      </c>
      <c r="Q49">
        <v>-10.4544563024529</v>
      </c>
      <c r="R49">
        <v>33.539682975041</v>
      </c>
    </row>
    <row r="50" ht="15" spans="10:18">
      <c r="J50" t="s">
        <v>11</v>
      </c>
      <c r="K50">
        <v>-35.2420189919159</v>
      </c>
      <c r="L50">
        <v>7.19862624946196</v>
      </c>
      <c r="M50">
        <v>-4.8956589452814</v>
      </c>
      <c r="N50">
        <v>2.06577586372905e-5</v>
      </c>
      <c r="O50">
        <v>-49.8415097037501</v>
      </c>
      <c r="P50">
        <v>-20.6425282800817</v>
      </c>
      <c r="Q50">
        <v>-49.8415097037501</v>
      </c>
      <c r="R50">
        <v>-20.6425282800817</v>
      </c>
    </row>
    <row r="51" ht="15" spans="10:18">
      <c r="J51" t="s">
        <v>12</v>
      </c>
      <c r="K51">
        <v>-3.35674047196443</v>
      </c>
      <c r="L51">
        <v>5.74732565845496</v>
      </c>
      <c r="M51">
        <v>-0.584052596189028</v>
      </c>
      <c r="N51">
        <v>0.562827060650814</v>
      </c>
      <c r="O51">
        <v>-15.012857161558</v>
      </c>
      <c r="P51">
        <v>8.29937621762909</v>
      </c>
      <c r="Q51">
        <v>-15.012857161558</v>
      </c>
      <c r="R51">
        <v>8.29937621762909</v>
      </c>
    </row>
    <row r="52" ht="15.75" spans="10:18">
      <c r="J52" s="31" t="s">
        <v>13</v>
      </c>
      <c r="K52" s="31">
        <v>1.59573616673443</v>
      </c>
      <c r="L52" s="31">
        <v>0.213757415661533</v>
      </c>
      <c r="M52" s="31">
        <v>7.46517336858689</v>
      </c>
      <c r="N52" s="31">
        <v>8.13241090568654e-9</v>
      </c>
      <c r="O52" s="31">
        <v>1.16221603436619</v>
      </c>
      <c r="P52" s="31">
        <v>2.02925629910267</v>
      </c>
      <c r="Q52" s="31">
        <v>1.16221603436619</v>
      </c>
      <c r="R52" s="31">
        <v>2.02925629910267</v>
      </c>
    </row>
    <row r="53" ht="15" spans="8:16">
      <c r="H53"/>
      <c r="I53"/>
      <c r="J53"/>
      <c r="K53"/>
      <c r="L53"/>
      <c r="M53"/>
      <c r="N53"/>
      <c r="O53"/>
      <c r="P53"/>
    </row>
    <row r="54" ht="15" spans="8:16">
      <c r="H54"/>
      <c r="I54"/>
      <c r="J54"/>
      <c r="K54"/>
      <c r="L54"/>
      <c r="M54"/>
      <c r="N54"/>
      <c r="O54"/>
      <c r="P54"/>
    </row>
    <row r="55" ht="15" spans="8:16">
      <c r="H55"/>
      <c r="I55"/>
      <c r="J55"/>
      <c r="K55"/>
      <c r="L55"/>
      <c r="M55"/>
      <c r="N55"/>
      <c r="O55"/>
      <c r="P55"/>
    </row>
  </sheetData>
  <sortState ref="A8:G45">
    <sortCondition ref="G6:G45" descending="1"/>
  </sortState>
  <mergeCells count="1">
    <mergeCell ref="A3:A5"/>
  </mergeCells>
  <conditionalFormatting sqref="G6:G4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{bb21d9f5-dbc5-4d2a-8b3d-d0670d88326a}</x14:id>
        </ext>
      </extLst>
    </cfRule>
  </conditionalFormatting>
  <pageMargins left="0.75" right="0.75" top="1" bottom="1" header="0.5" footer="0.5"/>
  <headerFooter alignWithMargin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21d9f5-dbc5-4d2a-8b3d-d0670d8832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G6:G45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2:AA120"/>
  <sheetViews>
    <sheetView tabSelected="1" zoomScale="70" zoomScaleNormal="70" topLeftCell="A55" workbookViewId="0">
      <selection activeCell="AA25" sqref="AA25"/>
    </sheetView>
  </sheetViews>
  <sheetFormatPr defaultColWidth="9.18095238095238" defaultRowHeight="12.75"/>
  <cols>
    <col min="1" max="16384" width="9.18095238095238" style="1"/>
  </cols>
  <sheetData>
    <row r="2" ht="15.75" spans="1:1">
      <c r="A2" s="2" t="s">
        <v>49</v>
      </c>
    </row>
    <row r="3" ht="15.75" spans="1:21">
      <c r="A3" s="2"/>
      <c r="R3" s="26" t="s">
        <v>50</v>
      </c>
      <c r="S3" s="26"/>
      <c r="T3" s="26"/>
      <c r="U3" s="26"/>
    </row>
    <row r="4" ht="16.5" spans="1:1">
      <c r="A4" s="2" t="s">
        <v>51</v>
      </c>
    </row>
    <row r="5" ht="15.75" spans="1:26">
      <c r="A5" s="2" t="s">
        <v>52</v>
      </c>
      <c r="R5" s="27"/>
      <c r="S5" s="28" t="s">
        <v>53</v>
      </c>
      <c r="T5" s="28" t="s">
        <v>54</v>
      </c>
      <c r="U5" s="28" t="s">
        <v>55</v>
      </c>
      <c r="V5" s="28" t="s">
        <v>56</v>
      </c>
      <c r="W5" s="28" t="s">
        <v>57</v>
      </c>
      <c r="X5" s="28" t="s">
        <v>58</v>
      </c>
      <c r="Y5" s="28" t="s">
        <v>59</v>
      </c>
      <c r="Z5" s="46" t="s">
        <v>60</v>
      </c>
    </row>
    <row r="6" ht="15.75" spans="1:26">
      <c r="A6" s="2" t="s">
        <v>61</v>
      </c>
      <c r="R6" s="29" t="s">
        <v>53</v>
      </c>
      <c r="S6">
        <v>1</v>
      </c>
      <c r="T6"/>
      <c r="U6"/>
      <c r="V6"/>
      <c r="W6"/>
      <c r="X6"/>
      <c r="Y6"/>
      <c r="Z6" s="47"/>
    </row>
    <row r="7" ht="15.75" spans="1:26">
      <c r="A7" s="2" t="s">
        <v>62</v>
      </c>
      <c r="R7" s="29" t="s">
        <v>54</v>
      </c>
      <c r="S7">
        <v>0.7015430153467</v>
      </c>
      <c r="T7">
        <v>1</v>
      </c>
      <c r="U7"/>
      <c r="V7"/>
      <c r="W7"/>
      <c r="X7"/>
      <c r="Y7"/>
      <c r="Z7" s="47"/>
    </row>
    <row r="8" ht="15.75" spans="1:26">
      <c r="A8" s="2" t="s">
        <v>63</v>
      </c>
      <c r="R8" s="29" t="s">
        <v>55</v>
      </c>
      <c r="S8">
        <v>-0.0725006569581558</v>
      </c>
      <c r="T8">
        <v>-0.19011189407836</v>
      </c>
      <c r="U8">
        <v>1</v>
      </c>
      <c r="V8"/>
      <c r="W8"/>
      <c r="X8"/>
      <c r="Y8"/>
      <c r="Z8" s="47"/>
    </row>
    <row r="9" ht="15.75" spans="1:26">
      <c r="A9" s="2" t="s">
        <v>64</v>
      </c>
      <c r="R9" s="29" t="s">
        <v>56</v>
      </c>
      <c r="S9">
        <v>0.902306975354362</v>
      </c>
      <c r="T9">
        <v>0.800467135154878</v>
      </c>
      <c r="U9">
        <v>-0.0398278644078553</v>
      </c>
      <c r="V9">
        <v>1</v>
      </c>
      <c r="W9"/>
      <c r="X9"/>
      <c r="Y9"/>
      <c r="Z9" s="47"/>
    </row>
    <row r="10" ht="15.75" spans="1:26">
      <c r="A10" s="2" t="s">
        <v>65</v>
      </c>
      <c r="K10" s="19" t="s">
        <v>66</v>
      </c>
      <c r="L10" s="19"/>
      <c r="R10" s="29" t="s">
        <v>57</v>
      </c>
      <c r="S10">
        <v>0.886429010621543</v>
      </c>
      <c r="T10">
        <v>0.849103711088226</v>
      </c>
      <c r="U10">
        <v>-0.0863843369007659</v>
      </c>
      <c r="V10">
        <v>0.968772112490666</v>
      </c>
      <c r="W10">
        <v>1</v>
      </c>
      <c r="X10"/>
      <c r="Y10"/>
      <c r="Z10" s="47"/>
    </row>
    <row r="11" ht="15.75" spans="1:26">
      <c r="A11" s="2" t="s">
        <v>67</v>
      </c>
      <c r="R11" s="29" t="s">
        <v>58</v>
      </c>
      <c r="S11">
        <v>0.530689164881831</v>
      </c>
      <c r="T11">
        <v>0.251822442443106</v>
      </c>
      <c r="U11">
        <v>0.147054053222085</v>
      </c>
      <c r="V11">
        <v>0.612691108427509</v>
      </c>
      <c r="W11">
        <v>0.437911267127026</v>
      </c>
      <c r="X11">
        <v>1</v>
      </c>
      <c r="Y11"/>
      <c r="Z11" s="47"/>
    </row>
    <row r="12" ht="15.75" spans="1:26">
      <c r="A12" s="2"/>
      <c r="R12" s="29" t="s">
        <v>59</v>
      </c>
      <c r="S12">
        <v>-0.186945364615332</v>
      </c>
      <c r="T12">
        <v>-0.264206786129413</v>
      </c>
      <c r="U12">
        <v>-0.11518708730741</v>
      </c>
      <c r="V12">
        <v>-0.259515516503179</v>
      </c>
      <c r="W12">
        <v>-0.293477694837883</v>
      </c>
      <c r="X12">
        <v>-0.0562498818559951</v>
      </c>
      <c r="Y12">
        <v>1</v>
      </c>
      <c r="Z12" s="47"/>
    </row>
    <row r="13" ht="15.75" spans="18:26">
      <c r="R13" s="30" t="s">
        <v>60</v>
      </c>
      <c r="S13" s="31">
        <v>-0.0772912849465742</v>
      </c>
      <c r="T13" s="31">
        <v>-0.0968739517457372</v>
      </c>
      <c r="U13" s="31">
        <v>0.00550200023560257</v>
      </c>
      <c r="V13" s="31">
        <v>-0.0159697330035977</v>
      </c>
      <c r="W13" s="31">
        <v>-0.0720362503257772</v>
      </c>
      <c r="X13" s="31">
        <v>0.174529122681538</v>
      </c>
      <c r="Y13" s="31">
        <v>0.227645259748055</v>
      </c>
      <c r="Z13" s="48">
        <v>1</v>
      </c>
    </row>
    <row r="14" ht="66" customHeight="1" spans="1:17">
      <c r="A14" s="3" t="s">
        <v>68</v>
      </c>
      <c r="B14" s="3" t="s">
        <v>53</v>
      </c>
      <c r="C14" s="3" t="s">
        <v>54</v>
      </c>
      <c r="D14" s="3" t="s">
        <v>55</v>
      </c>
      <c r="E14" s="3" t="s">
        <v>56</v>
      </c>
      <c r="F14" s="3" t="s">
        <v>57</v>
      </c>
      <c r="G14" s="3" t="s">
        <v>58</v>
      </c>
      <c r="H14" s="3" t="s">
        <v>59</v>
      </c>
      <c r="I14" s="3" t="s">
        <v>60</v>
      </c>
      <c r="J14" s="20" t="s">
        <v>69</v>
      </c>
      <c r="K14" s="20" t="s">
        <v>70</v>
      </c>
      <c r="L14" s="20" t="s">
        <v>71</v>
      </c>
      <c r="M14" s="21" t="s">
        <v>72</v>
      </c>
      <c r="N14" s="21" t="s">
        <v>73</v>
      </c>
      <c r="O14" s="21" t="s">
        <v>74</v>
      </c>
      <c r="P14" s="21" t="s">
        <v>75</v>
      </c>
      <c r="Q14" s="32"/>
    </row>
    <row r="15" ht="13.5" spans="1:17">
      <c r="A15" s="4">
        <v>65</v>
      </c>
      <c r="B15" s="5">
        <v>75</v>
      </c>
      <c r="C15" s="6">
        <v>4</v>
      </c>
      <c r="D15" s="6">
        <v>0</v>
      </c>
      <c r="E15" s="6">
        <v>176</v>
      </c>
      <c r="F15" s="6">
        <v>129</v>
      </c>
      <c r="G15" s="6">
        <v>15</v>
      </c>
      <c r="H15" s="6">
        <v>0</v>
      </c>
      <c r="I15" s="6">
        <v>10</v>
      </c>
      <c r="J15" s="6">
        <f t="shared" ref="J15:J78" si="0">$T$42+$T$43*C15+$T$44*D15+$T$45*E15+$T$46*F15+$T$47*G15+$T$48*H15+$T$49*I15</f>
        <v>67.7048544654802</v>
      </c>
      <c r="K15" s="6">
        <f t="shared" ref="K15:K78" si="1">$T$42+$T$43*C15+$T$45*E15+$T$46*F15+$T$47*G15</f>
        <v>69.1158323936501</v>
      </c>
      <c r="L15" s="22">
        <f t="shared" ref="L15:L78" si="2">(K15-C15)*1000</f>
        <v>65115.8323936501</v>
      </c>
      <c r="M15" s="23" t="str">
        <f>IF(D15=1,B15," ")</f>
        <v> </v>
      </c>
      <c r="N15" s="18">
        <f>IF(D15=0,B15," ")</f>
        <v>75</v>
      </c>
      <c r="O15" s="18" t="str">
        <f>IF(H15=1,B15," ")</f>
        <v> </v>
      </c>
      <c r="P15" s="18">
        <f>IF(H15=0,B15," ")</f>
        <v>75</v>
      </c>
      <c r="Q15" s="33"/>
    </row>
    <row r="16" spans="1:26">
      <c r="A16" s="7">
        <v>68</v>
      </c>
      <c r="B16" s="8">
        <v>65</v>
      </c>
      <c r="C16" s="9">
        <v>4</v>
      </c>
      <c r="D16" s="9">
        <v>0</v>
      </c>
      <c r="E16" s="9">
        <v>176</v>
      </c>
      <c r="F16" s="9">
        <v>110</v>
      </c>
      <c r="G16" s="9">
        <v>33</v>
      </c>
      <c r="H16" s="9">
        <v>1</v>
      </c>
      <c r="I16" s="9">
        <v>20</v>
      </c>
      <c r="J16" s="9">
        <f t="shared" si="0"/>
        <v>64.9292705894605</v>
      </c>
      <c r="K16" s="9">
        <f t="shared" si="1"/>
        <v>66.0379558975811</v>
      </c>
      <c r="L16" s="24">
        <f t="shared" si="2"/>
        <v>62037.9558975811</v>
      </c>
      <c r="M16" s="23" t="str">
        <f t="shared" ref="M16:M79" si="3">IF(D16=1,B16," ")</f>
        <v> </v>
      </c>
      <c r="N16" s="18">
        <f t="shared" ref="N16:N79" si="4">IF(D16=0,B16," ")</f>
        <v>65</v>
      </c>
      <c r="O16" s="18">
        <f t="shared" ref="O16:O79" si="5">IF(H16=1,B16," ")</f>
        <v>65</v>
      </c>
      <c r="P16" s="18" t="str">
        <f t="shared" ref="P16:P79" si="6">IF(H16=0,B16," ")</f>
        <v> </v>
      </c>
      <c r="Q16" s="33"/>
      <c r="R16" s="34"/>
      <c r="S16" s="35" t="s">
        <v>16</v>
      </c>
      <c r="T16" s="35" t="s">
        <v>17</v>
      </c>
      <c r="U16" s="35" t="s">
        <v>18</v>
      </c>
      <c r="V16" s="35" t="s">
        <v>19</v>
      </c>
      <c r="W16" s="35" t="s">
        <v>20</v>
      </c>
      <c r="X16" s="36" t="s">
        <v>21</v>
      </c>
      <c r="Z16" s="26" t="s">
        <v>76</v>
      </c>
    </row>
    <row r="17" ht="15" spans="1:26">
      <c r="A17" s="7">
        <v>62</v>
      </c>
      <c r="B17" s="8">
        <v>35</v>
      </c>
      <c r="C17" s="9">
        <v>4</v>
      </c>
      <c r="D17" s="9">
        <v>1</v>
      </c>
      <c r="E17" s="9">
        <v>116</v>
      </c>
      <c r="F17" s="9">
        <v>81</v>
      </c>
      <c r="G17" s="9">
        <v>16.5</v>
      </c>
      <c r="H17" s="9">
        <v>0</v>
      </c>
      <c r="I17" s="9">
        <v>10</v>
      </c>
      <c r="J17" s="9">
        <f t="shared" si="0"/>
        <v>41.3108250372635</v>
      </c>
      <c r="K17" s="9">
        <f t="shared" si="1"/>
        <v>43.611907045132</v>
      </c>
      <c r="L17" s="24">
        <f t="shared" si="2"/>
        <v>39611.907045132</v>
      </c>
      <c r="M17" s="23">
        <f t="shared" si="3"/>
        <v>35</v>
      </c>
      <c r="N17" s="18" t="str">
        <f t="shared" si="4"/>
        <v> </v>
      </c>
      <c r="O17" s="18" t="str">
        <f t="shared" si="5"/>
        <v> </v>
      </c>
      <c r="P17" s="18">
        <f t="shared" si="6"/>
        <v>35</v>
      </c>
      <c r="Q17" s="33"/>
      <c r="R17" s="37" t="s">
        <v>22</v>
      </c>
      <c r="S17" s="38">
        <v>0.7015430153467</v>
      </c>
      <c r="T17" s="18">
        <f>S17*S17</f>
        <v>0.49216260238174</v>
      </c>
      <c r="U17" s="18">
        <v>40</v>
      </c>
      <c r="V17" s="18">
        <f>U17-2</f>
        <v>38</v>
      </c>
      <c r="W17" s="39">
        <f>T17/(1-T17)*V17</f>
        <v>36.8271005211878</v>
      </c>
      <c r="X17" s="40">
        <f>TINV(0.05,38)</f>
        <v>2.02439416391197</v>
      </c>
      <c r="Z17" s="26" t="s">
        <v>77</v>
      </c>
    </row>
    <row r="18" ht="15" spans="1:24">
      <c r="A18" s="7">
        <v>59</v>
      </c>
      <c r="B18" s="8">
        <v>31</v>
      </c>
      <c r="C18" s="9">
        <v>4</v>
      </c>
      <c r="D18" s="9">
        <v>1</v>
      </c>
      <c r="E18" s="9">
        <v>114.8</v>
      </c>
      <c r="F18" s="9">
        <v>74</v>
      </c>
      <c r="G18" s="9">
        <v>25.6</v>
      </c>
      <c r="H18" s="9">
        <v>0</v>
      </c>
      <c r="I18" s="9">
        <v>10</v>
      </c>
      <c r="J18" s="9">
        <f t="shared" si="0"/>
        <v>40.0233788097261</v>
      </c>
      <c r="K18" s="9">
        <f t="shared" si="1"/>
        <v>42.3244608175946</v>
      </c>
      <c r="L18" s="24">
        <f t="shared" si="2"/>
        <v>38324.4608175946</v>
      </c>
      <c r="M18" s="23">
        <f t="shared" si="3"/>
        <v>31</v>
      </c>
      <c r="N18" s="18" t="str">
        <f t="shared" si="4"/>
        <v> </v>
      </c>
      <c r="O18" s="18" t="str">
        <f t="shared" si="5"/>
        <v> </v>
      </c>
      <c r="P18" s="18">
        <f t="shared" si="6"/>
        <v>31</v>
      </c>
      <c r="Q18" s="33"/>
      <c r="R18" s="41" t="s">
        <v>23</v>
      </c>
      <c r="S18" s="38">
        <v>-0.0725006569581558</v>
      </c>
      <c r="T18" s="18">
        <f t="shared" ref="T18:T23" si="7">S18*S18</f>
        <v>0.00525634525936418</v>
      </c>
      <c r="U18" s="18">
        <v>40</v>
      </c>
      <c r="V18" s="18">
        <f t="shared" ref="V18:V23" si="8">U18-2</f>
        <v>38</v>
      </c>
      <c r="W18" s="18">
        <f t="shared" ref="W18:W23" si="9">T18/(1-T18)*V18</f>
        <v>0.20079657598612</v>
      </c>
      <c r="X18" s="40">
        <f t="shared" ref="X18:X23" si="10">TINV(0.05,38)</f>
        <v>2.02439416391197</v>
      </c>
    </row>
    <row r="19" ht="15" spans="1:24">
      <c r="A19" s="7">
        <v>74</v>
      </c>
      <c r="B19" s="8">
        <v>37</v>
      </c>
      <c r="C19" s="9">
        <v>4</v>
      </c>
      <c r="D19" s="9">
        <v>0</v>
      </c>
      <c r="E19" s="9">
        <v>115</v>
      </c>
      <c r="F19" s="9">
        <v>76</v>
      </c>
      <c r="G19" s="9">
        <v>8.5</v>
      </c>
      <c r="H19" s="9">
        <v>0</v>
      </c>
      <c r="I19" s="9">
        <v>5</v>
      </c>
      <c r="J19" s="9">
        <f t="shared" si="0"/>
        <v>41.0800284011612</v>
      </c>
      <c r="K19" s="9">
        <f t="shared" si="1"/>
        <v>41.7855173652462</v>
      </c>
      <c r="L19" s="24">
        <f t="shared" si="2"/>
        <v>37785.5173652462</v>
      </c>
      <c r="M19" s="23" t="str">
        <f t="shared" si="3"/>
        <v> </v>
      </c>
      <c r="N19" s="18">
        <f t="shared" si="4"/>
        <v>37</v>
      </c>
      <c r="O19" s="18" t="str">
        <f t="shared" si="5"/>
        <v> </v>
      </c>
      <c r="P19" s="18">
        <f t="shared" si="6"/>
        <v>37</v>
      </c>
      <c r="Q19" s="33"/>
      <c r="R19" s="37" t="s">
        <v>24</v>
      </c>
      <c r="S19" s="38">
        <v>0.902306975354362</v>
      </c>
      <c r="T19" s="18">
        <f t="shared" si="7"/>
        <v>0.814157877773137</v>
      </c>
      <c r="U19" s="18">
        <v>40</v>
      </c>
      <c r="V19" s="18">
        <f t="shared" si="8"/>
        <v>38</v>
      </c>
      <c r="W19" s="39">
        <f t="shared" si="9"/>
        <v>166.474634408297</v>
      </c>
      <c r="X19" s="40">
        <f t="shared" si="10"/>
        <v>2.02439416391197</v>
      </c>
    </row>
    <row r="20" ht="15" spans="1:24">
      <c r="A20" s="7">
        <v>60</v>
      </c>
      <c r="B20" s="8">
        <v>35.6</v>
      </c>
      <c r="C20" s="9">
        <v>4</v>
      </c>
      <c r="D20" s="9">
        <v>1</v>
      </c>
      <c r="E20" s="9">
        <v>114.3</v>
      </c>
      <c r="F20" s="9">
        <v>74.7</v>
      </c>
      <c r="G20" s="9">
        <v>12</v>
      </c>
      <c r="H20" s="9">
        <v>1</v>
      </c>
      <c r="I20" s="9">
        <v>5</v>
      </c>
      <c r="J20" s="9">
        <f t="shared" si="0"/>
        <v>41.6528263338498</v>
      </c>
      <c r="K20" s="9">
        <f t="shared" si="1"/>
        <v>41.5351488294141</v>
      </c>
      <c r="L20" s="24">
        <f t="shared" si="2"/>
        <v>37535.1488294141</v>
      </c>
      <c r="M20" s="23">
        <f t="shared" si="3"/>
        <v>35.6</v>
      </c>
      <c r="N20" s="18" t="str">
        <f t="shared" si="4"/>
        <v> </v>
      </c>
      <c r="O20" s="18">
        <f t="shared" si="5"/>
        <v>35.6</v>
      </c>
      <c r="P20" s="18" t="str">
        <f t="shared" si="6"/>
        <v> </v>
      </c>
      <c r="Q20" s="33"/>
      <c r="R20" s="37" t="s">
        <v>78</v>
      </c>
      <c r="S20" s="38">
        <v>0.886429010621543</v>
      </c>
      <c r="T20" s="18">
        <f t="shared" si="7"/>
        <v>0.785756390871487</v>
      </c>
      <c r="U20" s="18">
        <v>40</v>
      </c>
      <c r="V20" s="18">
        <f t="shared" si="8"/>
        <v>38</v>
      </c>
      <c r="W20" s="39">
        <f t="shared" si="9"/>
        <v>139.368184538032</v>
      </c>
      <c r="X20" s="40">
        <f t="shared" si="10"/>
        <v>2.02439416391197</v>
      </c>
    </row>
    <row r="21" ht="15" spans="1:24">
      <c r="A21" s="7">
        <v>76</v>
      </c>
      <c r="B21" s="8">
        <v>43</v>
      </c>
      <c r="C21" s="9">
        <v>4</v>
      </c>
      <c r="D21" s="9">
        <v>0</v>
      </c>
      <c r="E21" s="9">
        <v>110</v>
      </c>
      <c r="F21" s="9">
        <v>79.5</v>
      </c>
      <c r="G21" s="9">
        <v>10</v>
      </c>
      <c r="H21" s="9">
        <v>0</v>
      </c>
      <c r="I21" s="9">
        <v>5</v>
      </c>
      <c r="J21" s="9">
        <f t="shared" si="0"/>
        <v>40.6789732423861</v>
      </c>
      <c r="K21" s="9">
        <f t="shared" si="1"/>
        <v>41.384462206471</v>
      </c>
      <c r="L21" s="24">
        <f t="shared" si="2"/>
        <v>37384.462206471</v>
      </c>
      <c r="M21" s="23" t="str">
        <f t="shared" si="3"/>
        <v> </v>
      </c>
      <c r="N21" s="18">
        <f t="shared" si="4"/>
        <v>43</v>
      </c>
      <c r="O21" s="18" t="str">
        <f t="shared" si="5"/>
        <v> </v>
      </c>
      <c r="P21" s="18">
        <f t="shared" si="6"/>
        <v>43</v>
      </c>
      <c r="Q21" s="33"/>
      <c r="R21" s="37" t="s">
        <v>79</v>
      </c>
      <c r="S21" s="38">
        <v>0.530689164881831</v>
      </c>
      <c r="T21" s="18">
        <f t="shared" si="7"/>
        <v>0.281630989722975</v>
      </c>
      <c r="U21" s="18">
        <v>40</v>
      </c>
      <c r="V21" s="18">
        <f t="shared" si="8"/>
        <v>38</v>
      </c>
      <c r="W21" s="39">
        <f t="shared" si="9"/>
        <v>14.8976047913677</v>
      </c>
      <c r="X21" s="40">
        <f t="shared" si="10"/>
        <v>2.02439416391197</v>
      </c>
    </row>
    <row r="22" ht="15" spans="1:24">
      <c r="A22" s="7">
        <v>63</v>
      </c>
      <c r="B22" s="8">
        <v>42.7</v>
      </c>
      <c r="C22" s="9">
        <v>4</v>
      </c>
      <c r="D22" s="9">
        <v>1</v>
      </c>
      <c r="E22" s="9">
        <v>107</v>
      </c>
      <c r="F22" s="9">
        <v>75.5</v>
      </c>
      <c r="G22" s="9">
        <v>9.5</v>
      </c>
      <c r="H22" s="9">
        <v>0</v>
      </c>
      <c r="I22" s="9">
        <v>10</v>
      </c>
      <c r="J22" s="9">
        <f t="shared" si="0"/>
        <v>37.4234224772814</v>
      </c>
      <c r="K22" s="9">
        <f t="shared" si="1"/>
        <v>39.7245044851499</v>
      </c>
      <c r="L22" s="24">
        <f t="shared" si="2"/>
        <v>35724.5044851499</v>
      </c>
      <c r="M22" s="23">
        <f t="shared" si="3"/>
        <v>42.7</v>
      </c>
      <c r="N22" s="18" t="str">
        <f t="shared" si="4"/>
        <v> </v>
      </c>
      <c r="O22" s="18" t="str">
        <f t="shared" si="5"/>
        <v> </v>
      </c>
      <c r="P22" s="18">
        <f t="shared" si="6"/>
        <v>42.7</v>
      </c>
      <c r="Q22" s="33"/>
      <c r="R22" s="41" t="s">
        <v>80</v>
      </c>
      <c r="S22" s="38">
        <v>-0.186945364615332</v>
      </c>
      <c r="T22" s="18">
        <f t="shared" si="7"/>
        <v>0.0349485693511593</v>
      </c>
      <c r="U22" s="18">
        <v>40</v>
      </c>
      <c r="V22" s="18">
        <f t="shared" si="8"/>
        <v>38</v>
      </c>
      <c r="W22" s="18">
        <f t="shared" si="9"/>
        <v>1.37613975086401</v>
      </c>
      <c r="X22" s="40">
        <f t="shared" si="10"/>
        <v>2.02439416391197</v>
      </c>
    </row>
    <row r="23" ht="15.75" spans="1:24">
      <c r="A23" s="7">
        <v>34</v>
      </c>
      <c r="B23" s="8">
        <v>38</v>
      </c>
      <c r="C23" s="9">
        <v>3</v>
      </c>
      <c r="D23" s="9">
        <v>1</v>
      </c>
      <c r="E23" s="9">
        <v>107</v>
      </c>
      <c r="F23" s="9">
        <v>58</v>
      </c>
      <c r="G23" s="9">
        <v>24</v>
      </c>
      <c r="H23" s="9">
        <v>0</v>
      </c>
      <c r="I23" s="9">
        <v>15</v>
      </c>
      <c r="J23" s="9">
        <f t="shared" si="0"/>
        <v>35.3062558468975</v>
      </c>
      <c r="K23" s="9">
        <f t="shared" si="1"/>
        <v>38.312826818851</v>
      </c>
      <c r="L23" s="24">
        <f t="shared" si="2"/>
        <v>35312.826818851</v>
      </c>
      <c r="M23" s="23">
        <f t="shared" si="3"/>
        <v>38</v>
      </c>
      <c r="N23" s="18" t="str">
        <f t="shared" si="4"/>
        <v> </v>
      </c>
      <c r="O23" s="18" t="str">
        <f t="shared" si="5"/>
        <v> </v>
      </c>
      <c r="P23" s="18">
        <f t="shared" si="6"/>
        <v>38</v>
      </c>
      <c r="Q23" s="33"/>
      <c r="R23" s="42" t="s">
        <v>81</v>
      </c>
      <c r="S23" s="31">
        <v>-0.0772912849465742</v>
      </c>
      <c r="T23" s="43">
        <f t="shared" si="7"/>
        <v>0.00597394272869253</v>
      </c>
      <c r="U23" s="43">
        <v>40</v>
      </c>
      <c r="V23" s="43">
        <f t="shared" si="8"/>
        <v>38</v>
      </c>
      <c r="W23" s="43">
        <f t="shared" si="9"/>
        <v>0.228374117589512</v>
      </c>
      <c r="X23" s="44">
        <f t="shared" si="10"/>
        <v>2.02439416391197</v>
      </c>
    </row>
    <row r="24" ht="13.5" spans="1:17">
      <c r="A24" s="10">
        <v>70</v>
      </c>
      <c r="B24" s="11">
        <v>45.5</v>
      </c>
      <c r="C24" s="12">
        <v>4</v>
      </c>
      <c r="D24" s="12">
        <v>0</v>
      </c>
      <c r="E24" s="12">
        <v>106</v>
      </c>
      <c r="F24" s="12">
        <v>73.7</v>
      </c>
      <c r="G24" s="12">
        <v>9</v>
      </c>
      <c r="H24" s="12">
        <v>0</v>
      </c>
      <c r="I24" s="12">
        <v>10</v>
      </c>
      <c r="J24" s="12">
        <f t="shared" si="0"/>
        <v>37.6380378644918</v>
      </c>
      <c r="K24" s="12">
        <f t="shared" si="1"/>
        <v>39.0490157926617</v>
      </c>
      <c r="L24" s="25">
        <f t="shared" si="2"/>
        <v>35049.0157926617</v>
      </c>
      <c r="M24" s="23" t="str">
        <f t="shared" si="3"/>
        <v> </v>
      </c>
      <c r="N24" s="18">
        <f t="shared" si="4"/>
        <v>45.5</v>
      </c>
      <c r="O24" s="18" t="str">
        <f t="shared" si="5"/>
        <v> </v>
      </c>
      <c r="P24" s="18">
        <f t="shared" si="6"/>
        <v>45.5</v>
      </c>
      <c r="Q24" s="33"/>
    </row>
    <row r="25" spans="1:17">
      <c r="A25" s="13">
        <v>35</v>
      </c>
      <c r="B25" s="13">
        <v>30</v>
      </c>
      <c r="C25" s="14">
        <v>3</v>
      </c>
      <c r="D25" s="14">
        <v>1</v>
      </c>
      <c r="E25" s="14">
        <v>100</v>
      </c>
      <c r="F25" s="14">
        <v>58</v>
      </c>
      <c r="G25" s="14">
        <v>20</v>
      </c>
      <c r="H25" s="14">
        <v>0</v>
      </c>
      <c r="I25" s="14">
        <v>15</v>
      </c>
      <c r="J25" s="14">
        <f t="shared" si="0"/>
        <v>33.305844573862</v>
      </c>
      <c r="K25" s="14">
        <f t="shared" si="1"/>
        <v>36.3124155458155</v>
      </c>
      <c r="L25" s="14">
        <f t="shared" si="2"/>
        <v>33312.4155458155</v>
      </c>
      <c r="M25" s="23">
        <f t="shared" si="3"/>
        <v>30</v>
      </c>
      <c r="N25" s="18" t="str">
        <f t="shared" si="4"/>
        <v> </v>
      </c>
      <c r="O25" s="18" t="str">
        <f t="shared" si="5"/>
        <v> </v>
      </c>
      <c r="P25" s="18">
        <f t="shared" si="6"/>
        <v>30</v>
      </c>
      <c r="Q25" s="33"/>
    </row>
    <row r="26" ht="15" spans="1:27">
      <c r="A26" s="15">
        <v>57</v>
      </c>
      <c r="B26" s="15">
        <v>27.3</v>
      </c>
      <c r="C26" s="16">
        <v>4</v>
      </c>
      <c r="D26" s="16">
        <v>1</v>
      </c>
      <c r="E26" s="16">
        <v>102</v>
      </c>
      <c r="F26" s="16">
        <v>66</v>
      </c>
      <c r="G26" s="16">
        <v>11.8</v>
      </c>
      <c r="H26" s="16">
        <v>0</v>
      </c>
      <c r="I26" s="16">
        <v>7</v>
      </c>
      <c r="J26" s="16">
        <f t="shared" si="0"/>
        <v>34.6481121800193</v>
      </c>
      <c r="K26" s="16">
        <f t="shared" si="1"/>
        <v>36.5259008094368</v>
      </c>
      <c r="L26" s="16">
        <f t="shared" si="2"/>
        <v>32525.9008094368</v>
      </c>
      <c r="M26" s="18">
        <f t="shared" si="3"/>
        <v>27.3</v>
      </c>
      <c r="N26" s="18" t="str">
        <f t="shared" si="4"/>
        <v> </v>
      </c>
      <c r="O26" s="18" t="str">
        <f t="shared" si="5"/>
        <v> </v>
      </c>
      <c r="P26" s="18">
        <f t="shared" si="6"/>
        <v>27.3</v>
      </c>
      <c r="Q26" s="33"/>
      <c r="S26" t="s">
        <v>25</v>
      </c>
      <c r="T26"/>
      <c r="U26"/>
      <c r="V26"/>
      <c r="W26"/>
      <c r="X26"/>
      <c r="Y26"/>
      <c r="Z26"/>
      <c r="AA26"/>
    </row>
    <row r="27" ht="15.75" spans="1:27">
      <c r="A27" s="17">
        <v>55</v>
      </c>
      <c r="B27" s="17">
        <v>34</v>
      </c>
      <c r="C27" s="18">
        <v>3</v>
      </c>
      <c r="D27" s="18">
        <v>0</v>
      </c>
      <c r="E27" s="18">
        <v>96.4</v>
      </c>
      <c r="F27" s="18">
        <v>58</v>
      </c>
      <c r="G27" s="18">
        <v>12.6</v>
      </c>
      <c r="H27" s="18">
        <v>1</v>
      </c>
      <c r="I27" s="18">
        <v>5</v>
      </c>
      <c r="J27" s="18">
        <f t="shared" si="0"/>
        <v>35.9705246467348</v>
      </c>
      <c r="K27" s="18">
        <f t="shared" si="1"/>
        <v>34.9627430626006</v>
      </c>
      <c r="L27" s="18">
        <f t="shared" si="2"/>
        <v>31962.7430626006</v>
      </c>
      <c r="M27" s="18" t="str">
        <f t="shared" si="3"/>
        <v> </v>
      </c>
      <c r="N27" s="18">
        <f t="shared" si="4"/>
        <v>34</v>
      </c>
      <c r="O27" s="18">
        <f t="shared" si="5"/>
        <v>34</v>
      </c>
      <c r="P27" s="18" t="str">
        <f t="shared" si="6"/>
        <v> </v>
      </c>
      <c r="Q27" s="33"/>
      <c r="S27"/>
      <c r="T27"/>
      <c r="U27"/>
      <c r="V27"/>
      <c r="W27"/>
      <c r="X27"/>
      <c r="Y27"/>
      <c r="Z27"/>
      <c r="AA27"/>
    </row>
    <row r="28" ht="15" spans="1:27">
      <c r="A28" s="17">
        <v>66</v>
      </c>
      <c r="B28" s="17">
        <v>38</v>
      </c>
      <c r="C28" s="18">
        <v>4</v>
      </c>
      <c r="D28" s="18">
        <v>0</v>
      </c>
      <c r="E28" s="18">
        <v>96</v>
      </c>
      <c r="F28" s="18">
        <v>69.4</v>
      </c>
      <c r="G28" s="18">
        <v>9</v>
      </c>
      <c r="H28" s="18">
        <v>0</v>
      </c>
      <c r="I28" s="18">
        <v>8</v>
      </c>
      <c r="J28" s="18">
        <f t="shared" si="0"/>
        <v>34.4644647827607</v>
      </c>
      <c r="K28" s="18">
        <f t="shared" si="1"/>
        <v>35.5932471252966</v>
      </c>
      <c r="L28" s="18">
        <f t="shared" si="2"/>
        <v>31593.2471252966</v>
      </c>
      <c r="M28" s="18" t="str">
        <f t="shared" si="3"/>
        <v> </v>
      </c>
      <c r="N28" s="18">
        <f t="shared" si="4"/>
        <v>38</v>
      </c>
      <c r="O28" s="18" t="str">
        <f t="shared" si="5"/>
        <v> </v>
      </c>
      <c r="P28" s="18">
        <f t="shared" si="6"/>
        <v>38</v>
      </c>
      <c r="Q28" s="33"/>
      <c r="S28" s="45" t="s">
        <v>26</v>
      </c>
      <c r="T28" s="45"/>
      <c r="U28"/>
      <c r="V28"/>
      <c r="W28"/>
      <c r="X28"/>
      <c r="Y28"/>
      <c r="Z28"/>
      <c r="AA28"/>
    </row>
    <row r="29" ht="15" spans="1:27">
      <c r="A29" s="17">
        <v>38</v>
      </c>
      <c r="B29" s="17">
        <v>43</v>
      </c>
      <c r="C29" s="18">
        <v>3</v>
      </c>
      <c r="D29" s="18">
        <v>0</v>
      </c>
      <c r="E29" s="18">
        <v>100</v>
      </c>
      <c r="F29" s="18">
        <v>45</v>
      </c>
      <c r="G29" s="18">
        <v>35</v>
      </c>
      <c r="H29" s="18">
        <v>1</v>
      </c>
      <c r="I29" s="18">
        <v>25</v>
      </c>
      <c r="J29" s="18">
        <f t="shared" si="0"/>
        <v>32.5535382260298</v>
      </c>
      <c r="K29" s="18">
        <f t="shared" si="1"/>
        <v>34.3677124982354</v>
      </c>
      <c r="L29" s="18">
        <f t="shared" si="2"/>
        <v>31367.7124982354</v>
      </c>
      <c r="M29" s="18" t="str">
        <f t="shared" si="3"/>
        <v> </v>
      </c>
      <c r="N29" s="18">
        <f t="shared" si="4"/>
        <v>43</v>
      </c>
      <c r="O29" s="18">
        <f t="shared" si="5"/>
        <v>43</v>
      </c>
      <c r="P29" s="18" t="str">
        <f t="shared" si="6"/>
        <v> </v>
      </c>
      <c r="Q29" s="33"/>
      <c r="S29" t="s">
        <v>27</v>
      </c>
      <c r="T29">
        <v>0.911316354541732</v>
      </c>
      <c r="U29"/>
      <c r="V29"/>
      <c r="W29"/>
      <c r="X29"/>
      <c r="Y29"/>
      <c r="Z29"/>
      <c r="AA29"/>
    </row>
    <row r="30" ht="15" spans="1:27">
      <c r="A30" s="17">
        <v>67</v>
      </c>
      <c r="B30" s="17">
        <v>23.5</v>
      </c>
      <c r="C30" s="18">
        <v>4</v>
      </c>
      <c r="D30" s="18">
        <v>0</v>
      </c>
      <c r="E30" s="18">
        <v>92</v>
      </c>
      <c r="F30" s="18">
        <v>72.5</v>
      </c>
      <c r="G30" s="18">
        <v>9.5</v>
      </c>
      <c r="H30" s="18">
        <v>0</v>
      </c>
      <c r="I30" s="18">
        <v>10</v>
      </c>
      <c r="J30" s="18">
        <f t="shared" si="0"/>
        <v>33.8850509954784</v>
      </c>
      <c r="K30" s="18">
        <f t="shared" si="1"/>
        <v>35.2960289236484</v>
      </c>
      <c r="L30" s="18">
        <f t="shared" si="2"/>
        <v>31296.0289236484</v>
      </c>
      <c r="M30" s="18" t="str">
        <f t="shared" si="3"/>
        <v> </v>
      </c>
      <c r="N30" s="18">
        <f t="shared" si="4"/>
        <v>23.5</v>
      </c>
      <c r="O30" s="18" t="str">
        <f t="shared" si="5"/>
        <v> </v>
      </c>
      <c r="P30" s="18">
        <f t="shared" si="6"/>
        <v>23.5</v>
      </c>
      <c r="Q30" s="33"/>
      <c r="S30" t="s">
        <v>28</v>
      </c>
      <c r="T30">
        <v>0.830497498055232</v>
      </c>
      <c r="U30"/>
      <c r="V30"/>
      <c r="W30"/>
      <c r="X30"/>
      <c r="Y30"/>
      <c r="Z30"/>
      <c r="AA30"/>
    </row>
    <row r="31" ht="15" spans="1:27">
      <c r="A31" s="17">
        <v>37</v>
      </c>
      <c r="B31" s="17">
        <v>32.5</v>
      </c>
      <c r="C31" s="18">
        <v>3</v>
      </c>
      <c r="D31" s="18">
        <v>1</v>
      </c>
      <c r="E31" s="18">
        <v>98</v>
      </c>
      <c r="F31" s="18">
        <v>51</v>
      </c>
      <c r="G31" s="18">
        <v>15</v>
      </c>
      <c r="H31" s="18">
        <v>0</v>
      </c>
      <c r="I31" s="18">
        <v>10</v>
      </c>
      <c r="J31" s="18">
        <f t="shared" si="0"/>
        <v>31.6758851536151</v>
      </c>
      <c r="K31" s="18">
        <f t="shared" si="1"/>
        <v>33.9769671614836</v>
      </c>
      <c r="L31" s="18">
        <f t="shared" si="2"/>
        <v>30976.9671614836</v>
      </c>
      <c r="M31" s="18">
        <f t="shared" si="3"/>
        <v>32.5</v>
      </c>
      <c r="N31" s="18" t="str">
        <f t="shared" si="4"/>
        <v> </v>
      </c>
      <c r="O31" s="18" t="str">
        <f t="shared" si="5"/>
        <v> </v>
      </c>
      <c r="P31" s="18">
        <f t="shared" si="6"/>
        <v>32.5</v>
      </c>
      <c r="Q31" s="33"/>
      <c r="S31" t="s">
        <v>29</v>
      </c>
      <c r="T31">
        <v>0.813048711090329</v>
      </c>
      <c r="U31"/>
      <c r="V31"/>
      <c r="W31"/>
      <c r="X31"/>
      <c r="Y31"/>
      <c r="Z31"/>
      <c r="AA31"/>
    </row>
    <row r="32" ht="15" spans="1:27">
      <c r="A32" s="17">
        <v>64</v>
      </c>
      <c r="B32" s="17">
        <v>27</v>
      </c>
      <c r="C32" s="18">
        <v>4</v>
      </c>
      <c r="D32" s="18">
        <v>0</v>
      </c>
      <c r="E32" s="18">
        <v>93</v>
      </c>
      <c r="F32" s="18">
        <v>66</v>
      </c>
      <c r="G32" s="18">
        <v>10</v>
      </c>
      <c r="H32" s="18">
        <v>0</v>
      </c>
      <c r="I32" s="18">
        <v>15</v>
      </c>
      <c r="J32" s="18">
        <f t="shared" si="0"/>
        <v>32.0382470287416</v>
      </c>
      <c r="K32" s="18">
        <f t="shared" si="1"/>
        <v>34.1547139209965</v>
      </c>
      <c r="L32" s="18">
        <f t="shared" si="2"/>
        <v>30154.7139209965</v>
      </c>
      <c r="M32" s="18" t="str">
        <f t="shared" si="3"/>
        <v> </v>
      </c>
      <c r="N32" s="18">
        <f t="shared" si="4"/>
        <v>27</v>
      </c>
      <c r="O32" s="18" t="str">
        <f t="shared" si="5"/>
        <v> </v>
      </c>
      <c r="P32" s="18">
        <f t="shared" si="6"/>
        <v>27</v>
      </c>
      <c r="Q32" s="33"/>
      <c r="S32" t="s">
        <v>30</v>
      </c>
      <c r="T32">
        <v>5.22281585208512</v>
      </c>
      <c r="U32"/>
      <c r="V32"/>
      <c r="W32"/>
      <c r="X32"/>
      <c r="Y32"/>
      <c r="Z32"/>
      <c r="AA32"/>
    </row>
    <row r="33" ht="15.75" spans="1:27">
      <c r="A33" s="17">
        <v>56</v>
      </c>
      <c r="B33" s="17">
        <v>24.5</v>
      </c>
      <c r="C33" s="18">
        <v>4</v>
      </c>
      <c r="D33" s="18">
        <v>1</v>
      </c>
      <c r="E33" s="18">
        <v>90</v>
      </c>
      <c r="F33" s="18">
        <v>64</v>
      </c>
      <c r="G33" s="18">
        <v>15</v>
      </c>
      <c r="H33" s="18">
        <v>0</v>
      </c>
      <c r="I33" s="18">
        <v>5</v>
      </c>
      <c r="J33" s="18">
        <f t="shared" si="0"/>
        <v>31.6672746493431</v>
      </c>
      <c r="K33" s="18">
        <f t="shared" si="1"/>
        <v>33.2628676931266</v>
      </c>
      <c r="L33" s="18">
        <f t="shared" si="2"/>
        <v>29262.8676931266</v>
      </c>
      <c r="M33" s="18">
        <f t="shared" si="3"/>
        <v>24.5</v>
      </c>
      <c r="N33" s="18" t="str">
        <f t="shared" si="4"/>
        <v> </v>
      </c>
      <c r="O33" s="18" t="str">
        <f t="shared" si="5"/>
        <v> </v>
      </c>
      <c r="P33" s="18">
        <f t="shared" si="6"/>
        <v>24.5</v>
      </c>
      <c r="Q33" s="33"/>
      <c r="S33" s="31" t="s">
        <v>31</v>
      </c>
      <c r="T33" s="31">
        <v>76</v>
      </c>
      <c r="U33"/>
      <c r="V33"/>
      <c r="W33"/>
      <c r="X33"/>
      <c r="Y33"/>
      <c r="Z33"/>
      <c r="AA33"/>
    </row>
    <row r="34" ht="15" spans="1:27">
      <c r="A34" s="17">
        <v>41</v>
      </c>
      <c r="B34" s="17">
        <v>32.7</v>
      </c>
      <c r="C34" s="18">
        <v>3</v>
      </c>
      <c r="D34" s="18">
        <v>0</v>
      </c>
      <c r="E34" s="18">
        <v>85</v>
      </c>
      <c r="F34" s="18">
        <v>59</v>
      </c>
      <c r="G34" s="18">
        <v>9</v>
      </c>
      <c r="H34" s="18">
        <v>0</v>
      </c>
      <c r="I34" s="18">
        <v>5</v>
      </c>
      <c r="J34" s="18">
        <f t="shared" si="0"/>
        <v>31.3933641250276</v>
      </c>
      <c r="K34" s="18">
        <f t="shared" si="1"/>
        <v>32.0988530891126</v>
      </c>
      <c r="L34" s="18">
        <f t="shared" si="2"/>
        <v>29098.8530891126</v>
      </c>
      <c r="M34" s="18" t="str">
        <f t="shared" si="3"/>
        <v> </v>
      </c>
      <c r="N34" s="18">
        <f t="shared" si="4"/>
        <v>32.7</v>
      </c>
      <c r="O34" s="18" t="str">
        <f t="shared" si="5"/>
        <v> </v>
      </c>
      <c r="P34" s="18">
        <f t="shared" si="6"/>
        <v>32.7</v>
      </c>
      <c r="Q34" s="33"/>
      <c r="S34"/>
      <c r="T34"/>
      <c r="U34"/>
      <c r="V34"/>
      <c r="W34"/>
      <c r="X34"/>
      <c r="Y34"/>
      <c r="Z34"/>
      <c r="AA34"/>
    </row>
    <row r="35" ht="15.75" spans="1:27">
      <c r="A35" s="17">
        <v>75</v>
      </c>
      <c r="B35" s="17">
        <v>30</v>
      </c>
      <c r="C35" s="18">
        <v>4</v>
      </c>
      <c r="D35" s="18">
        <v>0</v>
      </c>
      <c r="E35" s="18">
        <v>92</v>
      </c>
      <c r="F35" s="18">
        <v>62</v>
      </c>
      <c r="G35" s="18">
        <v>9</v>
      </c>
      <c r="H35" s="18">
        <v>0</v>
      </c>
      <c r="I35" s="18">
        <v>15</v>
      </c>
      <c r="J35" s="18">
        <f t="shared" si="0"/>
        <v>30.8511661409878</v>
      </c>
      <c r="K35" s="18">
        <f t="shared" si="1"/>
        <v>32.9676330332427</v>
      </c>
      <c r="L35" s="18">
        <f t="shared" si="2"/>
        <v>28967.6330332427</v>
      </c>
      <c r="M35" s="18" t="str">
        <f t="shared" si="3"/>
        <v> </v>
      </c>
      <c r="N35" s="18">
        <f t="shared" si="4"/>
        <v>30</v>
      </c>
      <c r="O35" s="18" t="str">
        <f t="shared" si="5"/>
        <v> </v>
      </c>
      <c r="P35" s="18">
        <f t="shared" si="6"/>
        <v>30</v>
      </c>
      <c r="Q35" s="33"/>
      <c r="S35" t="s">
        <v>32</v>
      </c>
      <c r="T35"/>
      <c r="U35"/>
      <c r="V35"/>
      <c r="W35"/>
      <c r="X35"/>
      <c r="Y35"/>
      <c r="Z35"/>
      <c r="AA35"/>
    </row>
    <row r="36" ht="15" spans="1:27">
      <c r="A36" s="17">
        <v>21</v>
      </c>
      <c r="B36" s="17">
        <v>25.8</v>
      </c>
      <c r="C36" s="18">
        <v>2</v>
      </c>
      <c r="D36" s="18">
        <v>1</v>
      </c>
      <c r="E36" s="18">
        <v>80</v>
      </c>
      <c r="F36" s="18">
        <v>51</v>
      </c>
      <c r="G36" s="18">
        <v>13</v>
      </c>
      <c r="H36" s="18">
        <v>0</v>
      </c>
      <c r="I36" s="18">
        <v>10</v>
      </c>
      <c r="J36" s="18">
        <f t="shared" si="0"/>
        <v>28.5776758437984</v>
      </c>
      <c r="K36" s="18">
        <f t="shared" si="1"/>
        <v>30.8787578516669</v>
      </c>
      <c r="L36" s="18">
        <f t="shared" si="2"/>
        <v>28878.7578516669</v>
      </c>
      <c r="M36" s="18">
        <f t="shared" si="3"/>
        <v>25.8</v>
      </c>
      <c r="N36" s="18" t="str">
        <f t="shared" si="4"/>
        <v> </v>
      </c>
      <c r="O36" s="18" t="str">
        <f t="shared" si="5"/>
        <v> </v>
      </c>
      <c r="P36" s="18">
        <f t="shared" si="6"/>
        <v>25.8</v>
      </c>
      <c r="Q36" s="33"/>
      <c r="S36" s="28"/>
      <c r="T36" s="28" t="s">
        <v>33</v>
      </c>
      <c r="U36" s="28" t="s">
        <v>34</v>
      </c>
      <c r="V36" s="28" t="s">
        <v>35</v>
      </c>
      <c r="W36" s="28" t="s">
        <v>36</v>
      </c>
      <c r="X36" s="28" t="s">
        <v>37</v>
      </c>
      <c r="Y36"/>
      <c r="Z36"/>
      <c r="AA36"/>
    </row>
    <row r="37" ht="15" spans="1:27">
      <c r="A37" s="17">
        <v>61</v>
      </c>
      <c r="B37" s="17">
        <v>46</v>
      </c>
      <c r="C37" s="18">
        <v>4</v>
      </c>
      <c r="D37" s="18">
        <v>1</v>
      </c>
      <c r="E37" s="18">
        <v>90</v>
      </c>
      <c r="F37" s="18">
        <v>62</v>
      </c>
      <c r="G37" s="18">
        <v>8</v>
      </c>
      <c r="H37" s="18">
        <v>1</v>
      </c>
      <c r="I37" s="18">
        <v>5</v>
      </c>
      <c r="J37" s="18">
        <f t="shared" si="0"/>
        <v>32.5223443939676</v>
      </c>
      <c r="K37" s="18">
        <f t="shared" si="1"/>
        <v>32.404666889532</v>
      </c>
      <c r="L37" s="18">
        <f t="shared" si="2"/>
        <v>28404.666889532</v>
      </c>
      <c r="M37" s="18">
        <f t="shared" si="3"/>
        <v>46</v>
      </c>
      <c r="N37" s="18" t="str">
        <f t="shared" si="4"/>
        <v> </v>
      </c>
      <c r="O37" s="18">
        <f t="shared" si="5"/>
        <v>46</v>
      </c>
      <c r="P37" s="18" t="str">
        <f t="shared" si="6"/>
        <v> </v>
      </c>
      <c r="Q37" s="33"/>
      <c r="S37" t="s">
        <v>38</v>
      </c>
      <c r="T37">
        <v>7</v>
      </c>
      <c r="U37">
        <v>9088.25607321943</v>
      </c>
      <c r="V37">
        <v>1298.3222961742</v>
      </c>
      <c r="W37">
        <v>47.5962884827317</v>
      </c>
      <c r="X37">
        <v>9.08030668199656e-24</v>
      </c>
      <c r="Y37"/>
      <c r="Z37"/>
      <c r="AA37"/>
    </row>
    <row r="38" ht="15" spans="1:27">
      <c r="A38" s="17">
        <v>71</v>
      </c>
      <c r="B38" s="17">
        <v>34</v>
      </c>
      <c r="C38" s="18">
        <v>4</v>
      </c>
      <c r="D38" s="18">
        <v>0</v>
      </c>
      <c r="E38" s="18">
        <v>88</v>
      </c>
      <c r="F38" s="18">
        <v>61.7</v>
      </c>
      <c r="G38" s="18">
        <v>9</v>
      </c>
      <c r="H38" s="18">
        <v>0</v>
      </c>
      <c r="I38" s="18">
        <v>3</v>
      </c>
      <c r="J38" s="18">
        <f t="shared" si="0"/>
        <v>31.4728588441227</v>
      </c>
      <c r="K38" s="18">
        <f t="shared" si="1"/>
        <v>31.8961522225736</v>
      </c>
      <c r="L38" s="18">
        <f t="shared" si="2"/>
        <v>27896.1522225736</v>
      </c>
      <c r="M38" s="18" t="str">
        <f t="shared" si="3"/>
        <v> </v>
      </c>
      <c r="N38" s="18">
        <f t="shared" si="4"/>
        <v>34</v>
      </c>
      <c r="O38" s="18" t="str">
        <f t="shared" si="5"/>
        <v> </v>
      </c>
      <c r="P38" s="18">
        <f t="shared" si="6"/>
        <v>34</v>
      </c>
      <c r="Q38" s="33"/>
      <c r="S38" t="s">
        <v>39</v>
      </c>
      <c r="T38">
        <v>68</v>
      </c>
      <c r="U38">
        <v>1854.89076888583</v>
      </c>
      <c r="V38">
        <v>27.2778054247916</v>
      </c>
      <c r="W38"/>
      <c r="X38"/>
      <c r="Y38"/>
      <c r="Z38"/>
      <c r="AA38"/>
    </row>
    <row r="39" ht="15.75" spans="1:27">
      <c r="A39" s="17">
        <v>43</v>
      </c>
      <c r="B39" s="17">
        <v>33</v>
      </c>
      <c r="C39" s="18">
        <v>3</v>
      </c>
      <c r="D39" s="18">
        <v>0</v>
      </c>
      <c r="E39" s="18">
        <v>81</v>
      </c>
      <c r="F39" s="18">
        <v>52</v>
      </c>
      <c r="G39" s="18">
        <v>12</v>
      </c>
      <c r="H39" s="18">
        <v>0</v>
      </c>
      <c r="I39" s="18">
        <v>10</v>
      </c>
      <c r="J39" s="18">
        <f t="shared" si="0"/>
        <v>28.3299964937607</v>
      </c>
      <c r="K39" s="18">
        <f t="shared" si="1"/>
        <v>29.7409744219307</v>
      </c>
      <c r="L39" s="18">
        <f t="shared" si="2"/>
        <v>26740.9744219307</v>
      </c>
      <c r="M39" s="18" t="str">
        <f t="shared" si="3"/>
        <v> </v>
      </c>
      <c r="N39" s="18">
        <f t="shared" si="4"/>
        <v>33</v>
      </c>
      <c r="O39" s="18" t="str">
        <f t="shared" si="5"/>
        <v> </v>
      </c>
      <c r="P39" s="18">
        <f t="shared" si="6"/>
        <v>33</v>
      </c>
      <c r="Q39" s="33"/>
      <c r="S39" s="31" t="s">
        <v>40</v>
      </c>
      <c r="T39" s="31">
        <v>75</v>
      </c>
      <c r="U39" s="31">
        <v>10943.1468421053</v>
      </c>
      <c r="V39" s="31"/>
      <c r="W39" s="31"/>
      <c r="X39" s="31"/>
      <c r="Y39"/>
      <c r="Z39"/>
      <c r="AA39"/>
    </row>
    <row r="40" ht="15.75" spans="1:27">
      <c r="A40" s="17">
        <v>58</v>
      </c>
      <c r="B40" s="17">
        <v>41</v>
      </c>
      <c r="C40" s="18">
        <v>4</v>
      </c>
      <c r="D40" s="18">
        <v>1</v>
      </c>
      <c r="E40" s="18">
        <v>87</v>
      </c>
      <c r="F40" s="18">
        <v>56.5</v>
      </c>
      <c r="G40" s="18">
        <v>12.5</v>
      </c>
      <c r="H40" s="18">
        <v>0</v>
      </c>
      <c r="I40" s="18">
        <v>10</v>
      </c>
      <c r="J40" s="18">
        <f t="shared" si="0"/>
        <v>28.4155868436265</v>
      </c>
      <c r="K40" s="18">
        <f t="shared" si="1"/>
        <v>30.716668851495</v>
      </c>
      <c r="L40" s="18">
        <f t="shared" si="2"/>
        <v>26716.668851495</v>
      </c>
      <c r="M40" s="18">
        <f t="shared" si="3"/>
        <v>41</v>
      </c>
      <c r="N40" s="18" t="str">
        <f t="shared" si="4"/>
        <v> </v>
      </c>
      <c r="O40" s="18" t="str">
        <f t="shared" si="5"/>
        <v> </v>
      </c>
      <c r="P40" s="18">
        <f t="shared" si="6"/>
        <v>41</v>
      </c>
      <c r="Q40" s="33"/>
      <c r="S40"/>
      <c r="T40"/>
      <c r="U40"/>
      <c r="V40"/>
      <c r="W40"/>
      <c r="X40"/>
      <c r="Y40"/>
      <c r="Z40"/>
      <c r="AA40"/>
    </row>
    <row r="41" ht="15" spans="1:27">
      <c r="A41" s="17">
        <v>51</v>
      </c>
      <c r="B41" s="17">
        <v>16</v>
      </c>
      <c r="C41" s="18">
        <v>3</v>
      </c>
      <c r="D41" s="18">
        <v>0</v>
      </c>
      <c r="E41" s="18">
        <v>80</v>
      </c>
      <c r="F41" s="18">
        <v>54</v>
      </c>
      <c r="G41" s="18">
        <v>8</v>
      </c>
      <c r="H41" s="18">
        <v>0</v>
      </c>
      <c r="I41" s="18">
        <v>3</v>
      </c>
      <c r="J41" s="18">
        <f t="shared" si="0"/>
        <v>29.2637736042149</v>
      </c>
      <c r="K41" s="18">
        <f t="shared" si="1"/>
        <v>29.6870669826659</v>
      </c>
      <c r="L41" s="18">
        <f t="shared" si="2"/>
        <v>26687.0669826659</v>
      </c>
      <c r="M41" s="18" t="str">
        <f t="shared" si="3"/>
        <v> </v>
      </c>
      <c r="N41" s="18">
        <f t="shared" si="4"/>
        <v>16</v>
      </c>
      <c r="O41" s="18" t="str">
        <f t="shared" si="5"/>
        <v> </v>
      </c>
      <c r="P41" s="18">
        <f t="shared" si="6"/>
        <v>16</v>
      </c>
      <c r="Q41" s="33"/>
      <c r="S41" s="28"/>
      <c r="T41" s="28" t="s">
        <v>41</v>
      </c>
      <c r="U41" s="28" t="s">
        <v>30</v>
      </c>
      <c r="V41" s="28" t="s">
        <v>42</v>
      </c>
      <c r="W41" s="28" t="s">
        <v>43</v>
      </c>
      <c r="X41" s="28" t="s">
        <v>44</v>
      </c>
      <c r="Y41" s="28" t="s">
        <v>45</v>
      </c>
      <c r="Z41" s="28" t="s">
        <v>46</v>
      </c>
      <c r="AA41" s="28" t="s">
        <v>47</v>
      </c>
    </row>
    <row r="42" ht="15" spans="1:27">
      <c r="A42" s="17">
        <v>54</v>
      </c>
      <c r="B42" s="17">
        <v>19.5</v>
      </c>
      <c r="C42" s="18">
        <v>3</v>
      </c>
      <c r="D42" s="18">
        <v>0</v>
      </c>
      <c r="E42" s="18">
        <v>79</v>
      </c>
      <c r="F42" s="18">
        <v>50.3</v>
      </c>
      <c r="G42" s="18">
        <v>9.1</v>
      </c>
      <c r="H42" s="18">
        <v>1</v>
      </c>
      <c r="I42" s="18">
        <v>35</v>
      </c>
      <c r="J42" s="18">
        <f t="shared" si="0"/>
        <v>25.4666265321761</v>
      </c>
      <c r="K42" s="18">
        <f t="shared" si="1"/>
        <v>28.6917787325517</v>
      </c>
      <c r="L42" s="18">
        <f t="shared" si="2"/>
        <v>25691.7787325517</v>
      </c>
      <c r="M42" s="18" t="str">
        <f t="shared" si="3"/>
        <v> </v>
      </c>
      <c r="N42" s="18">
        <f t="shared" si="4"/>
        <v>19.5</v>
      </c>
      <c r="O42" s="18">
        <f t="shared" si="5"/>
        <v>19.5</v>
      </c>
      <c r="P42" s="18" t="str">
        <f t="shared" si="6"/>
        <v> </v>
      </c>
      <c r="Q42" s="33"/>
      <c r="S42" t="s">
        <v>48</v>
      </c>
      <c r="T42">
        <v>1.91436550704446</v>
      </c>
      <c r="U42">
        <v>2.30575641827335</v>
      </c>
      <c r="V42">
        <v>0.83025487509128</v>
      </c>
      <c r="W42">
        <v>0.409300168767658</v>
      </c>
      <c r="X42">
        <v>-2.68669978906497</v>
      </c>
      <c r="Y42">
        <v>6.51543080315389</v>
      </c>
      <c r="Z42">
        <v>-2.68669978906497</v>
      </c>
      <c r="AA42">
        <v>6.51543080315389</v>
      </c>
    </row>
    <row r="43" ht="15" spans="1:27">
      <c r="A43" s="17">
        <v>44</v>
      </c>
      <c r="B43" s="17">
        <v>28</v>
      </c>
      <c r="C43" s="18">
        <v>3</v>
      </c>
      <c r="D43" s="18">
        <v>0</v>
      </c>
      <c r="E43" s="18">
        <v>76.4</v>
      </c>
      <c r="F43" s="18">
        <v>49</v>
      </c>
      <c r="G43" s="18">
        <v>10</v>
      </c>
      <c r="H43" s="18">
        <v>0</v>
      </c>
      <c r="I43" s="18">
        <v>5</v>
      </c>
      <c r="J43" s="18">
        <f t="shared" si="0"/>
        <v>27.1020051549517</v>
      </c>
      <c r="K43" s="18">
        <f t="shared" si="1"/>
        <v>27.8074941190366</v>
      </c>
      <c r="L43" s="18">
        <f t="shared" si="2"/>
        <v>24807.4941190366</v>
      </c>
      <c r="M43" s="18" t="str">
        <f t="shared" si="3"/>
        <v> </v>
      </c>
      <c r="N43" s="18">
        <f t="shared" si="4"/>
        <v>28</v>
      </c>
      <c r="O43" s="18" t="str">
        <f t="shared" si="5"/>
        <v> </v>
      </c>
      <c r="P43" s="18">
        <f t="shared" si="6"/>
        <v>28</v>
      </c>
      <c r="Q43" s="33"/>
      <c r="S43" t="s">
        <v>54</v>
      </c>
      <c r="T43">
        <v>-1.54806920291083</v>
      </c>
      <c r="U43">
        <v>1.09210461038727</v>
      </c>
      <c r="V43">
        <v>-1.41750999692407</v>
      </c>
      <c r="W43">
        <v>0.160899847807545</v>
      </c>
      <c r="X43">
        <v>-3.72733002280993</v>
      </c>
      <c r="Y43">
        <v>0.631191616988266</v>
      </c>
      <c r="Z43">
        <v>-3.72733002280993</v>
      </c>
      <c r="AA43">
        <v>0.631191616988266</v>
      </c>
    </row>
    <row r="44" ht="15" spans="1:27">
      <c r="A44" s="17">
        <v>36</v>
      </c>
      <c r="B44" s="17">
        <v>24</v>
      </c>
      <c r="C44" s="18">
        <v>3</v>
      </c>
      <c r="D44" s="18">
        <v>1</v>
      </c>
      <c r="E44" s="18">
        <v>71</v>
      </c>
      <c r="F44" s="18">
        <v>52</v>
      </c>
      <c r="G44" s="18">
        <v>7.5</v>
      </c>
      <c r="H44" s="18">
        <v>1</v>
      </c>
      <c r="I44" s="18">
        <v>15</v>
      </c>
      <c r="J44" s="18">
        <f t="shared" si="0"/>
        <v>25.6628730496904</v>
      </c>
      <c r="K44" s="18">
        <f t="shared" si="1"/>
        <v>26.9561734734246</v>
      </c>
      <c r="L44" s="18">
        <f t="shared" si="2"/>
        <v>23956.1734734246</v>
      </c>
      <c r="M44" s="18">
        <f t="shared" si="3"/>
        <v>24</v>
      </c>
      <c r="N44" s="18" t="str">
        <f t="shared" si="4"/>
        <v> </v>
      </c>
      <c r="O44" s="18">
        <f t="shared" si="5"/>
        <v>24</v>
      </c>
      <c r="P44" s="18" t="str">
        <f t="shared" si="6"/>
        <v> </v>
      </c>
      <c r="Q44" s="33"/>
      <c r="S44" t="s">
        <v>55</v>
      </c>
      <c r="T44">
        <v>-0.890104079698574</v>
      </c>
      <c r="U44">
        <v>1.30679470762693</v>
      </c>
      <c r="V44">
        <v>-0.681135356994945</v>
      </c>
      <c r="W44">
        <v>0.498098909653774</v>
      </c>
      <c r="X44">
        <v>-3.49777231852506</v>
      </c>
      <c r="Y44">
        <v>1.71756415912791</v>
      </c>
      <c r="Z44">
        <v>-3.49777231852506</v>
      </c>
      <c r="AA44">
        <v>1.71756415912791</v>
      </c>
    </row>
    <row r="45" ht="15" spans="1:27">
      <c r="A45" s="17">
        <v>49</v>
      </c>
      <c r="B45" s="17">
        <v>22</v>
      </c>
      <c r="C45" s="18">
        <v>3</v>
      </c>
      <c r="D45" s="18">
        <v>0</v>
      </c>
      <c r="E45" s="18">
        <v>74</v>
      </c>
      <c r="F45" s="18">
        <v>47</v>
      </c>
      <c r="G45" s="18">
        <v>10</v>
      </c>
      <c r="H45" s="18">
        <v>0</v>
      </c>
      <c r="I45" s="18">
        <v>15</v>
      </c>
      <c r="J45" s="18">
        <f t="shared" si="0"/>
        <v>24.6497552795182</v>
      </c>
      <c r="K45" s="18">
        <f t="shared" si="1"/>
        <v>26.7662221717731</v>
      </c>
      <c r="L45" s="18">
        <f t="shared" si="2"/>
        <v>23766.2221717731</v>
      </c>
      <c r="M45" s="18" t="str">
        <f t="shared" si="3"/>
        <v> </v>
      </c>
      <c r="N45" s="18">
        <f t="shared" si="4"/>
        <v>22</v>
      </c>
      <c r="O45" s="18" t="str">
        <f t="shared" si="5"/>
        <v> </v>
      </c>
      <c r="P45" s="18">
        <f t="shared" si="6"/>
        <v>22</v>
      </c>
      <c r="Q45" s="33"/>
      <c r="S45" t="s">
        <v>56</v>
      </c>
      <c r="T45">
        <v>0.251453301807573</v>
      </c>
      <c r="U45">
        <v>0.15142130583704</v>
      </c>
      <c r="V45">
        <v>1.66062034941231</v>
      </c>
      <c r="W45">
        <v>0.101394365254433</v>
      </c>
      <c r="X45">
        <v>-0.0507032095467755</v>
      </c>
      <c r="Y45">
        <v>0.553609813161922</v>
      </c>
      <c r="Z45">
        <v>-0.0507032095467755</v>
      </c>
      <c r="AA45">
        <v>0.553609813161922</v>
      </c>
    </row>
    <row r="46" ht="15" spans="1:27">
      <c r="A46" s="17">
        <v>40</v>
      </c>
      <c r="B46" s="17">
        <v>28</v>
      </c>
      <c r="C46" s="18">
        <v>3</v>
      </c>
      <c r="D46" s="18">
        <v>0</v>
      </c>
      <c r="E46" s="18">
        <v>75</v>
      </c>
      <c r="F46" s="18">
        <v>40</v>
      </c>
      <c r="G46" s="18">
        <v>18</v>
      </c>
      <c r="H46" s="18">
        <v>1</v>
      </c>
      <c r="I46" s="18">
        <v>3</v>
      </c>
      <c r="J46" s="18">
        <f t="shared" si="0"/>
        <v>27.2558848838755</v>
      </c>
      <c r="K46" s="18">
        <f t="shared" si="1"/>
        <v>25.9659077141072</v>
      </c>
      <c r="L46" s="18">
        <f t="shared" si="2"/>
        <v>22965.9077141072</v>
      </c>
      <c r="M46" s="18" t="str">
        <f t="shared" si="3"/>
        <v> </v>
      </c>
      <c r="N46" s="18">
        <f t="shared" si="4"/>
        <v>28</v>
      </c>
      <c r="O46" s="18">
        <f t="shared" si="5"/>
        <v>28</v>
      </c>
      <c r="P46" s="18" t="str">
        <f t="shared" si="6"/>
        <v> </v>
      </c>
      <c r="Q46" s="33"/>
      <c r="S46" t="s">
        <v>57</v>
      </c>
      <c r="T46">
        <v>0.218892011462648</v>
      </c>
      <c r="U46">
        <v>0.188105218154526</v>
      </c>
      <c r="V46">
        <v>1.16366793866841</v>
      </c>
      <c r="W46">
        <v>0.248625532075776</v>
      </c>
      <c r="X46">
        <v>-0.156466107204541</v>
      </c>
      <c r="Y46">
        <v>0.594250130129838</v>
      </c>
      <c r="Z46">
        <v>-0.156466107204541</v>
      </c>
      <c r="AA46">
        <v>0.594250130129838</v>
      </c>
    </row>
    <row r="47" ht="15" spans="1:27">
      <c r="A47" s="17">
        <v>26</v>
      </c>
      <c r="B47" s="17">
        <v>23</v>
      </c>
      <c r="C47" s="18">
        <v>2</v>
      </c>
      <c r="D47" s="18">
        <v>0</v>
      </c>
      <c r="E47" s="18">
        <v>66</v>
      </c>
      <c r="F47" s="18">
        <v>39</v>
      </c>
      <c r="G47" s="18">
        <v>12</v>
      </c>
      <c r="H47" s="18">
        <v>1</v>
      </c>
      <c r="I47" s="18">
        <v>5</v>
      </c>
      <c r="J47" s="18">
        <f t="shared" si="0"/>
        <v>25.6794295328477</v>
      </c>
      <c r="K47" s="18">
        <f t="shared" si="1"/>
        <v>24.6716479487135</v>
      </c>
      <c r="L47" s="18">
        <f t="shared" si="2"/>
        <v>22671.6479487135</v>
      </c>
      <c r="M47" s="18" t="str">
        <f t="shared" si="3"/>
        <v> </v>
      </c>
      <c r="N47" s="18">
        <f t="shared" si="4"/>
        <v>23</v>
      </c>
      <c r="O47" s="18">
        <f t="shared" si="5"/>
        <v>23</v>
      </c>
      <c r="P47" s="18" t="str">
        <f t="shared" si="6"/>
        <v> </v>
      </c>
      <c r="Q47" s="33"/>
      <c r="S47" t="s">
        <v>58</v>
      </c>
      <c r="T47">
        <v>0.0600595400956276</v>
      </c>
      <c r="U47">
        <v>0.221516575019862</v>
      </c>
      <c r="V47">
        <v>0.271128876429416</v>
      </c>
      <c r="W47">
        <v>0.787113270369793</v>
      </c>
      <c r="X47">
        <v>-0.381969903153254</v>
      </c>
      <c r="Y47">
        <v>0.50208898334451</v>
      </c>
      <c r="Z47">
        <v>-0.381969903153254</v>
      </c>
      <c r="AA47">
        <v>0.50208898334451</v>
      </c>
    </row>
    <row r="48" ht="15" spans="1:27">
      <c r="A48" s="17">
        <v>50</v>
      </c>
      <c r="B48" s="17">
        <v>29</v>
      </c>
      <c r="C48" s="18">
        <v>3</v>
      </c>
      <c r="D48" s="18">
        <v>0</v>
      </c>
      <c r="E48" s="18">
        <v>70</v>
      </c>
      <c r="F48" s="18">
        <v>45</v>
      </c>
      <c r="G48" s="18">
        <v>9</v>
      </c>
      <c r="H48" s="18">
        <v>0</v>
      </c>
      <c r="I48" s="18">
        <v>2</v>
      </c>
      <c r="J48" s="18">
        <f t="shared" si="0"/>
        <v>24.9803698158879</v>
      </c>
      <c r="K48" s="18">
        <f t="shared" si="1"/>
        <v>25.2625654015219</v>
      </c>
      <c r="L48" s="18">
        <f t="shared" si="2"/>
        <v>22262.5654015219</v>
      </c>
      <c r="M48" s="18" t="str">
        <f t="shared" si="3"/>
        <v> </v>
      </c>
      <c r="N48" s="18">
        <f t="shared" si="4"/>
        <v>29</v>
      </c>
      <c r="O48" s="18" t="str">
        <f t="shared" si="5"/>
        <v> </v>
      </c>
      <c r="P48" s="18">
        <f t="shared" si="6"/>
        <v>29</v>
      </c>
      <c r="Q48" s="33"/>
      <c r="S48" t="s">
        <v>59</v>
      </c>
      <c r="T48">
        <v>1.71327054821924</v>
      </c>
      <c r="U48">
        <v>1.34353722573517</v>
      </c>
      <c r="V48">
        <v>1.27519395473524</v>
      </c>
      <c r="W48">
        <v>0.206580216957082</v>
      </c>
      <c r="X48">
        <v>-0.967716243954736</v>
      </c>
      <c r="Y48">
        <v>4.39425734039321</v>
      </c>
      <c r="Z48">
        <v>-0.967716243954736</v>
      </c>
      <c r="AA48">
        <v>4.39425734039321</v>
      </c>
    </row>
    <row r="49" ht="15.75" spans="1:27">
      <c r="A49" s="17">
        <v>73</v>
      </c>
      <c r="B49" s="17">
        <v>26.5</v>
      </c>
      <c r="C49" s="18">
        <v>4</v>
      </c>
      <c r="D49" s="18">
        <v>0</v>
      </c>
      <c r="E49" s="18">
        <v>74.7</v>
      </c>
      <c r="F49" s="18">
        <v>50.8</v>
      </c>
      <c r="G49" s="18">
        <v>8.2</v>
      </c>
      <c r="H49" s="18">
        <v>1</v>
      </c>
      <c r="I49" s="18">
        <v>10</v>
      </c>
      <c r="J49" s="18">
        <f t="shared" si="0"/>
        <v>26.4201453715629</v>
      </c>
      <c r="K49" s="18">
        <f t="shared" si="1"/>
        <v>26.1178527515135</v>
      </c>
      <c r="L49" s="18">
        <f t="shared" si="2"/>
        <v>22117.8527515136</v>
      </c>
      <c r="M49" s="18" t="str">
        <f t="shared" si="3"/>
        <v> </v>
      </c>
      <c r="N49" s="18">
        <f t="shared" si="4"/>
        <v>26.5</v>
      </c>
      <c r="O49" s="18">
        <f t="shared" si="5"/>
        <v>26.5</v>
      </c>
      <c r="P49" s="18" t="str">
        <f t="shared" si="6"/>
        <v> </v>
      </c>
      <c r="Q49" s="33"/>
      <c r="S49" s="31" t="s">
        <v>60</v>
      </c>
      <c r="T49" s="31">
        <v>-0.141097792816994</v>
      </c>
      <c r="U49" s="31">
        <v>0.101448260431251</v>
      </c>
      <c r="V49" s="31">
        <v>-1.39083501498394</v>
      </c>
      <c r="W49" s="31">
        <v>0.168810166958717</v>
      </c>
      <c r="X49" s="31">
        <v>-0.343534644655158</v>
      </c>
      <c r="Y49" s="31">
        <v>0.0613390590211706</v>
      </c>
      <c r="Z49" s="31">
        <v>-0.343534644655158</v>
      </c>
      <c r="AA49" s="31">
        <v>0.0613390590211706</v>
      </c>
    </row>
    <row r="50" ht="15" spans="1:27">
      <c r="A50" s="17">
        <v>3</v>
      </c>
      <c r="B50" s="17">
        <v>17</v>
      </c>
      <c r="C50" s="18">
        <v>1</v>
      </c>
      <c r="D50" s="18">
        <v>1</v>
      </c>
      <c r="E50" s="18">
        <v>60</v>
      </c>
      <c r="F50" s="18">
        <v>30</v>
      </c>
      <c r="G50" s="18">
        <v>15</v>
      </c>
      <c r="H50" s="18">
        <v>0</v>
      </c>
      <c r="I50" s="18">
        <v>10</v>
      </c>
      <c r="J50" s="18">
        <f t="shared" si="0"/>
        <v>20.6200658500334</v>
      </c>
      <c r="K50" s="18">
        <f t="shared" si="1"/>
        <v>22.9211478579019</v>
      </c>
      <c r="L50" s="18">
        <f t="shared" si="2"/>
        <v>21921.1478579019</v>
      </c>
      <c r="M50" s="18">
        <f t="shared" si="3"/>
        <v>17</v>
      </c>
      <c r="N50" s="18" t="str">
        <f t="shared" si="4"/>
        <v> </v>
      </c>
      <c r="O50" s="18" t="str">
        <f t="shared" si="5"/>
        <v> </v>
      </c>
      <c r="P50" s="18">
        <f t="shared" si="6"/>
        <v>17</v>
      </c>
      <c r="Q50" s="33"/>
      <c r="S50"/>
      <c r="T50"/>
      <c r="U50"/>
      <c r="V50"/>
      <c r="W50"/>
      <c r="X50"/>
      <c r="Y50"/>
      <c r="Z50"/>
      <c r="AA50"/>
    </row>
    <row r="51" spans="1:17">
      <c r="A51" s="17">
        <v>42</v>
      </c>
      <c r="B51" s="17">
        <v>31</v>
      </c>
      <c r="C51" s="18">
        <v>3</v>
      </c>
      <c r="D51" s="18">
        <v>0</v>
      </c>
      <c r="E51" s="18">
        <v>66</v>
      </c>
      <c r="F51" s="18">
        <v>48</v>
      </c>
      <c r="G51" s="18">
        <v>6</v>
      </c>
      <c r="H51" s="18">
        <v>0</v>
      </c>
      <c r="I51" s="18">
        <v>2</v>
      </c>
      <c r="J51" s="18">
        <f t="shared" si="0"/>
        <v>24.4510540227587</v>
      </c>
      <c r="K51" s="18">
        <f t="shared" si="1"/>
        <v>24.7332496083927</v>
      </c>
      <c r="L51" s="18">
        <f t="shared" si="2"/>
        <v>21733.2496083927</v>
      </c>
      <c r="M51" s="18" t="str">
        <f t="shared" si="3"/>
        <v> </v>
      </c>
      <c r="N51" s="18">
        <f t="shared" si="4"/>
        <v>31</v>
      </c>
      <c r="O51" s="18" t="str">
        <f t="shared" si="5"/>
        <v> </v>
      </c>
      <c r="P51" s="18">
        <f t="shared" si="6"/>
        <v>31</v>
      </c>
      <c r="Q51" s="33"/>
    </row>
    <row r="52" spans="1:17">
      <c r="A52" s="17">
        <v>48</v>
      </c>
      <c r="B52" s="17">
        <v>35.5</v>
      </c>
      <c r="C52" s="18">
        <v>3</v>
      </c>
      <c r="D52" s="18">
        <v>0</v>
      </c>
      <c r="E52" s="18">
        <v>62</v>
      </c>
      <c r="F52" s="18">
        <v>52</v>
      </c>
      <c r="G52" s="18">
        <v>8</v>
      </c>
      <c r="H52" s="18">
        <v>0</v>
      </c>
      <c r="I52" s="18">
        <v>3</v>
      </c>
      <c r="J52" s="18">
        <f t="shared" si="0"/>
        <v>24.2998301487533</v>
      </c>
      <c r="K52" s="18">
        <f t="shared" si="1"/>
        <v>24.7231235272043</v>
      </c>
      <c r="L52" s="18">
        <f t="shared" si="2"/>
        <v>21723.1235272043</v>
      </c>
      <c r="M52" s="18" t="str">
        <f t="shared" si="3"/>
        <v> </v>
      </c>
      <c r="N52" s="18">
        <f t="shared" si="4"/>
        <v>35.5</v>
      </c>
      <c r="O52" s="18" t="str">
        <f t="shared" si="5"/>
        <v> </v>
      </c>
      <c r="P52" s="18">
        <f t="shared" si="6"/>
        <v>35.5</v>
      </c>
      <c r="Q52" s="33"/>
    </row>
    <row r="53" spans="1:17">
      <c r="A53" s="17">
        <v>2</v>
      </c>
      <c r="B53" s="17">
        <v>16.5</v>
      </c>
      <c r="C53" s="18">
        <v>1</v>
      </c>
      <c r="D53" s="18">
        <v>1</v>
      </c>
      <c r="E53" s="18">
        <v>60</v>
      </c>
      <c r="F53" s="18">
        <v>27</v>
      </c>
      <c r="G53" s="18">
        <v>22.4</v>
      </c>
      <c r="H53" s="18">
        <v>0</v>
      </c>
      <c r="I53" s="18">
        <v>10</v>
      </c>
      <c r="J53" s="18">
        <f t="shared" si="0"/>
        <v>20.4078304123531</v>
      </c>
      <c r="K53" s="18">
        <f t="shared" si="1"/>
        <v>22.7089124202216</v>
      </c>
      <c r="L53" s="18">
        <f t="shared" si="2"/>
        <v>21708.9124202216</v>
      </c>
      <c r="M53" s="18">
        <f t="shared" si="3"/>
        <v>16.5</v>
      </c>
      <c r="N53" s="18" t="str">
        <f t="shared" si="4"/>
        <v> </v>
      </c>
      <c r="O53" s="18" t="str">
        <f t="shared" si="5"/>
        <v> </v>
      </c>
      <c r="P53" s="18">
        <f t="shared" si="6"/>
        <v>16.5</v>
      </c>
      <c r="Q53" s="33"/>
    </row>
    <row r="54" spans="1:17">
      <c r="A54" s="17">
        <v>53</v>
      </c>
      <c r="B54" s="17">
        <v>23</v>
      </c>
      <c r="C54" s="18">
        <v>3</v>
      </c>
      <c r="D54" s="18">
        <v>0</v>
      </c>
      <c r="E54" s="18">
        <v>69.7</v>
      </c>
      <c r="F54" s="18">
        <v>42</v>
      </c>
      <c r="G54" s="18">
        <v>10.8</v>
      </c>
      <c r="H54" s="18">
        <v>0</v>
      </c>
      <c r="I54" s="18">
        <v>15</v>
      </c>
      <c r="J54" s="18">
        <f t="shared" si="0"/>
        <v>22.5220936565089</v>
      </c>
      <c r="K54" s="18">
        <f t="shared" si="1"/>
        <v>24.6385605487638</v>
      </c>
      <c r="L54" s="18">
        <f t="shared" si="2"/>
        <v>21638.5605487638</v>
      </c>
      <c r="M54" s="18" t="str">
        <f t="shared" si="3"/>
        <v> </v>
      </c>
      <c r="N54" s="18">
        <f t="shared" si="4"/>
        <v>23</v>
      </c>
      <c r="O54" s="18" t="str">
        <f t="shared" si="5"/>
        <v> </v>
      </c>
      <c r="P54" s="18">
        <f t="shared" si="6"/>
        <v>23</v>
      </c>
      <c r="Q54" s="33"/>
    </row>
    <row r="55" spans="1:17">
      <c r="A55" s="17">
        <v>33</v>
      </c>
      <c r="B55" s="17">
        <v>15.5</v>
      </c>
      <c r="C55" s="18">
        <v>3</v>
      </c>
      <c r="D55" s="18">
        <v>1</v>
      </c>
      <c r="E55" s="18">
        <v>68.1</v>
      </c>
      <c r="F55" s="18">
        <v>44.4</v>
      </c>
      <c r="G55" s="18">
        <v>7.2</v>
      </c>
      <c r="H55" s="18">
        <v>0</v>
      </c>
      <c r="I55" s="18">
        <v>5</v>
      </c>
      <c r="J55" s="18">
        <f t="shared" si="0"/>
        <v>22.9497687052543</v>
      </c>
      <c r="K55" s="18">
        <f t="shared" si="1"/>
        <v>24.5453617490378</v>
      </c>
      <c r="L55" s="18">
        <f t="shared" si="2"/>
        <v>21545.3617490378</v>
      </c>
      <c r="M55" s="18">
        <f t="shared" si="3"/>
        <v>15.5</v>
      </c>
      <c r="N55" s="18" t="str">
        <f t="shared" si="4"/>
        <v> </v>
      </c>
      <c r="O55" s="18" t="str">
        <f t="shared" si="5"/>
        <v> </v>
      </c>
      <c r="P55" s="18">
        <f t="shared" si="6"/>
        <v>15.5</v>
      </c>
      <c r="Q55" s="33"/>
    </row>
    <row r="56" spans="1:17">
      <c r="A56" s="17">
        <v>69</v>
      </c>
      <c r="B56" s="17">
        <v>23</v>
      </c>
      <c r="C56" s="18">
        <v>4</v>
      </c>
      <c r="D56" s="18">
        <v>0</v>
      </c>
      <c r="E56" s="18">
        <v>74</v>
      </c>
      <c r="F56" s="18">
        <v>49</v>
      </c>
      <c r="G56" s="18">
        <v>6.5</v>
      </c>
      <c r="H56" s="18">
        <v>0</v>
      </c>
      <c r="I56" s="18">
        <v>15</v>
      </c>
      <c r="J56" s="18">
        <f t="shared" si="0"/>
        <v>23.329261709198</v>
      </c>
      <c r="K56" s="18">
        <f t="shared" si="1"/>
        <v>25.4457286014529</v>
      </c>
      <c r="L56" s="18">
        <f t="shared" si="2"/>
        <v>21445.7286014529</v>
      </c>
      <c r="M56" s="18" t="str">
        <f t="shared" si="3"/>
        <v> </v>
      </c>
      <c r="N56" s="18">
        <f t="shared" si="4"/>
        <v>23</v>
      </c>
      <c r="O56" s="18" t="str">
        <f t="shared" si="5"/>
        <v> </v>
      </c>
      <c r="P56" s="18">
        <f t="shared" si="6"/>
        <v>23</v>
      </c>
      <c r="Q56" s="33"/>
    </row>
    <row r="57" spans="1:17">
      <c r="A57" s="17">
        <v>72</v>
      </c>
      <c r="B57" s="17">
        <v>23</v>
      </c>
      <c r="C57" s="18">
        <v>4</v>
      </c>
      <c r="D57" s="18">
        <v>0</v>
      </c>
      <c r="E57" s="18">
        <v>74</v>
      </c>
      <c r="F57" s="18">
        <v>45.8</v>
      </c>
      <c r="G57" s="18">
        <v>9</v>
      </c>
      <c r="H57" s="18">
        <v>0</v>
      </c>
      <c r="I57" s="18">
        <v>10</v>
      </c>
      <c r="J57" s="18">
        <f t="shared" si="0"/>
        <v>23.4844450868416</v>
      </c>
      <c r="K57" s="18">
        <f t="shared" si="1"/>
        <v>24.8954230150115</v>
      </c>
      <c r="L57" s="18">
        <f t="shared" si="2"/>
        <v>20895.4230150115</v>
      </c>
      <c r="M57" s="18" t="str">
        <f t="shared" si="3"/>
        <v> </v>
      </c>
      <c r="N57" s="18">
        <f t="shared" si="4"/>
        <v>23</v>
      </c>
      <c r="O57" s="18" t="str">
        <f t="shared" si="5"/>
        <v> </v>
      </c>
      <c r="P57" s="18">
        <f t="shared" si="6"/>
        <v>23</v>
      </c>
      <c r="Q57" s="33"/>
    </row>
    <row r="58" spans="1:17">
      <c r="A58" s="17">
        <v>22</v>
      </c>
      <c r="B58" s="17">
        <v>17</v>
      </c>
      <c r="C58" s="18">
        <v>2</v>
      </c>
      <c r="D58" s="18">
        <v>1</v>
      </c>
      <c r="E58" s="18">
        <v>60</v>
      </c>
      <c r="F58" s="18">
        <v>38</v>
      </c>
      <c r="G58" s="18">
        <v>10</v>
      </c>
      <c r="H58" s="18">
        <v>0</v>
      </c>
      <c r="I58" s="18">
        <v>12</v>
      </c>
      <c r="J58" s="18">
        <f t="shared" si="0"/>
        <v>20.2406394527116</v>
      </c>
      <c r="K58" s="18">
        <f t="shared" si="1"/>
        <v>22.8239170462141</v>
      </c>
      <c r="L58" s="18">
        <f t="shared" si="2"/>
        <v>20823.9170462141</v>
      </c>
      <c r="M58" s="18">
        <f t="shared" si="3"/>
        <v>17</v>
      </c>
      <c r="N58" s="18" t="str">
        <f t="shared" si="4"/>
        <v> </v>
      </c>
      <c r="O58" s="18" t="str">
        <f t="shared" si="5"/>
        <v> </v>
      </c>
      <c r="P58" s="18">
        <f t="shared" si="6"/>
        <v>17</v>
      </c>
      <c r="Q58" s="33"/>
    </row>
    <row r="59" spans="1:17">
      <c r="A59" s="17">
        <v>13</v>
      </c>
      <c r="B59" s="17">
        <v>21</v>
      </c>
      <c r="C59" s="18">
        <v>1</v>
      </c>
      <c r="D59" s="18">
        <v>0</v>
      </c>
      <c r="E59" s="18">
        <v>53</v>
      </c>
      <c r="F59" s="18">
        <v>26</v>
      </c>
      <c r="G59" s="18">
        <v>16</v>
      </c>
      <c r="H59" s="18">
        <v>1</v>
      </c>
      <c r="I59" s="18">
        <v>5</v>
      </c>
      <c r="J59" s="18">
        <f t="shared" si="0"/>
        <v>21.3532478236282</v>
      </c>
      <c r="K59" s="18">
        <f t="shared" si="1"/>
        <v>20.3454662394939</v>
      </c>
      <c r="L59" s="18">
        <f t="shared" si="2"/>
        <v>19345.4662394939</v>
      </c>
      <c r="M59" s="18" t="str">
        <f t="shared" si="3"/>
        <v> </v>
      </c>
      <c r="N59" s="18">
        <f t="shared" si="4"/>
        <v>21</v>
      </c>
      <c r="O59" s="18">
        <f t="shared" si="5"/>
        <v>21</v>
      </c>
      <c r="P59" s="18" t="str">
        <f t="shared" si="6"/>
        <v> </v>
      </c>
      <c r="Q59" s="33"/>
    </row>
    <row r="60" spans="1:17">
      <c r="A60" s="17">
        <v>4</v>
      </c>
      <c r="B60" s="17">
        <v>15</v>
      </c>
      <c r="C60" s="18">
        <v>1</v>
      </c>
      <c r="D60" s="18">
        <v>1</v>
      </c>
      <c r="E60" s="18">
        <v>53</v>
      </c>
      <c r="F60" s="18">
        <v>26.2</v>
      </c>
      <c r="G60" s="18">
        <v>13</v>
      </c>
      <c r="H60" s="18">
        <v>0</v>
      </c>
      <c r="I60" s="18">
        <v>15</v>
      </c>
      <c r="J60" s="18">
        <f t="shared" si="0"/>
        <v>17.2024950495461</v>
      </c>
      <c r="K60" s="18">
        <f t="shared" si="1"/>
        <v>20.2090660214996</v>
      </c>
      <c r="L60" s="18">
        <f t="shared" si="2"/>
        <v>19209.0660214996</v>
      </c>
      <c r="M60" s="18">
        <f t="shared" si="3"/>
        <v>15</v>
      </c>
      <c r="N60" s="18" t="str">
        <f t="shared" si="4"/>
        <v> </v>
      </c>
      <c r="O60" s="18" t="str">
        <f t="shared" si="5"/>
        <v> </v>
      </c>
      <c r="P60" s="18">
        <f t="shared" si="6"/>
        <v>15</v>
      </c>
      <c r="Q60" s="33"/>
    </row>
    <row r="61" spans="1:17">
      <c r="A61" s="17">
        <v>18</v>
      </c>
      <c r="B61" s="17">
        <v>26</v>
      </c>
      <c r="C61" s="18">
        <v>2</v>
      </c>
      <c r="D61" s="18">
        <v>1</v>
      </c>
      <c r="E61" s="18">
        <v>55.5</v>
      </c>
      <c r="F61" s="18">
        <v>35</v>
      </c>
      <c r="G61" s="18">
        <v>8</v>
      </c>
      <c r="H61" s="18">
        <v>0</v>
      </c>
      <c r="I61" s="18">
        <v>10</v>
      </c>
      <c r="J61" s="18">
        <f t="shared" si="0"/>
        <v>18.6145000656323</v>
      </c>
      <c r="K61" s="18">
        <f t="shared" si="1"/>
        <v>20.9155820735008</v>
      </c>
      <c r="L61" s="18">
        <f t="shared" si="2"/>
        <v>18915.5820735008</v>
      </c>
      <c r="M61" s="18">
        <f t="shared" si="3"/>
        <v>26</v>
      </c>
      <c r="N61" s="18" t="str">
        <f t="shared" si="4"/>
        <v> </v>
      </c>
      <c r="O61" s="18" t="str">
        <f t="shared" si="5"/>
        <v> </v>
      </c>
      <c r="P61" s="18">
        <f t="shared" si="6"/>
        <v>26</v>
      </c>
      <c r="Q61" s="33"/>
    </row>
    <row r="62" spans="1:17">
      <c r="A62" s="17">
        <v>52</v>
      </c>
      <c r="B62" s="17">
        <v>22</v>
      </c>
      <c r="C62" s="18">
        <v>3</v>
      </c>
      <c r="D62" s="18">
        <v>0</v>
      </c>
      <c r="E62" s="18">
        <v>62</v>
      </c>
      <c r="F62" s="18">
        <v>37</v>
      </c>
      <c r="G62" s="18">
        <v>10.2</v>
      </c>
      <c r="H62" s="18">
        <v>1</v>
      </c>
      <c r="I62" s="18">
        <v>5</v>
      </c>
      <c r="J62" s="18">
        <f t="shared" si="0"/>
        <v>22.5796559276092</v>
      </c>
      <c r="K62" s="18">
        <f t="shared" si="1"/>
        <v>21.5718743434749</v>
      </c>
      <c r="L62" s="18">
        <f t="shared" si="2"/>
        <v>18571.8743434749</v>
      </c>
      <c r="M62" s="18" t="str">
        <f t="shared" si="3"/>
        <v> </v>
      </c>
      <c r="N62" s="18">
        <f t="shared" si="4"/>
        <v>22</v>
      </c>
      <c r="O62" s="18">
        <f t="shared" si="5"/>
        <v>22</v>
      </c>
      <c r="P62" s="18" t="str">
        <f t="shared" si="6"/>
        <v> </v>
      </c>
      <c r="Q62" s="33"/>
    </row>
    <row r="63" ht="15" spans="1:27">
      <c r="A63" s="17">
        <v>24</v>
      </c>
      <c r="B63" s="17">
        <v>21</v>
      </c>
      <c r="C63" s="18">
        <v>2</v>
      </c>
      <c r="D63" s="18">
        <v>0</v>
      </c>
      <c r="E63" s="18">
        <v>54.6</v>
      </c>
      <c r="F63" s="18">
        <v>32</v>
      </c>
      <c r="G63" s="18">
        <v>10</v>
      </c>
      <c r="H63" s="18">
        <v>1</v>
      </c>
      <c r="I63" s="18">
        <v>20</v>
      </c>
      <c r="J63" s="18">
        <f t="shared" si="0"/>
        <v>19.0440318395567</v>
      </c>
      <c r="K63" s="18">
        <f t="shared" si="1"/>
        <v>20.1527171476773</v>
      </c>
      <c r="L63" s="18">
        <f t="shared" si="2"/>
        <v>18152.7171476773</v>
      </c>
      <c r="M63" s="18" t="str">
        <f t="shared" si="3"/>
        <v> </v>
      </c>
      <c r="N63" s="18">
        <f t="shared" si="4"/>
        <v>21</v>
      </c>
      <c r="O63" s="18">
        <f t="shared" si="5"/>
        <v>21</v>
      </c>
      <c r="P63" s="18" t="str">
        <f t="shared" si="6"/>
        <v> </v>
      </c>
      <c r="Q63" s="33"/>
      <c r="S63"/>
      <c r="T63"/>
      <c r="U63"/>
      <c r="V63"/>
      <c r="W63"/>
      <c r="X63"/>
      <c r="Y63"/>
      <c r="Z63"/>
      <c r="AA63"/>
    </row>
    <row r="64" ht="15" spans="1:27">
      <c r="A64" s="17">
        <v>39</v>
      </c>
      <c r="B64" s="17">
        <v>17.8</v>
      </c>
      <c r="C64" s="18">
        <v>3</v>
      </c>
      <c r="D64" s="18">
        <v>0</v>
      </c>
      <c r="E64" s="18">
        <v>58</v>
      </c>
      <c r="F64" s="18">
        <v>39</v>
      </c>
      <c r="G64" s="18">
        <v>6.2</v>
      </c>
      <c r="H64" s="18">
        <v>0</v>
      </c>
      <c r="I64" s="18">
        <v>10</v>
      </c>
      <c r="J64" s="18">
        <f t="shared" si="0"/>
        <v>19.3526290706175</v>
      </c>
      <c r="K64" s="18">
        <f t="shared" si="1"/>
        <v>20.7636069987874</v>
      </c>
      <c r="L64" s="18">
        <f t="shared" si="2"/>
        <v>17763.6069987874</v>
      </c>
      <c r="M64" s="18" t="str">
        <f t="shared" si="3"/>
        <v> </v>
      </c>
      <c r="N64" s="18">
        <f t="shared" si="4"/>
        <v>17.8</v>
      </c>
      <c r="O64" s="18" t="str">
        <f t="shared" si="5"/>
        <v> </v>
      </c>
      <c r="P64" s="18">
        <f t="shared" si="6"/>
        <v>17.8</v>
      </c>
      <c r="Q64" s="33"/>
      <c r="S64"/>
      <c r="T64"/>
      <c r="U64"/>
      <c r="V64"/>
      <c r="W64"/>
      <c r="X64"/>
      <c r="Y64"/>
      <c r="Z64"/>
      <c r="AA64"/>
    </row>
    <row r="65" spans="1:17">
      <c r="A65" s="17">
        <v>45</v>
      </c>
      <c r="B65" s="17">
        <v>21.5</v>
      </c>
      <c r="C65" s="18">
        <v>3</v>
      </c>
      <c r="D65" s="18">
        <v>0</v>
      </c>
      <c r="E65" s="18">
        <v>55</v>
      </c>
      <c r="F65" s="18">
        <v>40.5</v>
      </c>
      <c r="G65" s="18">
        <v>6</v>
      </c>
      <c r="H65" s="18">
        <v>1</v>
      </c>
      <c r="I65" s="18">
        <v>15</v>
      </c>
      <c r="J65" s="18">
        <f t="shared" si="0"/>
        <v>19.9223768585039</v>
      </c>
      <c r="K65" s="18">
        <f t="shared" si="1"/>
        <v>20.3255732025395</v>
      </c>
      <c r="L65" s="18">
        <f t="shared" si="2"/>
        <v>17325.5732025395</v>
      </c>
      <c r="M65" s="18" t="str">
        <f t="shared" si="3"/>
        <v> </v>
      </c>
      <c r="N65" s="18">
        <f t="shared" si="4"/>
        <v>21.5</v>
      </c>
      <c r="O65" s="18">
        <f t="shared" si="5"/>
        <v>21.5</v>
      </c>
      <c r="P65" s="18" t="str">
        <f t="shared" si="6"/>
        <v> </v>
      </c>
      <c r="Q65" s="33"/>
    </row>
    <row r="66" spans="1:17">
      <c r="A66" s="17">
        <v>47</v>
      </c>
      <c r="B66" s="17">
        <v>21</v>
      </c>
      <c r="C66" s="18">
        <v>3</v>
      </c>
      <c r="D66" s="18">
        <v>0</v>
      </c>
      <c r="E66" s="18">
        <v>57</v>
      </c>
      <c r="F66" s="18">
        <v>38</v>
      </c>
      <c r="G66" s="18">
        <v>6.3</v>
      </c>
      <c r="H66" s="18">
        <v>0</v>
      </c>
      <c r="I66" s="18">
        <v>7</v>
      </c>
      <c r="J66" s="18">
        <f t="shared" si="0"/>
        <v>19.3115830898078</v>
      </c>
      <c r="K66" s="18">
        <f t="shared" si="1"/>
        <v>20.2992676395267</v>
      </c>
      <c r="L66" s="18">
        <f t="shared" si="2"/>
        <v>17299.2676395267</v>
      </c>
      <c r="M66" s="18" t="str">
        <f t="shared" si="3"/>
        <v> </v>
      </c>
      <c r="N66" s="18">
        <f t="shared" si="4"/>
        <v>21</v>
      </c>
      <c r="O66" s="18" t="str">
        <f t="shared" si="5"/>
        <v> </v>
      </c>
      <c r="P66" s="18">
        <f t="shared" si="6"/>
        <v>21</v>
      </c>
      <c r="Q66" s="33"/>
    </row>
    <row r="67" spans="1:17">
      <c r="A67" s="17">
        <v>27</v>
      </c>
      <c r="B67" s="17">
        <v>19.5</v>
      </c>
      <c r="C67" s="18">
        <v>2</v>
      </c>
      <c r="D67" s="18">
        <v>0</v>
      </c>
      <c r="E67" s="18">
        <v>53.5</v>
      </c>
      <c r="F67" s="18">
        <v>29.5</v>
      </c>
      <c r="G67" s="18">
        <v>7</v>
      </c>
      <c r="H67" s="18">
        <v>1</v>
      </c>
      <c r="I67" s="18">
        <v>15</v>
      </c>
      <c r="J67" s="18">
        <f t="shared" si="0"/>
        <v>18.7455135227098</v>
      </c>
      <c r="K67" s="18">
        <f t="shared" si="1"/>
        <v>19.1487098667455</v>
      </c>
      <c r="L67" s="18">
        <f t="shared" si="2"/>
        <v>17148.7098667455</v>
      </c>
      <c r="M67" s="18" t="str">
        <f t="shared" si="3"/>
        <v> </v>
      </c>
      <c r="N67" s="18">
        <f t="shared" si="4"/>
        <v>19.5</v>
      </c>
      <c r="O67" s="18">
        <f t="shared" si="5"/>
        <v>19.5</v>
      </c>
      <c r="P67" s="18" t="str">
        <f t="shared" si="6"/>
        <v> </v>
      </c>
      <c r="Q67" s="33"/>
    </row>
    <row r="68" spans="1:17">
      <c r="A68" s="17">
        <v>30</v>
      </c>
      <c r="B68" s="17">
        <v>16.1</v>
      </c>
      <c r="C68" s="18">
        <v>2</v>
      </c>
      <c r="D68" s="18">
        <v>0</v>
      </c>
      <c r="E68" s="18">
        <v>50.6</v>
      </c>
      <c r="F68" s="18">
        <v>30.8</v>
      </c>
      <c r="G68" s="18">
        <v>7.9</v>
      </c>
      <c r="H68" s="18">
        <v>0</v>
      </c>
      <c r="I68" s="18">
        <v>10</v>
      </c>
      <c r="J68" s="18">
        <f t="shared" si="0"/>
        <v>17.3471305643211</v>
      </c>
      <c r="K68" s="18">
        <f t="shared" si="1"/>
        <v>18.758108492491</v>
      </c>
      <c r="L68" s="18">
        <f t="shared" si="2"/>
        <v>16758.108492491</v>
      </c>
      <c r="M68" s="18" t="str">
        <f t="shared" si="3"/>
        <v> </v>
      </c>
      <c r="N68" s="18">
        <f t="shared" si="4"/>
        <v>16.1</v>
      </c>
      <c r="O68" s="18" t="str">
        <f t="shared" si="5"/>
        <v> </v>
      </c>
      <c r="P68" s="18">
        <f t="shared" si="6"/>
        <v>16.1</v>
      </c>
      <c r="Q68" s="33"/>
    </row>
    <row r="69" spans="1:17">
      <c r="A69" s="17">
        <v>32</v>
      </c>
      <c r="B69" s="17">
        <v>16</v>
      </c>
      <c r="C69" s="18">
        <v>2</v>
      </c>
      <c r="D69" s="18">
        <v>0</v>
      </c>
      <c r="E69" s="18">
        <v>50.1</v>
      </c>
      <c r="F69" s="18">
        <v>31</v>
      </c>
      <c r="G69" s="18">
        <v>6</v>
      </c>
      <c r="H69" s="18">
        <v>0</v>
      </c>
      <c r="I69" s="18">
        <v>10</v>
      </c>
      <c r="J69" s="18">
        <f t="shared" si="0"/>
        <v>17.1510691895282</v>
      </c>
      <c r="K69" s="18">
        <f t="shared" si="1"/>
        <v>18.5620471176981</v>
      </c>
      <c r="L69" s="18">
        <f t="shared" si="2"/>
        <v>16562.0471176981</v>
      </c>
      <c r="M69" s="18" t="str">
        <f t="shared" si="3"/>
        <v> </v>
      </c>
      <c r="N69" s="18">
        <f t="shared" si="4"/>
        <v>16</v>
      </c>
      <c r="O69" s="18" t="str">
        <f t="shared" si="5"/>
        <v> </v>
      </c>
      <c r="P69" s="18">
        <f t="shared" si="6"/>
        <v>16</v>
      </c>
      <c r="Q69" s="33"/>
    </row>
    <row r="70" spans="1:17">
      <c r="A70" s="17">
        <v>23</v>
      </c>
      <c r="B70" s="17">
        <v>18</v>
      </c>
      <c r="C70" s="18">
        <v>2</v>
      </c>
      <c r="D70" s="18">
        <v>0</v>
      </c>
      <c r="E70" s="18">
        <v>50</v>
      </c>
      <c r="F70" s="18">
        <v>30</v>
      </c>
      <c r="G70" s="18">
        <v>8.7</v>
      </c>
      <c r="H70" s="18">
        <v>1</v>
      </c>
      <c r="I70" s="18">
        <v>15</v>
      </c>
      <c r="J70" s="18">
        <f t="shared" si="0"/>
        <v>18.0769741902772</v>
      </c>
      <c r="K70" s="18">
        <f t="shared" si="1"/>
        <v>18.4801705343129</v>
      </c>
      <c r="L70" s="18">
        <f t="shared" si="2"/>
        <v>16480.1705343129</v>
      </c>
      <c r="M70" s="18" t="str">
        <f t="shared" si="3"/>
        <v> </v>
      </c>
      <c r="N70" s="18">
        <f t="shared" si="4"/>
        <v>18</v>
      </c>
      <c r="O70" s="18">
        <f t="shared" si="5"/>
        <v>18</v>
      </c>
      <c r="P70" s="18" t="str">
        <f t="shared" si="6"/>
        <v> </v>
      </c>
      <c r="Q70" s="33"/>
    </row>
    <row r="71" spans="1:17">
      <c r="A71" s="17">
        <v>46</v>
      </c>
      <c r="B71" s="17">
        <v>15.3</v>
      </c>
      <c r="C71" s="18">
        <v>3</v>
      </c>
      <c r="D71" s="18">
        <v>0</v>
      </c>
      <c r="E71" s="18">
        <v>53.7</v>
      </c>
      <c r="F71" s="18">
        <v>37.6</v>
      </c>
      <c r="G71" s="18">
        <v>5.5</v>
      </c>
      <c r="H71" s="18">
        <v>1</v>
      </c>
      <c r="I71" s="18">
        <v>3</v>
      </c>
      <c r="J71" s="18">
        <f t="shared" si="0"/>
        <v>20.6238444766684</v>
      </c>
      <c r="K71" s="18">
        <f t="shared" si="1"/>
        <v>19.3338673069002</v>
      </c>
      <c r="L71" s="18">
        <f t="shared" si="2"/>
        <v>16333.8673069002</v>
      </c>
      <c r="M71" s="18" t="str">
        <f t="shared" si="3"/>
        <v> </v>
      </c>
      <c r="N71" s="18">
        <f t="shared" si="4"/>
        <v>15.3</v>
      </c>
      <c r="O71" s="18">
        <f t="shared" si="5"/>
        <v>15.3</v>
      </c>
      <c r="P71" s="18" t="str">
        <f t="shared" si="6"/>
        <v> </v>
      </c>
      <c r="Q71" s="33"/>
    </row>
    <row r="72" spans="1:17">
      <c r="A72" s="17">
        <v>7</v>
      </c>
      <c r="B72" s="17">
        <v>23</v>
      </c>
      <c r="C72" s="18">
        <v>1</v>
      </c>
      <c r="D72" s="18">
        <v>1</v>
      </c>
      <c r="E72" s="18">
        <v>43</v>
      </c>
      <c r="F72" s="18">
        <v>25.5</v>
      </c>
      <c r="G72" s="18">
        <v>8.5</v>
      </c>
      <c r="H72" s="18">
        <v>0</v>
      </c>
      <c r="I72" s="18">
        <v>5</v>
      </c>
      <c r="J72" s="18">
        <f t="shared" si="0"/>
        <v>15.6754476211861</v>
      </c>
      <c r="K72" s="18">
        <f t="shared" si="1"/>
        <v>17.2710406649697</v>
      </c>
      <c r="L72" s="18">
        <f t="shared" si="2"/>
        <v>16271.0406649697</v>
      </c>
      <c r="M72" s="18">
        <f t="shared" si="3"/>
        <v>23</v>
      </c>
      <c r="N72" s="18" t="str">
        <f t="shared" si="4"/>
        <v> </v>
      </c>
      <c r="O72" s="18" t="str">
        <f t="shared" si="5"/>
        <v> </v>
      </c>
      <c r="P72" s="18">
        <f t="shared" si="6"/>
        <v>23</v>
      </c>
      <c r="Q72" s="33"/>
    </row>
    <row r="73" spans="1:17">
      <c r="A73" s="17">
        <v>17</v>
      </c>
      <c r="B73" s="17">
        <v>22.5</v>
      </c>
      <c r="C73" s="18">
        <v>2</v>
      </c>
      <c r="D73" s="18">
        <v>1</v>
      </c>
      <c r="E73" s="18">
        <v>48</v>
      </c>
      <c r="F73" s="18">
        <v>29</v>
      </c>
      <c r="G73" s="18">
        <v>8</v>
      </c>
      <c r="H73" s="18">
        <v>1</v>
      </c>
      <c r="I73" s="18">
        <v>15</v>
      </c>
      <c r="J73" s="18">
        <f t="shared" si="0"/>
        <v>16.4230298174339</v>
      </c>
      <c r="K73" s="18">
        <f t="shared" si="1"/>
        <v>17.7163302411681</v>
      </c>
      <c r="L73" s="18">
        <f t="shared" si="2"/>
        <v>15716.3302411681</v>
      </c>
      <c r="M73" s="18">
        <f t="shared" si="3"/>
        <v>22.5</v>
      </c>
      <c r="N73" s="18" t="str">
        <f t="shared" si="4"/>
        <v> </v>
      </c>
      <c r="O73" s="18">
        <f t="shared" si="5"/>
        <v>22.5</v>
      </c>
      <c r="P73" s="18" t="str">
        <f t="shared" si="6"/>
        <v> </v>
      </c>
      <c r="Q73" s="33"/>
    </row>
    <row r="74" spans="1:17">
      <c r="A74" s="17">
        <v>19</v>
      </c>
      <c r="B74" s="17">
        <v>18.5</v>
      </c>
      <c r="C74" s="18">
        <v>2</v>
      </c>
      <c r="D74" s="18">
        <v>1</v>
      </c>
      <c r="E74" s="18">
        <v>48</v>
      </c>
      <c r="F74" s="18">
        <v>28</v>
      </c>
      <c r="G74" s="18">
        <v>8</v>
      </c>
      <c r="H74" s="18">
        <v>0</v>
      </c>
      <c r="I74" s="18">
        <v>10</v>
      </c>
      <c r="J74" s="18">
        <f t="shared" si="0"/>
        <v>15.196356221837</v>
      </c>
      <c r="K74" s="18">
        <f t="shared" si="1"/>
        <v>17.4974382297055</v>
      </c>
      <c r="L74" s="18">
        <f t="shared" si="2"/>
        <v>15497.4382297055</v>
      </c>
      <c r="M74" s="18">
        <f t="shared" si="3"/>
        <v>18.5</v>
      </c>
      <c r="N74" s="18" t="str">
        <f t="shared" si="4"/>
        <v> </v>
      </c>
      <c r="O74" s="18" t="str">
        <f t="shared" si="5"/>
        <v> </v>
      </c>
      <c r="P74" s="18">
        <f t="shared" si="6"/>
        <v>18.5</v>
      </c>
      <c r="Q74" s="33"/>
    </row>
    <row r="75" spans="1:17">
      <c r="A75" s="17">
        <v>29</v>
      </c>
      <c r="B75" s="17">
        <v>13.3</v>
      </c>
      <c r="C75" s="18">
        <v>2</v>
      </c>
      <c r="D75" s="18">
        <v>0</v>
      </c>
      <c r="E75" s="18">
        <v>45</v>
      </c>
      <c r="F75" s="18">
        <v>30</v>
      </c>
      <c r="G75" s="18">
        <v>5.5</v>
      </c>
      <c r="H75" s="18">
        <v>0</v>
      </c>
      <c r="I75" s="18">
        <v>5</v>
      </c>
      <c r="J75" s="18">
        <f t="shared" si="0"/>
        <v>16.325224532884</v>
      </c>
      <c r="K75" s="18">
        <f t="shared" si="1"/>
        <v>17.030713496969</v>
      </c>
      <c r="L75" s="18">
        <f t="shared" si="2"/>
        <v>15030.713496969</v>
      </c>
      <c r="M75" s="18" t="str">
        <f t="shared" si="3"/>
        <v> </v>
      </c>
      <c r="N75" s="18">
        <f t="shared" si="4"/>
        <v>13.3</v>
      </c>
      <c r="O75" s="18" t="str">
        <f t="shared" si="5"/>
        <v> </v>
      </c>
      <c r="P75" s="18">
        <f t="shared" si="6"/>
        <v>13.3</v>
      </c>
      <c r="Q75" s="33"/>
    </row>
    <row r="76" spans="1:17">
      <c r="A76" s="17">
        <v>28</v>
      </c>
      <c r="B76" s="17">
        <v>14.2</v>
      </c>
      <c r="C76" s="18">
        <v>2</v>
      </c>
      <c r="D76" s="18">
        <v>0</v>
      </c>
      <c r="E76" s="18">
        <v>45</v>
      </c>
      <c r="F76" s="18">
        <v>29</v>
      </c>
      <c r="G76" s="18">
        <v>6</v>
      </c>
      <c r="H76" s="18">
        <v>1</v>
      </c>
      <c r="I76" s="18">
        <v>12</v>
      </c>
      <c r="J76" s="18">
        <f t="shared" si="0"/>
        <v>16.8619482899695</v>
      </c>
      <c r="K76" s="18">
        <f t="shared" si="1"/>
        <v>16.8418512555542</v>
      </c>
      <c r="L76" s="18">
        <f t="shared" si="2"/>
        <v>14841.8512555542</v>
      </c>
      <c r="M76" s="18" t="str">
        <f t="shared" si="3"/>
        <v> </v>
      </c>
      <c r="N76" s="18">
        <f t="shared" si="4"/>
        <v>14.2</v>
      </c>
      <c r="O76" s="18">
        <f t="shared" si="5"/>
        <v>14.2</v>
      </c>
      <c r="P76" s="18" t="str">
        <f t="shared" si="6"/>
        <v> </v>
      </c>
      <c r="Q76" s="33"/>
    </row>
    <row r="77" spans="1:17">
      <c r="A77" s="17">
        <v>20</v>
      </c>
      <c r="B77" s="17">
        <v>13.2</v>
      </c>
      <c r="C77" s="18">
        <v>2</v>
      </c>
      <c r="D77" s="18">
        <v>1</v>
      </c>
      <c r="E77" s="18">
        <v>44.1</v>
      </c>
      <c r="F77" s="18">
        <v>30</v>
      </c>
      <c r="G77" s="18">
        <v>6</v>
      </c>
      <c r="H77" s="18">
        <v>1</v>
      </c>
      <c r="I77" s="18">
        <v>25</v>
      </c>
      <c r="J77" s="18">
        <f t="shared" si="0"/>
        <v>14.1301569434858</v>
      </c>
      <c r="K77" s="18">
        <f t="shared" si="1"/>
        <v>16.83443529539</v>
      </c>
      <c r="L77" s="18">
        <f t="shared" si="2"/>
        <v>14834.43529539</v>
      </c>
      <c r="M77" s="18">
        <f t="shared" si="3"/>
        <v>13.2</v>
      </c>
      <c r="N77" s="18" t="str">
        <f t="shared" si="4"/>
        <v> </v>
      </c>
      <c r="O77" s="18">
        <f t="shared" si="5"/>
        <v>13.2</v>
      </c>
      <c r="P77" s="18" t="str">
        <f t="shared" si="6"/>
        <v> </v>
      </c>
      <c r="Q77" s="33"/>
    </row>
    <row r="78" spans="1:17">
      <c r="A78" s="17">
        <v>31</v>
      </c>
      <c r="B78" s="17">
        <v>13.5</v>
      </c>
      <c r="C78" s="18">
        <v>2</v>
      </c>
      <c r="D78" s="18">
        <v>0</v>
      </c>
      <c r="E78" s="18">
        <v>42.5</v>
      </c>
      <c r="F78" s="18">
        <v>28</v>
      </c>
      <c r="G78" s="18">
        <v>5.2</v>
      </c>
      <c r="H78" s="18">
        <v>1</v>
      </c>
      <c r="I78" s="18">
        <v>25</v>
      </c>
      <c r="J78" s="18">
        <f t="shared" si="0"/>
        <v>14.1321040852905</v>
      </c>
      <c r="K78" s="18">
        <f t="shared" si="1"/>
        <v>15.9462783574961</v>
      </c>
      <c r="L78" s="18">
        <f t="shared" si="2"/>
        <v>13946.2783574961</v>
      </c>
      <c r="M78" s="18" t="str">
        <f t="shared" si="3"/>
        <v> </v>
      </c>
      <c r="N78" s="18">
        <f t="shared" si="4"/>
        <v>13.5</v>
      </c>
      <c r="O78" s="18">
        <f t="shared" si="5"/>
        <v>13.5</v>
      </c>
      <c r="P78" s="18" t="str">
        <f t="shared" si="6"/>
        <v> </v>
      </c>
      <c r="Q78" s="33"/>
    </row>
    <row r="79" spans="1:17">
      <c r="A79" s="17">
        <v>25</v>
      </c>
      <c r="B79" s="17">
        <v>14.5</v>
      </c>
      <c r="C79" s="18">
        <v>2</v>
      </c>
      <c r="D79" s="18">
        <v>0</v>
      </c>
      <c r="E79" s="18">
        <v>43</v>
      </c>
      <c r="F79" s="18">
        <v>27</v>
      </c>
      <c r="G79" s="18">
        <v>5.5</v>
      </c>
      <c r="H79" s="18">
        <v>1</v>
      </c>
      <c r="I79" s="18">
        <v>10</v>
      </c>
      <c r="J79" s="18">
        <f t="shared" ref="J79:J90" si="11">$T$42+$T$43*C79+$T$44*D79+$T$45*E79+$T$46*F79+$T$47*G79+$T$48*H79+$T$49*I79</f>
        <v>16.1734234790152</v>
      </c>
      <c r="K79" s="18">
        <f t="shared" ref="K79:K90" si="12">$T$42+$T$43*C79+$T$45*E79+$T$46*F79+$T$47*G79</f>
        <v>15.8711308589659</v>
      </c>
      <c r="L79" s="18">
        <f t="shared" ref="L79:L90" si="13">(K79-C79)*1000</f>
        <v>13871.1308589659</v>
      </c>
      <c r="M79" s="18" t="str">
        <f t="shared" si="3"/>
        <v> </v>
      </c>
      <c r="N79" s="18">
        <f t="shared" si="4"/>
        <v>14.5</v>
      </c>
      <c r="O79" s="18">
        <f t="shared" si="5"/>
        <v>14.5</v>
      </c>
      <c r="P79" s="18" t="str">
        <f t="shared" si="6"/>
        <v> </v>
      </c>
      <c r="Q79" s="33"/>
    </row>
    <row r="80" spans="1:17">
      <c r="A80" s="17">
        <v>1</v>
      </c>
      <c r="B80" s="17">
        <v>13</v>
      </c>
      <c r="C80" s="18">
        <v>1</v>
      </c>
      <c r="D80" s="18">
        <v>1</v>
      </c>
      <c r="E80" s="18">
        <v>37</v>
      </c>
      <c r="F80" s="18">
        <v>21.5</v>
      </c>
      <c r="G80" s="18">
        <v>6.5</v>
      </c>
      <c r="H80" s="18">
        <v>0</v>
      </c>
      <c r="I80" s="18">
        <v>20</v>
      </c>
      <c r="J80" s="18">
        <f t="shared" si="11"/>
        <v>11.0545737920439</v>
      </c>
      <c r="K80" s="18">
        <f t="shared" si="12"/>
        <v>14.7666337280824</v>
      </c>
      <c r="L80" s="18">
        <f t="shared" si="13"/>
        <v>13766.6337280824</v>
      </c>
      <c r="M80" s="18">
        <f t="shared" ref="M80:M90" si="14">IF(D80=1,B80," ")</f>
        <v>13</v>
      </c>
      <c r="N80" s="18" t="str">
        <f t="shared" ref="N80:N90" si="15">IF(D80=0,B80," ")</f>
        <v> </v>
      </c>
      <c r="O80" s="18" t="str">
        <f t="shared" ref="O80:O95" si="16">IF(H80=1,B80," ")</f>
        <v> </v>
      </c>
      <c r="P80" s="18">
        <f t="shared" ref="P80:P95" si="17">IF(H80=0,B80," ")</f>
        <v>13</v>
      </c>
      <c r="Q80" s="33"/>
    </row>
    <row r="81" spans="1:17">
      <c r="A81" s="17">
        <v>16</v>
      </c>
      <c r="B81" s="17">
        <v>11</v>
      </c>
      <c r="C81" s="18">
        <v>1</v>
      </c>
      <c r="D81" s="18">
        <v>0</v>
      </c>
      <c r="E81" s="18">
        <v>36</v>
      </c>
      <c r="F81" s="18">
        <v>19</v>
      </c>
      <c r="G81" s="18">
        <v>8</v>
      </c>
      <c r="H81" s="18">
        <v>1</v>
      </c>
      <c r="I81" s="18">
        <v>5</v>
      </c>
      <c r="J81" s="18">
        <f t="shared" si="11"/>
        <v>15.0658212918959</v>
      </c>
      <c r="K81" s="18">
        <f t="shared" si="12"/>
        <v>14.0580397077616</v>
      </c>
      <c r="L81" s="18">
        <f t="shared" si="13"/>
        <v>13058.0397077616</v>
      </c>
      <c r="M81" s="18" t="str">
        <f t="shared" si="14"/>
        <v> </v>
      </c>
      <c r="N81" s="18">
        <f t="shared" si="15"/>
        <v>11</v>
      </c>
      <c r="O81" s="18">
        <f t="shared" si="16"/>
        <v>11</v>
      </c>
      <c r="P81" s="18" t="str">
        <f t="shared" si="17"/>
        <v> </v>
      </c>
      <c r="Q81" s="33"/>
    </row>
    <row r="82" spans="1:17">
      <c r="A82" s="17">
        <v>5</v>
      </c>
      <c r="B82" s="17">
        <v>14.2</v>
      </c>
      <c r="C82" s="18">
        <v>1</v>
      </c>
      <c r="D82" s="18">
        <v>1</v>
      </c>
      <c r="E82" s="18">
        <v>35</v>
      </c>
      <c r="F82" s="18">
        <v>19</v>
      </c>
      <c r="G82" s="18">
        <v>9</v>
      </c>
      <c r="H82" s="18">
        <v>0</v>
      </c>
      <c r="I82" s="18">
        <v>8</v>
      </c>
      <c r="J82" s="18">
        <f t="shared" si="11"/>
        <v>11.8477595238151</v>
      </c>
      <c r="K82" s="18">
        <f t="shared" si="12"/>
        <v>13.8666459460497</v>
      </c>
      <c r="L82" s="18">
        <f t="shared" si="13"/>
        <v>12866.6459460497</v>
      </c>
      <c r="M82" s="18">
        <f t="shared" si="14"/>
        <v>14.2</v>
      </c>
      <c r="N82" s="18" t="str">
        <f t="shared" si="15"/>
        <v> </v>
      </c>
      <c r="O82" s="18" t="str">
        <f t="shared" si="16"/>
        <v> </v>
      </c>
      <c r="P82" s="18">
        <f t="shared" si="17"/>
        <v>14.2</v>
      </c>
      <c r="Q82" s="33"/>
    </row>
    <row r="83" spans="1:17">
      <c r="A83" s="17">
        <v>9</v>
      </c>
      <c r="B83" s="17">
        <v>15.6</v>
      </c>
      <c r="C83" s="18">
        <v>1</v>
      </c>
      <c r="D83" s="18">
        <v>1</v>
      </c>
      <c r="E83" s="18">
        <v>35</v>
      </c>
      <c r="F83" s="18">
        <v>18</v>
      </c>
      <c r="G83" s="18">
        <v>5.3</v>
      </c>
      <c r="H83" s="18">
        <v>1</v>
      </c>
      <c r="I83" s="18">
        <v>3</v>
      </c>
      <c r="J83" s="18">
        <f t="shared" si="11"/>
        <v>13.8254067263029</v>
      </c>
      <c r="K83" s="18">
        <f t="shared" si="12"/>
        <v>13.4255336362332</v>
      </c>
      <c r="L83" s="18">
        <f t="shared" si="13"/>
        <v>12425.5336362332</v>
      </c>
      <c r="M83" s="18">
        <f t="shared" si="14"/>
        <v>15.6</v>
      </c>
      <c r="N83" s="18" t="str">
        <f t="shared" si="15"/>
        <v> </v>
      </c>
      <c r="O83" s="18">
        <f t="shared" si="16"/>
        <v>15.6</v>
      </c>
      <c r="P83" s="18" t="str">
        <f t="shared" si="17"/>
        <v> </v>
      </c>
      <c r="Q83" s="33"/>
    </row>
    <row r="84" spans="1:17">
      <c r="A84" s="17">
        <v>12</v>
      </c>
      <c r="B84" s="17">
        <v>13</v>
      </c>
      <c r="C84" s="18">
        <v>1</v>
      </c>
      <c r="D84" s="18">
        <v>0</v>
      </c>
      <c r="E84" s="18">
        <v>33</v>
      </c>
      <c r="F84" s="18">
        <v>19.6</v>
      </c>
      <c r="G84" s="18">
        <v>7</v>
      </c>
      <c r="H84" s="18">
        <v>0</v>
      </c>
      <c r="I84" s="18">
        <v>5</v>
      </c>
      <c r="J84" s="18">
        <f t="shared" si="11"/>
        <v>12.6694665050359</v>
      </c>
      <c r="K84" s="18">
        <f t="shared" si="12"/>
        <v>13.3749554691209</v>
      </c>
      <c r="L84" s="18">
        <f t="shared" si="13"/>
        <v>12374.9554691209</v>
      </c>
      <c r="M84" s="18" t="str">
        <f t="shared" si="14"/>
        <v> </v>
      </c>
      <c r="N84" s="18">
        <f t="shared" si="15"/>
        <v>13</v>
      </c>
      <c r="O84" s="18" t="str">
        <f t="shared" si="16"/>
        <v> </v>
      </c>
      <c r="P84" s="18">
        <f t="shared" si="17"/>
        <v>13</v>
      </c>
      <c r="Q84" s="33"/>
    </row>
    <row r="85" spans="1:17">
      <c r="A85" s="17">
        <v>14</v>
      </c>
      <c r="B85" s="17">
        <v>12</v>
      </c>
      <c r="C85" s="18">
        <v>1</v>
      </c>
      <c r="D85" s="18">
        <v>0</v>
      </c>
      <c r="E85" s="18">
        <v>32.2</v>
      </c>
      <c r="F85" s="18">
        <v>18</v>
      </c>
      <c r="G85" s="18">
        <v>6.3</v>
      </c>
      <c r="H85" s="18">
        <v>0</v>
      </c>
      <c r="I85" s="18">
        <v>20</v>
      </c>
      <c r="J85" s="18">
        <f t="shared" si="11"/>
        <v>9.95956807492774</v>
      </c>
      <c r="K85" s="18">
        <f t="shared" si="12"/>
        <v>12.7815239312676</v>
      </c>
      <c r="L85" s="18">
        <f t="shared" si="13"/>
        <v>11781.5239312676</v>
      </c>
      <c r="M85" s="18" t="str">
        <f t="shared" si="14"/>
        <v> </v>
      </c>
      <c r="N85" s="18">
        <f t="shared" si="15"/>
        <v>12</v>
      </c>
      <c r="O85" s="18" t="str">
        <f t="shared" si="16"/>
        <v> </v>
      </c>
      <c r="P85" s="18">
        <f t="shared" si="17"/>
        <v>12</v>
      </c>
      <c r="Q85" s="33"/>
    </row>
    <row r="86" spans="1:17">
      <c r="A86" s="17">
        <v>10</v>
      </c>
      <c r="B86" s="17">
        <v>12.5</v>
      </c>
      <c r="C86" s="18">
        <v>1</v>
      </c>
      <c r="D86" s="18">
        <v>1</v>
      </c>
      <c r="E86" s="18">
        <v>32</v>
      </c>
      <c r="F86" s="18">
        <v>17</v>
      </c>
      <c r="G86" s="18">
        <v>6</v>
      </c>
      <c r="H86" s="18">
        <v>1</v>
      </c>
      <c r="I86" s="18">
        <v>5</v>
      </c>
      <c r="J86" s="18">
        <f t="shared" si="11"/>
        <v>12.6120009018505</v>
      </c>
      <c r="K86" s="18">
        <f t="shared" si="12"/>
        <v>12.4943233974148</v>
      </c>
      <c r="L86" s="18">
        <f t="shared" si="13"/>
        <v>11494.3233974148</v>
      </c>
      <c r="M86" s="18">
        <f t="shared" si="14"/>
        <v>12.5</v>
      </c>
      <c r="N86" s="18" t="str">
        <f t="shared" si="15"/>
        <v> </v>
      </c>
      <c r="O86" s="18">
        <f t="shared" si="16"/>
        <v>12.5</v>
      </c>
      <c r="P86" s="18" t="str">
        <f t="shared" si="17"/>
        <v> </v>
      </c>
      <c r="Q86" s="33"/>
    </row>
    <row r="87" spans="1:17">
      <c r="A87" s="17">
        <v>11</v>
      </c>
      <c r="B87" s="17">
        <v>11.3</v>
      </c>
      <c r="C87" s="18">
        <v>1</v>
      </c>
      <c r="D87" s="18">
        <v>0</v>
      </c>
      <c r="E87" s="18">
        <v>31</v>
      </c>
      <c r="F87" s="18">
        <v>18</v>
      </c>
      <c r="G87" s="18">
        <v>5.5</v>
      </c>
      <c r="H87" s="18">
        <v>1</v>
      </c>
      <c r="I87" s="18">
        <v>10</v>
      </c>
      <c r="J87" s="18">
        <f t="shared" si="11"/>
        <v>12.7340249570713</v>
      </c>
      <c r="K87" s="18">
        <f t="shared" si="12"/>
        <v>12.431732337022</v>
      </c>
      <c r="L87" s="18">
        <f t="shared" si="13"/>
        <v>11431.732337022</v>
      </c>
      <c r="M87" s="18" t="str">
        <f t="shared" si="14"/>
        <v> </v>
      </c>
      <c r="N87" s="18">
        <f t="shared" si="15"/>
        <v>11.3</v>
      </c>
      <c r="O87" s="18">
        <f t="shared" si="16"/>
        <v>11.3</v>
      </c>
      <c r="P87" s="18" t="str">
        <f t="shared" si="17"/>
        <v> </v>
      </c>
      <c r="Q87" s="33"/>
    </row>
    <row r="88" spans="1:17">
      <c r="A88" s="17">
        <v>15</v>
      </c>
      <c r="B88" s="17">
        <v>11</v>
      </c>
      <c r="C88" s="18">
        <v>1</v>
      </c>
      <c r="D88" s="18">
        <v>0</v>
      </c>
      <c r="E88" s="18">
        <v>31</v>
      </c>
      <c r="F88" s="18">
        <v>17.3</v>
      </c>
      <c r="G88" s="18">
        <v>5.5</v>
      </c>
      <c r="H88" s="18">
        <v>1</v>
      </c>
      <c r="I88" s="18">
        <v>15</v>
      </c>
      <c r="J88" s="18">
        <f t="shared" si="11"/>
        <v>11.8753115849625</v>
      </c>
      <c r="K88" s="18">
        <f t="shared" si="12"/>
        <v>12.2785079289982</v>
      </c>
      <c r="L88" s="18">
        <f t="shared" si="13"/>
        <v>11278.5079289982</v>
      </c>
      <c r="M88" s="18" t="str">
        <f t="shared" si="14"/>
        <v> </v>
      </c>
      <c r="N88" s="18">
        <f t="shared" si="15"/>
        <v>11</v>
      </c>
      <c r="O88" s="18">
        <f t="shared" si="16"/>
        <v>11</v>
      </c>
      <c r="P88" s="18" t="str">
        <f t="shared" si="17"/>
        <v> </v>
      </c>
      <c r="Q88" s="33"/>
    </row>
    <row r="89" spans="1:17">
      <c r="A89" s="17">
        <v>6</v>
      </c>
      <c r="B89" s="17">
        <v>10.5</v>
      </c>
      <c r="C89" s="18">
        <v>1</v>
      </c>
      <c r="D89" s="18">
        <v>1</v>
      </c>
      <c r="E89" s="18">
        <v>30.3</v>
      </c>
      <c r="F89" s="18">
        <v>17.5</v>
      </c>
      <c r="G89" s="18">
        <v>5.6</v>
      </c>
      <c r="H89" s="18">
        <v>1</v>
      </c>
      <c r="I89" s="18">
        <v>15</v>
      </c>
      <c r="J89" s="18">
        <f t="shared" si="11"/>
        <v>10.8589745503007</v>
      </c>
      <c r="K89" s="18">
        <f t="shared" si="12"/>
        <v>12.152274974035</v>
      </c>
      <c r="L89" s="18">
        <f t="shared" si="13"/>
        <v>11152.274974035</v>
      </c>
      <c r="M89" s="18">
        <f t="shared" si="14"/>
        <v>10.5</v>
      </c>
      <c r="N89" s="18" t="str">
        <f t="shared" si="15"/>
        <v> </v>
      </c>
      <c r="O89" s="18">
        <f t="shared" si="16"/>
        <v>10.5</v>
      </c>
      <c r="P89" s="18" t="str">
        <f t="shared" si="17"/>
        <v> </v>
      </c>
      <c r="Q89" s="33"/>
    </row>
    <row r="90" spans="1:17">
      <c r="A90" s="17">
        <v>8</v>
      </c>
      <c r="B90" s="17">
        <v>12</v>
      </c>
      <c r="C90" s="18">
        <v>1</v>
      </c>
      <c r="D90" s="18">
        <v>1</v>
      </c>
      <c r="E90" s="18">
        <v>30</v>
      </c>
      <c r="F90" s="18">
        <v>17.8</v>
      </c>
      <c r="G90" s="18">
        <v>5.5</v>
      </c>
      <c r="H90" s="18">
        <v>1</v>
      </c>
      <c r="I90" s="18">
        <v>10</v>
      </c>
      <c r="J90" s="18">
        <f t="shared" si="11"/>
        <v>11.5486891732727</v>
      </c>
      <c r="K90" s="18">
        <f t="shared" si="12"/>
        <v>12.1365006329219</v>
      </c>
      <c r="L90" s="18">
        <f t="shared" si="13"/>
        <v>11136.5006329219</v>
      </c>
      <c r="M90" s="18">
        <f t="shared" si="14"/>
        <v>12</v>
      </c>
      <c r="N90" s="18" t="str">
        <f t="shared" si="15"/>
        <v> </v>
      </c>
      <c r="O90" s="18">
        <f t="shared" si="16"/>
        <v>12</v>
      </c>
      <c r="P90" s="18" t="str">
        <f t="shared" si="17"/>
        <v> </v>
      </c>
      <c r="Q90" s="33"/>
    </row>
    <row r="91" spans="13:16">
      <c r="M91" s="1">
        <f>COUNT(M15:M90)</f>
        <v>29</v>
      </c>
      <c r="N91" s="1">
        <f>COUNT(N15:N90)</f>
        <v>47</v>
      </c>
      <c r="O91" s="33">
        <f>COUNT(O15:O90)</f>
        <v>29</v>
      </c>
      <c r="P91" s="33">
        <f>COUNT(P15:P90)</f>
        <v>47</v>
      </c>
    </row>
    <row r="92" spans="13:16">
      <c r="M92" s="1">
        <f>SUM(M15:M90)</f>
        <v>695.4</v>
      </c>
      <c r="N92" s="1">
        <f>SUM(N15:N91)</f>
        <v>1258.2</v>
      </c>
      <c r="O92" s="33">
        <f>SUM(O15:O90)</f>
        <v>644.7</v>
      </c>
      <c r="P92" s="33">
        <f>SUM(P15:P90)</f>
        <v>1261.9</v>
      </c>
    </row>
    <row r="93" spans="12:17">
      <c r="L93" s="1" t="s">
        <v>82</v>
      </c>
      <c r="M93" s="26">
        <f>M92/M91</f>
        <v>23.9793103448276</v>
      </c>
      <c r="N93" s="26">
        <f>N92/N91</f>
        <v>26.7702127659574</v>
      </c>
      <c r="O93" s="52">
        <f>O92/O91</f>
        <v>22.2310344827586</v>
      </c>
      <c r="P93" s="52">
        <f>P92/P91</f>
        <v>26.8489361702128</v>
      </c>
      <c r="Q93" s="26"/>
    </row>
    <row r="94" ht="13.5" spans="13:18">
      <c r="M94" s="26"/>
      <c r="N94" s="26"/>
      <c r="O94" s="33"/>
      <c r="P94" s="33"/>
      <c r="Q94" s="26"/>
      <c r="R94" s="26"/>
    </row>
    <row r="95" spans="12:18">
      <c r="L95" s="53"/>
      <c r="M95" s="54"/>
      <c r="N95" s="54"/>
      <c r="O95" s="55"/>
      <c r="P95" s="55"/>
      <c r="Q95" s="54"/>
      <c r="R95" s="58"/>
    </row>
    <row r="96" ht="13.5" spans="12:18">
      <c r="L96" s="56"/>
      <c r="M96" s="57"/>
      <c r="N96" s="57"/>
      <c r="O96" s="57"/>
      <c r="P96" s="57"/>
      <c r="Q96" s="57"/>
      <c r="R96" s="59"/>
    </row>
    <row r="114" ht="15.75" spans="1:17">
      <c r="A114" s="49"/>
      <c r="B114" s="50"/>
      <c r="C114" s="50"/>
      <c r="D114" s="50"/>
      <c r="E114" s="50"/>
      <c r="F114" s="50"/>
      <c r="G114" s="50"/>
      <c r="H114" s="50"/>
      <c r="I114" s="51"/>
      <c r="J114" s="51"/>
      <c r="K114" s="51"/>
      <c r="L114" s="51"/>
      <c r="M114" s="51"/>
      <c r="N114" s="51"/>
      <c r="O114" s="51"/>
      <c r="P114" s="51"/>
      <c r="Q114" s="51"/>
    </row>
    <row r="115" ht="15.75" spans="1:17">
      <c r="A115" s="49"/>
      <c r="B115" s="50"/>
      <c r="C115" s="50"/>
      <c r="D115" s="50"/>
      <c r="E115" s="50"/>
      <c r="F115" s="50"/>
      <c r="G115" s="50"/>
      <c r="H115" s="50"/>
      <c r="I115" s="51"/>
      <c r="J115" s="51"/>
      <c r="K115" s="51"/>
      <c r="L115" s="51"/>
      <c r="M115" s="51"/>
      <c r="N115" s="51"/>
      <c r="O115" s="51"/>
      <c r="P115" s="51"/>
      <c r="Q115" s="51"/>
    </row>
    <row r="116" ht="15.75" spans="1:17">
      <c r="A116" s="49"/>
      <c r="B116" s="50"/>
      <c r="C116" s="50"/>
      <c r="D116" s="50"/>
      <c r="E116" s="50"/>
      <c r="F116" s="50"/>
      <c r="G116" s="50"/>
      <c r="H116" s="50"/>
      <c r="I116" s="51"/>
      <c r="J116" s="51"/>
      <c r="K116" s="51"/>
      <c r="L116" s="51"/>
      <c r="M116" s="51"/>
      <c r="N116" s="51"/>
      <c r="O116" s="51"/>
      <c r="P116" s="51"/>
      <c r="Q116" s="51"/>
    </row>
    <row r="117" ht="15.75" spans="1:17">
      <c r="A117" s="49"/>
      <c r="B117" s="50"/>
      <c r="C117" s="50"/>
      <c r="D117" s="50"/>
      <c r="E117" s="50"/>
      <c r="F117" s="50"/>
      <c r="G117" s="50"/>
      <c r="H117" s="50"/>
      <c r="I117" s="51"/>
      <c r="J117" s="51"/>
      <c r="K117" s="51"/>
      <c r="L117" s="51"/>
      <c r="M117" s="51"/>
      <c r="N117" s="51"/>
      <c r="O117" s="51"/>
      <c r="P117" s="51"/>
      <c r="Q117" s="51"/>
    </row>
    <row r="118" ht="15.75" spans="1:17">
      <c r="A118" s="49"/>
      <c r="B118" s="50"/>
      <c r="C118" s="50"/>
      <c r="D118" s="50"/>
      <c r="E118" s="50"/>
      <c r="F118" s="50"/>
      <c r="G118" s="50"/>
      <c r="H118" s="50"/>
      <c r="I118" s="51"/>
      <c r="J118" s="51"/>
      <c r="K118" s="51"/>
      <c r="L118" s="51"/>
      <c r="M118" s="51"/>
      <c r="N118" s="51"/>
      <c r="O118" s="51"/>
      <c r="P118" s="51"/>
      <c r="Q118" s="51"/>
    </row>
    <row r="119" ht="15.75" spans="1:17">
      <c r="A119" s="49"/>
      <c r="B119" s="50"/>
      <c r="C119" s="50"/>
      <c r="D119" s="50"/>
      <c r="E119" s="50"/>
      <c r="F119" s="50"/>
      <c r="G119" s="50"/>
      <c r="H119" s="50"/>
      <c r="I119" s="51"/>
      <c r="J119" s="51"/>
      <c r="K119" s="51"/>
      <c r="L119" s="51"/>
      <c r="M119" s="51"/>
      <c r="N119" s="51"/>
      <c r="O119" s="51"/>
      <c r="P119" s="51"/>
      <c r="Q119" s="51"/>
    </row>
    <row r="120" spans="1:17">
      <c r="A120" s="49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</row>
  </sheetData>
  <sortState ref="A15:L90">
    <sortCondition ref="L15:L90" descending="1"/>
  </sortState>
  <mergeCells count="1">
    <mergeCell ref="K10:L10"/>
  </mergeCells>
  <conditionalFormatting sqref="L15:L9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{546f27c4-2cb4-4f6e-a6b5-0662abd758a7}</x14:id>
        </ext>
      </extLst>
    </cfRule>
  </conditionalFormatting>
  <pageMargins left="0.75" right="0.75" top="1" bottom="1" header="0.5" footer="0.5"/>
  <pageSetup paperSize="9" orientation="portrait"/>
  <headerFooter alignWithMargin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6f27c4-2cb4-4f6e-a6b5-0662abd758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L15:L90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АД_Оценивание_квартир1</vt:lpstr>
      <vt:lpstr>АД_Оценивание_квартир2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ВЫХУХОЛЬ</cp:lastModifiedBy>
  <dcterms:created xsi:type="dcterms:W3CDTF">2022-02-06T04:18:00Z</dcterms:created>
  <dcterms:modified xsi:type="dcterms:W3CDTF">2024-10-28T17:00:46Z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FD92C11F1A514132AC22C31C3163D67B_13</vt:lpwstr>
  </property>
  <property fmtid="{D5CDD505-2E9C-101B-9397-08002B2CF9AE}" pid="3" name="KSOProductBuildVer">
    <vt:lpwstr>1049-12.2.0.13472</vt:lpwstr>
  </property>
</Properties>
</file>