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4030" windowHeight="12930" activeTab="1"/>
  </bookViews>
  <sheets>
    <sheet name="ТНормативы" sheetId="7" r:id="rId1"/>
    <sheet name="ТСезонность" sheetId="8" r:id="rId2"/>
  </sheets>
  <externalReferences>
    <externalReference r:id="rId3"/>
  </externalReferences>
  <definedNames>
    <definedName name="alpha">#REF!</definedName>
    <definedName name="k" localSheetId="0">#REF!</definedName>
    <definedName name="k">'[1]Формула Уилсона'!$C$3</definedName>
    <definedName name="kk" localSheetId="0">#REF!</definedName>
    <definedName name="kk">#REF!</definedName>
    <definedName name="l" localSheetId="0">#REF!</definedName>
    <definedName name="l">'[1]Формула Уилсона'!$C$5</definedName>
    <definedName name="M" localSheetId="0">#REF!</definedName>
    <definedName name="M">'[1]Формула Уилсона'!$C$2</definedName>
    <definedName name="P" localSheetId="0">#REF!</definedName>
    <definedName name="P">'[1]Формула Уилсона'!$C$4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0" localSheetId="0" hidden="1">ТНормативы!#REF!</definedName>
    <definedName name="solver_lhs1" localSheetId="0" hidden="1">ТНормативы!#REF!</definedName>
    <definedName name="solver_lhs2" localSheetId="0" hidden="1">ТНормативы!#REF!</definedName>
    <definedName name="solver_lhs3" localSheetId="0" hidden="1">ТНормативы!$F$7:$F$11</definedName>
    <definedName name="solver_lhs4" localSheetId="0" hidden="1">ТНормативы!#REF!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0" localSheetId="0" hidden="1">4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hs0" localSheetId="0" hidden="1">целое</definedName>
    <definedName name="solver_rhs1" localSheetId="0" hidden="1">целое</definedName>
    <definedName name="solver_rhs2" localSheetId="0" hidden="1">0</definedName>
    <definedName name="solver_rhs3" localSheetId="0" hidden="1">ТНормативы!#REF!</definedName>
    <definedName name="solver_rhs4" localSheetId="0" hidden="1">ТНормативы!$D$8:$D$10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s" localSheetId="0">#REF!</definedName>
    <definedName name="ss">#REF!</definedName>
    <definedName name="x" localSheetId="0">#REF!</definedName>
    <definedName name="x">'[1]Формула Уилсона'!$C$8</definedName>
    <definedName name="z" localSheetId="0">#REF!</definedName>
    <definedName name="z">'[1]Формула Уилсона'!$C$6</definedName>
    <definedName name="в">#REF!</definedName>
    <definedName name="вход">#REF!</definedName>
    <definedName name="выход">#REF!</definedName>
    <definedName name="из">#REF!</definedName>
    <definedName name="Макс.оборот_склада">#REF!</definedName>
    <definedName name="Макс.объем_закупок">#REF!</definedName>
    <definedName name="прием">#REF!</definedName>
    <definedName name="Приход_склада">#REF!</definedName>
    <definedName name="сбыт">#REF!</definedName>
    <definedName name="Уд.затр.на_хранение">#REF!</definedName>
  </definedNames>
  <calcPr calcId="144525"/>
</workbook>
</file>

<file path=xl/sharedStrings.xml><?xml version="1.0" encoding="utf-8"?>
<sst xmlns="http://schemas.openxmlformats.org/spreadsheetml/2006/main" count="64" uniqueCount="56">
  <si>
    <r>
      <rPr>
        <b/>
        <sz val="11"/>
        <rFont val="Arial Cyr"/>
        <charset val="204"/>
      </rPr>
      <t>1)</t>
    </r>
    <r>
      <rPr>
        <b/>
        <sz val="11"/>
        <rFont val="Times New Roman"/>
        <charset val="204"/>
      </rPr>
      <t>    Приведите диаграмму рассеяния и задайте уравнение зависимости.</t>
    </r>
  </si>
  <si>
    <r>
      <rPr>
        <b/>
        <sz val="11"/>
        <rFont val="Arial Cyr"/>
        <charset val="204"/>
      </rPr>
      <t>2)</t>
    </r>
    <r>
      <rPr>
        <b/>
        <sz val="11"/>
        <rFont val="Times New Roman"/>
        <charset val="204"/>
      </rPr>
      <t>    Постройте нормативы по линейной, логарифмичечкой, степенной и экспоненциальной модели.</t>
    </r>
  </si>
  <si>
    <r>
      <rPr>
        <b/>
        <sz val="11"/>
        <rFont val="Arial Cyr"/>
        <charset val="204"/>
      </rPr>
      <t>3)</t>
    </r>
    <r>
      <rPr>
        <b/>
        <sz val="11"/>
        <rFont val="Times New Roman"/>
        <charset val="204"/>
      </rPr>
      <t>    Дайте прогноз товарооборота для открытия магазина с численностью 100 работников.</t>
    </r>
  </si>
  <si>
    <r>
      <rPr>
        <b/>
        <sz val="11"/>
        <rFont val="Arial Cyr"/>
        <charset val="204"/>
      </rPr>
      <t>4)</t>
    </r>
    <r>
      <rPr>
        <b/>
        <sz val="11"/>
        <rFont val="Times New Roman"/>
        <charset val="204"/>
      </rPr>
      <t>  Сделайте выводы об эффективности работы всех магазинов по критерию соотношения количества работников и величины товарооборота.</t>
    </r>
  </si>
  <si>
    <t>№ магазина</t>
  </si>
  <si>
    <t>Прогноз</t>
  </si>
  <si>
    <t>Число работников Х</t>
  </si>
  <si>
    <t>Товарооборот У млн.руб.</t>
  </si>
  <si>
    <t>Уравнение</t>
  </si>
  <si>
    <t>R^2</t>
  </si>
  <si>
    <t>Линейная (значения)</t>
  </si>
  <si>
    <t>y = 0,0648x + 2,1581</t>
  </si>
  <si>
    <t>R2 = 0,9067</t>
  </si>
  <si>
    <t>Линейная (остатки)</t>
  </si>
  <si>
    <r>
      <t>y = 3,1466ln(x) - 6,6663</t>
    </r>
    <r>
      <rPr>
        <sz val="10"/>
        <rFont val="Arial"/>
        <charset val="204"/>
      </rPr>
      <t>_x000b_</t>
    </r>
  </si>
  <si>
    <t>R2 = 0,8341</t>
  </si>
  <si>
    <t>Логарифмическая (значения)</t>
  </si>
  <si>
    <t>Логарифмическая (остатки)</t>
  </si>
  <si>
    <t>y = 0,6028x0,5643</t>
  </si>
  <si>
    <t>R2 = 0,8434</t>
  </si>
  <si>
    <t>Степенная (значения)</t>
  </si>
  <si>
    <t>Степенная (остатки)</t>
  </si>
  <si>
    <t>y = 2,9697e0,0114</t>
  </si>
  <si>
    <t>R2 = 0,8809</t>
  </si>
  <si>
    <t>Экспоненциальная (значения)</t>
  </si>
  <si>
    <t xml:space="preserve"> </t>
  </si>
  <si>
    <t>Экспоненциальная (остатки)</t>
  </si>
  <si>
    <t>Количественный анализ</t>
  </si>
  <si>
    <t>Качественный анализ</t>
  </si>
  <si>
    <t>-</t>
  </si>
  <si>
    <t>+</t>
  </si>
  <si>
    <t>Постройте прогноз на январь и февраль 2024 года с помощью регрессионной модели с учетом сезонных колебаний.</t>
  </si>
  <si>
    <t>Месяц</t>
  </si>
  <si>
    <t>№</t>
  </si>
  <si>
    <t>Спрос, т./мес.</t>
  </si>
  <si>
    <t>Индекс</t>
  </si>
  <si>
    <t>Спрос без влияния сезонности</t>
  </si>
  <si>
    <t>Регрессия</t>
  </si>
  <si>
    <t>Модель спроса</t>
  </si>
  <si>
    <t>ПРОГНОЗ</t>
  </si>
  <si>
    <t>Вычисление индексов сезонности для каждого месяца</t>
  </si>
  <si>
    <t>месяц</t>
  </si>
  <si>
    <t>среднее
в мес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</si>
  <si>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</si>
  <si>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</si>
  <si>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</si>
  <si>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</si>
  <si>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</si>
  <si>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</si>
  <si>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</si>
  <si>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</si>
  <si>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</si>
  <si>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</si>
  <si>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</si>
  <si>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</si>
  <si>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Средняя ежемес.продажа в год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</si>
</sst>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(* #\ ##0.00_);_(* \(#\ ##0.00\);_(* &quot;-&quot;??_);_(@_)"/>
    <numFmt numFmtId="181" formatCode="_-* #\ ##0.00_-;\-* #\ ##0.00_-;_-* &quot;-&quot;??_-;_-@_-"/>
    <numFmt numFmtId="182" formatCode="mmm\.yy"/>
    <numFmt numFmtId="183" formatCode="0.0000"/>
    <numFmt numFmtId="184" formatCode="#\.##0.00\ &quot;₽&quot;_);[Red]\(#\.##0.00\ &quot;₽&quot;\)"/>
  </numFmts>
  <fonts count="38">
    <font>
      <sz val="11"/>
      <color theme="1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"/>
      <charset val="204"/>
    </font>
    <font>
      <b/>
      <sz val="10"/>
      <name val="Arial"/>
      <charset val="134"/>
    </font>
    <font>
      <sz val="9"/>
      <name val="Arial Cyr"/>
      <charset val="204"/>
    </font>
    <font>
      <sz val="10"/>
      <name val="Arial"/>
      <charset val="204"/>
    </font>
    <font>
      <b/>
      <sz val="10"/>
      <color indexed="10"/>
      <name val="Arial Cyr"/>
      <charset val="204"/>
    </font>
    <font>
      <b/>
      <sz val="11"/>
      <name val="Arial Cyr"/>
      <charset val="204"/>
    </font>
    <font>
      <b/>
      <sz val="14"/>
      <name val="Times New Roman"/>
      <charset val="204"/>
    </font>
    <font>
      <sz val="12"/>
      <name val="Times New Roman"/>
      <charset val="204"/>
    </font>
    <font>
      <b/>
      <sz val="14"/>
      <name val="Arial Cyr"/>
      <charset val="204"/>
    </font>
    <font>
      <sz val="20"/>
      <name val="Times New Roman"/>
      <charset val="204"/>
    </font>
    <font>
      <sz val="20"/>
      <name val="Arial Cyr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name val="Times New Roman"/>
      <charset val="204"/>
    </font>
    <font>
      <sz val="10"/>
      <name val="Arial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180" fontId="34" fillId="0" borderId="0" applyFont="0" applyFill="0" applyBorder="0" applyAlignment="0" applyProtection="0"/>
    <xf numFmtId="0" fontId="34" fillId="0" borderId="0"/>
    <xf numFmtId="0" fontId="1" fillId="0" borderId="0"/>
    <xf numFmtId="0" fontId="35" fillId="0" borderId="0"/>
    <xf numFmtId="181" fontId="3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51" applyAlignment="1">
      <alignment horizontal="center" vertical="center"/>
    </xf>
    <xf numFmtId="0" fontId="1" fillId="0" borderId="0" xfId="51"/>
    <xf numFmtId="0" fontId="2" fillId="0" borderId="1" xfId="51" applyFont="1" applyBorder="1" applyAlignment="1">
      <alignment horizontal="center" vertical="center" wrapText="1"/>
    </xf>
    <xf numFmtId="0" fontId="3" fillId="0" borderId="2" xfId="51" applyFont="1" applyBorder="1" applyAlignment="1">
      <alignment horizontal="center" vertical="center" wrapText="1"/>
    </xf>
    <xf numFmtId="0" fontId="2" fillId="0" borderId="2" xfId="51" applyFont="1" applyBorder="1" applyAlignment="1">
      <alignment horizontal="center" vertical="center"/>
    </xf>
    <xf numFmtId="0" fontId="4" fillId="0" borderId="2" xfId="51" applyFont="1" applyBorder="1" applyAlignment="1">
      <alignment horizontal="center" vertical="center" wrapText="1"/>
    </xf>
    <xf numFmtId="182" fontId="5" fillId="0" borderId="2" xfId="51" applyNumberFormat="1" applyFont="1" applyBorder="1"/>
    <xf numFmtId="0" fontId="1" fillId="0" borderId="2" xfId="51" applyBorder="1"/>
    <xf numFmtId="1" fontId="6" fillId="0" borderId="2" xfId="51" applyNumberFormat="1" applyFont="1" applyBorder="1" applyAlignment="1">
      <alignment horizontal="center" vertical="center"/>
    </xf>
    <xf numFmtId="10" fontId="1" fillId="0" borderId="2" xfId="51" applyNumberFormat="1" applyBorder="1"/>
    <xf numFmtId="1" fontId="1" fillId="0" borderId="2" xfId="51" applyNumberFormat="1" applyBorder="1"/>
    <xf numFmtId="1" fontId="1" fillId="0" borderId="2" xfId="51" applyNumberFormat="1" applyBorder="1" applyAlignment="1">
      <alignment wrapText="1"/>
    </xf>
    <xf numFmtId="182" fontId="5" fillId="2" borderId="2" xfId="51" applyNumberFormat="1" applyFont="1" applyFill="1" applyBorder="1"/>
    <xf numFmtId="0" fontId="2" fillId="0" borderId="0" xfId="51" applyFont="1"/>
    <xf numFmtId="182" fontId="5" fillId="0" borderId="0" xfId="51" applyNumberFormat="1" applyFont="1" applyBorder="1"/>
    <xf numFmtId="0" fontId="1" fillId="0" borderId="0" xfId="51" applyBorder="1"/>
    <xf numFmtId="0" fontId="7" fillId="0" borderId="0" xfId="51" applyFont="1" applyBorder="1"/>
    <xf numFmtId="0" fontId="2" fillId="0" borderId="2" xfId="51" applyFont="1" applyBorder="1"/>
    <xf numFmtId="0" fontId="2" fillId="0" borderId="2" xfId="51" applyFont="1" applyBorder="1" applyAlignment="1">
      <alignment horizontal="center"/>
    </xf>
    <xf numFmtId="0" fontId="2" fillId="0" borderId="2" xfId="51" applyFont="1" applyBorder="1" applyAlignment="1">
      <alignment wrapText="1"/>
    </xf>
    <xf numFmtId="1" fontId="1" fillId="0" borderId="2" xfId="51" applyNumberFormat="1" applyBorder="1" applyAlignment="1">
      <alignment horizontal="center"/>
    </xf>
    <xf numFmtId="183" fontId="1" fillId="0" borderId="2" xfId="51" applyNumberFormat="1" applyBorder="1"/>
    <xf numFmtId="0" fontId="1" fillId="0" borderId="0" xfId="51" applyAlignment="1">
      <alignment horizontal="right"/>
    </xf>
    <xf numFmtId="1" fontId="2" fillId="0" borderId="2" xfId="51" applyNumberFormat="1" applyFont="1" applyBorder="1" applyAlignment="1">
      <alignment horizontal="center"/>
    </xf>
    <xf numFmtId="0" fontId="8" fillId="0" borderId="3" xfId="51" applyFont="1" applyBorder="1" applyAlignment="1">
      <alignment horizontal="left" vertical="center" wrapText="1"/>
    </xf>
    <xf numFmtId="0" fontId="8" fillId="0" borderId="0" xfId="51" applyFont="1" applyAlignment="1">
      <alignment horizontal="left" vertical="center" wrapText="1"/>
    </xf>
    <xf numFmtId="0" fontId="8" fillId="0" borderId="4" xfId="51" applyFont="1" applyBorder="1" applyAlignment="1">
      <alignment horizontal="left" vertical="center" wrapText="1"/>
    </xf>
    <xf numFmtId="0" fontId="8" fillId="0" borderId="5" xfId="51" applyFont="1" applyBorder="1" applyAlignment="1">
      <alignment horizontal="left" vertical="center" wrapText="1"/>
    </xf>
    <xf numFmtId="0" fontId="8" fillId="3" borderId="6" xfId="51" applyFont="1" applyFill="1" applyBorder="1" applyAlignment="1">
      <alignment horizontal="center" vertical="center" wrapText="1"/>
    </xf>
    <xf numFmtId="0" fontId="9" fillId="2" borderId="2" xfId="51" applyFont="1" applyFill="1" applyBorder="1" applyAlignment="1">
      <alignment vertical="center" wrapText="1"/>
    </xf>
    <xf numFmtId="0" fontId="9" fillId="0" borderId="2" xfId="51" applyFont="1" applyBorder="1" applyAlignment="1">
      <alignment horizontal="center" vertical="center" wrapText="1"/>
    </xf>
    <xf numFmtId="0" fontId="10" fillId="0" borderId="2" xfId="51" applyFont="1" applyBorder="1" applyAlignment="1">
      <alignment vertical="center" wrapText="1"/>
    </xf>
    <xf numFmtId="0" fontId="11" fillId="0" borderId="2" xfId="51" applyFont="1" applyBorder="1"/>
    <xf numFmtId="0" fontId="9" fillId="0" borderId="2" xfId="51" applyFont="1" applyBorder="1"/>
    <xf numFmtId="0" fontId="10" fillId="0" borderId="2" xfId="51" applyFont="1" applyBorder="1"/>
    <xf numFmtId="177" fontId="1" fillId="0" borderId="2" xfId="2" applyFont="1" applyFill="1" applyBorder="1" applyAlignment="1" applyProtection="1"/>
    <xf numFmtId="0" fontId="1" fillId="0" borderId="2" xfId="51" applyFont="1" applyBorder="1"/>
    <xf numFmtId="177" fontId="10" fillId="0" borderId="2" xfId="2" applyFont="1" applyFill="1" applyBorder="1" applyAlignment="1" applyProtection="1"/>
    <xf numFmtId="0" fontId="10" fillId="0" borderId="0" xfId="51" applyFont="1"/>
    <xf numFmtId="0" fontId="12" fillId="0" borderId="2" xfId="51" applyFont="1" applyBorder="1" applyAlignment="1">
      <alignment horizontal="center"/>
    </xf>
    <xf numFmtId="0" fontId="13" fillId="0" borderId="2" xfId="51" applyFont="1" applyBorder="1" applyAlignment="1">
      <alignment horizontal="center"/>
    </xf>
    <xf numFmtId="0" fontId="9" fillId="4" borderId="7" xfId="51" applyFont="1" applyFill="1" applyBorder="1" applyAlignment="1">
      <alignment horizontal="center" vertical="center" wrapText="1"/>
    </xf>
    <xf numFmtId="0" fontId="1" fillId="0" borderId="8" xfId="51" applyBorder="1"/>
    <xf numFmtId="184" fontId="10" fillId="0" borderId="2" xfId="2" applyNumberFormat="1" applyFont="1" applyFill="1" applyBorder="1" applyAlignment="1" applyProtection="1"/>
    <xf numFmtId="0" fontId="13" fillId="0" borderId="2" xfId="51" applyFont="1" applyBorder="1" applyAlignment="1">
      <alignment horizontal="center"/>
    </xf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Comma 2" xfId="49"/>
    <cellStyle name="Normal 2" xfId="50"/>
    <cellStyle name="Обычный 2" xfId="51"/>
    <cellStyle name="Обычный 3" xfId="52"/>
    <cellStyle name="Финансовый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295133819951338"/>
          <c:y val="0.04513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16832830976119"/>
          <c:y val="0.11797108101905"/>
          <c:w val="0.965621377231625"/>
          <c:h val="0.702180399357356"/>
        </c:manualLayout>
      </c:layout>
      <c:scatterChart>
        <c:scatterStyle val="marker"/>
        <c:varyColors val="0"/>
        <c:ser>
          <c:idx val="0"/>
          <c:order val="0"/>
          <c:tx>
            <c:strRef>
              <c:f>ТНормативы!$C$8</c:f>
              <c:strCache>
                <c:ptCount val="1"/>
                <c:pt idx="0">
                  <c:v>Товарооборот У млн.руб.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87918845210288"/>
                  <c:y val="-0.07291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ТНормативы!$D$7:$O$7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44</c:v>
                </c:pt>
                <c:pt idx="4">
                  <c:v>45</c:v>
                </c:pt>
                <c:pt idx="5">
                  <c:v>47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77</c:v>
                </c:pt>
                <c:pt idx="10">
                  <c:v>79</c:v>
                </c:pt>
                <c:pt idx="11">
                  <c:v>89</c:v>
                </c:pt>
              </c:numCache>
            </c:numRef>
          </c:xVal>
          <c:yVal>
            <c:numRef>
              <c:f>ТНормативы!$D$8:$O$8</c:f>
              <c:numCache>
                <c:formatCode>General</c:formatCode>
                <c:ptCount val="12"/>
                <c:pt idx="0">
                  <c:v>3.4</c:v>
                </c:pt>
                <c:pt idx="1">
                  <c:v>5</c:v>
                </c:pt>
                <c:pt idx="2">
                  <c:v>4.3</c:v>
                </c:pt>
                <c:pt idx="3">
                  <c:v>4.9</c:v>
                </c:pt>
                <c:pt idx="4">
                  <c:v>4.7</c:v>
                </c:pt>
                <c:pt idx="5">
                  <c:v>4.8</c:v>
                </c:pt>
                <c:pt idx="6">
                  <c:v>5.1</c:v>
                </c:pt>
                <c:pt idx="7">
                  <c:v>5.4</c:v>
                </c:pt>
                <c:pt idx="8">
                  <c:v>6.4</c:v>
                </c:pt>
                <c:pt idx="9">
                  <c:v>7.7</c:v>
                </c:pt>
                <c:pt idx="10">
                  <c:v>7.2</c:v>
                </c:pt>
                <c:pt idx="11">
                  <c:v>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9915"/>
        <c:axId val="46697343"/>
      </c:scatterChart>
      <c:valAx>
        <c:axId val="1868199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97343"/>
        <c:crosses val="autoZero"/>
        <c:crossBetween val="midCat"/>
      </c:valAx>
      <c:valAx>
        <c:axId val="46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8199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7437485661849"/>
          <c:y val="0.02796267128458"/>
          <c:w val="0.924932975871314"/>
          <c:h val="0.818030050083472"/>
        </c:manualLayout>
      </c:layout>
      <c:scatterChart>
        <c:scatterStyle val="line"/>
        <c:varyColors val="0"/>
        <c:ser>
          <c:idx val="0"/>
          <c:order val="0"/>
          <c:tx>
            <c:strRef>
              <c:f>ТСезонность!$C$2</c:f>
              <c:strCache>
                <c:ptCount val="1"/>
                <c:pt idx="0">
                  <c:v>Спрос, т./мес.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ТСезонность!$B$3:$B$26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ТСезонность!$C$3:$C$26</c:f>
              <c:numCache>
                <c:formatCode>0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19</c:v>
                </c:pt>
                <c:pt idx="3">
                  <c:v>11</c:v>
                </c:pt>
                <c:pt idx="4">
                  <c:v>19</c:v>
                </c:pt>
                <c:pt idx="5">
                  <c:v>23</c:v>
                </c:pt>
                <c:pt idx="6">
                  <c:v>78</c:v>
                </c:pt>
                <c:pt idx="7">
                  <c:v>95</c:v>
                </c:pt>
                <c:pt idx="8">
                  <c:v>86</c:v>
                </c:pt>
                <c:pt idx="9">
                  <c:v>74</c:v>
                </c:pt>
                <c:pt idx="10">
                  <c:v>50</c:v>
                </c:pt>
                <c:pt idx="11">
                  <c:v>22</c:v>
                </c:pt>
                <c:pt idx="12">
                  <c:v>16</c:v>
                </c:pt>
                <c:pt idx="13">
                  <c:v>18</c:v>
                </c:pt>
                <c:pt idx="14">
                  <c:v>14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93</c:v>
                </c:pt>
                <c:pt idx="19">
                  <c:v>89</c:v>
                </c:pt>
                <c:pt idx="20">
                  <c:v>78</c:v>
                </c:pt>
                <c:pt idx="21">
                  <c:v>82</c:v>
                </c:pt>
                <c:pt idx="22">
                  <c:v>70</c:v>
                </c:pt>
                <c:pt idx="23">
                  <c:v>13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ТСезонность!$E$2</c:f>
              <c:strCache>
                <c:ptCount val="1"/>
                <c:pt idx="0">
                  <c:v>Спрос без влияния сезонности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trendline>
            <c:spPr>
              <a:ln w="2540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1"/>
            <c:trendlineLbl>
              <c:layout>
                <c:manualLayout>
                  <c:x val="-0.00991056412854552"/>
                  <c:y val="-0.048414023372287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</a:p>
              </c:txPr>
            </c:trendlineLbl>
          </c:trendline>
          <c:xVal>
            <c:numRef>
              <c:f>ТСезонность!$B$3:$B$26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ТСезонность!$E$3:$E$26</c:f>
              <c:numCache>
                <c:formatCode>0</c:formatCode>
                <c:ptCount val="24"/>
                <c:pt idx="0">
                  <c:v>28.5555555555556</c:v>
                </c:pt>
                <c:pt idx="1">
                  <c:v>32.4942528735632</c:v>
                </c:pt>
                <c:pt idx="2">
                  <c:v>49.3232323232323</c:v>
                </c:pt>
                <c:pt idx="3">
                  <c:v>32.4942528735632</c:v>
                </c:pt>
                <c:pt idx="4">
                  <c:v>40.6916666666667</c:v>
                </c:pt>
                <c:pt idx="5">
                  <c:v>45.8217054263566</c:v>
                </c:pt>
                <c:pt idx="6">
                  <c:v>39.0760233918129</c:v>
                </c:pt>
                <c:pt idx="7">
                  <c:v>44.2300724637681</c:v>
                </c:pt>
                <c:pt idx="8">
                  <c:v>44.9227642276423</c:v>
                </c:pt>
                <c:pt idx="9">
                  <c:v>40.6367521367521</c:v>
                </c:pt>
                <c:pt idx="10">
                  <c:v>35.6944444444444</c:v>
                </c:pt>
                <c:pt idx="11">
                  <c:v>53.847619047619</c:v>
                </c:pt>
                <c:pt idx="12">
                  <c:v>57.1111111111111</c:v>
                </c:pt>
                <c:pt idx="13">
                  <c:v>53.1724137931035</c:v>
                </c:pt>
                <c:pt idx="14">
                  <c:v>36.3434343434343</c:v>
                </c:pt>
                <c:pt idx="15">
                  <c:v>53.1724137931035</c:v>
                </c:pt>
                <c:pt idx="16">
                  <c:v>44.975</c:v>
                </c:pt>
                <c:pt idx="17">
                  <c:v>39.8449612403101</c:v>
                </c:pt>
                <c:pt idx="18">
                  <c:v>46.5906432748538</c:v>
                </c:pt>
                <c:pt idx="19">
                  <c:v>41.4365942028986</c:v>
                </c:pt>
                <c:pt idx="20">
                  <c:v>40.7439024390244</c:v>
                </c:pt>
                <c:pt idx="21">
                  <c:v>45.0299145299145</c:v>
                </c:pt>
                <c:pt idx="22">
                  <c:v>49.9722222222222</c:v>
                </c:pt>
                <c:pt idx="23">
                  <c:v>31.8190476190476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ТСезонность!$G$2</c:f>
              <c:strCache>
                <c:ptCount val="1"/>
                <c:pt idx="0">
                  <c:v>Модель спроса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ТСезонность!$B$3:$B$26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ТСезонность!$G$3:$G$26</c:f>
              <c:numCache>
                <c:formatCode>0</c:formatCode>
                <c:ptCount val="24"/>
                <c:pt idx="0">
                  <c:v>13.2300544747082</c:v>
                </c:pt>
                <c:pt idx="1">
                  <c:v>16.3509824902724</c:v>
                </c:pt>
                <c:pt idx="2">
                  <c:v>20.3793249027237</c:v>
                </c:pt>
                <c:pt idx="3">
                  <c:v>16.3509824902724</c:v>
                </c:pt>
                <c:pt idx="4">
                  <c:v>23.5999241245136</c:v>
                </c:pt>
                <c:pt idx="5">
                  <c:v>26.0741809338521</c:v>
                </c:pt>
                <c:pt idx="6">
                  <c:v>100.007638132296</c:v>
                </c:pt>
                <c:pt idx="7">
                  <c:v>110.638250972763</c:v>
                </c:pt>
                <c:pt idx="8">
                  <c:v>98.9750389105058</c:v>
                </c:pt>
                <c:pt idx="9">
                  <c:v>92.0123540856031</c:v>
                </c:pt>
                <c:pt idx="10">
                  <c:v>68.8852723735409</c:v>
                </c:pt>
                <c:pt idx="11">
                  <c:v>22.1199961089494</c:v>
                </c:pt>
                <c:pt idx="12">
                  <c:v>15.4180544747082</c:v>
                </c:pt>
                <c:pt idx="13">
                  <c:v>18.2654824902724</c:v>
                </c:pt>
                <c:pt idx="14">
                  <c:v>19.0118249027237</c:v>
                </c:pt>
                <c:pt idx="15">
                  <c:v>18.2654824902724</c:v>
                </c:pt>
                <c:pt idx="16">
                  <c:v>24.1469241245136</c:v>
                </c:pt>
                <c:pt idx="17">
                  <c:v>25.2536809338521</c:v>
                </c:pt>
                <c:pt idx="18">
                  <c:v>104.110138132296</c:v>
                </c:pt>
                <c:pt idx="19">
                  <c:v>108.997250972763</c:v>
                </c:pt>
                <c:pt idx="20">
                  <c:v>96.7870389105058</c:v>
                </c:pt>
                <c:pt idx="21">
                  <c:v>94.2003540856031</c:v>
                </c:pt>
                <c:pt idx="22">
                  <c:v>74.3552723735409</c:v>
                </c:pt>
                <c:pt idx="23">
                  <c:v>19.6584961089494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168880"/>
        <c:axId val="-1235161264"/>
      </c:scatterChart>
      <c:valAx>
        <c:axId val="-1235168880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</a:p>
        </c:txPr>
        <c:crossAx val="-1235161264"/>
        <c:crosses val="autoZero"/>
        <c:crossBetween val="midCat"/>
      </c:valAx>
      <c:valAx>
        <c:axId val="-1235161264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</a:p>
        </c:txPr>
        <c:crossAx val="-123516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710455764075067"/>
          <c:y val="0.913188647746244"/>
          <c:w val="0.780160857908847"/>
          <c:h val="0.0751252086811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ru-RU" sz="920" b="0" i="0" u="none" strike="noStrike" kern="1200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ru-RU"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366395</xdr:colOff>
      <xdr:row>23</xdr:row>
      <xdr:rowOff>158115</xdr:rowOff>
    </xdr:from>
    <xdr:to>
      <xdr:col>9</xdr:col>
      <xdr:colOff>299720</xdr:colOff>
      <xdr:row>40</xdr:row>
      <xdr:rowOff>148590</xdr:rowOff>
    </xdr:to>
    <xdr:graphicFrame>
      <xdr:nvGraphicFramePr>
        <xdr:cNvPr id="2" name="Диаграмма 1"/>
        <xdr:cNvGraphicFramePr/>
      </xdr:nvGraphicFramePr>
      <xdr:xfrm>
        <a:off x="3928745" y="5206365"/>
        <a:ext cx="109397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107950</xdr:colOff>
      <xdr:row>0</xdr:row>
      <xdr:rowOff>236220</xdr:rowOff>
    </xdr:from>
    <xdr:to>
      <xdr:col>19</xdr:col>
      <xdr:colOff>127635</xdr:colOff>
      <xdr:row>27</xdr:row>
      <xdr:rowOff>122555</xdr:rowOff>
    </xdr:to>
    <xdr:graphicFrame>
      <xdr:nvGraphicFramePr>
        <xdr:cNvPr id="2" name="Диаграмма 7"/>
        <xdr:cNvGraphicFramePr/>
      </xdr:nvGraphicFramePr>
      <xdr:xfrm>
        <a:off x="6546850" y="236220"/>
        <a:ext cx="5506085" cy="4763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taff\Downloads\&#1055;&#1088;&#1086;&#1075;&#1085;&#1086;&#1079;&#1080;&#1088;&#1086;&#1074;&#1072;&#1085;&#1080;&#1077;(&#1085;&#1072;&#1095;)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рмула Уилсона"/>
      <sheetName val="Прогнозирование"/>
      <sheetName val="Сезонность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Q20"/>
  <sheetViews>
    <sheetView zoomScale="70" zoomScaleNormal="70" topLeftCell="C1" workbookViewId="0">
      <selection activeCell="M31" sqref="M31"/>
    </sheetView>
  </sheetViews>
  <sheetFormatPr defaultColWidth="9" defaultRowHeight="12.75"/>
  <cols>
    <col min="1" max="1" width="26.5714285714286" style="2" customWidth="1"/>
    <col min="2" max="2" width="26.8571428571429" style="2" customWidth="1"/>
    <col min="3" max="3" width="39.2857142857143" style="2" customWidth="1"/>
    <col min="4" max="4" width="27.2190476190476" style="2" customWidth="1"/>
    <col min="5" max="15" width="19.7142857142857" style="2" customWidth="1"/>
    <col min="16" max="16" width="28.7809523809524" style="2" customWidth="1"/>
    <col min="17" max="16384" width="9.14285714285714" style="2"/>
  </cols>
  <sheetData>
    <row r="1" ht="15" customHeight="1" spans="3:15">
      <c r="C1" s="25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15" customHeight="1" spans="3:15">
      <c r="C2" s="25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ht="15" customHeight="1" spans="3:15">
      <c r="C3" s="25" t="s">
        <v>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ht="15.75" customHeight="1" spans="3:15">
      <c r="C4" s="27" t="s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ht="15.75" customHeight="1" spans="3:15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ht="18.75" spans="3:16">
      <c r="C6" s="30" t="s">
        <v>4</v>
      </c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42" t="s">
        <v>5</v>
      </c>
    </row>
    <row r="7" ht="18.75" spans="3:16">
      <c r="C7" s="30" t="s">
        <v>6</v>
      </c>
      <c r="D7" s="32">
        <v>25</v>
      </c>
      <c r="E7" s="32">
        <v>27</v>
      </c>
      <c r="F7" s="32">
        <v>33</v>
      </c>
      <c r="G7" s="32">
        <v>44</v>
      </c>
      <c r="H7" s="32">
        <v>45</v>
      </c>
      <c r="I7" s="32">
        <v>47</v>
      </c>
      <c r="J7" s="32">
        <v>50</v>
      </c>
      <c r="K7" s="32">
        <v>50</v>
      </c>
      <c r="L7" s="32">
        <v>65</v>
      </c>
      <c r="M7" s="32">
        <v>77</v>
      </c>
      <c r="N7" s="32">
        <v>79</v>
      </c>
      <c r="O7" s="32">
        <v>89</v>
      </c>
      <c r="P7" s="43">
        <v>100</v>
      </c>
    </row>
    <row r="8" ht="18.75" spans="3:15">
      <c r="C8" s="30" t="s">
        <v>7</v>
      </c>
      <c r="D8" s="32">
        <v>3.4</v>
      </c>
      <c r="E8" s="32">
        <v>5</v>
      </c>
      <c r="F8" s="32">
        <v>4.3</v>
      </c>
      <c r="G8" s="32">
        <v>4.9</v>
      </c>
      <c r="H8" s="32">
        <v>4.7</v>
      </c>
      <c r="I8" s="32">
        <v>4.8</v>
      </c>
      <c r="J8" s="32">
        <v>5.1</v>
      </c>
      <c r="K8" s="32">
        <v>5.4</v>
      </c>
      <c r="L8" s="32">
        <v>6.4</v>
      </c>
      <c r="M8" s="32">
        <v>7.7</v>
      </c>
      <c r="N8" s="32">
        <v>7.2</v>
      </c>
      <c r="O8" s="32">
        <v>7.9</v>
      </c>
    </row>
    <row r="9" ht="18.75" spans="1:16">
      <c r="A9" s="33" t="s">
        <v>8</v>
      </c>
      <c r="B9" s="33" t="s">
        <v>9</v>
      </c>
      <c r="C9" s="34" t="s">
        <v>10</v>
      </c>
      <c r="D9" s="35">
        <f>0.0648*D7+2.1581</f>
        <v>3.7781</v>
      </c>
      <c r="E9" s="35">
        <f t="shared" ref="E9:O9" si="0">0.0648*E7+2.1581</f>
        <v>3.9077</v>
      </c>
      <c r="F9" s="35">
        <f t="shared" si="0"/>
        <v>4.2965</v>
      </c>
      <c r="G9" s="35">
        <f t="shared" si="0"/>
        <v>5.0093</v>
      </c>
      <c r="H9" s="35">
        <f t="shared" si="0"/>
        <v>5.0741</v>
      </c>
      <c r="I9" s="35">
        <f t="shared" si="0"/>
        <v>5.2037</v>
      </c>
      <c r="J9" s="35">
        <f t="shared" si="0"/>
        <v>5.3981</v>
      </c>
      <c r="K9" s="35">
        <f t="shared" si="0"/>
        <v>5.3981</v>
      </c>
      <c r="L9" s="35">
        <f t="shared" si="0"/>
        <v>6.3701</v>
      </c>
      <c r="M9" s="35">
        <f t="shared" si="0"/>
        <v>7.1477</v>
      </c>
      <c r="N9" s="35">
        <f t="shared" si="0"/>
        <v>7.2773</v>
      </c>
      <c r="O9" s="35">
        <f>(0.0648*O7+2.1581)</f>
        <v>7.9253</v>
      </c>
      <c r="P9" s="44">
        <f>(0.0648*P7+2.1581)*1000000</f>
        <v>8638100</v>
      </c>
    </row>
    <row r="10" ht="18.75" spans="1:15">
      <c r="A10" s="8" t="s">
        <v>11</v>
      </c>
      <c r="B10" s="8" t="s">
        <v>12</v>
      </c>
      <c r="C10" s="34" t="s">
        <v>13</v>
      </c>
      <c r="D10" s="36">
        <f>(D8-D9)*1000000</f>
        <v>-378100</v>
      </c>
      <c r="E10" s="36">
        <f t="shared" ref="E10:O10" si="1">(E8-E9)*1000000</f>
        <v>1092300</v>
      </c>
      <c r="F10" s="36">
        <f t="shared" si="1"/>
        <v>3499.99999999984</v>
      </c>
      <c r="G10" s="36">
        <f t="shared" si="1"/>
        <v>-109299.999999999</v>
      </c>
      <c r="H10" s="36">
        <f t="shared" si="1"/>
        <v>-374099.999999999</v>
      </c>
      <c r="I10" s="36">
        <f t="shared" si="1"/>
        <v>-403700</v>
      </c>
      <c r="J10" s="36">
        <f t="shared" si="1"/>
        <v>-298100</v>
      </c>
      <c r="K10" s="36">
        <f t="shared" si="1"/>
        <v>1900.0000000009</v>
      </c>
      <c r="L10" s="36">
        <f t="shared" si="1"/>
        <v>29900.0000000005</v>
      </c>
      <c r="M10" s="36">
        <f t="shared" si="1"/>
        <v>552300.000000001</v>
      </c>
      <c r="N10" s="36">
        <f t="shared" si="1"/>
        <v>-77299.9999999993</v>
      </c>
      <c r="O10" s="36">
        <f t="shared" si="1"/>
        <v>-25299.9999999997</v>
      </c>
    </row>
    <row r="11" ht="18.75" spans="1:16">
      <c r="A11" s="37" t="s">
        <v>14</v>
      </c>
      <c r="B11" s="8" t="s">
        <v>15</v>
      </c>
      <c r="C11" s="34" t="s">
        <v>16</v>
      </c>
      <c r="D11" s="8">
        <f>3.1466*LN(D7)-6.6663</f>
        <v>3.46221467053028</v>
      </c>
      <c r="E11" s="8">
        <f t="shared" ref="E11:O11" si="2">3.1466*LN(E7)-6.6663</f>
        <v>3.70438028256922</v>
      </c>
      <c r="F11" s="8">
        <f t="shared" si="2"/>
        <v>4.33581069291043</v>
      </c>
      <c r="G11" s="8">
        <f t="shared" si="2"/>
        <v>5.2410311020872</v>
      </c>
      <c r="H11" s="8">
        <f t="shared" si="2"/>
        <v>5.31174419031129</v>
      </c>
      <c r="I11" s="8">
        <f t="shared" si="2"/>
        <v>5.44857444354087</v>
      </c>
      <c r="J11" s="8">
        <f t="shared" si="2"/>
        <v>5.6432715888802</v>
      </c>
      <c r="K11" s="8">
        <f t="shared" si="2"/>
        <v>5.6432715888802</v>
      </c>
      <c r="L11" s="8">
        <f t="shared" si="2"/>
        <v>6.46882698345361</v>
      </c>
      <c r="M11" s="8">
        <f t="shared" si="2"/>
        <v>7.0019181404048</v>
      </c>
      <c r="N11" s="8">
        <f t="shared" si="2"/>
        <v>7.08260461257273</v>
      </c>
      <c r="O11" s="8">
        <f t="shared" si="2"/>
        <v>7.45764320099915</v>
      </c>
      <c r="P11" s="36">
        <f>(3.1466*LN(P7)-6.6663)*1000000</f>
        <v>7824328.50723013</v>
      </c>
    </row>
    <row r="12" ht="18.75" spans="1:15">
      <c r="A12" s="8"/>
      <c r="B12" s="8"/>
      <c r="C12" s="34" t="s">
        <v>17</v>
      </c>
      <c r="D12" s="36">
        <f>(D8-D11)*1000000</f>
        <v>-62214.6705302815</v>
      </c>
      <c r="E12" s="36">
        <f t="shared" ref="E12:O12" si="3">(E8-E11)*1000000</f>
        <v>1295619.71743078</v>
      </c>
      <c r="F12" s="36">
        <f t="shared" si="3"/>
        <v>-35810.6929104265</v>
      </c>
      <c r="G12" s="36">
        <f t="shared" si="3"/>
        <v>-341031.1020872</v>
      </c>
      <c r="H12" s="36">
        <f t="shared" si="3"/>
        <v>-611744.190311289</v>
      </c>
      <c r="I12" s="36">
        <f t="shared" si="3"/>
        <v>-648574.443540871</v>
      </c>
      <c r="J12" s="36">
        <f t="shared" si="3"/>
        <v>-543271.588880204</v>
      </c>
      <c r="K12" s="36">
        <f t="shared" si="3"/>
        <v>-243271.588880203</v>
      </c>
      <c r="L12" s="36">
        <f t="shared" si="3"/>
        <v>-68826.9834536097</v>
      </c>
      <c r="M12" s="36">
        <f t="shared" si="3"/>
        <v>698081.859595198</v>
      </c>
      <c r="N12" s="36">
        <f t="shared" si="3"/>
        <v>117395.38742727</v>
      </c>
      <c r="O12" s="36">
        <f t="shared" si="3"/>
        <v>442356.79900085</v>
      </c>
    </row>
    <row r="13" ht="18.75" spans="1:16">
      <c r="A13" s="8" t="s">
        <v>18</v>
      </c>
      <c r="B13" s="8" t="s">
        <v>19</v>
      </c>
      <c r="C13" s="34" t="s">
        <v>20</v>
      </c>
      <c r="D13" s="8">
        <f>0.6028*D7^0.5643</f>
        <v>3.70707003172904</v>
      </c>
      <c r="E13" s="8">
        <f t="shared" ref="E13:P13" si="4">0.6028*E7^0.5643</f>
        <v>3.87161189730435</v>
      </c>
      <c r="F13" s="8">
        <f t="shared" si="4"/>
        <v>4.33581416548696</v>
      </c>
      <c r="G13" s="8">
        <f t="shared" si="4"/>
        <v>5.10004007830347</v>
      </c>
      <c r="H13" s="8">
        <f t="shared" si="4"/>
        <v>5.16512772260817</v>
      </c>
      <c r="I13" s="8">
        <f t="shared" si="4"/>
        <v>5.29344085401107</v>
      </c>
      <c r="J13" s="8">
        <f t="shared" si="4"/>
        <v>5.48153279920618</v>
      </c>
      <c r="K13" s="8">
        <f t="shared" si="4"/>
        <v>5.48153279920618</v>
      </c>
      <c r="L13" s="8">
        <f t="shared" si="4"/>
        <v>6.35623946997533</v>
      </c>
      <c r="M13" s="8">
        <f t="shared" si="4"/>
        <v>6.99390871967095</v>
      </c>
      <c r="N13" s="8">
        <f t="shared" si="4"/>
        <v>7.0958464861584</v>
      </c>
      <c r="O13" s="8">
        <f t="shared" si="4"/>
        <v>7.58951501299661</v>
      </c>
      <c r="P13" s="36">
        <f>(0.6028*P7^0.5643)*1000000</f>
        <v>8105377.4467699</v>
      </c>
    </row>
    <row r="14" ht="18.75" spans="1:15">
      <c r="A14" s="8"/>
      <c r="B14" s="8"/>
      <c r="C14" s="34" t="s">
        <v>21</v>
      </c>
      <c r="D14" s="38">
        <f>(D8-D13)*1000000</f>
        <v>-307070.031729041</v>
      </c>
      <c r="E14" s="38">
        <f t="shared" ref="E14:O14" si="5">(E8-E13)*1000000</f>
        <v>1128388.10269565</v>
      </c>
      <c r="F14" s="38">
        <f t="shared" si="5"/>
        <v>-35814.1654869621</v>
      </c>
      <c r="G14" s="38">
        <f t="shared" si="5"/>
        <v>-200040.078303466</v>
      </c>
      <c r="H14" s="38">
        <f t="shared" si="5"/>
        <v>-465127.722608171</v>
      </c>
      <c r="I14" s="38">
        <f t="shared" si="5"/>
        <v>-493440.85401107</v>
      </c>
      <c r="J14" s="38">
        <f t="shared" si="5"/>
        <v>-381532.79920618</v>
      </c>
      <c r="K14" s="38">
        <f t="shared" si="5"/>
        <v>-81532.7992061796</v>
      </c>
      <c r="L14" s="38">
        <f>(L8-L13)*1000000</f>
        <v>43760.5300246702</v>
      </c>
      <c r="M14" s="38">
        <f t="shared" si="5"/>
        <v>706091.280329049</v>
      </c>
      <c r="N14" s="38">
        <f t="shared" si="5"/>
        <v>104153.513841604</v>
      </c>
      <c r="O14" s="38">
        <f t="shared" si="5"/>
        <v>310484.987003391</v>
      </c>
    </row>
    <row r="15" ht="18.75" spans="1:17">
      <c r="A15" s="8" t="s">
        <v>22</v>
      </c>
      <c r="B15" s="8" t="s">
        <v>23</v>
      </c>
      <c r="C15" s="34" t="s">
        <v>24</v>
      </c>
      <c r="D15" s="35">
        <f>2.9697*(EXP(1)^(0.0114*D7))</f>
        <v>3.94899429491234</v>
      </c>
      <c r="E15" s="35">
        <f t="shared" ref="E15:P15" si="6">2.9697*(EXP(1)^(0.0114*E7))</f>
        <v>4.04006563291337</v>
      </c>
      <c r="F15" s="35">
        <f t="shared" si="6"/>
        <v>4.32607618188062</v>
      </c>
      <c r="G15" s="35">
        <f t="shared" si="6"/>
        <v>4.90404776017982</v>
      </c>
      <c r="H15" s="35">
        <f t="shared" si="6"/>
        <v>4.96027378405544</v>
      </c>
      <c r="I15" s="35">
        <f t="shared" si="6"/>
        <v>5.07466715528602</v>
      </c>
      <c r="J15" s="35">
        <f t="shared" si="6"/>
        <v>5.25122266264276</v>
      </c>
      <c r="K15" s="35">
        <f t="shared" si="6"/>
        <v>5.25122266264276</v>
      </c>
      <c r="L15" s="35">
        <f t="shared" si="6"/>
        <v>6.2305271102788</v>
      </c>
      <c r="M15" s="35">
        <f t="shared" si="6"/>
        <v>7.1439149443105</v>
      </c>
      <c r="N15" s="35">
        <f t="shared" si="6"/>
        <v>7.30866724425231</v>
      </c>
      <c r="O15" s="35">
        <f t="shared" si="6"/>
        <v>8.19120434406699</v>
      </c>
      <c r="P15" s="38">
        <f>(2.9697*(EXP(1)^(0.0114*P7)))*1000000</f>
        <v>9285564.01409333</v>
      </c>
      <c r="Q15" s="2" t="s">
        <v>25</v>
      </c>
    </row>
    <row r="16" ht="18.75" spans="1:15">
      <c r="A16" s="8"/>
      <c r="B16" s="8"/>
      <c r="C16" s="34" t="s">
        <v>26</v>
      </c>
      <c r="D16" s="38">
        <f>(D8-D15)*1000000</f>
        <v>-548994.294912341</v>
      </c>
      <c r="E16" s="38">
        <f t="shared" ref="E16:O16" si="7">(E8-E15)*1000000</f>
        <v>959934.367086627</v>
      </c>
      <c r="F16" s="38">
        <f t="shared" si="7"/>
        <v>-26076.1818806152</v>
      </c>
      <c r="G16" s="38">
        <f t="shared" si="7"/>
        <v>-4047.7601798159</v>
      </c>
      <c r="H16" s="38">
        <f t="shared" si="7"/>
        <v>-260273.784055438</v>
      </c>
      <c r="I16" s="38">
        <f t="shared" si="7"/>
        <v>-274667.155286023</v>
      </c>
      <c r="J16" s="38">
        <f t="shared" si="7"/>
        <v>-151222.662642764</v>
      </c>
      <c r="K16" s="38">
        <f t="shared" si="7"/>
        <v>148777.337357236</v>
      </c>
      <c r="L16" s="38">
        <f t="shared" si="7"/>
        <v>169472.889721201</v>
      </c>
      <c r="M16" s="38">
        <f t="shared" si="7"/>
        <v>556085.055689504</v>
      </c>
      <c r="N16" s="38">
        <f t="shared" si="7"/>
        <v>-108667.244252313</v>
      </c>
      <c r="O16" s="38">
        <f t="shared" si="7"/>
        <v>-291204.344066987</v>
      </c>
    </row>
    <row r="17" ht="15.75" spans="3:6">
      <c r="C17" s="39"/>
      <c r="D17" s="39"/>
      <c r="E17" s="39"/>
      <c r="F17" s="39"/>
    </row>
    <row r="18" ht="18.75" spans="3:15">
      <c r="C18" s="34" t="s">
        <v>27</v>
      </c>
      <c r="D18" s="38">
        <f>AVERAGE(D10,D12,D14,D16)</f>
        <v>-324094.749292916</v>
      </c>
      <c r="E18" s="38">
        <f t="shared" ref="E18:O18" si="8">AVERAGE(E10,E12,E14,E16)</f>
        <v>1119060.54680326</v>
      </c>
      <c r="F18" s="38">
        <f t="shared" si="8"/>
        <v>-23550.260069501</v>
      </c>
      <c r="G18" s="38">
        <f t="shared" si="8"/>
        <v>-163604.73514262</v>
      </c>
      <c r="H18" s="38">
        <f t="shared" si="8"/>
        <v>-427811.424243725</v>
      </c>
      <c r="I18" s="38">
        <f t="shared" si="8"/>
        <v>-455095.613209491</v>
      </c>
      <c r="J18" s="38">
        <f t="shared" si="8"/>
        <v>-343531.762682287</v>
      </c>
      <c r="K18" s="38">
        <f t="shared" si="8"/>
        <v>-43531.7626822864</v>
      </c>
      <c r="L18" s="38">
        <f t="shared" si="8"/>
        <v>43576.6090730654</v>
      </c>
      <c r="M18" s="38">
        <f t="shared" si="8"/>
        <v>628139.548903438</v>
      </c>
      <c r="N18" s="38">
        <f t="shared" si="8"/>
        <v>8895.41425414043</v>
      </c>
      <c r="O18" s="38">
        <f t="shared" si="8"/>
        <v>109084.360484313</v>
      </c>
    </row>
    <row r="19" ht="26.25" spans="3:15">
      <c r="C19" s="34" t="s">
        <v>28</v>
      </c>
      <c r="D19" s="40" t="s">
        <v>29</v>
      </c>
      <c r="E19" s="40" t="s">
        <v>30</v>
      </c>
      <c r="F19" s="40" t="s">
        <v>29</v>
      </c>
      <c r="G19" s="41" t="s">
        <v>29</v>
      </c>
      <c r="H19" s="41" t="s">
        <v>29</v>
      </c>
      <c r="I19" s="41" t="s">
        <v>29</v>
      </c>
      <c r="J19" s="41" t="s">
        <v>29</v>
      </c>
      <c r="K19" s="45"/>
      <c r="L19" s="41" t="s">
        <v>30</v>
      </c>
      <c r="M19" s="41" t="s">
        <v>30</v>
      </c>
      <c r="N19" s="45"/>
      <c r="O19" s="45"/>
    </row>
    <row r="20" ht="15.75" spans="3:3">
      <c r="C20" s="39"/>
    </row>
  </sheetData>
  <mergeCells count="5">
    <mergeCell ref="C1:O1"/>
    <mergeCell ref="C2:O2"/>
    <mergeCell ref="C3:O3"/>
    <mergeCell ref="C4:O4"/>
    <mergeCell ref="C5:O5"/>
  </mergeCells>
  <conditionalFormatting sqref="D10:O10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{6eb6eee5-2f94-4c69-b6ad-ab0c25c38d93}</x14:id>
        </ext>
      </extLst>
    </cfRule>
  </conditionalFormatting>
  <conditionalFormatting sqref="D12:O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{75d2c181-5756-4a4c-a9e9-4e9b1b537430}</x14:id>
        </ext>
      </extLst>
    </cfRule>
  </conditionalFormatting>
  <conditionalFormatting sqref="D14:O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{d64f9f71-5e66-4ee7-8ca9-63d707ec30be}</x14:id>
        </ext>
      </extLst>
    </cfRule>
  </conditionalFormatting>
  <conditionalFormatting sqref="D16:O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{041a1cd0-f10e-4421-b68b-7451abb25e29}</x14:id>
        </ext>
      </extLst>
    </cfRule>
  </conditionalFormatting>
  <conditionalFormatting sqref="D16:O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{afca96be-8117-4c10-acef-198d3344ab90}</x14:id>
        </ext>
      </extLst>
    </cfRule>
  </conditionalFormatting>
  <conditionalFormatting sqref="D18:O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{378fbabe-0631-4f74-9712-9578a1ae94d1}</x14:id>
        </ext>
      </extLst>
    </cfRule>
  </conditionalFormatting>
  <pageMargins left="0.75" right="0.75" top="1" bottom="1" header="0.5" footer="0.5"/>
  <pageSetup paperSize="9" orientation="portrait" horizontalDpi="200" verticalDpi="300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6eee5-2f94-4c69-b6ad-ab0c25c38d9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D10:O10</xm:sqref>
        </x14:conditionalFormatting>
        <x14:conditionalFormatting xmlns:xm="http://schemas.microsoft.com/office/excel/2006/main">
          <x14:cfRule type="dataBar" id="{75d2c181-5756-4a4c-a9e9-4e9b1b5374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D12:O12</xm:sqref>
        </x14:conditionalFormatting>
        <x14:conditionalFormatting xmlns:xm="http://schemas.microsoft.com/office/excel/2006/main">
          <x14:cfRule type="dataBar" id="{d64f9f71-5e66-4ee7-8ca9-63d707ec30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D14:O14</xm:sqref>
        </x14:conditionalFormatting>
        <x14:conditionalFormatting xmlns:xm="http://schemas.microsoft.com/office/excel/2006/main">
          <x14:cfRule type="dataBar" id="{041a1cd0-f10e-4421-b68b-7451abb25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D16:O16</xm:sqref>
        </x14:conditionalFormatting>
        <x14:conditionalFormatting xmlns:xm="http://schemas.microsoft.com/office/excel/2006/main">
          <x14:cfRule type="dataBar" id="{afca96be-8117-4c10-acef-198d3344ab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D16:O16</xm:sqref>
        </x14:conditionalFormatting>
        <x14:conditionalFormatting xmlns:xm="http://schemas.microsoft.com/office/excel/2006/main">
          <x14:cfRule type="dataBar" id="{378fbabe-0631-4f74-9712-9578a1ae94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D18:O18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44"/>
  <sheetViews>
    <sheetView tabSelected="1" zoomScale="115" zoomScaleNormal="115" workbookViewId="0">
      <selection activeCell="J31" sqref="J31"/>
    </sheetView>
  </sheetViews>
  <sheetFormatPr defaultColWidth="9" defaultRowHeight="12.75" outlineLevelCol="6"/>
  <cols>
    <col min="1" max="1" width="8.57142857142857" style="2" customWidth="1"/>
    <col min="2" max="2" width="5.57142857142857" style="2" customWidth="1"/>
    <col min="3" max="3" width="11.1428571428571" style="2" customWidth="1"/>
    <col min="4" max="4" width="9.14285714285714" style="2"/>
    <col min="5" max="5" width="13.2857142857143" style="2" customWidth="1"/>
    <col min="6" max="7" width="10.7142857142857" style="2" customWidth="1"/>
    <col min="8" max="256" width="9.14285714285714" style="2"/>
    <col min="257" max="257" width="8.57142857142857" style="2" customWidth="1"/>
    <col min="258" max="258" width="5.57142857142857" style="2" customWidth="1"/>
    <col min="259" max="259" width="11.1428571428571" style="2" customWidth="1"/>
    <col min="260" max="260" width="9.14285714285714" style="2"/>
    <col min="261" max="261" width="13.2857142857143" style="2" customWidth="1"/>
    <col min="262" max="263" width="10.7142857142857" style="2" customWidth="1"/>
    <col min="264" max="512" width="9.14285714285714" style="2"/>
    <col min="513" max="513" width="8.57142857142857" style="2" customWidth="1"/>
    <col min="514" max="514" width="5.57142857142857" style="2" customWidth="1"/>
    <col min="515" max="515" width="11.1428571428571" style="2" customWidth="1"/>
    <col min="516" max="516" width="9.14285714285714" style="2"/>
    <col min="517" max="517" width="13.2857142857143" style="2" customWidth="1"/>
    <col min="518" max="519" width="10.7142857142857" style="2" customWidth="1"/>
    <col min="520" max="768" width="9.14285714285714" style="2"/>
    <col min="769" max="769" width="8.57142857142857" style="2" customWidth="1"/>
    <col min="770" max="770" width="5.57142857142857" style="2" customWidth="1"/>
    <col min="771" max="771" width="11.1428571428571" style="2" customWidth="1"/>
    <col min="772" max="772" width="9.14285714285714" style="2"/>
    <col min="773" max="773" width="13.2857142857143" style="2" customWidth="1"/>
    <col min="774" max="775" width="10.7142857142857" style="2" customWidth="1"/>
    <col min="776" max="1024" width="9.14285714285714" style="2"/>
    <col min="1025" max="1025" width="8.57142857142857" style="2" customWidth="1"/>
    <col min="1026" max="1026" width="5.57142857142857" style="2" customWidth="1"/>
    <col min="1027" max="1027" width="11.1428571428571" style="2" customWidth="1"/>
    <col min="1028" max="1028" width="9.14285714285714" style="2"/>
    <col min="1029" max="1029" width="13.2857142857143" style="2" customWidth="1"/>
    <col min="1030" max="1031" width="10.7142857142857" style="2" customWidth="1"/>
    <col min="1032" max="1280" width="9.14285714285714" style="2"/>
    <col min="1281" max="1281" width="8.57142857142857" style="2" customWidth="1"/>
    <col min="1282" max="1282" width="5.57142857142857" style="2" customWidth="1"/>
    <col min="1283" max="1283" width="11.1428571428571" style="2" customWidth="1"/>
    <col min="1284" max="1284" width="9.14285714285714" style="2"/>
    <col min="1285" max="1285" width="13.2857142857143" style="2" customWidth="1"/>
    <col min="1286" max="1287" width="10.7142857142857" style="2" customWidth="1"/>
    <col min="1288" max="1536" width="9.14285714285714" style="2"/>
    <col min="1537" max="1537" width="8.57142857142857" style="2" customWidth="1"/>
    <col min="1538" max="1538" width="5.57142857142857" style="2" customWidth="1"/>
    <col min="1539" max="1539" width="11.1428571428571" style="2" customWidth="1"/>
    <col min="1540" max="1540" width="9.14285714285714" style="2"/>
    <col min="1541" max="1541" width="13.2857142857143" style="2" customWidth="1"/>
    <col min="1542" max="1543" width="10.7142857142857" style="2" customWidth="1"/>
    <col min="1544" max="1792" width="9.14285714285714" style="2"/>
    <col min="1793" max="1793" width="8.57142857142857" style="2" customWidth="1"/>
    <col min="1794" max="1794" width="5.57142857142857" style="2" customWidth="1"/>
    <col min="1795" max="1795" width="11.1428571428571" style="2" customWidth="1"/>
    <col min="1796" max="1796" width="9.14285714285714" style="2"/>
    <col min="1797" max="1797" width="13.2857142857143" style="2" customWidth="1"/>
    <col min="1798" max="1799" width="10.7142857142857" style="2" customWidth="1"/>
    <col min="1800" max="2048" width="9.14285714285714" style="2"/>
    <col min="2049" max="2049" width="8.57142857142857" style="2" customWidth="1"/>
    <col min="2050" max="2050" width="5.57142857142857" style="2" customWidth="1"/>
    <col min="2051" max="2051" width="11.1428571428571" style="2" customWidth="1"/>
    <col min="2052" max="2052" width="9.14285714285714" style="2"/>
    <col min="2053" max="2053" width="13.2857142857143" style="2" customWidth="1"/>
    <col min="2054" max="2055" width="10.7142857142857" style="2" customWidth="1"/>
    <col min="2056" max="2304" width="9.14285714285714" style="2"/>
    <col min="2305" max="2305" width="8.57142857142857" style="2" customWidth="1"/>
    <col min="2306" max="2306" width="5.57142857142857" style="2" customWidth="1"/>
    <col min="2307" max="2307" width="11.1428571428571" style="2" customWidth="1"/>
    <col min="2308" max="2308" width="9.14285714285714" style="2"/>
    <col min="2309" max="2309" width="13.2857142857143" style="2" customWidth="1"/>
    <col min="2310" max="2311" width="10.7142857142857" style="2" customWidth="1"/>
    <col min="2312" max="2560" width="9.14285714285714" style="2"/>
    <col min="2561" max="2561" width="8.57142857142857" style="2" customWidth="1"/>
    <col min="2562" max="2562" width="5.57142857142857" style="2" customWidth="1"/>
    <col min="2563" max="2563" width="11.1428571428571" style="2" customWidth="1"/>
    <col min="2564" max="2564" width="9.14285714285714" style="2"/>
    <col min="2565" max="2565" width="13.2857142857143" style="2" customWidth="1"/>
    <col min="2566" max="2567" width="10.7142857142857" style="2" customWidth="1"/>
    <col min="2568" max="2816" width="9.14285714285714" style="2"/>
    <col min="2817" max="2817" width="8.57142857142857" style="2" customWidth="1"/>
    <col min="2818" max="2818" width="5.57142857142857" style="2" customWidth="1"/>
    <col min="2819" max="2819" width="11.1428571428571" style="2" customWidth="1"/>
    <col min="2820" max="2820" width="9.14285714285714" style="2"/>
    <col min="2821" max="2821" width="13.2857142857143" style="2" customWidth="1"/>
    <col min="2822" max="2823" width="10.7142857142857" style="2" customWidth="1"/>
    <col min="2824" max="3072" width="9.14285714285714" style="2"/>
    <col min="3073" max="3073" width="8.57142857142857" style="2" customWidth="1"/>
    <col min="3074" max="3074" width="5.57142857142857" style="2" customWidth="1"/>
    <col min="3075" max="3075" width="11.1428571428571" style="2" customWidth="1"/>
    <col min="3076" max="3076" width="9.14285714285714" style="2"/>
    <col min="3077" max="3077" width="13.2857142857143" style="2" customWidth="1"/>
    <col min="3078" max="3079" width="10.7142857142857" style="2" customWidth="1"/>
    <col min="3080" max="3328" width="9.14285714285714" style="2"/>
    <col min="3329" max="3329" width="8.57142857142857" style="2" customWidth="1"/>
    <col min="3330" max="3330" width="5.57142857142857" style="2" customWidth="1"/>
    <col min="3331" max="3331" width="11.1428571428571" style="2" customWidth="1"/>
    <col min="3332" max="3332" width="9.14285714285714" style="2"/>
    <col min="3333" max="3333" width="13.2857142857143" style="2" customWidth="1"/>
    <col min="3334" max="3335" width="10.7142857142857" style="2" customWidth="1"/>
    <col min="3336" max="3584" width="9.14285714285714" style="2"/>
    <col min="3585" max="3585" width="8.57142857142857" style="2" customWidth="1"/>
    <col min="3586" max="3586" width="5.57142857142857" style="2" customWidth="1"/>
    <col min="3587" max="3587" width="11.1428571428571" style="2" customWidth="1"/>
    <col min="3588" max="3588" width="9.14285714285714" style="2"/>
    <col min="3589" max="3589" width="13.2857142857143" style="2" customWidth="1"/>
    <col min="3590" max="3591" width="10.7142857142857" style="2" customWidth="1"/>
    <col min="3592" max="3840" width="9.14285714285714" style="2"/>
    <col min="3841" max="3841" width="8.57142857142857" style="2" customWidth="1"/>
    <col min="3842" max="3842" width="5.57142857142857" style="2" customWidth="1"/>
    <col min="3843" max="3843" width="11.1428571428571" style="2" customWidth="1"/>
    <col min="3844" max="3844" width="9.14285714285714" style="2"/>
    <col min="3845" max="3845" width="13.2857142857143" style="2" customWidth="1"/>
    <col min="3846" max="3847" width="10.7142857142857" style="2" customWidth="1"/>
    <col min="3848" max="4096" width="9.14285714285714" style="2"/>
    <col min="4097" max="4097" width="8.57142857142857" style="2" customWidth="1"/>
    <col min="4098" max="4098" width="5.57142857142857" style="2" customWidth="1"/>
    <col min="4099" max="4099" width="11.1428571428571" style="2" customWidth="1"/>
    <col min="4100" max="4100" width="9.14285714285714" style="2"/>
    <col min="4101" max="4101" width="13.2857142857143" style="2" customWidth="1"/>
    <col min="4102" max="4103" width="10.7142857142857" style="2" customWidth="1"/>
    <col min="4104" max="4352" width="9.14285714285714" style="2"/>
    <col min="4353" max="4353" width="8.57142857142857" style="2" customWidth="1"/>
    <col min="4354" max="4354" width="5.57142857142857" style="2" customWidth="1"/>
    <col min="4355" max="4355" width="11.1428571428571" style="2" customWidth="1"/>
    <col min="4356" max="4356" width="9.14285714285714" style="2"/>
    <col min="4357" max="4357" width="13.2857142857143" style="2" customWidth="1"/>
    <col min="4358" max="4359" width="10.7142857142857" style="2" customWidth="1"/>
    <col min="4360" max="4608" width="9.14285714285714" style="2"/>
    <col min="4609" max="4609" width="8.57142857142857" style="2" customWidth="1"/>
    <col min="4610" max="4610" width="5.57142857142857" style="2" customWidth="1"/>
    <col min="4611" max="4611" width="11.1428571428571" style="2" customWidth="1"/>
    <col min="4612" max="4612" width="9.14285714285714" style="2"/>
    <col min="4613" max="4613" width="13.2857142857143" style="2" customWidth="1"/>
    <col min="4614" max="4615" width="10.7142857142857" style="2" customWidth="1"/>
    <col min="4616" max="4864" width="9.14285714285714" style="2"/>
    <col min="4865" max="4865" width="8.57142857142857" style="2" customWidth="1"/>
    <col min="4866" max="4866" width="5.57142857142857" style="2" customWidth="1"/>
    <col min="4867" max="4867" width="11.1428571428571" style="2" customWidth="1"/>
    <col min="4868" max="4868" width="9.14285714285714" style="2"/>
    <col min="4869" max="4869" width="13.2857142857143" style="2" customWidth="1"/>
    <col min="4870" max="4871" width="10.7142857142857" style="2" customWidth="1"/>
    <col min="4872" max="5120" width="9.14285714285714" style="2"/>
    <col min="5121" max="5121" width="8.57142857142857" style="2" customWidth="1"/>
    <col min="5122" max="5122" width="5.57142857142857" style="2" customWidth="1"/>
    <col min="5123" max="5123" width="11.1428571428571" style="2" customWidth="1"/>
    <col min="5124" max="5124" width="9.14285714285714" style="2"/>
    <col min="5125" max="5125" width="13.2857142857143" style="2" customWidth="1"/>
    <col min="5126" max="5127" width="10.7142857142857" style="2" customWidth="1"/>
    <col min="5128" max="5376" width="9.14285714285714" style="2"/>
    <col min="5377" max="5377" width="8.57142857142857" style="2" customWidth="1"/>
    <col min="5378" max="5378" width="5.57142857142857" style="2" customWidth="1"/>
    <col min="5379" max="5379" width="11.1428571428571" style="2" customWidth="1"/>
    <col min="5380" max="5380" width="9.14285714285714" style="2"/>
    <col min="5381" max="5381" width="13.2857142857143" style="2" customWidth="1"/>
    <col min="5382" max="5383" width="10.7142857142857" style="2" customWidth="1"/>
    <col min="5384" max="5632" width="9.14285714285714" style="2"/>
    <col min="5633" max="5633" width="8.57142857142857" style="2" customWidth="1"/>
    <col min="5634" max="5634" width="5.57142857142857" style="2" customWidth="1"/>
    <col min="5635" max="5635" width="11.1428571428571" style="2" customWidth="1"/>
    <col min="5636" max="5636" width="9.14285714285714" style="2"/>
    <col min="5637" max="5637" width="13.2857142857143" style="2" customWidth="1"/>
    <col min="5638" max="5639" width="10.7142857142857" style="2" customWidth="1"/>
    <col min="5640" max="5888" width="9.14285714285714" style="2"/>
    <col min="5889" max="5889" width="8.57142857142857" style="2" customWidth="1"/>
    <col min="5890" max="5890" width="5.57142857142857" style="2" customWidth="1"/>
    <col min="5891" max="5891" width="11.1428571428571" style="2" customWidth="1"/>
    <col min="5892" max="5892" width="9.14285714285714" style="2"/>
    <col min="5893" max="5893" width="13.2857142857143" style="2" customWidth="1"/>
    <col min="5894" max="5895" width="10.7142857142857" style="2" customWidth="1"/>
    <col min="5896" max="6144" width="9.14285714285714" style="2"/>
    <col min="6145" max="6145" width="8.57142857142857" style="2" customWidth="1"/>
    <col min="6146" max="6146" width="5.57142857142857" style="2" customWidth="1"/>
    <col min="6147" max="6147" width="11.1428571428571" style="2" customWidth="1"/>
    <col min="6148" max="6148" width="9.14285714285714" style="2"/>
    <col min="6149" max="6149" width="13.2857142857143" style="2" customWidth="1"/>
    <col min="6150" max="6151" width="10.7142857142857" style="2" customWidth="1"/>
    <col min="6152" max="6400" width="9.14285714285714" style="2"/>
    <col min="6401" max="6401" width="8.57142857142857" style="2" customWidth="1"/>
    <col min="6402" max="6402" width="5.57142857142857" style="2" customWidth="1"/>
    <col min="6403" max="6403" width="11.1428571428571" style="2" customWidth="1"/>
    <col min="6404" max="6404" width="9.14285714285714" style="2"/>
    <col min="6405" max="6405" width="13.2857142857143" style="2" customWidth="1"/>
    <col min="6406" max="6407" width="10.7142857142857" style="2" customWidth="1"/>
    <col min="6408" max="6656" width="9.14285714285714" style="2"/>
    <col min="6657" max="6657" width="8.57142857142857" style="2" customWidth="1"/>
    <col min="6658" max="6658" width="5.57142857142857" style="2" customWidth="1"/>
    <col min="6659" max="6659" width="11.1428571428571" style="2" customWidth="1"/>
    <col min="6660" max="6660" width="9.14285714285714" style="2"/>
    <col min="6661" max="6661" width="13.2857142857143" style="2" customWidth="1"/>
    <col min="6662" max="6663" width="10.7142857142857" style="2" customWidth="1"/>
    <col min="6664" max="6912" width="9.14285714285714" style="2"/>
    <col min="6913" max="6913" width="8.57142857142857" style="2" customWidth="1"/>
    <col min="6914" max="6914" width="5.57142857142857" style="2" customWidth="1"/>
    <col min="6915" max="6915" width="11.1428571428571" style="2" customWidth="1"/>
    <col min="6916" max="6916" width="9.14285714285714" style="2"/>
    <col min="6917" max="6917" width="13.2857142857143" style="2" customWidth="1"/>
    <col min="6918" max="6919" width="10.7142857142857" style="2" customWidth="1"/>
    <col min="6920" max="7168" width="9.14285714285714" style="2"/>
    <col min="7169" max="7169" width="8.57142857142857" style="2" customWidth="1"/>
    <col min="7170" max="7170" width="5.57142857142857" style="2" customWidth="1"/>
    <col min="7171" max="7171" width="11.1428571428571" style="2" customWidth="1"/>
    <col min="7172" max="7172" width="9.14285714285714" style="2"/>
    <col min="7173" max="7173" width="13.2857142857143" style="2" customWidth="1"/>
    <col min="7174" max="7175" width="10.7142857142857" style="2" customWidth="1"/>
    <col min="7176" max="7424" width="9.14285714285714" style="2"/>
    <col min="7425" max="7425" width="8.57142857142857" style="2" customWidth="1"/>
    <col min="7426" max="7426" width="5.57142857142857" style="2" customWidth="1"/>
    <col min="7427" max="7427" width="11.1428571428571" style="2" customWidth="1"/>
    <col min="7428" max="7428" width="9.14285714285714" style="2"/>
    <col min="7429" max="7429" width="13.2857142857143" style="2" customWidth="1"/>
    <col min="7430" max="7431" width="10.7142857142857" style="2" customWidth="1"/>
    <col min="7432" max="7680" width="9.14285714285714" style="2"/>
    <col min="7681" max="7681" width="8.57142857142857" style="2" customWidth="1"/>
    <col min="7682" max="7682" width="5.57142857142857" style="2" customWidth="1"/>
    <col min="7683" max="7683" width="11.1428571428571" style="2" customWidth="1"/>
    <col min="7684" max="7684" width="9.14285714285714" style="2"/>
    <col min="7685" max="7685" width="13.2857142857143" style="2" customWidth="1"/>
    <col min="7686" max="7687" width="10.7142857142857" style="2" customWidth="1"/>
    <col min="7688" max="7936" width="9.14285714285714" style="2"/>
    <col min="7937" max="7937" width="8.57142857142857" style="2" customWidth="1"/>
    <col min="7938" max="7938" width="5.57142857142857" style="2" customWidth="1"/>
    <col min="7939" max="7939" width="11.1428571428571" style="2" customWidth="1"/>
    <col min="7940" max="7940" width="9.14285714285714" style="2"/>
    <col min="7941" max="7941" width="13.2857142857143" style="2" customWidth="1"/>
    <col min="7942" max="7943" width="10.7142857142857" style="2" customWidth="1"/>
    <col min="7944" max="8192" width="9.14285714285714" style="2"/>
    <col min="8193" max="8193" width="8.57142857142857" style="2" customWidth="1"/>
    <col min="8194" max="8194" width="5.57142857142857" style="2" customWidth="1"/>
    <col min="8195" max="8195" width="11.1428571428571" style="2" customWidth="1"/>
    <col min="8196" max="8196" width="9.14285714285714" style="2"/>
    <col min="8197" max="8197" width="13.2857142857143" style="2" customWidth="1"/>
    <col min="8198" max="8199" width="10.7142857142857" style="2" customWidth="1"/>
    <col min="8200" max="8448" width="9.14285714285714" style="2"/>
    <col min="8449" max="8449" width="8.57142857142857" style="2" customWidth="1"/>
    <col min="8450" max="8450" width="5.57142857142857" style="2" customWidth="1"/>
    <col min="8451" max="8451" width="11.1428571428571" style="2" customWidth="1"/>
    <col min="8452" max="8452" width="9.14285714285714" style="2"/>
    <col min="8453" max="8453" width="13.2857142857143" style="2" customWidth="1"/>
    <col min="8454" max="8455" width="10.7142857142857" style="2" customWidth="1"/>
    <col min="8456" max="8704" width="9.14285714285714" style="2"/>
    <col min="8705" max="8705" width="8.57142857142857" style="2" customWidth="1"/>
    <col min="8706" max="8706" width="5.57142857142857" style="2" customWidth="1"/>
    <col min="8707" max="8707" width="11.1428571428571" style="2" customWidth="1"/>
    <col min="8708" max="8708" width="9.14285714285714" style="2"/>
    <col min="8709" max="8709" width="13.2857142857143" style="2" customWidth="1"/>
    <col min="8710" max="8711" width="10.7142857142857" style="2" customWidth="1"/>
    <col min="8712" max="8960" width="9.14285714285714" style="2"/>
    <col min="8961" max="8961" width="8.57142857142857" style="2" customWidth="1"/>
    <col min="8962" max="8962" width="5.57142857142857" style="2" customWidth="1"/>
    <col min="8963" max="8963" width="11.1428571428571" style="2" customWidth="1"/>
    <col min="8964" max="8964" width="9.14285714285714" style="2"/>
    <col min="8965" max="8965" width="13.2857142857143" style="2" customWidth="1"/>
    <col min="8966" max="8967" width="10.7142857142857" style="2" customWidth="1"/>
    <col min="8968" max="9216" width="9.14285714285714" style="2"/>
    <col min="9217" max="9217" width="8.57142857142857" style="2" customWidth="1"/>
    <col min="9218" max="9218" width="5.57142857142857" style="2" customWidth="1"/>
    <col min="9219" max="9219" width="11.1428571428571" style="2" customWidth="1"/>
    <col min="9220" max="9220" width="9.14285714285714" style="2"/>
    <col min="9221" max="9221" width="13.2857142857143" style="2" customWidth="1"/>
    <col min="9222" max="9223" width="10.7142857142857" style="2" customWidth="1"/>
    <col min="9224" max="9472" width="9.14285714285714" style="2"/>
    <col min="9473" max="9473" width="8.57142857142857" style="2" customWidth="1"/>
    <col min="9474" max="9474" width="5.57142857142857" style="2" customWidth="1"/>
    <col min="9475" max="9475" width="11.1428571428571" style="2" customWidth="1"/>
    <col min="9476" max="9476" width="9.14285714285714" style="2"/>
    <col min="9477" max="9477" width="13.2857142857143" style="2" customWidth="1"/>
    <col min="9478" max="9479" width="10.7142857142857" style="2" customWidth="1"/>
    <col min="9480" max="9728" width="9.14285714285714" style="2"/>
    <col min="9729" max="9729" width="8.57142857142857" style="2" customWidth="1"/>
    <col min="9730" max="9730" width="5.57142857142857" style="2" customWidth="1"/>
    <col min="9731" max="9731" width="11.1428571428571" style="2" customWidth="1"/>
    <col min="9732" max="9732" width="9.14285714285714" style="2"/>
    <col min="9733" max="9733" width="13.2857142857143" style="2" customWidth="1"/>
    <col min="9734" max="9735" width="10.7142857142857" style="2" customWidth="1"/>
    <col min="9736" max="9984" width="9.14285714285714" style="2"/>
    <col min="9985" max="9985" width="8.57142857142857" style="2" customWidth="1"/>
    <col min="9986" max="9986" width="5.57142857142857" style="2" customWidth="1"/>
    <col min="9987" max="9987" width="11.1428571428571" style="2" customWidth="1"/>
    <col min="9988" max="9988" width="9.14285714285714" style="2"/>
    <col min="9989" max="9989" width="13.2857142857143" style="2" customWidth="1"/>
    <col min="9990" max="9991" width="10.7142857142857" style="2" customWidth="1"/>
    <col min="9992" max="10240" width="9.14285714285714" style="2"/>
    <col min="10241" max="10241" width="8.57142857142857" style="2" customWidth="1"/>
    <col min="10242" max="10242" width="5.57142857142857" style="2" customWidth="1"/>
    <col min="10243" max="10243" width="11.1428571428571" style="2" customWidth="1"/>
    <col min="10244" max="10244" width="9.14285714285714" style="2"/>
    <col min="10245" max="10245" width="13.2857142857143" style="2" customWidth="1"/>
    <col min="10246" max="10247" width="10.7142857142857" style="2" customWidth="1"/>
    <col min="10248" max="10496" width="9.14285714285714" style="2"/>
    <col min="10497" max="10497" width="8.57142857142857" style="2" customWidth="1"/>
    <col min="10498" max="10498" width="5.57142857142857" style="2" customWidth="1"/>
    <col min="10499" max="10499" width="11.1428571428571" style="2" customWidth="1"/>
    <col min="10500" max="10500" width="9.14285714285714" style="2"/>
    <col min="10501" max="10501" width="13.2857142857143" style="2" customWidth="1"/>
    <col min="10502" max="10503" width="10.7142857142857" style="2" customWidth="1"/>
    <col min="10504" max="10752" width="9.14285714285714" style="2"/>
    <col min="10753" max="10753" width="8.57142857142857" style="2" customWidth="1"/>
    <col min="10754" max="10754" width="5.57142857142857" style="2" customWidth="1"/>
    <col min="10755" max="10755" width="11.1428571428571" style="2" customWidth="1"/>
    <col min="10756" max="10756" width="9.14285714285714" style="2"/>
    <col min="10757" max="10757" width="13.2857142857143" style="2" customWidth="1"/>
    <col min="10758" max="10759" width="10.7142857142857" style="2" customWidth="1"/>
    <col min="10760" max="11008" width="9.14285714285714" style="2"/>
    <col min="11009" max="11009" width="8.57142857142857" style="2" customWidth="1"/>
    <col min="11010" max="11010" width="5.57142857142857" style="2" customWidth="1"/>
    <col min="11011" max="11011" width="11.1428571428571" style="2" customWidth="1"/>
    <col min="11012" max="11012" width="9.14285714285714" style="2"/>
    <col min="11013" max="11013" width="13.2857142857143" style="2" customWidth="1"/>
    <col min="11014" max="11015" width="10.7142857142857" style="2" customWidth="1"/>
    <col min="11016" max="11264" width="9.14285714285714" style="2"/>
    <col min="11265" max="11265" width="8.57142857142857" style="2" customWidth="1"/>
    <col min="11266" max="11266" width="5.57142857142857" style="2" customWidth="1"/>
    <col min="11267" max="11267" width="11.1428571428571" style="2" customWidth="1"/>
    <col min="11268" max="11268" width="9.14285714285714" style="2"/>
    <col min="11269" max="11269" width="13.2857142857143" style="2" customWidth="1"/>
    <col min="11270" max="11271" width="10.7142857142857" style="2" customWidth="1"/>
    <col min="11272" max="11520" width="9.14285714285714" style="2"/>
    <col min="11521" max="11521" width="8.57142857142857" style="2" customWidth="1"/>
    <col min="11522" max="11522" width="5.57142857142857" style="2" customWidth="1"/>
    <col min="11523" max="11523" width="11.1428571428571" style="2" customWidth="1"/>
    <col min="11524" max="11524" width="9.14285714285714" style="2"/>
    <col min="11525" max="11525" width="13.2857142857143" style="2" customWidth="1"/>
    <col min="11526" max="11527" width="10.7142857142857" style="2" customWidth="1"/>
    <col min="11528" max="11776" width="9.14285714285714" style="2"/>
    <col min="11777" max="11777" width="8.57142857142857" style="2" customWidth="1"/>
    <col min="11778" max="11778" width="5.57142857142857" style="2" customWidth="1"/>
    <col min="11779" max="11779" width="11.1428571428571" style="2" customWidth="1"/>
    <col min="11780" max="11780" width="9.14285714285714" style="2"/>
    <col min="11781" max="11781" width="13.2857142857143" style="2" customWidth="1"/>
    <col min="11782" max="11783" width="10.7142857142857" style="2" customWidth="1"/>
    <col min="11784" max="12032" width="9.14285714285714" style="2"/>
    <col min="12033" max="12033" width="8.57142857142857" style="2" customWidth="1"/>
    <col min="12034" max="12034" width="5.57142857142857" style="2" customWidth="1"/>
    <col min="12035" max="12035" width="11.1428571428571" style="2" customWidth="1"/>
    <col min="12036" max="12036" width="9.14285714285714" style="2"/>
    <col min="12037" max="12037" width="13.2857142857143" style="2" customWidth="1"/>
    <col min="12038" max="12039" width="10.7142857142857" style="2" customWidth="1"/>
    <col min="12040" max="12288" width="9.14285714285714" style="2"/>
    <col min="12289" max="12289" width="8.57142857142857" style="2" customWidth="1"/>
    <col min="12290" max="12290" width="5.57142857142857" style="2" customWidth="1"/>
    <col min="12291" max="12291" width="11.1428571428571" style="2" customWidth="1"/>
    <col min="12292" max="12292" width="9.14285714285714" style="2"/>
    <col min="12293" max="12293" width="13.2857142857143" style="2" customWidth="1"/>
    <col min="12294" max="12295" width="10.7142857142857" style="2" customWidth="1"/>
    <col min="12296" max="12544" width="9.14285714285714" style="2"/>
    <col min="12545" max="12545" width="8.57142857142857" style="2" customWidth="1"/>
    <col min="12546" max="12546" width="5.57142857142857" style="2" customWidth="1"/>
    <col min="12547" max="12547" width="11.1428571428571" style="2" customWidth="1"/>
    <col min="12548" max="12548" width="9.14285714285714" style="2"/>
    <col min="12549" max="12549" width="13.2857142857143" style="2" customWidth="1"/>
    <col min="12550" max="12551" width="10.7142857142857" style="2" customWidth="1"/>
    <col min="12552" max="12800" width="9.14285714285714" style="2"/>
    <col min="12801" max="12801" width="8.57142857142857" style="2" customWidth="1"/>
    <col min="12802" max="12802" width="5.57142857142857" style="2" customWidth="1"/>
    <col min="12803" max="12803" width="11.1428571428571" style="2" customWidth="1"/>
    <col min="12804" max="12804" width="9.14285714285714" style="2"/>
    <col min="12805" max="12805" width="13.2857142857143" style="2" customWidth="1"/>
    <col min="12806" max="12807" width="10.7142857142857" style="2" customWidth="1"/>
    <col min="12808" max="13056" width="9.14285714285714" style="2"/>
    <col min="13057" max="13057" width="8.57142857142857" style="2" customWidth="1"/>
    <col min="13058" max="13058" width="5.57142857142857" style="2" customWidth="1"/>
    <col min="13059" max="13059" width="11.1428571428571" style="2" customWidth="1"/>
    <col min="13060" max="13060" width="9.14285714285714" style="2"/>
    <col min="13061" max="13061" width="13.2857142857143" style="2" customWidth="1"/>
    <col min="13062" max="13063" width="10.7142857142857" style="2" customWidth="1"/>
    <col min="13064" max="13312" width="9.14285714285714" style="2"/>
    <col min="13313" max="13313" width="8.57142857142857" style="2" customWidth="1"/>
    <col min="13314" max="13314" width="5.57142857142857" style="2" customWidth="1"/>
    <col min="13315" max="13315" width="11.1428571428571" style="2" customWidth="1"/>
    <col min="13316" max="13316" width="9.14285714285714" style="2"/>
    <col min="13317" max="13317" width="13.2857142857143" style="2" customWidth="1"/>
    <col min="13318" max="13319" width="10.7142857142857" style="2" customWidth="1"/>
    <col min="13320" max="13568" width="9.14285714285714" style="2"/>
    <col min="13569" max="13569" width="8.57142857142857" style="2" customWidth="1"/>
    <col min="13570" max="13570" width="5.57142857142857" style="2" customWidth="1"/>
    <col min="13571" max="13571" width="11.1428571428571" style="2" customWidth="1"/>
    <col min="13572" max="13572" width="9.14285714285714" style="2"/>
    <col min="13573" max="13573" width="13.2857142857143" style="2" customWidth="1"/>
    <col min="13574" max="13575" width="10.7142857142857" style="2" customWidth="1"/>
    <col min="13576" max="13824" width="9.14285714285714" style="2"/>
    <col min="13825" max="13825" width="8.57142857142857" style="2" customWidth="1"/>
    <col min="13826" max="13826" width="5.57142857142857" style="2" customWidth="1"/>
    <col min="13827" max="13827" width="11.1428571428571" style="2" customWidth="1"/>
    <col min="13828" max="13828" width="9.14285714285714" style="2"/>
    <col min="13829" max="13829" width="13.2857142857143" style="2" customWidth="1"/>
    <col min="13830" max="13831" width="10.7142857142857" style="2" customWidth="1"/>
    <col min="13832" max="14080" width="9.14285714285714" style="2"/>
    <col min="14081" max="14081" width="8.57142857142857" style="2" customWidth="1"/>
    <col min="14082" max="14082" width="5.57142857142857" style="2" customWidth="1"/>
    <col min="14083" max="14083" width="11.1428571428571" style="2" customWidth="1"/>
    <col min="14084" max="14084" width="9.14285714285714" style="2"/>
    <col min="14085" max="14085" width="13.2857142857143" style="2" customWidth="1"/>
    <col min="14086" max="14087" width="10.7142857142857" style="2" customWidth="1"/>
    <col min="14088" max="14336" width="9.14285714285714" style="2"/>
    <col min="14337" max="14337" width="8.57142857142857" style="2" customWidth="1"/>
    <col min="14338" max="14338" width="5.57142857142857" style="2" customWidth="1"/>
    <col min="14339" max="14339" width="11.1428571428571" style="2" customWidth="1"/>
    <col min="14340" max="14340" width="9.14285714285714" style="2"/>
    <col min="14341" max="14341" width="13.2857142857143" style="2" customWidth="1"/>
    <col min="14342" max="14343" width="10.7142857142857" style="2" customWidth="1"/>
    <col min="14344" max="14592" width="9.14285714285714" style="2"/>
    <col min="14593" max="14593" width="8.57142857142857" style="2" customWidth="1"/>
    <col min="14594" max="14594" width="5.57142857142857" style="2" customWidth="1"/>
    <col min="14595" max="14595" width="11.1428571428571" style="2" customWidth="1"/>
    <col min="14596" max="14596" width="9.14285714285714" style="2"/>
    <col min="14597" max="14597" width="13.2857142857143" style="2" customWidth="1"/>
    <col min="14598" max="14599" width="10.7142857142857" style="2" customWidth="1"/>
    <col min="14600" max="14848" width="9.14285714285714" style="2"/>
    <col min="14849" max="14849" width="8.57142857142857" style="2" customWidth="1"/>
    <col min="14850" max="14850" width="5.57142857142857" style="2" customWidth="1"/>
    <col min="14851" max="14851" width="11.1428571428571" style="2" customWidth="1"/>
    <col min="14852" max="14852" width="9.14285714285714" style="2"/>
    <col min="14853" max="14853" width="13.2857142857143" style="2" customWidth="1"/>
    <col min="14854" max="14855" width="10.7142857142857" style="2" customWidth="1"/>
    <col min="14856" max="15104" width="9.14285714285714" style="2"/>
    <col min="15105" max="15105" width="8.57142857142857" style="2" customWidth="1"/>
    <col min="15106" max="15106" width="5.57142857142857" style="2" customWidth="1"/>
    <col min="15107" max="15107" width="11.1428571428571" style="2" customWidth="1"/>
    <col min="15108" max="15108" width="9.14285714285714" style="2"/>
    <col min="15109" max="15109" width="13.2857142857143" style="2" customWidth="1"/>
    <col min="15110" max="15111" width="10.7142857142857" style="2" customWidth="1"/>
    <col min="15112" max="15360" width="9.14285714285714" style="2"/>
    <col min="15361" max="15361" width="8.57142857142857" style="2" customWidth="1"/>
    <col min="15362" max="15362" width="5.57142857142857" style="2" customWidth="1"/>
    <col min="15363" max="15363" width="11.1428571428571" style="2" customWidth="1"/>
    <col min="15364" max="15364" width="9.14285714285714" style="2"/>
    <col min="15365" max="15365" width="13.2857142857143" style="2" customWidth="1"/>
    <col min="15366" max="15367" width="10.7142857142857" style="2" customWidth="1"/>
    <col min="15368" max="15616" width="9.14285714285714" style="2"/>
    <col min="15617" max="15617" width="8.57142857142857" style="2" customWidth="1"/>
    <col min="15618" max="15618" width="5.57142857142857" style="2" customWidth="1"/>
    <col min="15619" max="15619" width="11.1428571428571" style="2" customWidth="1"/>
    <col min="15620" max="15620" width="9.14285714285714" style="2"/>
    <col min="15621" max="15621" width="13.2857142857143" style="2" customWidth="1"/>
    <col min="15622" max="15623" width="10.7142857142857" style="2" customWidth="1"/>
    <col min="15624" max="15872" width="9.14285714285714" style="2"/>
    <col min="15873" max="15873" width="8.57142857142857" style="2" customWidth="1"/>
    <col min="15874" max="15874" width="5.57142857142857" style="2" customWidth="1"/>
    <col min="15875" max="15875" width="11.1428571428571" style="2" customWidth="1"/>
    <col min="15876" max="15876" width="9.14285714285714" style="2"/>
    <col min="15877" max="15877" width="13.2857142857143" style="2" customWidth="1"/>
    <col min="15878" max="15879" width="10.7142857142857" style="2" customWidth="1"/>
    <col min="15880" max="16128" width="9.14285714285714" style="2"/>
    <col min="16129" max="16129" width="8.57142857142857" style="2" customWidth="1"/>
    <col min="16130" max="16130" width="5.57142857142857" style="2" customWidth="1"/>
    <col min="16131" max="16131" width="11.1428571428571" style="2" customWidth="1"/>
    <col min="16132" max="16132" width="9.14285714285714" style="2"/>
    <col min="16133" max="16133" width="13.2857142857143" style="2" customWidth="1"/>
    <col min="16134" max="16135" width="10.7142857142857" style="2" customWidth="1"/>
    <col min="16136" max="16384" width="9.14285714285714" style="2"/>
  </cols>
  <sheetData>
    <row r="1" ht="27" customHeight="1" spans="1:7">
      <c r="A1" s="3" t="s">
        <v>31</v>
      </c>
      <c r="B1" s="3"/>
      <c r="C1" s="3"/>
      <c r="D1" s="3"/>
      <c r="E1" s="3"/>
      <c r="F1" s="3"/>
      <c r="G1" s="3"/>
    </row>
    <row r="2" s="1" customFormat="1" ht="38.25" spans="1:7">
      <c r="A2" s="4" t="s">
        <v>32</v>
      </c>
      <c r="B2" s="5" t="s">
        <v>33</v>
      </c>
      <c r="C2" s="6" t="s">
        <v>34</v>
      </c>
      <c r="D2" s="5" t="s">
        <v>35</v>
      </c>
      <c r="E2" s="6" t="s">
        <v>36</v>
      </c>
      <c r="F2" s="5" t="s">
        <v>37</v>
      </c>
      <c r="G2" s="6" t="s">
        <v>38</v>
      </c>
    </row>
    <row r="3" spans="1:7">
      <c r="A3" s="7">
        <v>44562</v>
      </c>
      <c r="B3" s="8">
        <v>1</v>
      </c>
      <c r="C3" s="9">
        <v>8</v>
      </c>
      <c r="D3" s="10">
        <f>E32</f>
        <v>0.280155642023346</v>
      </c>
      <c r="E3" s="11">
        <f>C3/D3</f>
        <v>28.5555555555556</v>
      </c>
      <c r="F3" s="11">
        <f>0.2735*E3+39.414</f>
        <v>47.2239444444444</v>
      </c>
      <c r="G3" s="12">
        <f>F3*D3</f>
        <v>13.2300544747082</v>
      </c>
    </row>
    <row r="4" spans="1:7">
      <c r="A4" s="7">
        <v>44593</v>
      </c>
      <c r="B4" s="8">
        <v>2</v>
      </c>
      <c r="C4" s="9">
        <v>11</v>
      </c>
      <c r="D4" s="10">
        <f t="shared" ref="D4:D14" si="0">E33</f>
        <v>0.33852140077821</v>
      </c>
      <c r="E4" s="11">
        <f t="shared" ref="E4:E26" si="1">C4/D4</f>
        <v>32.4942528735632</v>
      </c>
      <c r="F4" s="8">
        <f t="shared" ref="F4:F26" si="2">0.2735*E4+39.414</f>
        <v>48.3011781609195</v>
      </c>
      <c r="G4" s="12">
        <f t="shared" ref="G4:G26" si="3">F4*D4</f>
        <v>16.3509824902724</v>
      </c>
    </row>
    <row r="5" spans="1:7">
      <c r="A5" s="7">
        <v>44621</v>
      </c>
      <c r="B5" s="8">
        <v>3</v>
      </c>
      <c r="C5" s="9">
        <v>19</v>
      </c>
      <c r="D5" s="10">
        <f t="shared" si="0"/>
        <v>0.385214007782101</v>
      </c>
      <c r="E5" s="11">
        <f t="shared" si="1"/>
        <v>49.3232323232323</v>
      </c>
      <c r="F5" s="8">
        <f t="shared" si="2"/>
        <v>52.903904040404</v>
      </c>
      <c r="G5" s="12">
        <f t="shared" si="3"/>
        <v>20.3793249027237</v>
      </c>
    </row>
    <row r="6" spans="1:7">
      <c r="A6" s="7">
        <v>44652</v>
      </c>
      <c r="B6" s="8">
        <v>4</v>
      </c>
      <c r="C6" s="9">
        <v>11</v>
      </c>
      <c r="D6" s="10">
        <f t="shared" si="0"/>
        <v>0.33852140077821</v>
      </c>
      <c r="E6" s="11">
        <f t="shared" si="1"/>
        <v>32.4942528735632</v>
      </c>
      <c r="F6" s="8">
        <f t="shared" si="2"/>
        <v>48.3011781609195</v>
      </c>
      <c r="G6" s="12">
        <f t="shared" si="3"/>
        <v>16.3509824902724</v>
      </c>
    </row>
    <row r="7" spans="1:7">
      <c r="A7" s="7">
        <v>44682</v>
      </c>
      <c r="B7" s="8">
        <v>5</v>
      </c>
      <c r="C7" s="9">
        <v>19</v>
      </c>
      <c r="D7" s="10">
        <f t="shared" si="0"/>
        <v>0.46692607003891</v>
      </c>
      <c r="E7" s="11">
        <f t="shared" si="1"/>
        <v>40.6916666666667</v>
      </c>
      <c r="F7" s="8">
        <f t="shared" si="2"/>
        <v>50.5431708333333</v>
      </c>
      <c r="G7" s="12">
        <f t="shared" si="3"/>
        <v>23.5999241245136</v>
      </c>
    </row>
    <row r="8" spans="1:7">
      <c r="A8" s="7">
        <v>44713</v>
      </c>
      <c r="B8" s="8">
        <v>6</v>
      </c>
      <c r="C8" s="9">
        <v>23</v>
      </c>
      <c r="D8" s="10">
        <f t="shared" si="0"/>
        <v>0.501945525291829</v>
      </c>
      <c r="E8" s="11">
        <f t="shared" si="1"/>
        <v>45.8217054263566</v>
      </c>
      <c r="F8" s="8">
        <f t="shared" si="2"/>
        <v>51.9462364341085</v>
      </c>
      <c r="G8" s="12">
        <f t="shared" si="3"/>
        <v>26.0741809338521</v>
      </c>
    </row>
    <row r="9" spans="1:7">
      <c r="A9" s="7">
        <v>44743</v>
      </c>
      <c r="B9" s="8">
        <v>7</v>
      </c>
      <c r="C9" s="9">
        <v>78</v>
      </c>
      <c r="D9" s="10">
        <f t="shared" si="0"/>
        <v>1.99610894941634</v>
      </c>
      <c r="E9" s="11">
        <f t="shared" si="1"/>
        <v>39.0760233918129</v>
      </c>
      <c r="F9" s="8">
        <f t="shared" si="2"/>
        <v>50.1012923976608</v>
      </c>
      <c r="G9" s="12">
        <f t="shared" si="3"/>
        <v>100.007638132296</v>
      </c>
    </row>
    <row r="10" spans="1:7">
      <c r="A10" s="7">
        <v>44774</v>
      </c>
      <c r="B10" s="8">
        <v>8</v>
      </c>
      <c r="C10" s="9">
        <v>95</v>
      </c>
      <c r="D10" s="10">
        <f t="shared" si="0"/>
        <v>2.14785992217899</v>
      </c>
      <c r="E10" s="11">
        <f t="shared" si="1"/>
        <v>44.2300724637681</v>
      </c>
      <c r="F10" s="8">
        <f t="shared" si="2"/>
        <v>51.5109248188406</v>
      </c>
      <c r="G10" s="12">
        <f t="shared" si="3"/>
        <v>110.638250972763</v>
      </c>
    </row>
    <row r="11" spans="1:7">
      <c r="A11" s="7">
        <v>44805</v>
      </c>
      <c r="B11" s="8">
        <v>9</v>
      </c>
      <c r="C11" s="9">
        <v>86</v>
      </c>
      <c r="D11" s="10">
        <f t="shared" si="0"/>
        <v>1.91439688715953</v>
      </c>
      <c r="E11" s="11">
        <f t="shared" si="1"/>
        <v>44.9227642276423</v>
      </c>
      <c r="F11" s="8">
        <f t="shared" si="2"/>
        <v>51.7003760162602</v>
      </c>
      <c r="G11" s="12">
        <f t="shared" si="3"/>
        <v>98.9750389105058</v>
      </c>
    </row>
    <row r="12" spans="1:7">
      <c r="A12" s="7">
        <v>44835</v>
      </c>
      <c r="B12" s="8">
        <v>10</v>
      </c>
      <c r="C12" s="9">
        <v>74</v>
      </c>
      <c r="D12" s="10">
        <f t="shared" si="0"/>
        <v>1.82101167315175</v>
      </c>
      <c r="E12" s="11">
        <f t="shared" si="1"/>
        <v>40.6367521367521</v>
      </c>
      <c r="F12" s="8">
        <f t="shared" si="2"/>
        <v>50.5281517094017</v>
      </c>
      <c r="G12" s="12">
        <f t="shared" si="3"/>
        <v>92.0123540856031</v>
      </c>
    </row>
    <row r="13" spans="1:7">
      <c r="A13" s="7">
        <v>44866</v>
      </c>
      <c r="B13" s="8">
        <v>11</v>
      </c>
      <c r="C13" s="9">
        <v>50</v>
      </c>
      <c r="D13" s="10">
        <f t="shared" si="0"/>
        <v>1.40077821011673</v>
      </c>
      <c r="E13" s="11">
        <f t="shared" si="1"/>
        <v>35.6944444444444</v>
      </c>
      <c r="F13" s="8">
        <f t="shared" si="2"/>
        <v>49.1764305555556</v>
      </c>
      <c r="G13" s="12">
        <f t="shared" si="3"/>
        <v>68.8852723735409</v>
      </c>
    </row>
    <row r="14" spans="1:7">
      <c r="A14" s="7">
        <v>44896</v>
      </c>
      <c r="B14" s="8">
        <v>12</v>
      </c>
      <c r="C14" s="9">
        <v>22</v>
      </c>
      <c r="D14" s="10">
        <f t="shared" si="0"/>
        <v>0.408560311284047</v>
      </c>
      <c r="E14" s="11">
        <f t="shared" si="1"/>
        <v>53.847619047619</v>
      </c>
      <c r="F14" s="8">
        <f t="shared" si="2"/>
        <v>54.1413238095238</v>
      </c>
      <c r="G14" s="12">
        <f t="shared" si="3"/>
        <v>22.1199961089494</v>
      </c>
    </row>
    <row r="15" spans="1:7">
      <c r="A15" s="7">
        <v>44927</v>
      </c>
      <c r="B15" s="8">
        <v>13</v>
      </c>
      <c r="C15" s="9">
        <v>16</v>
      </c>
      <c r="D15" s="10">
        <f>E32</f>
        <v>0.280155642023346</v>
      </c>
      <c r="E15" s="11">
        <f t="shared" si="1"/>
        <v>57.1111111111111</v>
      </c>
      <c r="F15" s="11">
        <f>0.2735*E15+39.414</f>
        <v>55.0338888888889</v>
      </c>
      <c r="G15" s="12">
        <f t="shared" si="3"/>
        <v>15.4180544747082</v>
      </c>
    </row>
    <row r="16" spans="1:7">
      <c r="A16" s="7">
        <v>44958</v>
      </c>
      <c r="B16" s="8">
        <v>14</v>
      </c>
      <c r="C16" s="9">
        <v>18</v>
      </c>
      <c r="D16" s="10">
        <f t="shared" ref="D16:D26" si="4">E33</f>
        <v>0.33852140077821</v>
      </c>
      <c r="E16" s="11">
        <f t="shared" si="1"/>
        <v>53.1724137931035</v>
      </c>
      <c r="F16" s="8">
        <f t="shared" si="2"/>
        <v>53.9566551724138</v>
      </c>
      <c r="G16" s="12">
        <f t="shared" si="3"/>
        <v>18.2654824902724</v>
      </c>
    </row>
    <row r="17" spans="1:7">
      <c r="A17" s="7">
        <v>44986</v>
      </c>
      <c r="B17" s="8">
        <v>15</v>
      </c>
      <c r="C17" s="9">
        <v>14</v>
      </c>
      <c r="D17" s="10">
        <f t="shared" si="4"/>
        <v>0.385214007782101</v>
      </c>
      <c r="E17" s="11">
        <f t="shared" si="1"/>
        <v>36.3434343434343</v>
      </c>
      <c r="F17" s="8">
        <f t="shared" si="2"/>
        <v>49.3539292929293</v>
      </c>
      <c r="G17" s="12">
        <f t="shared" si="3"/>
        <v>19.0118249027237</v>
      </c>
    </row>
    <row r="18" spans="1:7">
      <c r="A18" s="7">
        <v>45017</v>
      </c>
      <c r="B18" s="8">
        <v>16</v>
      </c>
      <c r="C18" s="9">
        <v>18</v>
      </c>
      <c r="D18" s="10">
        <f t="shared" si="4"/>
        <v>0.33852140077821</v>
      </c>
      <c r="E18" s="11">
        <f t="shared" si="1"/>
        <v>53.1724137931035</v>
      </c>
      <c r="F18" s="8">
        <f t="shared" si="2"/>
        <v>53.9566551724138</v>
      </c>
      <c r="G18" s="12">
        <f t="shared" si="3"/>
        <v>18.2654824902724</v>
      </c>
    </row>
    <row r="19" spans="1:7">
      <c r="A19" s="7">
        <v>45047</v>
      </c>
      <c r="B19" s="8">
        <v>17</v>
      </c>
      <c r="C19" s="9">
        <v>21</v>
      </c>
      <c r="D19" s="10">
        <f t="shared" si="4"/>
        <v>0.46692607003891</v>
      </c>
      <c r="E19" s="11">
        <f t="shared" si="1"/>
        <v>44.975</v>
      </c>
      <c r="F19" s="8">
        <f t="shared" si="2"/>
        <v>51.7146625</v>
      </c>
      <c r="G19" s="12">
        <f t="shared" si="3"/>
        <v>24.1469241245136</v>
      </c>
    </row>
    <row r="20" spans="1:7">
      <c r="A20" s="7">
        <v>45078</v>
      </c>
      <c r="B20" s="8">
        <v>18</v>
      </c>
      <c r="C20" s="9">
        <v>20</v>
      </c>
      <c r="D20" s="10">
        <f t="shared" si="4"/>
        <v>0.501945525291829</v>
      </c>
      <c r="E20" s="11">
        <f t="shared" si="1"/>
        <v>39.8449612403101</v>
      </c>
      <c r="F20" s="8">
        <f t="shared" si="2"/>
        <v>50.3115968992248</v>
      </c>
      <c r="G20" s="12">
        <f t="shared" si="3"/>
        <v>25.2536809338521</v>
      </c>
    </row>
    <row r="21" spans="1:7">
      <c r="A21" s="7">
        <v>45108</v>
      </c>
      <c r="B21" s="8">
        <v>19</v>
      </c>
      <c r="C21" s="9">
        <v>93</v>
      </c>
      <c r="D21" s="10">
        <f t="shared" si="4"/>
        <v>1.99610894941634</v>
      </c>
      <c r="E21" s="11">
        <f t="shared" si="1"/>
        <v>46.5906432748538</v>
      </c>
      <c r="F21" s="8">
        <f t="shared" si="2"/>
        <v>52.1565409356725</v>
      </c>
      <c r="G21" s="12">
        <f t="shared" si="3"/>
        <v>104.110138132296</v>
      </c>
    </row>
    <row r="22" spans="1:7">
      <c r="A22" s="7">
        <v>45139</v>
      </c>
      <c r="B22" s="8">
        <v>20</v>
      </c>
      <c r="C22" s="9">
        <v>89</v>
      </c>
      <c r="D22" s="10">
        <f t="shared" si="4"/>
        <v>2.14785992217899</v>
      </c>
      <c r="E22" s="11">
        <f t="shared" si="1"/>
        <v>41.4365942028986</v>
      </c>
      <c r="F22" s="8">
        <f t="shared" si="2"/>
        <v>50.7469085144928</v>
      </c>
      <c r="G22" s="12">
        <f t="shared" si="3"/>
        <v>108.997250972763</v>
      </c>
    </row>
    <row r="23" spans="1:7">
      <c r="A23" s="7">
        <v>45170</v>
      </c>
      <c r="B23" s="8">
        <v>21</v>
      </c>
      <c r="C23" s="9">
        <v>78</v>
      </c>
      <c r="D23" s="10">
        <f t="shared" si="4"/>
        <v>1.91439688715953</v>
      </c>
      <c r="E23" s="11">
        <f t="shared" si="1"/>
        <v>40.7439024390244</v>
      </c>
      <c r="F23" s="8">
        <f t="shared" si="2"/>
        <v>50.5574573170732</v>
      </c>
      <c r="G23" s="12">
        <f t="shared" si="3"/>
        <v>96.7870389105058</v>
      </c>
    </row>
    <row r="24" spans="1:7">
      <c r="A24" s="7">
        <v>45200</v>
      </c>
      <c r="B24" s="8">
        <v>22</v>
      </c>
      <c r="C24" s="9">
        <v>82</v>
      </c>
      <c r="D24" s="10">
        <f t="shared" si="4"/>
        <v>1.82101167315175</v>
      </c>
      <c r="E24" s="11">
        <f>C24/D24</f>
        <v>45.0299145299145</v>
      </c>
      <c r="F24" s="8">
        <f t="shared" si="2"/>
        <v>51.7296816239316</v>
      </c>
      <c r="G24" s="12">
        <f t="shared" si="3"/>
        <v>94.2003540856031</v>
      </c>
    </row>
    <row r="25" spans="1:7">
      <c r="A25" s="7">
        <v>45231</v>
      </c>
      <c r="B25" s="8">
        <v>23</v>
      </c>
      <c r="C25" s="9">
        <v>70</v>
      </c>
      <c r="D25" s="10">
        <f t="shared" si="4"/>
        <v>1.40077821011673</v>
      </c>
      <c r="E25" s="11">
        <f t="shared" si="1"/>
        <v>49.9722222222222</v>
      </c>
      <c r="F25" s="8">
        <f t="shared" si="2"/>
        <v>53.0814027777778</v>
      </c>
      <c r="G25" s="12">
        <f t="shared" si="3"/>
        <v>74.3552723735409</v>
      </c>
    </row>
    <row r="26" spans="1:7">
      <c r="A26" s="7">
        <v>45261</v>
      </c>
      <c r="B26" s="8">
        <v>24</v>
      </c>
      <c r="C26" s="9">
        <v>13</v>
      </c>
      <c r="D26" s="10">
        <f t="shared" si="4"/>
        <v>0.408560311284047</v>
      </c>
      <c r="E26" s="11">
        <f t="shared" si="1"/>
        <v>31.8190476190476</v>
      </c>
      <c r="F26" s="8">
        <f t="shared" si="2"/>
        <v>48.1165095238095</v>
      </c>
      <c r="G26" s="12">
        <f t="shared" si="3"/>
        <v>19.6584961089494</v>
      </c>
    </row>
    <row r="27" spans="1:7">
      <c r="A27" s="13">
        <v>45292</v>
      </c>
      <c r="B27" s="8">
        <v>25</v>
      </c>
      <c r="C27" s="9">
        <f>AVERAGE(C3,C15)</f>
        <v>12</v>
      </c>
      <c r="D27" s="10">
        <f>E32</f>
        <v>0.280155642023346</v>
      </c>
      <c r="E27" s="14" t="s">
        <v>39</v>
      </c>
      <c r="F27" s="8">
        <f>AVERAGE(F3,F15)</f>
        <v>51.1289166666667</v>
      </c>
      <c r="G27" s="12">
        <f>F27*D27</f>
        <v>14.3240544747082</v>
      </c>
    </row>
    <row r="28" spans="1:7">
      <c r="A28" s="13">
        <v>45323</v>
      </c>
      <c r="B28" s="8">
        <v>26</v>
      </c>
      <c r="C28" s="9">
        <f>AVERAGE(C4,C16)</f>
        <v>14.5</v>
      </c>
      <c r="D28" s="10">
        <f>E33</f>
        <v>0.33852140077821</v>
      </c>
      <c r="F28" s="8">
        <f>AVERAGE(F4,F16)</f>
        <v>51.1289166666667</v>
      </c>
      <c r="G28" s="12">
        <f>F28*D28</f>
        <v>17.3082324902724</v>
      </c>
    </row>
    <row r="29" spans="1:7">
      <c r="A29" s="15"/>
      <c r="F29" s="16"/>
      <c r="G29" s="17"/>
    </row>
    <row r="30" spans="1:1">
      <c r="A30" s="14" t="s">
        <v>40</v>
      </c>
    </row>
    <row r="31" ht="25.5" customHeight="1" spans="1:5">
      <c r="A31" s="18" t="s">
        <v>41</v>
      </c>
      <c r="B31" s="19">
        <v>2022</v>
      </c>
      <c r="C31" s="19">
        <v>2023</v>
      </c>
      <c r="D31" s="20" t="s">
        <v>42</v>
      </c>
      <c r="E31" s="18" t="s">
        <v>35</v>
      </c>
    </row>
    <row r="32" spans="1:5">
      <c r="A32" s="7" t="s">
        <v>43</v>
      </c>
      <c r="B32" s="9">
        <v>8</v>
      </c>
      <c r="C32" s="9">
        <v>16</v>
      </c>
      <c r="D32" s="21">
        <f>AVERAGE(B32:C32)</f>
        <v>12</v>
      </c>
      <c r="E32" s="22">
        <f>D32/$E$44</f>
        <v>0.280155642023346</v>
      </c>
    </row>
    <row r="33" spans="1:5">
      <c r="A33" s="7" t="s">
        <v>44</v>
      </c>
      <c r="B33" s="9">
        <v>11</v>
      </c>
      <c r="C33" s="9">
        <v>18</v>
      </c>
      <c r="D33" s="21">
        <f t="shared" ref="D33:D43" si="5">AVERAGE(B33:C33)</f>
        <v>14.5</v>
      </c>
      <c r="E33" s="22">
        <f t="shared" ref="E33:E43" si="6">D33/$E$44</f>
        <v>0.33852140077821</v>
      </c>
    </row>
    <row r="34" spans="1:5">
      <c r="A34" s="7" t="s">
        <v>45</v>
      </c>
      <c r="B34" s="9">
        <v>19</v>
      </c>
      <c r="C34" s="9">
        <v>14</v>
      </c>
      <c r="D34" s="21">
        <f t="shared" si="5"/>
        <v>16.5</v>
      </c>
      <c r="E34" s="22">
        <f t="shared" si="6"/>
        <v>0.385214007782101</v>
      </c>
    </row>
    <row r="35" spans="1:5">
      <c r="A35" s="7" t="s">
        <v>46</v>
      </c>
      <c r="B35" s="9">
        <v>11</v>
      </c>
      <c r="C35" s="9">
        <v>18</v>
      </c>
      <c r="D35" s="21">
        <f t="shared" si="5"/>
        <v>14.5</v>
      </c>
      <c r="E35" s="22">
        <f t="shared" si="6"/>
        <v>0.33852140077821</v>
      </c>
    </row>
    <row r="36" spans="1:5">
      <c r="A36" s="7" t="s">
        <v>47</v>
      </c>
      <c r="B36" s="9">
        <v>19</v>
      </c>
      <c r="C36" s="9">
        <v>21</v>
      </c>
      <c r="D36" s="21">
        <f t="shared" si="5"/>
        <v>20</v>
      </c>
      <c r="E36" s="22">
        <f t="shared" si="6"/>
        <v>0.46692607003891</v>
      </c>
    </row>
    <row r="37" spans="1:5">
      <c r="A37" s="7" t="s">
        <v>48</v>
      </c>
      <c r="B37" s="9">
        <v>23</v>
      </c>
      <c r="C37" s="9">
        <v>20</v>
      </c>
      <c r="D37" s="21">
        <f t="shared" si="5"/>
        <v>21.5</v>
      </c>
      <c r="E37" s="22">
        <f t="shared" si="6"/>
        <v>0.501945525291829</v>
      </c>
    </row>
    <row r="38" spans="1:5">
      <c r="A38" s="7" t="s">
        <v>49</v>
      </c>
      <c r="B38" s="9">
        <v>78</v>
      </c>
      <c r="C38" s="9">
        <v>93</v>
      </c>
      <c r="D38" s="21">
        <f t="shared" si="5"/>
        <v>85.5</v>
      </c>
      <c r="E38" s="22">
        <f t="shared" si="6"/>
        <v>1.99610894941634</v>
      </c>
    </row>
    <row r="39" spans="1:5">
      <c r="A39" s="7" t="s">
        <v>50</v>
      </c>
      <c r="B39" s="9">
        <v>95</v>
      </c>
      <c r="C39" s="9">
        <v>89</v>
      </c>
      <c r="D39" s="21">
        <f t="shared" si="5"/>
        <v>92</v>
      </c>
      <c r="E39" s="22">
        <f t="shared" si="6"/>
        <v>2.14785992217899</v>
      </c>
    </row>
    <row r="40" spans="1:5">
      <c r="A40" s="7" t="s">
        <v>51</v>
      </c>
      <c r="B40" s="9">
        <v>86</v>
      </c>
      <c r="C40" s="9">
        <v>78</v>
      </c>
      <c r="D40" s="21">
        <f t="shared" si="5"/>
        <v>82</v>
      </c>
      <c r="E40" s="22">
        <f t="shared" si="6"/>
        <v>1.91439688715953</v>
      </c>
    </row>
    <row r="41" spans="1:5">
      <c r="A41" s="7" t="s">
        <v>52</v>
      </c>
      <c r="B41" s="9">
        <v>74</v>
      </c>
      <c r="C41" s="9">
        <v>82</v>
      </c>
      <c r="D41" s="21">
        <f t="shared" si="5"/>
        <v>78</v>
      </c>
      <c r="E41" s="22">
        <f t="shared" si="6"/>
        <v>1.82101167315175</v>
      </c>
    </row>
    <row r="42" spans="1:5">
      <c r="A42" s="7" t="s">
        <v>53</v>
      </c>
      <c r="B42" s="9">
        <v>50</v>
      </c>
      <c r="C42" s="9">
        <v>70</v>
      </c>
      <c r="D42" s="21">
        <f t="shared" si="5"/>
        <v>60</v>
      </c>
      <c r="E42" s="22">
        <f t="shared" si="6"/>
        <v>1.40077821011673</v>
      </c>
    </row>
    <row r="43" spans="1:5">
      <c r="A43" s="7" t="s">
        <v>54</v>
      </c>
      <c r="B43" s="9">
        <v>22</v>
      </c>
      <c r="C43" s="9">
        <v>13</v>
      </c>
      <c r="D43" s="21">
        <f t="shared" si="5"/>
        <v>17.5</v>
      </c>
      <c r="E43" s="22">
        <f t="shared" si="6"/>
        <v>0.408560311284047</v>
      </c>
    </row>
    <row r="44" spans="4:5">
      <c r="D44" s="23" t="s">
        <v>55</v>
      </c>
      <c r="E44" s="24">
        <f>AVERAGE(C3:C26)</f>
        <v>42.8333333333333</v>
      </c>
    </row>
  </sheetData>
  <mergeCells count="1">
    <mergeCell ref="A1:G1"/>
  </mergeCell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ТНормативы</vt:lpstr>
      <vt:lpstr>ТСезонность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ВЫХУХОЛЬ</cp:lastModifiedBy>
  <dcterms:created xsi:type="dcterms:W3CDTF">2022-02-06T04:18:00Z</dcterms:created>
  <dcterms:modified xsi:type="dcterms:W3CDTF">2024-10-03T20:04:53Z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0E4AEC16E4D249F4AA795D551D0B6600_12</vt:lpwstr>
  </property>
  <property fmtid="{D5CDD505-2E9C-101B-9397-08002B2CF9AE}" pid="3" name="KSOProductBuildVer">
    <vt:lpwstr>1049-12.2.0.13472</vt:lpwstr>
  </property>
</Properties>
</file>