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2930" activeTab="3"/>
  </bookViews>
  <sheets>
    <sheet name="2.12" sheetId="1" r:id="rId1"/>
    <sheet name="2.18" sheetId="2" r:id="rId2"/>
    <sheet name="2.19" sheetId="3" r:id="rId3"/>
    <sheet name="Лист4" sheetId="4" r:id="rId4"/>
  </sheets>
  <calcPr calcId="144525"/>
</workbook>
</file>

<file path=xl/sharedStrings.xml><?xml version="1.0" encoding="utf-8"?>
<sst xmlns="http://schemas.openxmlformats.org/spreadsheetml/2006/main" count="80" uniqueCount="65">
  <si>
    <t>Расстояние в км</t>
  </si>
  <si>
    <t>Заказчик 1</t>
  </si>
  <si>
    <t>Заказчик 2</t>
  </si>
  <si>
    <t>Заказчик 3</t>
  </si>
  <si>
    <t>Заказчик 4</t>
  </si>
  <si>
    <t>Заказчик 5</t>
  </si>
  <si>
    <t>Торг. Площ 1</t>
  </si>
  <si>
    <t>Торг. Площ 2</t>
  </si>
  <si>
    <t>Произв. цех</t>
  </si>
  <si>
    <t>Место 1</t>
  </si>
  <si>
    <t>Место 2</t>
  </si>
  <si>
    <t>Место 3</t>
  </si>
  <si>
    <t>Место 4</t>
  </si>
  <si>
    <t>Место 5</t>
  </si>
  <si>
    <t>Потребность в продукции компании(ь3 в неделю)</t>
  </si>
  <si>
    <t>Новые площадки по 3 тыс м3</t>
  </si>
  <si>
    <t>Отсек</t>
  </si>
  <si>
    <t>Предел по весу тон</t>
  </si>
  <si>
    <t>Предел по объему м3</t>
  </si>
  <si>
    <t>Передний</t>
  </si>
  <si>
    <t>Центральный</t>
  </si>
  <si>
    <t>Задний</t>
  </si>
  <si>
    <t>Груз</t>
  </si>
  <si>
    <t>Вес(Тонн)</t>
  </si>
  <si>
    <t>Удельный объем(м3\тонну)</t>
  </si>
  <si>
    <t>Прибыль($\тонну)</t>
  </si>
  <si>
    <t>x*13=7944</t>
  </si>
  <si>
    <t>x=7944/13</t>
  </si>
  <si>
    <t>Отсек 1</t>
  </si>
  <si>
    <t>Отсек 2</t>
  </si>
  <si>
    <t>Отсек 3</t>
  </si>
  <si>
    <t>Отсек 4</t>
  </si>
  <si>
    <t>Отсек 5</t>
  </si>
  <si>
    <t>всего</t>
  </si>
  <si>
    <t>м3</t>
  </si>
  <si>
    <t>тонн</t>
  </si>
  <si>
    <t>Мини тракторы</t>
  </si>
  <si>
    <t>Бумага</t>
  </si>
  <si>
    <t xml:space="preserve">Контейнеры </t>
  </si>
  <si>
    <t>Металлпрокат</t>
  </si>
  <si>
    <t>Пиломатериалы</t>
  </si>
  <si>
    <t>Трубы</t>
  </si>
  <si>
    <t>Фарфор</t>
  </si>
  <si>
    <t>Чай</t>
  </si>
  <si>
    <t>вес тонн</t>
  </si>
  <si>
    <t>объем</t>
  </si>
  <si>
    <t>кол-во</t>
  </si>
  <si>
    <t>цена за 1</t>
  </si>
  <si>
    <t>весь вес</t>
  </si>
  <si>
    <t>весь обьем</t>
  </si>
  <si>
    <t>полная цена</t>
  </si>
  <si>
    <t>вес</t>
  </si>
  <si>
    <t>остаток</t>
  </si>
  <si>
    <t>Общее число учащихся</t>
  </si>
  <si>
    <t>Из них учатся</t>
  </si>
  <si>
    <t>Стоимость перевоза</t>
  </si>
  <si>
    <t>Район</t>
  </si>
  <si>
    <t>в 6 кл</t>
  </si>
  <si>
    <t>в 7 кл</t>
  </si>
  <si>
    <t>в 8 кл</t>
  </si>
  <si>
    <t>Школа 1</t>
  </si>
  <si>
    <t>Школа 2</t>
  </si>
  <si>
    <t>Школа 3</t>
  </si>
  <si>
    <t>30%-35%</t>
  </si>
  <si>
    <t>-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</si>
</sst>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\.00_);[Red]\(0\.00\)"/>
    <numFmt numFmtId="181" formatCode="0_ "/>
  </numFmts>
  <fonts count="24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1" xfId="3" applyNumberFormat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81" fontId="0" fillId="4" borderId="0" xfId="0" applyNumberFormat="1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justify" vertical="center"/>
    </xf>
    <xf numFmtId="0" fontId="3" fillId="10" borderId="1" xfId="0" applyNumberFormat="1" applyFont="1" applyFill="1" applyBorder="1" applyAlignment="1">
      <alignment horizontal="center" vertical="center"/>
    </xf>
    <xf numFmtId="0" fontId="0" fillId="10" borderId="1" xfId="0" applyNumberForma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581025</xdr:colOff>
      <xdr:row>0</xdr:row>
      <xdr:rowOff>635</xdr:rowOff>
    </xdr:from>
    <xdr:to>
      <xdr:col>17</xdr:col>
      <xdr:colOff>276225</xdr:colOff>
      <xdr:row>15</xdr:row>
      <xdr:rowOff>95885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06050" y="635"/>
          <a:ext cx="4495800" cy="295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752475</xdr:colOff>
      <xdr:row>14</xdr:row>
      <xdr:rowOff>28575</xdr:rowOff>
    </xdr:from>
    <xdr:to>
      <xdr:col>6</xdr:col>
      <xdr:colOff>971550</xdr:colOff>
      <xdr:row>20</xdr:row>
      <xdr:rowOff>95250</xdr:rowOff>
    </xdr:to>
    <xdr:pic>
      <xdr:nvPicPr>
        <xdr:cNvPr id="3" name="Изображение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52475" y="2695575"/>
          <a:ext cx="5591175" cy="120967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8</xdr:col>
      <xdr:colOff>543560</xdr:colOff>
      <xdr:row>14</xdr:row>
      <xdr:rowOff>76200</xdr:rowOff>
    </xdr:from>
    <xdr:ext cx="2331085" cy="639445"/>
    <xdr:sp>
      <xdr:nvSpPr>
        <xdr:cNvPr id="5" name="Текстовое поле 4"/>
        <xdr:cNvSpPr txBox="1"/>
      </xdr:nvSpPr>
      <xdr:spPr>
        <a:xfrm>
          <a:off x="8201660" y="2743200"/>
          <a:ext cx="2331085" cy="639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p>
          <a:pPr algn="l"/>
          <a:r>
            <a:rPr lang="ru-RU" altLang="en-US" sz="1100"/>
            <a:t>А. Место 1 и место 3, так как они ближе всего по общему расстоянию к заказчикам</a:t>
          </a:r>
          <a:endParaRPr lang="ru-RU" altLang="en-US" sz="1100"/>
        </a:p>
      </xdr:txBody>
    </xdr:sp>
    <xdr:clientData/>
  </xdr:oneCellAnchor>
  <xdr:oneCellAnchor>
    <xdr:from>
      <xdr:col>8</xdr:col>
      <xdr:colOff>47625</xdr:colOff>
      <xdr:row>18</xdr:row>
      <xdr:rowOff>133350</xdr:rowOff>
    </xdr:from>
    <xdr:ext cx="4732020" cy="822325"/>
    <xdr:sp>
      <xdr:nvSpPr>
        <xdr:cNvPr id="7" name="Текстовое поле 6"/>
        <xdr:cNvSpPr txBox="1"/>
      </xdr:nvSpPr>
      <xdr:spPr>
        <a:xfrm>
          <a:off x="7705725" y="3562350"/>
          <a:ext cx="4732020" cy="82232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p>
          <a:pPr algn="l"/>
          <a:r>
            <a:rPr lang="ru-RU" altLang="en-US">
              <a:sym typeface="+mn-ea"/>
            </a:rPr>
            <a:t>Б. Так как 4 площадка слигком далеко от заказчика 4, а у меня самая большая потребность в продукции, то вместо 4 площадки мы выбираем 5 площадку,  так как у него самое близкое расстояние к заказчику 4</a:t>
          </a:r>
          <a:endParaRPr lang="ru-RU" altLang="en-US" sz="1100"/>
        </a:p>
        <a:p>
          <a:pPr algn="l"/>
          <a:endParaRPr lang="ru-RU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571500</xdr:colOff>
      <xdr:row>2</xdr:row>
      <xdr:rowOff>85725</xdr:rowOff>
    </xdr:from>
    <xdr:to>
      <xdr:col>15</xdr:col>
      <xdr:colOff>228600</xdr:colOff>
      <xdr:row>9</xdr:row>
      <xdr:rowOff>133350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86600" y="466725"/>
          <a:ext cx="5848350" cy="138112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8</xdr:col>
      <xdr:colOff>57150</xdr:colOff>
      <xdr:row>14</xdr:row>
      <xdr:rowOff>142875</xdr:rowOff>
    </xdr:from>
    <xdr:ext cx="2816860" cy="273685"/>
    <xdr:sp>
      <xdr:nvSpPr>
        <xdr:cNvPr id="4" name="Текстовое поле 3"/>
        <xdr:cNvSpPr txBox="1"/>
      </xdr:nvSpPr>
      <xdr:spPr>
        <a:xfrm>
          <a:off x="8496300" y="2809875"/>
          <a:ext cx="281686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ru-RU" altLang="en-US" sz="1100"/>
            <a:t>полностью 1 груз 2 груз и 4 единицы 3 груза</a:t>
          </a:r>
          <a:endParaRPr lang="ru-RU" altLang="en-US" sz="1100"/>
        </a:p>
      </xdr:txBody>
    </xdr:sp>
    <xdr:clientData/>
  </xdr:oneCellAnchor>
  <xdr:oneCellAnchor>
    <xdr:from>
      <xdr:col>10</xdr:col>
      <xdr:colOff>19050</xdr:colOff>
      <xdr:row>33</xdr:row>
      <xdr:rowOff>38100</xdr:rowOff>
    </xdr:from>
    <xdr:ext cx="5100955" cy="273685"/>
    <xdr:sp>
      <xdr:nvSpPr>
        <xdr:cNvPr id="5" name="Текстовое поле 4"/>
        <xdr:cNvSpPr txBox="1"/>
      </xdr:nvSpPr>
      <xdr:spPr>
        <a:xfrm>
          <a:off x="9677400" y="6324600"/>
          <a:ext cx="5100955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ru-RU" altLang="en-US" sz="1100"/>
            <a:t>А. Полностью 2 груз, 8.4 тонн 1 груза, 15,6 тонн 3 груза прибыль получилась 14704</a:t>
          </a:r>
          <a:endParaRPr lang="ru-RU" altLang="en-US" sz="1100"/>
        </a:p>
      </xdr:txBody>
    </xdr:sp>
    <xdr:clientData/>
  </xdr:oneCellAnchor>
  <xdr:oneCellAnchor>
    <xdr:from>
      <xdr:col>3</xdr:col>
      <xdr:colOff>428625</xdr:colOff>
      <xdr:row>45</xdr:row>
      <xdr:rowOff>47625</xdr:rowOff>
    </xdr:from>
    <xdr:ext cx="2338070" cy="273685"/>
    <xdr:sp>
      <xdr:nvSpPr>
        <xdr:cNvPr id="6" name="Текстовое поле 5"/>
        <xdr:cNvSpPr txBox="1"/>
      </xdr:nvSpPr>
      <xdr:spPr>
        <a:xfrm>
          <a:off x="3838575" y="8620125"/>
          <a:ext cx="233807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ru-RU" altLang="en-US" sz="1100"/>
            <a:t>Б. Минимум на 321 доллар за тонну</a:t>
          </a:r>
          <a:endParaRPr lang="ru-RU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286385</xdr:colOff>
      <xdr:row>4</xdr:row>
      <xdr:rowOff>172085</xdr:rowOff>
    </xdr:from>
    <xdr:to>
      <xdr:col>18</xdr:col>
      <xdr:colOff>353060</xdr:colOff>
      <xdr:row>12</xdr:row>
      <xdr:rowOff>0</xdr:rowOff>
    </xdr:to>
    <xdr:pic>
      <xdr:nvPicPr>
        <xdr:cNvPr id="3" name="Изображение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249660" y="934085"/>
          <a:ext cx="5553075" cy="135191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3</xdr:col>
      <xdr:colOff>800100</xdr:colOff>
      <xdr:row>15</xdr:row>
      <xdr:rowOff>152400</xdr:rowOff>
    </xdr:from>
    <xdr:ext cx="7366000" cy="273685"/>
    <xdr:sp>
      <xdr:nvSpPr>
        <xdr:cNvPr id="6" name="Текстовое поле 5"/>
        <xdr:cNvSpPr txBox="1"/>
      </xdr:nvSpPr>
      <xdr:spPr>
        <a:xfrm>
          <a:off x="4800600" y="3009900"/>
          <a:ext cx="736600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ru-RU" altLang="en-US" sz="1100"/>
            <a:t>Мы Взяли всю бумагу, весь фарфор весь чай и все пиломатериалы а так же 18 единиц металл проката и 15 контейнеров</a:t>
          </a:r>
          <a:endParaRPr lang="ru-RU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504825</xdr:colOff>
      <xdr:row>0</xdr:row>
      <xdr:rowOff>171450</xdr:rowOff>
    </xdr:from>
    <xdr:to>
      <xdr:col>24</xdr:col>
      <xdr:colOff>123825</xdr:colOff>
      <xdr:row>8</xdr:row>
      <xdr:rowOff>123825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77425" y="171450"/>
          <a:ext cx="5715000" cy="147637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10</xdr:col>
      <xdr:colOff>238125</xdr:colOff>
      <xdr:row>17</xdr:row>
      <xdr:rowOff>9525</xdr:rowOff>
    </xdr:from>
    <xdr:ext cx="4193540" cy="456565"/>
    <xdr:sp>
      <xdr:nvSpPr>
        <xdr:cNvPr id="4" name="Текстовое поле 3"/>
        <xdr:cNvSpPr txBox="1"/>
      </xdr:nvSpPr>
      <xdr:spPr>
        <a:xfrm>
          <a:off x="7172325" y="3248025"/>
          <a:ext cx="4193540" cy="4565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ru-RU" altLang="en-US" sz="1100"/>
            <a:t>Б. Нет, так как у школ существует ограничение на вместительность.</a:t>
          </a:r>
          <a:endParaRPr lang="ru-RU" altLang="en-US" sz="1100"/>
        </a:p>
        <a:p>
          <a:pPr algn="l"/>
          <a:r>
            <a:rPr lang="ru-RU" altLang="en-US" sz="1100"/>
            <a:t>Можно увеличить вместимость школ</a:t>
          </a:r>
          <a:endParaRPr lang="ru-RU" altLang="en-US" sz="1100"/>
        </a:p>
      </xdr:txBody>
    </xdr:sp>
    <xdr:clientData/>
  </xdr:oneCellAnchor>
  <xdr:oneCellAnchor>
    <xdr:from>
      <xdr:col>10</xdr:col>
      <xdr:colOff>352425</xdr:colOff>
      <xdr:row>20</xdr:row>
      <xdr:rowOff>38100</xdr:rowOff>
    </xdr:from>
    <xdr:ext cx="5265420" cy="456565"/>
    <xdr:sp>
      <xdr:nvSpPr>
        <xdr:cNvPr id="5" name="Текстовое поле 4"/>
        <xdr:cNvSpPr txBox="1"/>
      </xdr:nvSpPr>
      <xdr:spPr>
        <a:xfrm>
          <a:off x="7286625" y="3848100"/>
          <a:ext cx="5265420" cy="4565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ru-RU" altLang="en-US" sz="1100"/>
            <a:t>С. Она уменьшиться, так как можно будет найти более оптимальный план перевозок</a:t>
          </a:r>
          <a:endParaRPr lang="ru-RU" altLang="en-US" sz="1100"/>
        </a:p>
        <a:p>
          <a:pPr algn="l"/>
          <a:endParaRPr lang="ru-RU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zoomScaleSheetLayoutView="60" workbookViewId="0">
      <selection activeCell="I31" sqref="I31"/>
    </sheetView>
  </sheetViews>
  <sheetFormatPr defaultColWidth="10.2857142857143" defaultRowHeight="15"/>
  <cols>
    <col min="1" max="1" width="17.5714285714286" style="1" customWidth="1"/>
    <col min="2" max="2" width="13.2857142857143" style="1" customWidth="1"/>
    <col min="3" max="3" width="12.2857142857143" style="1" customWidth="1"/>
    <col min="4" max="4" width="12.5714285714286" style="1" customWidth="1"/>
    <col min="5" max="6" width="12.4285714285714" style="1" customWidth="1"/>
    <col min="7" max="7" width="17" style="1" customWidth="1"/>
    <col min="8" max="8" width="17.2857142857143" style="1" customWidth="1"/>
    <col min="9" max="9" width="20.7142857142857" style="1" customWidth="1"/>
    <col min="10" max="16384" width="10.2857142857143" style="1"/>
  </cols>
  <sheetData>
    <row r="1" spans="1:8">
      <c r="A1" s="2"/>
      <c r="B1" s="2" t="s">
        <v>0</v>
      </c>
      <c r="C1" s="2"/>
      <c r="D1" s="2"/>
      <c r="E1" s="2"/>
      <c r="F1" s="2"/>
      <c r="G1" s="2"/>
      <c r="H1" s="2"/>
    </row>
    <row r="2" spans="1:8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9">
      <c r="A3" s="2" t="s">
        <v>8</v>
      </c>
      <c r="B3" s="2">
        <v>106</v>
      </c>
      <c r="C3" s="2">
        <v>157</v>
      </c>
      <c r="D3" s="2">
        <v>60</v>
      </c>
      <c r="E3" s="2">
        <v>248</v>
      </c>
      <c r="F3" s="2">
        <v>184</v>
      </c>
      <c r="G3" s="2">
        <v>179</v>
      </c>
      <c r="H3" s="2">
        <v>356</v>
      </c>
      <c r="I3" s="10">
        <f>SUM(B3:H3)</f>
        <v>1290</v>
      </c>
    </row>
    <row r="4" spans="1:9">
      <c r="A4" s="2" t="s">
        <v>9</v>
      </c>
      <c r="B4" s="2">
        <v>104</v>
      </c>
      <c r="C4" s="2">
        <v>80</v>
      </c>
      <c r="D4" s="2">
        <v>72</v>
      </c>
      <c r="E4" s="2">
        <v>167</v>
      </c>
      <c r="F4" s="2">
        <v>220</v>
      </c>
      <c r="G4" s="2">
        <v>177</v>
      </c>
      <c r="H4" s="2">
        <v>343</v>
      </c>
      <c r="I4" s="23">
        <f t="shared" ref="I4:I9" si="0">SUM(B4:H4)</f>
        <v>1163</v>
      </c>
    </row>
    <row r="5" spans="1:9">
      <c r="A5" s="2" t="s">
        <v>10</v>
      </c>
      <c r="B5" s="2">
        <v>153</v>
      </c>
      <c r="C5" s="2">
        <v>310</v>
      </c>
      <c r="D5" s="2">
        <v>199</v>
      </c>
      <c r="E5" s="2">
        <v>277</v>
      </c>
      <c r="F5" s="2">
        <v>117</v>
      </c>
      <c r="G5" s="2">
        <v>77</v>
      </c>
      <c r="H5" s="2">
        <v>106</v>
      </c>
      <c r="I5" s="10">
        <f t="shared" si="0"/>
        <v>1239</v>
      </c>
    </row>
    <row r="6" spans="1:9">
      <c r="A6" s="2" t="s">
        <v>11</v>
      </c>
      <c r="B6" s="2">
        <v>81</v>
      </c>
      <c r="C6" s="2">
        <v>236</v>
      </c>
      <c r="D6" s="2">
        <v>85</v>
      </c>
      <c r="E6" s="2">
        <v>283</v>
      </c>
      <c r="F6" s="2">
        <v>78</v>
      </c>
      <c r="G6" s="2">
        <v>109</v>
      </c>
      <c r="H6" s="2">
        <v>276</v>
      </c>
      <c r="I6" s="24">
        <f t="shared" si="0"/>
        <v>1148</v>
      </c>
    </row>
    <row r="7" spans="1:9">
      <c r="A7" s="2" t="s">
        <v>12</v>
      </c>
      <c r="B7" s="2">
        <v>146</v>
      </c>
      <c r="C7" s="2">
        <v>31</v>
      </c>
      <c r="D7" s="2">
        <v>121</v>
      </c>
      <c r="E7" s="2">
        <v>137</v>
      </c>
      <c r="F7" s="2">
        <v>266</v>
      </c>
      <c r="G7" s="2">
        <v>212</v>
      </c>
      <c r="H7" s="2">
        <v>367</v>
      </c>
      <c r="I7" s="10">
        <f t="shared" si="0"/>
        <v>1280</v>
      </c>
    </row>
    <row r="8" spans="1:9">
      <c r="A8" s="21" t="s">
        <v>13</v>
      </c>
      <c r="B8" s="2">
        <v>228</v>
      </c>
      <c r="C8" s="2">
        <v>236</v>
      </c>
      <c r="D8" s="2">
        <v>256</v>
      </c>
      <c r="E8" s="2">
        <v>114</v>
      </c>
      <c r="F8" s="2">
        <v>307</v>
      </c>
      <c r="G8" s="2">
        <v>215</v>
      </c>
      <c r="H8" s="2">
        <v>243</v>
      </c>
      <c r="I8" s="10">
        <f t="shared" si="0"/>
        <v>1599</v>
      </c>
    </row>
    <row r="9" spans="2:9">
      <c r="B9" s="10">
        <f>SUM(B3:B8)</f>
        <v>818</v>
      </c>
      <c r="C9" s="10">
        <f t="shared" ref="C9:H9" si="1">SUM(C3:C8)</f>
        <v>1050</v>
      </c>
      <c r="D9" s="10">
        <f t="shared" si="1"/>
        <v>793</v>
      </c>
      <c r="E9" s="10">
        <f t="shared" si="1"/>
        <v>1226</v>
      </c>
      <c r="F9" s="10">
        <f t="shared" si="1"/>
        <v>1172</v>
      </c>
      <c r="G9" s="10">
        <f t="shared" si="1"/>
        <v>969</v>
      </c>
      <c r="H9" s="10">
        <f t="shared" si="1"/>
        <v>1691</v>
      </c>
      <c r="I9" s="25">
        <f t="shared" si="0"/>
        <v>7719</v>
      </c>
    </row>
    <row r="10" spans="2:8">
      <c r="B10" s="2" t="s">
        <v>14</v>
      </c>
      <c r="C10" s="2"/>
      <c r="D10" s="2"/>
      <c r="E10" s="2"/>
      <c r="F10" s="2"/>
      <c r="G10" s="2"/>
      <c r="H10" s="2"/>
    </row>
    <row r="11" spans="2:8"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</row>
    <row r="12" spans="2:9">
      <c r="B12" s="10">
        <v>1000</v>
      </c>
      <c r="C12" s="2">
        <v>1200</v>
      </c>
      <c r="D12" s="2">
        <v>850</v>
      </c>
      <c r="E12" s="2">
        <v>2500</v>
      </c>
      <c r="F12" s="2">
        <v>1500</v>
      </c>
      <c r="G12" s="2">
        <v>2200</v>
      </c>
      <c r="H12" s="10">
        <v>750</v>
      </c>
      <c r="I12" s="25">
        <f>SUM(B12:H12)</f>
        <v>10000</v>
      </c>
    </row>
    <row r="17" spans="9:9">
      <c r="I17" s="26"/>
    </row>
    <row r="18" spans="9:9">
      <c r="I18" s="26"/>
    </row>
    <row r="23" spans="1:1">
      <c r="A23" s="22" t="s">
        <v>15</v>
      </c>
    </row>
    <row r="24" spans="1:1">
      <c r="A24" s="22"/>
    </row>
  </sheetData>
  <mergeCells count="3">
    <mergeCell ref="B1:H1"/>
    <mergeCell ref="B10:H10"/>
    <mergeCell ref="A23:A24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6"/>
  <sheetViews>
    <sheetView topLeftCell="A7" workbookViewId="0">
      <selection activeCell="N26" sqref="N26"/>
    </sheetView>
  </sheetViews>
  <sheetFormatPr defaultColWidth="9.14285714285714" defaultRowHeight="15"/>
  <cols>
    <col min="1" max="1" width="9.14285714285714" style="1"/>
    <col min="2" max="2" width="16.1428571428571" style="1" customWidth="1"/>
    <col min="3" max="3" width="25.8571428571429" style="1" customWidth="1"/>
    <col min="4" max="5" width="23.2857142857143" style="1" customWidth="1"/>
    <col min="6" max="7" width="9.14285714285714" style="1"/>
    <col min="8" max="8" width="10.5714285714286" style="1"/>
    <col min="9" max="16384" width="9.14285714285714" style="1"/>
  </cols>
  <sheetData>
    <row r="2" spans="2:4">
      <c r="B2" s="2" t="s">
        <v>16</v>
      </c>
      <c r="C2" s="2" t="s">
        <v>17</v>
      </c>
      <c r="D2" s="2" t="s">
        <v>18</v>
      </c>
    </row>
    <row r="3" spans="2:4">
      <c r="B3" s="2" t="s">
        <v>19</v>
      </c>
      <c r="C3" s="2">
        <v>12</v>
      </c>
      <c r="D3" s="2">
        <v>700</v>
      </c>
    </row>
    <row r="4" spans="2:4">
      <c r="B4" s="2" t="s">
        <v>20</v>
      </c>
      <c r="C4" s="2">
        <v>18</v>
      </c>
      <c r="D4" s="2">
        <v>900</v>
      </c>
    </row>
    <row r="5" spans="2:4">
      <c r="B5" s="2" t="s">
        <v>21</v>
      </c>
      <c r="C5" s="2">
        <v>10</v>
      </c>
      <c r="D5" s="2">
        <v>500</v>
      </c>
    </row>
    <row r="6" spans="3:4">
      <c r="C6" s="6">
        <f>SUM(C3:C5)</f>
        <v>40</v>
      </c>
      <c r="D6" s="6">
        <f>SUM(D3:D5)</f>
        <v>2100</v>
      </c>
    </row>
    <row r="7" spans="3:3">
      <c r="C7" s="15"/>
    </row>
    <row r="8" spans="1:4">
      <c r="A8" s="2" t="s">
        <v>22</v>
      </c>
      <c r="B8" s="2" t="s">
        <v>23</v>
      </c>
      <c r="C8" s="2" t="s">
        <v>24</v>
      </c>
      <c r="D8" s="2" t="s">
        <v>25</v>
      </c>
    </row>
    <row r="9" spans="1:4">
      <c r="A9" s="2">
        <v>1</v>
      </c>
      <c r="B9" s="2">
        <v>20</v>
      </c>
      <c r="C9" s="2">
        <v>5</v>
      </c>
      <c r="D9" s="2">
        <v>320</v>
      </c>
    </row>
    <row r="10" spans="1:4">
      <c r="A10" s="2">
        <v>2</v>
      </c>
      <c r="B10" s="2">
        <v>16</v>
      </c>
      <c r="C10" s="2">
        <v>70</v>
      </c>
      <c r="D10" s="2">
        <v>400</v>
      </c>
    </row>
    <row r="11" spans="1:4">
      <c r="A11" s="2">
        <v>3</v>
      </c>
      <c r="B11" s="2">
        <v>25</v>
      </c>
      <c r="C11" s="2">
        <v>60</v>
      </c>
      <c r="D11" s="2">
        <v>360</v>
      </c>
    </row>
    <row r="12" spans="1:4">
      <c r="A12" s="2">
        <v>4</v>
      </c>
      <c r="B12" s="2">
        <v>13</v>
      </c>
      <c r="C12" s="2">
        <v>40</v>
      </c>
      <c r="D12" s="2">
        <v>290</v>
      </c>
    </row>
    <row r="13" spans="2:3">
      <c r="B13" s="6">
        <f>SUM(B9:B12)</f>
        <v>74</v>
      </c>
      <c r="C13" s="6">
        <f>SUM(C9:C12)</f>
        <v>175</v>
      </c>
    </row>
    <row r="14" spans="5:6">
      <c r="E14" s="1">
        <f>16*70</f>
        <v>1120</v>
      </c>
      <c r="F14" s="16">
        <f>D10*B10</f>
        <v>6400</v>
      </c>
    </row>
    <row r="16" spans="8:8">
      <c r="H16" s="17">
        <f>F14+F17+F18</f>
        <v>14240</v>
      </c>
    </row>
    <row r="17" spans="5:6">
      <c r="E17" s="1">
        <f>B9*C9</f>
        <v>100</v>
      </c>
      <c r="F17" s="1">
        <f>B9*D9</f>
        <v>6400</v>
      </c>
    </row>
    <row r="18" spans="5:6">
      <c r="E18" s="1">
        <f>I22-E17</f>
        <v>880</v>
      </c>
      <c r="F18" s="1">
        <f>4*D11</f>
        <v>1440</v>
      </c>
    </row>
    <row r="19" spans="2:5">
      <c r="B19" s="1">
        <f>$D$6/C9</f>
        <v>420</v>
      </c>
      <c r="C19" s="1">
        <f>$C$6/B9</f>
        <v>2</v>
      </c>
      <c r="E19" s="1">
        <f>4*C11</f>
        <v>240</v>
      </c>
    </row>
    <row r="20" spans="2:5">
      <c r="B20" s="1">
        <f>$D$6/C10</f>
        <v>30</v>
      </c>
      <c r="C20" s="1">
        <f>$C$6/B10</f>
        <v>2.5</v>
      </c>
      <c r="E20" s="1">
        <f>E18-E19</f>
        <v>640</v>
      </c>
    </row>
    <row r="21" spans="2:10">
      <c r="B21" s="1">
        <f>$D$6/C11</f>
        <v>35</v>
      </c>
      <c r="C21" s="1">
        <f>$C$6/B11</f>
        <v>1.6</v>
      </c>
      <c r="E21" s="18"/>
      <c r="F21" s="18"/>
      <c r="G21" s="18"/>
      <c r="H21" s="18"/>
      <c r="I21" s="18"/>
      <c r="J21" s="18"/>
    </row>
    <row r="22" spans="2:9">
      <c r="B22" s="1">
        <f>$D$6/C12</f>
        <v>52.5</v>
      </c>
      <c r="C22" s="1">
        <f>$C$6/B12</f>
        <v>3.07692307692308</v>
      </c>
      <c r="E22" s="1">
        <f>D9*(B9-15)</f>
        <v>1600</v>
      </c>
      <c r="G22" s="8">
        <f>F14+E22+E23</f>
        <v>13400</v>
      </c>
      <c r="I22" s="16">
        <f>D6-E14</f>
        <v>980</v>
      </c>
    </row>
    <row r="23" spans="2:9">
      <c r="B23" s="14">
        <f>SUM(B19:B22)</f>
        <v>537.5</v>
      </c>
      <c r="C23" s="14">
        <f>SUM(C19:C22)</f>
        <v>9.17692307692308</v>
      </c>
      <c r="E23" s="1">
        <f>15*D11</f>
        <v>5400</v>
      </c>
      <c r="I23" s="1">
        <f>15*5</f>
        <v>75</v>
      </c>
    </row>
    <row r="24" spans="2:9">
      <c r="B24" s="1">
        <f>D6/B23</f>
        <v>3.90697674418605</v>
      </c>
      <c r="C24" s="1">
        <f>C6/C23</f>
        <v>4.35875943000838</v>
      </c>
      <c r="I24" s="1">
        <f>I22-I23</f>
        <v>905</v>
      </c>
    </row>
    <row r="25" spans="9:9">
      <c r="I25" s="1">
        <f>I24-15*60</f>
        <v>5</v>
      </c>
    </row>
    <row r="26" spans="5:10">
      <c r="E26" s="18"/>
      <c r="F26" s="18"/>
      <c r="G26" s="18"/>
      <c r="H26" s="18"/>
      <c r="I26" s="18"/>
      <c r="J26" s="18"/>
    </row>
    <row r="27" spans="5:8">
      <c r="E27" s="1">
        <f>B12*C12</f>
        <v>520</v>
      </c>
      <c r="F27" s="1">
        <f>B12*D12</f>
        <v>3770</v>
      </c>
      <c r="G27" s="1">
        <f>B12+B10+B9</f>
        <v>49</v>
      </c>
      <c r="H27" s="8">
        <f>F27+F28+F29</f>
        <v>13690</v>
      </c>
    </row>
    <row r="28" spans="5:6">
      <c r="E28" s="1">
        <f>D6-E27</f>
        <v>1580</v>
      </c>
      <c r="F28" s="1">
        <f>B10*D10</f>
        <v>6400</v>
      </c>
    </row>
    <row r="29" spans="5:6">
      <c r="E29" s="1">
        <f>B10*C10</f>
        <v>1120</v>
      </c>
      <c r="F29" s="1">
        <f>(B9-9)*D9</f>
        <v>3520</v>
      </c>
    </row>
    <row r="30" spans="5:5">
      <c r="E30" s="1">
        <f>E28-E29</f>
        <v>460</v>
      </c>
    </row>
    <row r="31" spans="5:5">
      <c r="E31" s="1">
        <f>E30-55</f>
        <v>405</v>
      </c>
    </row>
    <row r="32" spans="5:10">
      <c r="E32" s="19"/>
      <c r="F32" s="19"/>
      <c r="G32" s="19"/>
      <c r="H32" s="19"/>
      <c r="I32" s="19"/>
      <c r="J32" s="19"/>
    </row>
    <row r="33" spans="5:8">
      <c r="E33" s="1">
        <f>16*400</f>
        <v>6400</v>
      </c>
      <c r="F33" s="1">
        <f>B10*C10</f>
        <v>1120</v>
      </c>
      <c r="H33" s="20">
        <f>E33+E34+E36</f>
        <v>14704</v>
      </c>
    </row>
    <row r="34" spans="5:6">
      <c r="E34" s="1">
        <f>15.6*360</f>
        <v>5616</v>
      </c>
      <c r="F34" s="1">
        <f>15.6*C11</f>
        <v>936</v>
      </c>
    </row>
    <row r="35" spans="6:6">
      <c r="F35" s="1">
        <f>D6-F34-F33</f>
        <v>44</v>
      </c>
    </row>
    <row r="36" spans="5:6">
      <c r="E36" s="1">
        <f>8.4*D9</f>
        <v>2688</v>
      </c>
      <c r="F36" s="1">
        <f>F35-8.4*5</f>
        <v>2</v>
      </c>
    </row>
    <row r="37" spans="2:18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9" spans="2:2">
      <c r="B39" s="1">
        <f>B10*D10</f>
        <v>6400</v>
      </c>
    </row>
    <row r="40" spans="2:2">
      <c r="B40" s="1">
        <f>D11*1</f>
        <v>360</v>
      </c>
    </row>
    <row r="41" spans="2:2">
      <c r="B41" s="1">
        <f>H33-B40-B39</f>
        <v>7944</v>
      </c>
    </row>
    <row r="42" spans="2:2">
      <c r="B42" s="1">
        <f>B12*D12</f>
        <v>3770</v>
      </c>
    </row>
    <row r="44" spans="2:2">
      <c r="B44" s="1" t="s">
        <v>26</v>
      </c>
    </row>
    <row r="45" spans="2:3">
      <c r="B45" s="1" t="s">
        <v>27</v>
      </c>
      <c r="C45" s="1">
        <f>7944/13</f>
        <v>611.076923076923</v>
      </c>
    </row>
    <row r="46" spans="3:3">
      <c r="C46" s="1">
        <f>C45-D12</f>
        <v>321.076923076923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L29" sqref="L29"/>
    </sheetView>
  </sheetViews>
  <sheetFormatPr defaultColWidth="9.14285714285714" defaultRowHeight="15"/>
  <cols>
    <col min="1" max="1" width="23.1428571428571" style="1" customWidth="1"/>
    <col min="2" max="2" width="24.4285714285714" style="1" customWidth="1"/>
    <col min="3" max="3" width="12.4285714285714" style="1" customWidth="1"/>
    <col min="4" max="4" width="18.4285714285714" style="1" customWidth="1"/>
    <col min="5" max="5" width="20.1428571428571" style="1" customWidth="1"/>
    <col min="6" max="6" width="17.7142857142857" style="1" customWidth="1"/>
    <col min="7" max="7" width="17.4285714285714" style="1" customWidth="1"/>
    <col min="8" max="8" width="19.2857142857143" style="1" customWidth="1"/>
    <col min="9" max="9" width="11.4285714285714" style="1" customWidth="1"/>
    <col min="10" max="16384" width="9.14285714285714" style="1"/>
  </cols>
  <sheetData>
    <row r="1" spans="1:9">
      <c r="A1" s="9"/>
      <c r="B1" s="9"/>
      <c r="C1" s="9"/>
      <c r="D1" s="9"/>
      <c r="E1" s="9"/>
      <c r="F1" s="9"/>
      <c r="G1" s="9"/>
      <c r="H1" s="9"/>
      <c r="I1" s="9"/>
    </row>
    <row r="2" spans="1:7">
      <c r="A2" s="2"/>
      <c r="B2" s="2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</row>
    <row r="3" spans="1:7">
      <c r="A3" s="2" t="s">
        <v>34</v>
      </c>
      <c r="B3" s="2">
        <v>500</v>
      </c>
      <c r="C3" s="2">
        <v>1000</v>
      </c>
      <c r="D3" s="2">
        <v>1500</v>
      </c>
      <c r="E3" s="2">
        <v>1200</v>
      </c>
      <c r="F3" s="2">
        <v>600</v>
      </c>
      <c r="G3" s="10">
        <f>SUM(B3:F3)</f>
        <v>4800</v>
      </c>
    </row>
    <row r="4" spans="1:7">
      <c r="A4" s="2" t="s">
        <v>35</v>
      </c>
      <c r="B4" s="2">
        <v>700</v>
      </c>
      <c r="C4" s="2">
        <v>800</v>
      </c>
      <c r="D4" s="2">
        <v>1300</v>
      </c>
      <c r="E4" s="2">
        <v>700</v>
      </c>
      <c r="F4" s="2">
        <v>500</v>
      </c>
      <c r="G4" s="10">
        <f>SUM(B4:F4)</f>
        <v>4000</v>
      </c>
    </row>
    <row r="5" spans="1:9">
      <c r="A5" s="9"/>
      <c r="B5" s="9"/>
      <c r="C5" s="9"/>
      <c r="D5" s="9"/>
      <c r="E5" s="9"/>
      <c r="F5" s="9"/>
      <c r="G5" s="9"/>
      <c r="H5" s="9"/>
      <c r="I5" s="9"/>
    </row>
    <row r="6" spans="1:9">
      <c r="A6" s="2"/>
      <c r="B6" s="2" t="s">
        <v>36</v>
      </c>
      <c r="C6" s="2" t="s">
        <v>37</v>
      </c>
      <c r="D6" s="2" t="s">
        <v>38</v>
      </c>
      <c r="E6" s="2" t="s">
        <v>39</v>
      </c>
      <c r="F6" s="2" t="s">
        <v>40</v>
      </c>
      <c r="G6" s="11" t="s">
        <v>41</v>
      </c>
      <c r="H6" s="2" t="s">
        <v>42</v>
      </c>
      <c r="I6" s="2" t="s">
        <v>43</v>
      </c>
    </row>
    <row r="7" spans="1:9">
      <c r="A7" s="2" t="s">
        <v>44</v>
      </c>
      <c r="B7" s="2">
        <v>0.35</v>
      </c>
      <c r="C7" s="10">
        <v>1.6</v>
      </c>
      <c r="D7" s="2">
        <v>5</v>
      </c>
      <c r="E7" s="2">
        <v>35</v>
      </c>
      <c r="F7" s="2">
        <v>4</v>
      </c>
      <c r="G7" s="12">
        <v>2.5</v>
      </c>
      <c r="H7" s="2">
        <v>0.25</v>
      </c>
      <c r="I7" s="2">
        <v>0.12</v>
      </c>
    </row>
    <row r="8" spans="1:9">
      <c r="A8" s="2" t="s">
        <v>45</v>
      </c>
      <c r="B8" s="2">
        <v>3</v>
      </c>
      <c r="C8" s="2">
        <v>1</v>
      </c>
      <c r="D8" s="10">
        <v>6.5</v>
      </c>
      <c r="E8" s="2">
        <v>6</v>
      </c>
      <c r="F8" s="2">
        <v>6</v>
      </c>
      <c r="G8" s="2">
        <v>7.6</v>
      </c>
      <c r="H8" s="2">
        <v>1</v>
      </c>
      <c r="I8" s="2">
        <v>0.5</v>
      </c>
    </row>
    <row r="9" spans="1:9">
      <c r="A9" s="2" t="s">
        <v>46</v>
      </c>
      <c r="B9" s="2">
        <v>100</v>
      </c>
      <c r="C9" s="2">
        <v>1000</v>
      </c>
      <c r="D9" s="2">
        <v>200</v>
      </c>
      <c r="E9" s="2">
        <v>200</v>
      </c>
      <c r="F9" s="2">
        <v>350</v>
      </c>
      <c r="G9" s="2">
        <v>600</v>
      </c>
      <c r="H9" s="2">
        <v>500</v>
      </c>
      <c r="I9" s="2">
        <v>1300</v>
      </c>
    </row>
    <row r="10" spans="1:9">
      <c r="A10" s="2" t="s">
        <v>47</v>
      </c>
      <c r="B10" s="2">
        <v>8</v>
      </c>
      <c r="C10" s="2">
        <v>21.5</v>
      </c>
      <c r="D10" s="2">
        <v>51</v>
      </c>
      <c r="E10" s="2">
        <v>275</v>
      </c>
      <c r="F10" s="2">
        <v>110</v>
      </c>
      <c r="G10" s="2">
        <v>34.5</v>
      </c>
      <c r="H10" s="2">
        <v>9</v>
      </c>
      <c r="I10" s="2">
        <v>2.7</v>
      </c>
    </row>
    <row r="11" spans="1:9">
      <c r="A11" s="9"/>
      <c r="B11" s="9"/>
      <c r="C11" s="9"/>
      <c r="D11" s="9"/>
      <c r="E11" s="9"/>
      <c r="F11" s="9"/>
      <c r="G11" s="9"/>
      <c r="H11" s="9"/>
      <c r="I11" s="9"/>
    </row>
    <row r="12" spans="1:9">
      <c r="A12" s="2" t="s">
        <v>48</v>
      </c>
      <c r="B12" s="2">
        <f>B7*$B$9</f>
        <v>35</v>
      </c>
      <c r="C12" s="2">
        <f t="shared" ref="C12:I12" si="0">C7*C9</f>
        <v>1600</v>
      </c>
      <c r="D12" s="2">
        <f t="shared" si="0"/>
        <v>1000</v>
      </c>
      <c r="E12" s="2">
        <f t="shared" si="0"/>
        <v>7000</v>
      </c>
      <c r="F12" s="2">
        <f t="shared" si="0"/>
        <v>1400</v>
      </c>
      <c r="G12" s="2">
        <f t="shared" si="0"/>
        <v>1500</v>
      </c>
      <c r="H12" s="2">
        <f t="shared" si="0"/>
        <v>125</v>
      </c>
      <c r="I12" s="2">
        <f t="shared" si="0"/>
        <v>156</v>
      </c>
    </row>
    <row r="13" spans="1:9">
      <c r="A13" s="2" t="s">
        <v>49</v>
      </c>
      <c r="B13" s="2">
        <f>B8*B9</f>
        <v>300</v>
      </c>
      <c r="C13" s="2">
        <f t="shared" ref="C13:I13" si="1">C8*C9</f>
        <v>1000</v>
      </c>
      <c r="D13" s="2">
        <f t="shared" si="1"/>
        <v>1300</v>
      </c>
      <c r="E13" s="2">
        <f t="shared" si="1"/>
        <v>1200</v>
      </c>
      <c r="F13" s="2">
        <f t="shared" si="1"/>
        <v>2100</v>
      </c>
      <c r="G13" s="2">
        <f t="shared" si="1"/>
        <v>4560</v>
      </c>
      <c r="H13" s="2">
        <f t="shared" si="1"/>
        <v>500</v>
      </c>
      <c r="I13" s="2">
        <f t="shared" si="1"/>
        <v>650</v>
      </c>
    </row>
    <row r="14" spans="1:9">
      <c r="A14" s="2" t="s">
        <v>50</v>
      </c>
      <c r="B14" s="2">
        <f>B9*B10</f>
        <v>800</v>
      </c>
      <c r="C14" s="2">
        <f t="shared" ref="C14:I14" si="2">C9*C10</f>
        <v>21500</v>
      </c>
      <c r="D14" s="2">
        <f t="shared" si="2"/>
        <v>10200</v>
      </c>
      <c r="E14" s="2">
        <f t="shared" si="2"/>
        <v>55000</v>
      </c>
      <c r="F14" s="2">
        <f t="shared" si="2"/>
        <v>38500</v>
      </c>
      <c r="G14" s="2">
        <f t="shared" si="2"/>
        <v>20700</v>
      </c>
      <c r="H14" s="2">
        <f t="shared" si="2"/>
        <v>4500</v>
      </c>
      <c r="I14" s="2">
        <f t="shared" si="2"/>
        <v>3510</v>
      </c>
    </row>
    <row r="16" spans="2:2">
      <c r="B16" s="13">
        <f>C14+F14+H14+I14+B21+C21</f>
        <v>73725</v>
      </c>
    </row>
    <row r="17" spans="2:2">
      <c r="B17" s="1">
        <f>C13+F13+I13+H13</f>
        <v>4250</v>
      </c>
    </row>
    <row r="18" spans="2:2">
      <c r="B18" s="1">
        <f>F12+C12+H12+I12</f>
        <v>3281</v>
      </c>
    </row>
    <row r="20" spans="1:1">
      <c r="A20" s="1">
        <f>G4-B18</f>
        <v>719</v>
      </c>
    </row>
    <row r="21" spans="1:3">
      <c r="A21" s="1">
        <f>A20/35</f>
        <v>20.5428571428571</v>
      </c>
      <c r="B21" s="14">
        <f>E10*18</f>
        <v>4950</v>
      </c>
      <c r="C21" s="1">
        <f>15*D10</f>
        <v>765</v>
      </c>
    </row>
    <row r="22" spans="1:1">
      <c r="A22" s="1">
        <f>G3-B17</f>
        <v>550</v>
      </c>
    </row>
    <row r="23" spans="1:1">
      <c r="A23" s="1">
        <f>A22/E8</f>
        <v>91.6666666666667</v>
      </c>
    </row>
    <row r="25" spans="1:2">
      <c r="A25" s="1">
        <f>A20-(18*E7)</f>
        <v>89</v>
      </c>
      <c r="B25" s="1" t="s">
        <v>51</v>
      </c>
    </row>
    <row r="26" spans="1:2">
      <c r="A26" s="1">
        <f>A22-(18*E8)</f>
        <v>442</v>
      </c>
      <c r="B26" s="1" t="s">
        <v>34</v>
      </c>
    </row>
    <row r="27" spans="1:1">
      <c r="A27" s="1">
        <f>A25/G7</f>
        <v>35.6</v>
      </c>
    </row>
    <row r="28" spans="1:1">
      <c r="A28" s="1">
        <f>A26/G8</f>
        <v>58.1578947368421</v>
      </c>
    </row>
    <row r="29" spans="1:2">
      <c r="A29" s="1">
        <f>A26-50*D8</f>
        <v>117</v>
      </c>
      <c r="B29" s="1" t="s">
        <v>34</v>
      </c>
    </row>
    <row r="30" spans="1:2">
      <c r="A30" s="1">
        <f>A25-5*G7</f>
        <v>76.5</v>
      </c>
      <c r="B30" s="1" t="s">
        <v>51</v>
      </c>
    </row>
    <row r="31" spans="1:1">
      <c r="A31" s="1">
        <f>A29/D8</f>
        <v>18</v>
      </c>
    </row>
    <row r="32" spans="1:1">
      <c r="A32" s="1">
        <f>A30/D7</f>
        <v>15.3</v>
      </c>
    </row>
    <row r="33" spans="1:1">
      <c r="A33" s="1" t="s">
        <v>52</v>
      </c>
    </row>
    <row r="34" spans="1:1">
      <c r="A34" s="1">
        <f>A30-15*D7</f>
        <v>1.5</v>
      </c>
    </row>
    <row r="35" spans="1:1">
      <c r="A35" s="1">
        <f>A29-15*D8</f>
        <v>19.5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workbookViewId="0">
      <selection activeCell="R25" sqref="R25"/>
    </sheetView>
  </sheetViews>
  <sheetFormatPr defaultColWidth="9.14285714285714" defaultRowHeight="15"/>
  <cols>
    <col min="1" max="1" width="9.14285714285714" style="1"/>
    <col min="2" max="2" width="21.7142857142857" style="1" customWidth="1"/>
    <col min="3" max="16384" width="9.14285714285714" style="1"/>
  </cols>
  <sheetData>
    <row r="1" spans="1:8">
      <c r="A1" s="2"/>
      <c r="B1" s="2" t="s">
        <v>53</v>
      </c>
      <c r="C1" s="2" t="s">
        <v>54</v>
      </c>
      <c r="D1" s="2"/>
      <c r="E1" s="2"/>
      <c r="F1" s="2" t="s">
        <v>55</v>
      </c>
      <c r="G1" s="2"/>
      <c r="H1" s="2"/>
    </row>
    <row r="2" spans="1:10">
      <c r="A2" s="2" t="s">
        <v>56</v>
      </c>
      <c r="B2" s="2"/>
      <c r="C2" s="2" t="s">
        <v>57</v>
      </c>
      <c r="D2" s="2" t="s">
        <v>58</v>
      </c>
      <c r="E2" s="2" t="s">
        <v>59</v>
      </c>
      <c r="F2" s="2" t="s">
        <v>60</v>
      </c>
      <c r="G2" s="2" t="s">
        <v>61</v>
      </c>
      <c r="H2" s="2" t="s">
        <v>62</v>
      </c>
      <c r="J2" s="2" t="s">
        <v>63</v>
      </c>
    </row>
    <row r="3" spans="1:10">
      <c r="A3" s="2">
        <v>1</v>
      </c>
      <c r="B3" s="3">
        <v>450</v>
      </c>
      <c r="C3" s="4">
        <v>0.32</v>
      </c>
      <c r="D3" s="4">
        <v>0.38</v>
      </c>
      <c r="E3" s="4">
        <v>0.3</v>
      </c>
      <c r="F3" s="2">
        <v>300</v>
      </c>
      <c r="G3" s="2" t="s">
        <v>64</v>
      </c>
      <c r="H3" s="2">
        <v>700</v>
      </c>
      <c r="J3" s="1">
        <f>F3*B3</f>
        <v>135000</v>
      </c>
    </row>
    <row r="4" spans="1:10">
      <c r="A4" s="2">
        <v>2</v>
      </c>
      <c r="B4" s="3">
        <v>600</v>
      </c>
      <c r="C4" s="4">
        <v>0.37</v>
      </c>
      <c r="D4" s="4">
        <v>0.28</v>
      </c>
      <c r="E4" s="4">
        <v>0.35</v>
      </c>
      <c r="F4" s="2" t="s">
        <v>64</v>
      </c>
      <c r="G4" s="2">
        <v>400</v>
      </c>
      <c r="H4" s="2">
        <v>500</v>
      </c>
      <c r="J4" s="1">
        <f>G4*B4</f>
        <v>240000</v>
      </c>
    </row>
    <row r="5" spans="1:10">
      <c r="A5" s="2">
        <v>3</v>
      </c>
      <c r="B5" s="3">
        <v>550</v>
      </c>
      <c r="C5" s="4">
        <v>0.3</v>
      </c>
      <c r="D5" s="4">
        <v>0.32</v>
      </c>
      <c r="E5" s="4">
        <v>0.38</v>
      </c>
      <c r="F5" s="2">
        <v>600</v>
      </c>
      <c r="G5" s="2">
        <v>300</v>
      </c>
      <c r="H5" s="2">
        <v>200</v>
      </c>
      <c r="J5" s="1">
        <f>H5*B5</f>
        <v>110000</v>
      </c>
    </row>
    <row r="6" spans="1:10">
      <c r="A6" s="2">
        <v>4</v>
      </c>
      <c r="B6" s="3">
        <v>350</v>
      </c>
      <c r="C6" s="4">
        <v>0.28</v>
      </c>
      <c r="D6" s="4">
        <v>0.4</v>
      </c>
      <c r="E6" s="4">
        <v>0.32</v>
      </c>
      <c r="F6" s="2">
        <v>200</v>
      </c>
      <c r="G6" s="2">
        <v>500</v>
      </c>
      <c r="H6" s="2" t="s">
        <v>64</v>
      </c>
      <c r="J6" s="1">
        <f>F6*B6</f>
        <v>70000</v>
      </c>
    </row>
    <row r="7" spans="1:10">
      <c r="A7" s="2">
        <v>5</v>
      </c>
      <c r="B7" s="3">
        <v>500</v>
      </c>
      <c r="C7" s="4">
        <v>0.39</v>
      </c>
      <c r="D7" s="4">
        <v>0.34</v>
      </c>
      <c r="E7" s="4">
        <v>0.27</v>
      </c>
      <c r="F7" s="2" t="s">
        <v>64</v>
      </c>
      <c r="G7" s="2" t="s">
        <v>64</v>
      </c>
      <c r="H7" s="2">
        <v>400</v>
      </c>
      <c r="J7" s="1">
        <f>H7*B7</f>
        <v>200000</v>
      </c>
    </row>
    <row r="8" spans="1:10">
      <c r="A8" s="2">
        <v>6</v>
      </c>
      <c r="B8" s="3">
        <v>450</v>
      </c>
      <c r="C8" s="4">
        <v>0.34</v>
      </c>
      <c r="D8" s="4">
        <v>0.28</v>
      </c>
      <c r="E8" s="4">
        <v>0.38</v>
      </c>
      <c r="F8" s="5">
        <v>500</v>
      </c>
      <c r="G8" s="5">
        <v>300</v>
      </c>
      <c r="H8" s="5" t="s">
        <v>64</v>
      </c>
      <c r="J8" s="1">
        <f>G8*B8</f>
        <v>135000</v>
      </c>
    </row>
    <row r="9" spans="2:9">
      <c r="B9" s="6">
        <f>SUM(B3:B8)</f>
        <v>2900</v>
      </c>
      <c r="F9" s="2">
        <v>900</v>
      </c>
      <c r="G9" s="2">
        <v>1100</v>
      </c>
      <c r="H9" s="2">
        <v>1000</v>
      </c>
      <c r="I9" s="6">
        <f>SUM(F9:H9)</f>
        <v>3000</v>
      </c>
    </row>
    <row r="10" spans="6:10">
      <c r="F10" s="1">
        <f>F9-B3</f>
        <v>450</v>
      </c>
      <c r="G10" s="1">
        <f>G9-B4</f>
        <v>500</v>
      </c>
      <c r="H10" s="1">
        <f>H9-B7</f>
        <v>500</v>
      </c>
      <c r="J10" s="1">
        <f>J7</f>
        <v>200000</v>
      </c>
    </row>
    <row r="11" spans="6:8">
      <c r="F11" s="7">
        <f>F10-B6</f>
        <v>100</v>
      </c>
      <c r="G11" s="1">
        <f>G10-50</f>
        <v>450</v>
      </c>
      <c r="H11" s="7">
        <f>H10-500</f>
        <v>0</v>
      </c>
    </row>
    <row r="12" spans="7:7">
      <c r="G12" s="7">
        <f>G11-B8</f>
        <v>0</v>
      </c>
    </row>
    <row r="13" spans="2:2">
      <c r="B13" s="1">
        <f>F3*B3</f>
        <v>135000</v>
      </c>
    </row>
    <row r="14" spans="2:2">
      <c r="B14" s="1">
        <f>G4*B4</f>
        <v>240000</v>
      </c>
    </row>
    <row r="15" spans="2:3">
      <c r="B15" s="1">
        <f>500*H5</f>
        <v>100000</v>
      </c>
      <c r="C15" s="1">
        <f>50*G5</f>
        <v>15000</v>
      </c>
    </row>
    <row r="16" spans="2:2">
      <c r="B16" s="1">
        <f>B7*H7</f>
        <v>200000</v>
      </c>
    </row>
    <row r="17" spans="2:2">
      <c r="B17" s="1">
        <f>B6*F6</f>
        <v>70000</v>
      </c>
    </row>
    <row r="18" spans="2:2">
      <c r="B18" s="1">
        <f>G8*B8</f>
        <v>135000</v>
      </c>
    </row>
    <row r="20" spans="3:3">
      <c r="C20" s="8">
        <f>SUM(B13:B18)+C15</f>
        <v>895000</v>
      </c>
    </row>
  </sheetData>
  <mergeCells count="3">
    <mergeCell ref="C1:E1"/>
    <mergeCell ref="F1:H1"/>
    <mergeCell ref="B1:B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2.12</vt:lpstr>
      <vt:lpstr>2.18</vt:lpstr>
      <vt:lpstr>2.19</vt:lpstr>
      <vt:lpstr>Лист4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ВЫХУХОЛЬ</cp:lastModifiedBy>
  <dcterms:created xsi:type="dcterms:W3CDTF">2024-10-28T10:58:00Z</dcterms:created>
  <dcterms:modified xsi:type="dcterms:W3CDTF">2024-10-28T16:59:05Z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1049-12.2.0.13472</vt:lpwstr>
  </property>
  <property fmtid="{D5CDD505-2E9C-101B-9397-08002B2CF9AE}" pid="3" name="ICV">
    <vt:lpwstr>D6A4FDB1B13A49BAB91CE25990C734A3_13</vt:lpwstr>
  </property>
</Properties>
</file>