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3KYRS_OTVETI\3KYRS_OTVETI\Экономика\"/>
    </mc:Choice>
  </mc:AlternateContent>
  <xr:revisionPtr revIDLastSave="0" documentId="13_ncr:1_{44B8BD68-2AA4-4B7A-AED9-1EA8C9A7C122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11 Семинар Часть 2" sheetId="1" r:id="rId1"/>
    <sheet name="__Solver__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E50" i="1"/>
  <c r="E46" i="1"/>
  <c r="B46" i="1"/>
  <c r="B42" i="1"/>
  <c r="E45" i="1" s="1"/>
  <c r="B38" i="1"/>
  <c r="B37" i="1"/>
  <c r="E37" i="1" s="1"/>
  <c r="E38" i="1" s="1"/>
  <c r="E32" i="1"/>
  <c r="E28" i="1"/>
  <c r="B28" i="1"/>
  <c r="B24" i="1"/>
  <c r="E27" i="1" s="1"/>
  <c r="B20" i="1"/>
  <c r="B19" i="1"/>
  <c r="E19" i="1" s="1"/>
  <c r="E20" i="1" s="1"/>
  <c r="E15" i="1"/>
  <c r="E11" i="1"/>
  <c r="I12" i="1" s="1"/>
  <c r="B11" i="1"/>
  <c r="B7" i="1"/>
  <c r="E10" i="1" s="1"/>
  <c r="B3" i="1"/>
  <c r="E2" i="1"/>
  <c r="E3" i="1" s="1"/>
  <c r="B2" i="1"/>
  <c r="E40" i="1" l="1"/>
  <c r="E47" i="1"/>
  <c r="E29" i="1"/>
  <c r="E30" i="1" s="1"/>
  <c r="E22" i="1"/>
  <c r="E48" i="1"/>
  <c r="A2" i="2" s="1"/>
  <c r="E5" i="1"/>
  <c r="E12" i="1"/>
  <c r="E8" i="1"/>
  <c r="E51" i="1"/>
  <c r="J9" i="1"/>
  <c r="J4" i="1"/>
  <c r="J11" i="1"/>
  <c r="I8" i="1"/>
  <c r="E13" i="1"/>
  <c r="J10" i="1"/>
  <c r="J5" i="1"/>
  <c r="J12" i="1"/>
  <c r="I10" i="1"/>
  <c r="J7" i="1"/>
  <c r="I5" i="1"/>
  <c r="J6" i="1"/>
  <c r="J3" i="1"/>
  <c r="J8" i="1"/>
  <c r="I6" i="1"/>
  <c r="I3" i="1"/>
  <c r="E33" i="1"/>
  <c r="E16" i="1"/>
  <c r="I11" i="1"/>
  <c r="E25" i="1"/>
  <c r="I4" i="1"/>
  <c r="I9" i="1"/>
  <c r="E43" i="1"/>
  <c r="I7" i="1"/>
  <c r="E26" i="1" l="1"/>
  <c r="E23" i="1"/>
  <c r="E24" i="1" s="1"/>
  <c r="E6" i="1"/>
  <c r="E7" i="1" s="1"/>
  <c r="E9" i="1"/>
  <c r="E44" i="1"/>
  <c r="E41" i="1"/>
  <c r="E42" i="1" s="1"/>
</calcChain>
</file>

<file path=xl/sharedStrings.xml><?xml version="1.0" encoding="utf-8"?>
<sst xmlns="http://schemas.openxmlformats.org/spreadsheetml/2006/main" count="104" uniqueCount="38">
  <si>
    <t xml:space="preserve">D  =  </t>
  </si>
  <si>
    <t xml:space="preserve">D*  = </t>
  </si>
  <si>
    <t>EOQ  =</t>
  </si>
  <si>
    <t xml:space="preserve">z = </t>
  </si>
  <si>
    <t xml:space="preserve">H  =  </t>
  </si>
  <si>
    <t xml:space="preserve">Qreal  =  </t>
  </si>
  <si>
    <t xml:space="preserve">h  =  </t>
  </si>
  <si>
    <t xml:space="preserve">c  = </t>
  </si>
  <si>
    <t xml:space="preserve">TH  =  </t>
  </si>
  <si>
    <t xml:space="preserve">S  =  </t>
  </si>
  <si>
    <t xml:space="preserve">TS  = </t>
  </si>
  <si>
    <t xml:space="preserve">dH  =  </t>
  </si>
  <si>
    <t>за нед</t>
  </si>
  <si>
    <t xml:space="preserve">T  = </t>
  </si>
  <si>
    <t xml:space="preserve">sH  = </t>
  </si>
  <si>
    <t xml:space="preserve">N  = </t>
  </si>
  <si>
    <t xml:space="preserve">Psl  =  </t>
  </si>
  <si>
    <t xml:space="preserve">delta(t)  = </t>
  </si>
  <si>
    <t>L  =</t>
  </si>
  <si>
    <t>нед</t>
  </si>
  <si>
    <t xml:space="preserve">Sl  = </t>
  </si>
  <si>
    <t xml:space="preserve">sl  = </t>
  </si>
  <si>
    <t xml:space="preserve">dL  = </t>
  </si>
  <si>
    <t>Esl  =</t>
  </si>
  <si>
    <t xml:space="preserve">P1  = </t>
  </si>
  <si>
    <t>E(Z)-Esl  = 0</t>
  </si>
  <si>
    <t xml:space="preserve">P2  = </t>
  </si>
  <si>
    <t xml:space="preserve">z  = </t>
  </si>
  <si>
    <t xml:space="preserve">P3  = </t>
  </si>
  <si>
    <t xml:space="preserve">alphaZ  = </t>
  </si>
  <si>
    <t xml:space="preserve">ROP  = </t>
  </si>
  <si>
    <t>b.</t>
  </si>
  <si>
    <t xml:space="preserve">c. </t>
  </si>
  <si>
    <t>d.</t>
  </si>
  <si>
    <t>20231161701862804225</t>
  </si>
  <si>
    <t>akClGxuS4A6hXU0z</t>
  </si>
  <si>
    <t>JjkE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</si>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</sst>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9"/>
      <color rgb="FFA61D4C"/>
      <name val="&quot;Google Sans Mono&quot;"/>
    </font>
    <font>
      <sz val="10"/>
      <color rgb="FF000000"/>
      <name val="Arial"/>
      <family val="2"/>
      <charset val="204"/>
    </font>
    <font>
      <sz val="9"/>
      <color rgb="FF000000"/>
      <name val="&quot;Google Sans Mono&quot;"/>
    </font>
    <font>
      <sz val="10"/>
      <color theme="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14999847407452621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/>
    <xf numFmtId="0" fontId="1" fillId="0" borderId="0" xfId="0" quotePrefix="1" applyFont="1" applyAlignment="1"/>
    <xf numFmtId="0" fontId="1" fillId="0" borderId="0" xfId="0" applyFont="1" applyAlignment="1"/>
    <xf numFmtId="0" fontId="5" fillId="3" borderId="1" xfId="0" applyFont="1" applyFill="1" applyBorder="1"/>
    <xf numFmtId="0" fontId="1" fillId="4" borderId="1" xfId="0" applyFont="1" applyFill="1" applyBorder="1" applyAlignment="1"/>
    <xf numFmtId="0" fontId="1" fillId="4" borderId="1" xfId="0" applyFont="1" applyFill="1" applyBorder="1"/>
    <xf numFmtId="9" fontId="1" fillId="4" borderId="1" xfId="0" applyNumberFormat="1" applyFont="1" applyFill="1" applyBorder="1" applyAlignment="1"/>
    <xf numFmtId="4" fontId="1" fillId="4" borderId="1" xfId="0" applyNumberFormat="1" applyFont="1" applyFill="1" applyBorder="1" applyAlignment="1"/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9" fontId="1" fillId="6" borderId="1" xfId="0" applyNumberFormat="1" applyFont="1" applyFill="1" applyBorder="1" applyAlignment="1"/>
    <xf numFmtId="4" fontId="1" fillId="6" borderId="1" xfId="0" applyNumberFormat="1" applyFont="1" applyFill="1" applyBorder="1" applyAlignment="1"/>
    <xf numFmtId="0" fontId="3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1" fillId="8" borderId="1" xfId="0" applyFont="1" applyFill="1" applyBorder="1" applyAlignment="1"/>
    <xf numFmtId="0" fontId="1" fillId="8" borderId="1" xfId="0" applyFont="1" applyFill="1" applyBorder="1"/>
    <xf numFmtId="9" fontId="1" fillId="8" borderId="1" xfId="0" applyNumberFormat="1" applyFont="1" applyFill="1" applyBorder="1" applyAlignment="1"/>
    <xf numFmtId="4" fontId="1" fillId="8" borderId="1" xfId="0" applyNumberFormat="1" applyFont="1" applyFill="1" applyBorder="1" applyAlignment="1"/>
    <xf numFmtId="0" fontId="3" fillId="9" borderId="1" xfId="0" applyFont="1" applyFill="1" applyBorder="1" applyAlignment="1">
      <alignment horizontal="left"/>
    </xf>
    <xf numFmtId="0" fontId="4" fillId="9" borderId="1" xfId="0" applyFont="1" applyFill="1" applyBorder="1"/>
    <xf numFmtId="0" fontId="1" fillId="4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 Семинар Часть 2'!$I$2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ru-K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'11 Семинар Часть 2'!$H$3:$H$12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'11 Семинар Часть 2'!$I$3:$I$12</c:f>
              <c:numCache>
                <c:formatCode>General</c:formatCode>
                <c:ptCount val="10"/>
                <c:pt idx="0">
                  <c:v>33325.314898611847</c:v>
                </c:pt>
                <c:pt idx="1">
                  <c:v>33937.339793169209</c:v>
                </c:pt>
                <c:pt idx="2">
                  <c:v>34279.085745674041</c:v>
                </c:pt>
                <c:pt idx="3">
                  <c:v>34495.42963273864</c:v>
                </c:pt>
                <c:pt idx="4">
                  <c:v>34692.51927421779</c:v>
                </c:pt>
                <c:pt idx="5">
                  <c:v>34811.660844662008</c:v>
                </c:pt>
                <c:pt idx="6">
                  <c:v>34939.045031962778</c:v>
                </c:pt>
                <c:pt idx="7">
                  <c:v>35047.81533985526</c:v>
                </c:pt>
                <c:pt idx="8">
                  <c:v>35133.968436820491</c:v>
                </c:pt>
                <c:pt idx="9">
                  <c:v>35224.541087063248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F-49E2-90AA-C42910C4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24065"/>
        <c:axId val="1805035894"/>
      </c:lineChart>
      <c:catAx>
        <c:axId val="779624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KG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KG"/>
          </a:p>
        </c:txPr>
        <c:crossAx val="1805035894"/>
        <c:crosses val="autoZero"/>
        <c:auto val="1"/>
        <c:lblAlgn val="ctr"/>
        <c:lblOffset val="100"/>
        <c:noMultiLvlLbl val="1"/>
      </c:catAx>
      <c:valAx>
        <c:axId val="180503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K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KG"/>
          </a:p>
        </c:txPr>
        <c:crossAx val="779624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K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12</xdr:row>
      <xdr:rowOff>152400</xdr:rowOff>
    </xdr:from>
    <xdr:ext cx="6943725" cy="4286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952500</xdr:colOff>
      <xdr:row>51</xdr:row>
      <xdr:rowOff>200025</xdr:rowOff>
    </xdr:from>
    <xdr:ext cx="7419975" cy="11620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7143750" cy="4953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7753350" cy="224790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4"/>
  <sheetViews>
    <sheetView tabSelected="1" workbookViewId="0">
      <selection activeCell="M7" sqref="M7"/>
    </sheetView>
  </sheetViews>
  <sheetFormatPr defaultColWidth="12.625" defaultRowHeight="15.8" customHeight="1"/>
  <sheetData>
    <row r="1" spans="1:10">
      <c r="A1" s="13" t="s">
        <v>0</v>
      </c>
      <c r="B1" s="13">
        <v>300000</v>
      </c>
      <c r="C1" s="14"/>
      <c r="D1" s="14"/>
      <c r="E1" s="14"/>
    </row>
    <row r="2" spans="1:10">
      <c r="A2" s="13" t="s">
        <v>1</v>
      </c>
      <c r="B2" s="14">
        <f>B1/(1-B14-B15)</f>
        <v>312500</v>
      </c>
      <c r="C2" s="14"/>
      <c r="D2" s="13" t="s">
        <v>2</v>
      </c>
      <c r="E2" s="14">
        <f>(2*B2*B6/B3)^0.5</f>
        <v>21650.635094610967</v>
      </c>
      <c r="G2" s="25" t="s">
        <v>3</v>
      </c>
      <c r="H2" s="2"/>
    </row>
    <row r="3" spans="1:10">
      <c r="A3" s="13" t="s">
        <v>4</v>
      </c>
      <c r="B3" s="14">
        <f>B4*B5</f>
        <v>0.4</v>
      </c>
      <c r="C3" s="14"/>
      <c r="D3" s="13" t="s">
        <v>5</v>
      </c>
      <c r="E3" s="14">
        <f>ROUND(E2/200,0)*200</f>
        <v>21600</v>
      </c>
      <c r="G3" s="26">
        <v>0.96084563616135199</v>
      </c>
      <c r="H3" s="27">
        <v>0.1</v>
      </c>
      <c r="I3" s="26">
        <f t="shared" ref="I3:I12" si="0">$E$11+G3*$E$10</f>
        <v>33325.314898611847</v>
      </c>
      <c r="J3" s="28">
        <f t="shared" ref="J3:J12" si="1">$E$10*(1/SQRT(2*PI())*EXP(- (G3^2)/2)-G3*(1-NORMSDIST(G3)))-(1-$B$9)*ROUND(((2*$B$2*$B$6/(2*H3))^0.5)/200,0)*200</f>
        <v>-1.6044032236095518E-7</v>
      </c>
    </row>
    <row r="4" spans="1:10">
      <c r="A4" s="13" t="s">
        <v>6</v>
      </c>
      <c r="B4" s="15">
        <v>0.2</v>
      </c>
      <c r="C4" s="14"/>
      <c r="D4" s="14"/>
      <c r="E4" s="14"/>
      <c r="G4" s="26">
        <v>1.1402837647158</v>
      </c>
      <c r="H4" s="27">
        <v>0.2</v>
      </c>
      <c r="I4" s="26">
        <f t="shared" si="0"/>
        <v>33937.339793169209</v>
      </c>
      <c r="J4" s="28">
        <f t="shared" si="1"/>
        <v>-3.6034299455423024E-7</v>
      </c>
    </row>
    <row r="5" spans="1:10">
      <c r="A5" s="13" t="s">
        <v>7</v>
      </c>
      <c r="B5" s="13">
        <v>2</v>
      </c>
      <c r="C5" s="14"/>
      <c r="D5" s="13" t="s">
        <v>8</v>
      </c>
      <c r="E5" s="14">
        <f>E3/2*B3</f>
        <v>4320</v>
      </c>
      <c r="G5" s="26">
        <v>1.24047945071461</v>
      </c>
      <c r="H5" s="27">
        <v>0.3</v>
      </c>
      <c r="I5" s="26">
        <f t="shared" si="0"/>
        <v>34279.085745674041</v>
      </c>
      <c r="J5" s="28">
        <f t="shared" si="1"/>
        <v>-5.2275981943239458E-7</v>
      </c>
    </row>
    <row r="6" spans="1:10">
      <c r="A6" s="13" t="s">
        <v>9</v>
      </c>
      <c r="B6" s="13">
        <v>300</v>
      </c>
      <c r="C6" s="14"/>
      <c r="D6" s="13" t="s">
        <v>10</v>
      </c>
      <c r="E6" s="14">
        <f>E8*B6</f>
        <v>4340.2777777777783</v>
      </c>
      <c r="G6" s="26">
        <v>1.3039088023051899</v>
      </c>
      <c r="H6" s="27">
        <v>0.4</v>
      </c>
      <c r="I6" s="26">
        <f t="shared" si="0"/>
        <v>34495.42963273864</v>
      </c>
      <c r="J6" s="28">
        <f t="shared" si="1"/>
        <v>-4.8721176426624879E-8</v>
      </c>
    </row>
    <row r="7" spans="1:10">
      <c r="A7" s="13" t="s">
        <v>11</v>
      </c>
      <c r="B7" s="14">
        <f>B2/52</f>
        <v>6009.6153846153848</v>
      </c>
      <c r="C7" s="13" t="s">
        <v>12</v>
      </c>
      <c r="D7" s="13" t="s">
        <v>13</v>
      </c>
      <c r="E7" s="14">
        <f>E5+E6</f>
        <v>8660.2777777777774</v>
      </c>
      <c r="G7" s="26">
        <v>1.36169304725827</v>
      </c>
      <c r="H7" s="27">
        <v>0.5</v>
      </c>
      <c r="I7" s="26">
        <f t="shared" si="0"/>
        <v>34692.51927421779</v>
      </c>
      <c r="J7" s="28">
        <f t="shared" si="1"/>
        <v>-5.1052668936790724E-7</v>
      </c>
    </row>
    <row r="8" spans="1:10">
      <c r="A8" s="13" t="s">
        <v>14</v>
      </c>
      <c r="B8" s="13">
        <v>1000</v>
      </c>
      <c r="C8" s="13" t="s">
        <v>12</v>
      </c>
      <c r="D8" s="13" t="s">
        <v>15</v>
      </c>
      <c r="E8" s="14">
        <f>B2/E3</f>
        <v>14.467592592592593</v>
      </c>
      <c r="G8" s="26">
        <v>1.39662388197376</v>
      </c>
      <c r="H8" s="27">
        <v>0.6</v>
      </c>
      <c r="I8" s="26">
        <f t="shared" si="0"/>
        <v>34811.660844662008</v>
      </c>
      <c r="J8" s="28">
        <f t="shared" si="1"/>
        <v>-1.654742476375759E-7</v>
      </c>
    </row>
    <row r="9" spans="1:10">
      <c r="A9" s="13" t="s">
        <v>16</v>
      </c>
      <c r="B9" s="15">
        <v>0.99</v>
      </c>
      <c r="C9" s="14"/>
      <c r="D9" s="13" t="s">
        <v>17</v>
      </c>
      <c r="E9" s="14">
        <f>365/E8</f>
        <v>25.2288</v>
      </c>
      <c r="G9" s="26">
        <v>1.43397134999336</v>
      </c>
      <c r="H9" s="27">
        <v>0.7</v>
      </c>
      <c r="I9" s="26">
        <f t="shared" si="0"/>
        <v>34939.045031962778</v>
      </c>
      <c r="J9" s="28">
        <f t="shared" si="1"/>
        <v>-2.597704735762818E-7</v>
      </c>
    </row>
    <row r="10" spans="1:10">
      <c r="A10" s="13" t="s">
        <v>18</v>
      </c>
      <c r="B10" s="13">
        <v>5</v>
      </c>
      <c r="C10" s="13" t="s">
        <v>19</v>
      </c>
      <c r="D10" s="13" t="s">
        <v>20</v>
      </c>
      <c r="E10" s="14">
        <f>SQRT(B8*B8*B10+B7*B7*B11*B11)</f>
        <v>3410.7850961656286</v>
      </c>
      <c r="G10" s="26">
        <v>1.4658614588175001</v>
      </c>
      <c r="H10" s="27">
        <v>0.8</v>
      </c>
      <c r="I10" s="26">
        <f t="shared" si="0"/>
        <v>35047.81533985526</v>
      </c>
      <c r="J10" s="28">
        <f t="shared" si="1"/>
        <v>-2.2585780357076146E-7</v>
      </c>
    </row>
    <row r="11" spans="1:10">
      <c r="A11" s="13" t="s">
        <v>21</v>
      </c>
      <c r="B11" s="16">
        <f>3/7</f>
        <v>0.42857142857142855</v>
      </c>
      <c r="C11" s="17" t="s">
        <v>19</v>
      </c>
      <c r="D11" s="13" t="s">
        <v>22</v>
      </c>
      <c r="E11" s="14">
        <f>B7*B10</f>
        <v>30048.076923076922</v>
      </c>
      <c r="G11" s="26">
        <v>1.4911204811646099</v>
      </c>
      <c r="H11" s="27">
        <v>0.9</v>
      </c>
      <c r="I11" s="26">
        <f t="shared" si="0"/>
        <v>35133.968436820491</v>
      </c>
      <c r="J11" s="28">
        <f t="shared" si="1"/>
        <v>-1.9737409218123503E-7</v>
      </c>
    </row>
    <row r="12" spans="1:10">
      <c r="A12" s="14"/>
      <c r="B12" s="14"/>
      <c r="C12" s="14"/>
      <c r="D12" s="13" t="s">
        <v>23</v>
      </c>
      <c r="E12" s="14">
        <f>(1-B9)*E3</f>
        <v>216.0000000000002</v>
      </c>
      <c r="G12" s="26">
        <v>1.5176752618643901</v>
      </c>
      <c r="H12" s="27">
        <v>1</v>
      </c>
      <c r="I12" s="26">
        <f t="shared" si="0"/>
        <v>35224.541087063248</v>
      </c>
      <c r="J12" s="28">
        <f t="shared" si="1"/>
        <v>-1.8876907859066705E-7</v>
      </c>
    </row>
    <row r="13" spans="1:10">
      <c r="A13" s="13" t="s">
        <v>24</v>
      </c>
      <c r="B13" s="15">
        <v>0.06</v>
      </c>
      <c r="C13" s="14"/>
      <c r="D13" s="13" t="s">
        <v>25</v>
      </c>
      <c r="E13" s="14">
        <f>E10*(1/SQRT(2*PI())*EXP(- (E14^2)/2)-E14*E15)-E12</f>
        <v>-3.6034299455423024E-7</v>
      </c>
    </row>
    <row r="14" spans="1:10">
      <c r="A14" s="13" t="s">
        <v>26</v>
      </c>
      <c r="B14" s="15">
        <v>0.03</v>
      </c>
      <c r="C14" s="14"/>
      <c r="D14" s="13" t="s">
        <v>27</v>
      </c>
      <c r="E14" s="13">
        <v>1.1402837647158</v>
      </c>
    </row>
    <row r="15" spans="1:10">
      <c r="A15" s="13" t="s">
        <v>28</v>
      </c>
      <c r="B15" s="15">
        <v>0.01</v>
      </c>
      <c r="C15" s="14"/>
      <c r="D15" s="13" t="s">
        <v>29</v>
      </c>
      <c r="E15" s="18">
        <f>1-NORMSDIST(E14)</f>
        <v>0.12708404972258314</v>
      </c>
    </row>
    <row r="16" spans="1:10">
      <c r="A16" s="14"/>
      <c r="B16" s="14"/>
      <c r="C16" s="14"/>
      <c r="D16" s="13" t="s">
        <v>30</v>
      </c>
      <c r="E16" s="14">
        <f>E11+E14*E10</f>
        <v>33937.339793169209</v>
      </c>
    </row>
    <row r="18" spans="1:5">
      <c r="A18" s="7" t="s">
        <v>0</v>
      </c>
      <c r="B18" s="7">
        <v>300000</v>
      </c>
      <c r="C18" s="8"/>
      <c r="D18" s="8"/>
      <c r="E18" s="8"/>
    </row>
    <row r="19" spans="1:5">
      <c r="A19" s="7" t="s">
        <v>1</v>
      </c>
      <c r="B19" s="8">
        <f>B18/(1-B31-B32)</f>
        <v>312500</v>
      </c>
      <c r="C19" s="8"/>
      <c r="D19" s="7" t="s">
        <v>2</v>
      </c>
      <c r="E19" s="8">
        <f>(2*B19*B23/B20)^0.5</f>
        <v>9682.4583655185415</v>
      </c>
    </row>
    <row r="20" spans="1:5">
      <c r="A20" s="7" t="s">
        <v>4</v>
      </c>
      <c r="B20" s="8">
        <f>B21*B22</f>
        <v>2</v>
      </c>
      <c r="C20" s="8"/>
      <c r="D20" s="7" t="s">
        <v>5</v>
      </c>
      <c r="E20" s="8">
        <f>ROUND(E19/200,0)*200</f>
        <v>9600</v>
      </c>
    </row>
    <row r="21" spans="1:5">
      <c r="A21" s="7" t="s">
        <v>6</v>
      </c>
      <c r="B21" s="9">
        <v>1</v>
      </c>
      <c r="C21" s="8"/>
      <c r="D21" s="8"/>
      <c r="E21" s="8"/>
    </row>
    <row r="22" spans="1:5">
      <c r="A22" s="7" t="s">
        <v>7</v>
      </c>
      <c r="B22" s="7">
        <v>2</v>
      </c>
      <c r="C22" s="8"/>
      <c r="D22" s="7" t="s">
        <v>8</v>
      </c>
      <c r="E22" s="8">
        <f>E20/2*B20</f>
        <v>9600</v>
      </c>
    </row>
    <row r="23" spans="1:5">
      <c r="A23" s="7" t="s">
        <v>9</v>
      </c>
      <c r="B23" s="7">
        <v>300</v>
      </c>
      <c r="C23" s="8"/>
      <c r="D23" s="7" t="s">
        <v>10</v>
      </c>
      <c r="E23" s="8">
        <f>E25*B23</f>
        <v>9765.625</v>
      </c>
    </row>
    <row r="24" spans="1:5">
      <c r="A24" s="7" t="s">
        <v>11</v>
      </c>
      <c r="B24" s="8">
        <f>B19/52</f>
        <v>6009.6153846153848</v>
      </c>
      <c r="C24" s="7" t="s">
        <v>12</v>
      </c>
      <c r="D24" s="7" t="s">
        <v>13</v>
      </c>
      <c r="E24" s="8">
        <f>E22+E23</f>
        <v>19365.625</v>
      </c>
    </row>
    <row r="25" spans="1:5">
      <c r="A25" s="7" t="s">
        <v>14</v>
      </c>
      <c r="B25" s="7">
        <v>1000</v>
      </c>
      <c r="C25" s="7" t="s">
        <v>12</v>
      </c>
      <c r="D25" s="7" t="s">
        <v>15</v>
      </c>
      <c r="E25" s="8">
        <f>B19/E20</f>
        <v>32.552083333333336</v>
      </c>
    </row>
    <row r="26" spans="1:5">
      <c r="A26" s="7" t="s">
        <v>16</v>
      </c>
      <c r="B26" s="9">
        <v>0.99</v>
      </c>
      <c r="C26" s="8"/>
      <c r="D26" s="7" t="s">
        <v>17</v>
      </c>
      <c r="E26" s="8">
        <f>365/E25</f>
        <v>11.2128</v>
      </c>
    </row>
    <row r="27" spans="1:5">
      <c r="A27" s="7" t="s">
        <v>18</v>
      </c>
      <c r="B27" s="7">
        <v>5</v>
      </c>
      <c r="C27" s="7" t="s">
        <v>19</v>
      </c>
      <c r="D27" s="7" t="s">
        <v>20</v>
      </c>
      <c r="E27" s="8">
        <f>SQRT(B25*B25*B27+B24*B24*B28*B28)</f>
        <v>3410.7850961656286</v>
      </c>
    </row>
    <row r="28" spans="1:5">
      <c r="A28" s="7" t="s">
        <v>21</v>
      </c>
      <c r="B28" s="10">
        <f>3/7</f>
        <v>0.42857142857142855</v>
      </c>
      <c r="C28" s="11" t="s">
        <v>19</v>
      </c>
      <c r="D28" s="7" t="s">
        <v>22</v>
      </c>
      <c r="E28" s="8">
        <f>B24*B27</f>
        <v>30048.076923076922</v>
      </c>
    </row>
    <row r="29" spans="1:5">
      <c r="A29" s="8"/>
      <c r="B29" s="8"/>
      <c r="C29" s="8"/>
      <c r="D29" s="7" t="s">
        <v>23</v>
      </c>
      <c r="E29" s="8">
        <f>(1-B26)*E20</f>
        <v>96.000000000000085</v>
      </c>
    </row>
    <row r="30" spans="1:5">
      <c r="A30" s="7" t="s">
        <v>24</v>
      </c>
      <c r="B30" s="9">
        <v>0.06</v>
      </c>
      <c r="C30" s="8"/>
      <c r="D30" s="7" t="s">
        <v>25</v>
      </c>
      <c r="E30" s="8">
        <f>E27*(1/SQRT(2*PI())*EXP(- (E31^2)/2)-E31*E32)-E29</f>
        <v>-1.8876907859066705E-7</v>
      </c>
    </row>
    <row r="31" spans="1:5">
      <c r="A31" s="7" t="s">
        <v>26</v>
      </c>
      <c r="B31" s="9">
        <v>0.03</v>
      </c>
      <c r="C31" s="8"/>
      <c r="D31" s="7" t="s">
        <v>27</v>
      </c>
      <c r="E31" s="7">
        <v>1.5176752618643901</v>
      </c>
    </row>
    <row r="32" spans="1:5">
      <c r="A32" s="7" t="s">
        <v>28</v>
      </c>
      <c r="B32" s="9">
        <v>0.01</v>
      </c>
      <c r="C32" s="8"/>
      <c r="D32" s="7" t="s">
        <v>29</v>
      </c>
      <c r="E32" s="12">
        <f>1-NORMSDIST(E31)</f>
        <v>6.4548141685631277E-2</v>
      </c>
    </row>
    <row r="33" spans="1:5">
      <c r="A33" s="8"/>
      <c r="B33" s="8"/>
      <c r="C33" s="8"/>
      <c r="D33" s="7" t="s">
        <v>30</v>
      </c>
      <c r="E33" s="8">
        <f>E28+E31*E27</f>
        <v>35224.541087063248</v>
      </c>
    </row>
    <row r="36" spans="1:5">
      <c r="A36" s="19" t="s">
        <v>0</v>
      </c>
      <c r="B36" s="19">
        <v>300000</v>
      </c>
      <c r="C36" s="20"/>
      <c r="D36" s="20"/>
      <c r="E36" s="20"/>
    </row>
    <row r="37" spans="1:5">
      <c r="A37" s="19" t="s">
        <v>1</v>
      </c>
      <c r="B37" s="20">
        <f>B36/(1-B49-B50)</f>
        <v>312500</v>
      </c>
      <c r="C37" s="20"/>
      <c r="D37" s="19" t="s">
        <v>2</v>
      </c>
      <c r="E37" s="20">
        <f>(2*B37*B41/B38)^0.5</f>
        <v>12009.611535381535</v>
      </c>
    </row>
    <row r="38" spans="1:5">
      <c r="A38" s="19" t="s">
        <v>4</v>
      </c>
      <c r="B38" s="20">
        <f>B39*B40</f>
        <v>1.3</v>
      </c>
      <c r="C38" s="20"/>
      <c r="D38" s="19" t="s">
        <v>5</v>
      </c>
      <c r="E38" s="20">
        <f>ROUND(E37/200,0)*200</f>
        <v>12000</v>
      </c>
    </row>
    <row r="39" spans="1:5">
      <c r="A39" s="19" t="s">
        <v>6</v>
      </c>
      <c r="B39" s="21">
        <v>0.65</v>
      </c>
      <c r="C39" s="20"/>
      <c r="D39" s="20"/>
      <c r="E39" s="20"/>
    </row>
    <row r="40" spans="1:5">
      <c r="A40" s="19" t="s">
        <v>7</v>
      </c>
      <c r="B40" s="19">
        <v>2</v>
      </c>
      <c r="C40" s="20"/>
      <c r="D40" s="19" t="s">
        <v>8</v>
      </c>
      <c r="E40" s="20">
        <f>E38/2*B38</f>
        <v>7800</v>
      </c>
    </row>
    <row r="41" spans="1:5">
      <c r="A41" s="19" t="s">
        <v>9</v>
      </c>
      <c r="B41" s="19">
        <v>300</v>
      </c>
      <c r="C41" s="20"/>
      <c r="D41" s="19" t="s">
        <v>10</v>
      </c>
      <c r="E41" s="20">
        <f>E43*B41</f>
        <v>7812.5</v>
      </c>
    </row>
    <row r="42" spans="1:5">
      <c r="A42" s="19" t="s">
        <v>11</v>
      </c>
      <c r="B42" s="20">
        <f>B37/52</f>
        <v>6009.6153846153848</v>
      </c>
      <c r="C42" s="19" t="s">
        <v>12</v>
      </c>
      <c r="D42" s="19" t="s">
        <v>13</v>
      </c>
      <c r="E42" s="20">
        <f>E40+E41</f>
        <v>15612.5</v>
      </c>
    </row>
    <row r="43" spans="1:5">
      <c r="A43" s="19" t="s">
        <v>14</v>
      </c>
      <c r="B43" s="19">
        <v>1000</v>
      </c>
      <c r="C43" s="19" t="s">
        <v>12</v>
      </c>
      <c r="D43" s="19" t="s">
        <v>15</v>
      </c>
      <c r="E43" s="20">
        <f>B37/E38</f>
        <v>26.041666666666668</v>
      </c>
    </row>
    <row r="44" spans="1:5">
      <c r="A44" s="19" t="s">
        <v>16</v>
      </c>
      <c r="B44" s="21">
        <v>0.99</v>
      </c>
      <c r="C44" s="20"/>
      <c r="D44" s="19" t="s">
        <v>17</v>
      </c>
      <c r="E44" s="20">
        <f>365/E43</f>
        <v>14.016</v>
      </c>
    </row>
    <row r="45" spans="1:5">
      <c r="A45" s="19" t="s">
        <v>18</v>
      </c>
      <c r="B45" s="19">
        <v>5</v>
      </c>
      <c r="C45" s="19" t="s">
        <v>19</v>
      </c>
      <c r="D45" s="19" t="s">
        <v>20</v>
      </c>
      <c r="E45" s="20">
        <f>SQRT(B43*B43*B45+B42*B42*B46*B46)</f>
        <v>3410.7850961656286</v>
      </c>
    </row>
    <row r="46" spans="1:5">
      <c r="A46" s="19" t="s">
        <v>21</v>
      </c>
      <c r="B46" s="22">
        <f>3/7</f>
        <v>0.42857142857142855</v>
      </c>
      <c r="C46" s="23" t="s">
        <v>19</v>
      </c>
      <c r="D46" s="19" t="s">
        <v>22</v>
      </c>
      <c r="E46" s="20">
        <f>B42*B45</f>
        <v>30048.076923076922</v>
      </c>
    </row>
    <row r="47" spans="1:5">
      <c r="A47" s="20"/>
      <c r="B47" s="20"/>
      <c r="C47" s="20"/>
      <c r="D47" s="19" t="s">
        <v>23</v>
      </c>
      <c r="E47" s="20">
        <f>(1-B44)*E38</f>
        <v>120.00000000000011</v>
      </c>
    </row>
    <row r="48" spans="1:5">
      <c r="A48" s="19" t="s">
        <v>24</v>
      </c>
      <c r="B48" s="21">
        <v>0.06</v>
      </c>
      <c r="C48" s="20"/>
      <c r="D48" s="19" t="s">
        <v>25</v>
      </c>
      <c r="E48" s="20">
        <f>E45*(1/SQRT(2*PI())*EXP(- (E49^2)/2)-E49*E50)-E47</f>
        <v>5.2306873499219364E-8</v>
      </c>
    </row>
    <row r="49" spans="1:5">
      <c r="A49" s="19" t="s">
        <v>26</v>
      </c>
      <c r="B49" s="21">
        <v>0.03</v>
      </c>
      <c r="C49" s="20"/>
      <c r="D49" s="19" t="s">
        <v>27</v>
      </c>
      <c r="E49" s="19">
        <v>1.4187183211511001</v>
      </c>
    </row>
    <row r="50" spans="1:5">
      <c r="A50" s="19" t="s">
        <v>28</v>
      </c>
      <c r="B50" s="21">
        <v>0.01</v>
      </c>
      <c r="C50" s="20"/>
      <c r="D50" s="19" t="s">
        <v>29</v>
      </c>
      <c r="E50" s="24">
        <f>1-NORMSDIST(E49)</f>
        <v>7.7990576819056301E-2</v>
      </c>
    </row>
    <row r="51" spans="1:5">
      <c r="A51" s="20"/>
      <c r="B51" s="20"/>
      <c r="C51" s="20"/>
      <c r="D51" s="19" t="s">
        <v>30</v>
      </c>
      <c r="E51" s="6">
        <f>E46+E49*E45</f>
        <v>34887.020228516216</v>
      </c>
    </row>
    <row r="53" spans="1:5">
      <c r="A53" s="1" t="s">
        <v>31</v>
      </c>
    </row>
    <row r="60" spans="1:5">
      <c r="A60" s="1" t="s">
        <v>32</v>
      </c>
    </row>
    <row r="64" spans="1:5">
      <c r="A64" s="1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/>
  </sheetViews>
  <sheetFormatPr defaultColWidth="12.625" defaultRowHeight="15.8" customHeight="1"/>
  <sheetData>
    <row r="1" spans="1:10">
      <c r="A1" s="4" t="s">
        <v>34</v>
      </c>
      <c r="D1" s="4" t="s">
        <v>35</v>
      </c>
      <c r="J1" s="5">
        <v>1</v>
      </c>
    </row>
    <row r="2" spans="1:10">
      <c r="A2" s="3" t="b">
        <f>'11 Семинар Часть 2'!E48=0</f>
        <v>0</v>
      </c>
    </row>
    <row r="3" spans="1:10">
      <c r="A3" s="3">
        <f>'11 Семинар Часть 2'!E49</f>
        <v>1.4187183211511001</v>
      </c>
    </row>
    <row r="4" spans="1:10">
      <c r="A4" s="4" t="s">
        <v>36</v>
      </c>
    </row>
    <row r="6" spans="1:10">
      <c r="A6" s="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11 Семинар Часть 2</vt:lpstr>
      <vt:lpstr>__Solver__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USERPRO</dc:creator>
  <cp:lastModifiedBy>USERPRO</cp:lastModifiedBy>
  <dcterms:created xsi:type="dcterms:W3CDTF">2024-01-30T14:10:43Z</dcterms:created>
  <dcterms:modified xsi:type="dcterms:W3CDTF">2024-11-27T09:50:08Z</dcterms:modified>
</cp:coreProperties>
</file>