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ho\Desktop\PROYECTO_INVESTIGACION\"/>
    </mc:Choice>
  </mc:AlternateContent>
  <bookViews>
    <workbookView xWindow="6570" yWindow="0" windowWidth="19560" windowHeight="7740"/>
  </bookViews>
  <sheets>
    <sheet name="Hoja1" sheetId="1" r:id="rId1"/>
    <sheet name="Hoja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" i="2"/>
  <c r="M6" i="2"/>
  <c r="M3" i="2"/>
  <c r="M4" i="2"/>
  <c r="M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K23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J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I2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  <c r="H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G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D23" i="2"/>
  <c r="C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O16" i="1" l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<sst xmlns="http://schemas.openxmlformats.org/spreadsheetml/2006/main" count="190" uniqueCount="131">
  <si>
    <t>FUNCION CAPACIDAD DE TRATAMIENTO</t>
  </si>
  <si>
    <t>X1</t>
  </si>
  <si>
    <t xml:space="preserve">X2 </t>
  </si>
  <si>
    <t>X3</t>
  </si>
  <si>
    <t>X4</t>
  </si>
  <si>
    <t>X5</t>
  </si>
  <si>
    <t>X6</t>
  </si>
  <si>
    <t>X7</t>
  </si>
  <si>
    <t>0.8</t>
  </si>
  <si>
    <t>0.25</t>
  </si>
  <si>
    <t>0.019</t>
  </si>
  <si>
    <t>0.67</t>
  </si>
  <si>
    <t>2.74</t>
  </si>
  <si>
    <t>1.62</t>
  </si>
  <si>
    <t>FUNCION PRECHANCADO</t>
  </si>
  <si>
    <t xml:space="preserve">X3 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</si>
  <si>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</si>
  <si>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</si>
  <si>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</si>
  <si>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</si>
  <si>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</si>
  <si>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</si>
  <si>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</si>
  <si>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</si>
  <si>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</si>
  <si>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</si>
  <si>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</si>
  <si>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</si>
  <si>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</si>
  <si>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</si>
  <si>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</si>
  <si>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</si>
  <si>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</si>
  <si>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</si>
  <si>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</si>
  <si>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</si>
  <si>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</si>
  <si>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</si>
  <si>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</si>
  <si>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X1 ó XC</t>
  </si>
  <si>
    <t>27.6127</t>
  </si>
  <si>
    <t>31.5</t>
  </si>
  <si>
    <t>22.4</t>
  </si>
  <si>
    <t>11.2</t>
  </si>
  <si>
    <t>5.6</t>
  </si>
  <si>
    <t>2.8</t>
  </si>
  <si>
    <t>0.5</t>
  </si>
  <si>
    <t>0.315</t>
  </si>
  <si>
    <t>0.2</t>
  </si>
  <si>
    <t>0.125</t>
  </si>
  <si>
    <t>FUNCION RUPTURA</t>
  </si>
  <si>
    <t>X28 ó alfa 1</t>
  </si>
  <si>
    <t>X29 ó alfa 2</t>
  </si>
  <si>
    <t>X30 ó alfa 3</t>
  </si>
  <si>
    <t>0.15</t>
  </si>
  <si>
    <t>0.21</t>
  </si>
  <si>
    <t>5.96</t>
  </si>
  <si>
    <t>roe</t>
  </si>
  <si>
    <t>W</t>
  </si>
  <si>
    <t>Gs</t>
  </si>
  <si>
    <t>alfaIP</t>
  </si>
  <si>
    <t>P</t>
  </si>
  <si>
    <t>U</t>
  </si>
  <si>
    <t>L</t>
  </si>
  <si>
    <t>D</t>
  </si>
  <si>
    <t>Xc</t>
  </si>
  <si>
    <t>2.3290</t>
  </si>
  <si>
    <t>1.5106</t>
  </si>
  <si>
    <t>26.6834</t>
  </si>
  <si>
    <t>8.4150</t>
  </si>
  <si>
    <t>40.3087</t>
  </si>
  <si>
    <t>0.6700</t>
  </si>
  <si>
    <t>0.2500</t>
  </si>
  <si>
    <t>alimentacion a la zona de compresion multicapa</t>
  </si>
  <si>
    <t>1.79</t>
  </si>
  <si>
    <t>51.1084</t>
  </si>
  <si>
    <t>15.1930</t>
  </si>
  <si>
    <t>6.4175</t>
  </si>
  <si>
    <t>4.8214</t>
  </si>
  <si>
    <t>5.7871</t>
  </si>
  <si>
    <t>4.3487</t>
  </si>
  <si>
    <t>2.3155</t>
  </si>
  <si>
    <t>1.2578</t>
  </si>
  <si>
    <t>1.1249</t>
  </si>
  <si>
    <t>1.0692</t>
  </si>
  <si>
    <t>4.7664</t>
  </si>
  <si>
    <t>FUNCION CHANCADO</t>
  </si>
  <si>
    <t>X1 ó Gs</t>
  </si>
  <si>
    <t>X2 ó alfaIP</t>
  </si>
  <si>
    <t>X3 ó P</t>
  </si>
  <si>
    <t>X4 ó U</t>
  </si>
  <si>
    <t>X5 ó L</t>
  </si>
  <si>
    <t>X6 ó D</t>
  </si>
  <si>
    <t>X31</t>
  </si>
  <si>
    <t>X32</t>
  </si>
  <si>
    <t>X33</t>
  </si>
  <si>
    <t>X34</t>
  </si>
  <si>
    <t>X35</t>
  </si>
  <si>
    <t>X36 ó S1E</t>
  </si>
  <si>
    <t>X37 ó Z1</t>
  </si>
  <si>
    <t>X38 ó Z2</t>
  </si>
  <si>
    <t>0.75</t>
  </si>
  <si>
    <t>-1.23</t>
  </si>
  <si>
    <t>-0.62</t>
  </si>
  <si>
    <t>X39 ó a</t>
  </si>
  <si>
    <t>0.24</t>
  </si>
  <si>
    <t>0.0239</t>
  </si>
  <si>
    <t>0.4001</t>
  </si>
  <si>
    <t>0.2089</t>
  </si>
  <si>
    <t>0.1090</t>
  </si>
  <si>
    <t>0.0549</t>
  </si>
  <si>
    <t>0.0441</t>
  </si>
  <si>
    <t>0.0542</t>
  </si>
  <si>
    <t>0.0374</t>
  </si>
  <si>
    <t>0.0085</t>
  </si>
  <si>
    <t>0.0088</t>
  </si>
  <si>
    <t>0.0258</t>
  </si>
  <si>
    <t>gap</t>
  </si>
  <si>
    <t>diametro</t>
  </si>
  <si>
    <t>alfa</t>
  </si>
  <si>
    <t>posicion x</t>
  </si>
  <si>
    <t>posicion y</t>
  </si>
  <si>
    <t>posicion x^2</t>
  </si>
  <si>
    <t>posicion x^3</t>
  </si>
  <si>
    <t>posicion x^4</t>
  </si>
  <si>
    <t>pro x*y</t>
  </si>
  <si>
    <t>pro x^2*y</t>
  </si>
  <si>
    <t>teta</t>
  </si>
  <si>
    <t>POSICION X</t>
  </si>
  <si>
    <t>POSICION Y</t>
  </si>
  <si>
    <t>p(8,475)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</si>
</sst>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tabSelected="1" zoomScale="80" zoomScaleNormal="80" workbookViewId="0">
      <selection activeCell="E3" sqref="E3"/>
    </sheetView>
  </sheetViews>
  <sheetFormatPr baseColWidth="10" defaultRowHeight="15" x14ac:dyDescent="0.25"/>
  <sheetData>
    <row r="1" spans="1:39" x14ac:dyDescent="0.25">
      <c r="A1" s="2" t="s">
        <v>0</v>
      </c>
      <c r="B1" s="2"/>
      <c r="C1" s="2"/>
      <c r="D1" s="2"/>
      <c r="E1" s="2"/>
      <c r="F1" s="2"/>
      <c r="G1" s="2"/>
    </row>
    <row r="2" spans="1:3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39" x14ac:dyDescent="0.25">
      <c r="A3" t="s">
        <v>8</v>
      </c>
      <c r="B3" t="s">
        <v>9</v>
      </c>
      <c r="C3" t="s">
        <v>10</v>
      </c>
      <c r="D3" t="s">
        <v>11</v>
      </c>
      <c r="E3">
        <v>41</v>
      </c>
      <c r="F3" t="s">
        <v>12</v>
      </c>
      <c r="G3" t="s">
        <v>13</v>
      </c>
    </row>
    <row r="4" spans="1:39" x14ac:dyDescent="0.25">
      <c r="A4" t="s">
        <v>57</v>
      </c>
      <c r="B4" t="s">
        <v>58</v>
      </c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64</v>
      </c>
      <c r="I4" t="s">
        <v>65</v>
      </c>
    </row>
    <row r="5" spans="1:39" x14ac:dyDescent="0.25">
      <c r="A5" s="1" t="s">
        <v>66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8</v>
      </c>
      <c r="I5" s="1" t="s">
        <v>40</v>
      </c>
    </row>
    <row r="6" spans="1:39" x14ac:dyDescent="0.25">
      <c r="A6" s="2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 t="s">
        <v>50</v>
      </c>
      <c r="AC6" s="2"/>
      <c r="AD6" s="2"/>
    </row>
    <row r="7" spans="1:39" x14ac:dyDescent="0.25">
      <c r="A7" t="s">
        <v>39</v>
      </c>
      <c r="B7" t="s">
        <v>2</v>
      </c>
      <c r="C7" t="s">
        <v>15</v>
      </c>
      <c r="D7" t="s">
        <v>4</v>
      </c>
      <c r="E7" t="s">
        <v>5</v>
      </c>
      <c r="F7" t="s">
        <v>6</v>
      </c>
      <c r="G7" t="s">
        <v>7</v>
      </c>
      <c r="H7" t="s">
        <v>16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  <c r="P7" t="s">
        <v>24</v>
      </c>
      <c r="Q7" t="s">
        <v>25</v>
      </c>
      <c r="R7" t="s">
        <v>26</v>
      </c>
      <c r="S7" t="s">
        <v>27</v>
      </c>
      <c r="T7" t="s">
        <v>28</v>
      </c>
      <c r="U7" t="s">
        <v>29</v>
      </c>
      <c r="V7" t="s">
        <v>30</v>
      </c>
      <c r="W7" t="s">
        <v>31</v>
      </c>
      <c r="X7" t="s">
        <v>32</v>
      </c>
      <c r="Y7" t="s">
        <v>33</v>
      </c>
      <c r="Z7" t="s">
        <v>34</v>
      </c>
      <c r="AA7" t="s">
        <v>35</v>
      </c>
      <c r="AB7" t="s">
        <v>51</v>
      </c>
      <c r="AC7" t="s">
        <v>52</v>
      </c>
      <c r="AD7" t="s">
        <v>53</v>
      </c>
    </row>
    <row r="8" spans="1:39" x14ac:dyDescent="0.25">
      <c r="A8" s="1" t="s">
        <v>40</v>
      </c>
      <c r="B8" t="s">
        <v>106</v>
      </c>
      <c r="C8" t="s">
        <v>107</v>
      </c>
      <c r="D8" t="s">
        <v>108</v>
      </c>
      <c r="E8" t="s">
        <v>109</v>
      </c>
      <c r="F8" t="s">
        <v>110</v>
      </c>
      <c r="G8" t="s">
        <v>111</v>
      </c>
      <c r="H8" t="s">
        <v>112</v>
      </c>
      <c r="I8" t="s">
        <v>113</v>
      </c>
      <c r="J8">
        <v>1.5900000000000001E-2</v>
      </c>
      <c r="K8" t="s">
        <v>114</v>
      </c>
      <c r="L8" t="s">
        <v>115</v>
      </c>
      <c r="M8" t="s">
        <v>114</v>
      </c>
      <c r="N8" t="s">
        <v>116</v>
      </c>
      <c r="O8">
        <v>45</v>
      </c>
      <c r="P8" t="s">
        <v>41</v>
      </c>
      <c r="Q8" t="s">
        <v>42</v>
      </c>
      <c r="R8">
        <v>16</v>
      </c>
      <c r="S8" t="s">
        <v>43</v>
      </c>
      <c r="T8">
        <v>8</v>
      </c>
      <c r="U8" t="s">
        <v>44</v>
      </c>
      <c r="V8" t="s">
        <v>45</v>
      </c>
      <c r="W8">
        <v>1</v>
      </c>
      <c r="X8" t="s">
        <v>46</v>
      </c>
      <c r="Y8" t="s">
        <v>47</v>
      </c>
      <c r="Z8" t="s">
        <v>48</v>
      </c>
      <c r="AA8" t="s">
        <v>49</v>
      </c>
      <c r="AB8" t="s">
        <v>54</v>
      </c>
      <c r="AC8" t="s">
        <v>55</v>
      </c>
      <c r="AD8" t="s">
        <v>56</v>
      </c>
    </row>
    <row r="9" spans="1:39" x14ac:dyDescent="0.25">
      <c r="A9" t="s">
        <v>73</v>
      </c>
    </row>
    <row r="10" spans="1:39" x14ac:dyDescent="0.25">
      <c r="A10" s="1">
        <v>0</v>
      </c>
      <c r="B10" s="1" t="s">
        <v>74</v>
      </c>
      <c r="C10" s="1" t="s">
        <v>75</v>
      </c>
      <c r="D10" s="1" t="s">
        <v>76</v>
      </c>
      <c r="E10" s="1" t="s">
        <v>77</v>
      </c>
      <c r="F10" s="1" t="s">
        <v>78</v>
      </c>
      <c r="G10" s="1" t="s">
        <v>79</v>
      </c>
      <c r="H10" s="1" t="s">
        <v>80</v>
      </c>
      <c r="I10" s="1" t="s">
        <v>81</v>
      </c>
      <c r="J10" s="1" t="s">
        <v>82</v>
      </c>
      <c r="K10" s="1" t="s">
        <v>83</v>
      </c>
      <c r="L10" s="1" t="s">
        <v>84</v>
      </c>
      <c r="M10" s="1" t="s">
        <v>85</v>
      </c>
    </row>
    <row r="11" spans="1:39" x14ac:dyDescent="0.25">
      <c r="A11" t="s">
        <v>86</v>
      </c>
    </row>
    <row r="12" spans="1:39" x14ac:dyDescent="0.25">
      <c r="A12" s="1" t="s">
        <v>87</v>
      </c>
      <c r="B12" t="s">
        <v>88</v>
      </c>
      <c r="C12" t="s">
        <v>89</v>
      </c>
      <c r="D12" t="s">
        <v>90</v>
      </c>
      <c r="E12" t="s">
        <v>91</v>
      </c>
      <c r="F12" t="s">
        <v>92</v>
      </c>
      <c r="G12" t="s">
        <v>7</v>
      </c>
      <c r="H12" t="s">
        <v>16</v>
      </c>
      <c r="I12" t="s">
        <v>17</v>
      </c>
      <c r="J12" t="s">
        <v>18</v>
      </c>
      <c r="K12" t="s">
        <v>19</v>
      </c>
      <c r="L12" t="s">
        <v>20</v>
      </c>
      <c r="M12" t="s">
        <v>21</v>
      </c>
      <c r="N12" t="s">
        <v>22</v>
      </c>
      <c r="O12" t="s">
        <v>23</v>
      </c>
      <c r="P12" t="s">
        <v>24</v>
      </c>
      <c r="Q12" t="s">
        <v>25</v>
      </c>
      <c r="R12" t="s">
        <v>26</v>
      </c>
      <c r="S12" t="s">
        <v>27</v>
      </c>
      <c r="T12" t="s">
        <v>28</v>
      </c>
      <c r="U12" t="s">
        <v>29</v>
      </c>
      <c r="V12" t="s">
        <v>30</v>
      </c>
      <c r="W12" t="s">
        <v>31</v>
      </c>
      <c r="X12" t="s">
        <v>32</v>
      </c>
      <c r="Y12" t="s">
        <v>33</v>
      </c>
      <c r="Z12" t="s">
        <v>34</v>
      </c>
      <c r="AA12" t="s">
        <v>35</v>
      </c>
      <c r="AB12" t="s">
        <v>36</v>
      </c>
      <c r="AC12" t="s">
        <v>37</v>
      </c>
      <c r="AD12" t="s">
        <v>38</v>
      </c>
      <c r="AE12" t="s">
        <v>93</v>
      </c>
      <c r="AF12" t="s">
        <v>94</v>
      </c>
      <c r="AG12" t="s">
        <v>95</v>
      </c>
      <c r="AH12" t="s">
        <v>96</v>
      </c>
      <c r="AI12" t="s">
        <v>97</v>
      </c>
      <c r="AJ12" t="s">
        <v>98</v>
      </c>
      <c r="AK12" t="s">
        <v>99</v>
      </c>
      <c r="AL12" t="s">
        <v>100</v>
      </c>
      <c r="AM12" t="s">
        <v>104</v>
      </c>
    </row>
    <row r="13" spans="1:39" x14ac:dyDescent="0.25">
      <c r="A13" s="1" t="s">
        <v>68</v>
      </c>
      <c r="B13" s="1" t="s">
        <v>69</v>
      </c>
      <c r="C13" s="1" t="s">
        <v>70</v>
      </c>
      <c r="D13" s="1" t="s">
        <v>11</v>
      </c>
      <c r="E13" s="1" t="s">
        <v>9</v>
      </c>
      <c r="F13" s="1" t="s">
        <v>8</v>
      </c>
      <c r="G13" s="1">
        <v>0</v>
      </c>
      <c r="H13" s="1" t="s">
        <v>74</v>
      </c>
      <c r="I13" s="1" t="s">
        <v>75</v>
      </c>
      <c r="J13" s="1" t="s">
        <v>76</v>
      </c>
      <c r="K13" s="1" t="s">
        <v>77</v>
      </c>
      <c r="L13" s="1" t="s">
        <v>78</v>
      </c>
      <c r="M13" s="1" t="s">
        <v>79</v>
      </c>
      <c r="N13" s="1" t="s">
        <v>80</v>
      </c>
      <c r="O13" s="1" t="s">
        <v>81</v>
      </c>
      <c r="P13" s="1" t="s">
        <v>82</v>
      </c>
      <c r="Q13" s="1" t="s">
        <v>83</v>
      </c>
      <c r="R13" s="1" t="s">
        <v>84</v>
      </c>
      <c r="S13" s="1" t="s">
        <v>85</v>
      </c>
      <c r="T13">
        <v>45</v>
      </c>
      <c r="U13" t="s">
        <v>41</v>
      </c>
      <c r="V13" t="s">
        <v>42</v>
      </c>
      <c r="W13">
        <v>16</v>
      </c>
      <c r="X13" t="s">
        <v>43</v>
      </c>
      <c r="Y13">
        <v>8</v>
      </c>
      <c r="Z13" t="s">
        <v>44</v>
      </c>
      <c r="AA13" t="s">
        <v>45</v>
      </c>
      <c r="AB13">
        <v>1</v>
      </c>
      <c r="AC13" t="s">
        <v>46</v>
      </c>
      <c r="AD13" t="s">
        <v>47</v>
      </c>
      <c r="AE13" t="s">
        <v>48</v>
      </c>
      <c r="AF13" t="s">
        <v>49</v>
      </c>
      <c r="AG13" s="1" t="s">
        <v>54</v>
      </c>
      <c r="AH13" s="1" t="s">
        <v>55</v>
      </c>
      <c r="AI13" s="1" t="s">
        <v>56</v>
      </c>
      <c r="AJ13" s="1" t="s">
        <v>101</v>
      </c>
      <c r="AK13" s="1" t="s">
        <v>102</v>
      </c>
      <c r="AL13" s="1" t="s">
        <v>103</v>
      </c>
      <c r="AM13" s="1" t="s">
        <v>105</v>
      </c>
    </row>
    <row r="16" spans="1:39" x14ac:dyDescent="0.25">
      <c r="B16">
        <f>2.39/100</f>
        <v>2.3900000000000001E-2</v>
      </c>
      <c r="C16">
        <f>40.01/100</f>
        <v>0.40009999999999996</v>
      </c>
      <c r="D16">
        <f>20.89/100</f>
        <v>0.2089</v>
      </c>
      <c r="E16">
        <f>10.9/100</f>
        <v>0.109</v>
      </c>
      <c r="F16">
        <f>5.49/100</f>
        <v>5.4900000000000004E-2</v>
      </c>
      <c r="G16">
        <f>4.41/100</f>
        <v>4.41E-2</v>
      </c>
      <c r="H16">
        <f>5.42/100</f>
        <v>5.4199999999999998E-2</v>
      </c>
      <c r="I16">
        <f>3.74/100</f>
        <v>3.7400000000000003E-2</v>
      </c>
      <c r="J16">
        <f>1.59/100</f>
        <v>1.5900000000000001E-2</v>
      </c>
      <c r="K16">
        <f>0.85/100</f>
        <v>8.5000000000000006E-3</v>
      </c>
      <c r="L16">
        <f>0.88/100</f>
        <v>8.8000000000000005E-3</v>
      </c>
      <c r="M16">
        <f>0.85/100</f>
        <v>8.5000000000000006E-3</v>
      </c>
      <c r="N16">
        <f>2.58/100</f>
        <v>2.58E-2</v>
      </c>
      <c r="O16">
        <f>SUM(B16:N16)</f>
        <v>1</v>
      </c>
    </row>
  </sheetData>
  <mergeCells count="3">
    <mergeCell ref="A1:G1"/>
    <mergeCell ref="AB6:AD6"/>
    <mergeCell ref="A6:AA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B4" workbookViewId="0">
      <selection activeCell="C25" sqref="C25"/>
    </sheetView>
  </sheetViews>
  <sheetFormatPr baseColWidth="10" defaultRowHeight="15" x14ac:dyDescent="0.25"/>
  <cols>
    <col min="2" max="2" width="11.85546875" customWidth="1"/>
    <col min="3" max="3" width="11.85546875" bestFit="1" customWidth="1"/>
    <col min="8" max="9" width="12" bestFit="1" customWidth="1"/>
    <col min="11" max="11" width="12" bestFit="1" customWidth="1"/>
    <col min="13" max="13" width="23.28515625" customWidth="1"/>
    <col min="15" max="16" width="11.85546875" bestFit="1" customWidth="1"/>
  </cols>
  <sheetData>
    <row r="1" spans="1:15" x14ac:dyDescent="0.25">
      <c r="B1" t="s">
        <v>119</v>
      </c>
      <c r="C1" t="s">
        <v>120</v>
      </c>
      <c r="D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M1" t="s">
        <v>127</v>
      </c>
      <c r="N1" t="s">
        <v>129</v>
      </c>
      <c r="O1" t="s">
        <v>128</v>
      </c>
    </row>
    <row r="2" spans="1:15" x14ac:dyDescent="0.25">
      <c r="A2">
        <v>1</v>
      </c>
      <c r="B2">
        <v>0</v>
      </c>
      <c r="C2">
        <f>0.5*($F$2+$F$3*(1-COS(B2*PI()/180)))</f>
        <v>9.4999999999999998E-3</v>
      </c>
      <c r="D2">
        <f>($F$3/2*SIN(B2*PI()/180))</f>
        <v>0</v>
      </c>
      <c r="E2" t="s">
        <v>117</v>
      </c>
      <c r="F2">
        <v>1.9E-2</v>
      </c>
      <c r="G2">
        <f>C2^2</f>
        <v>9.0249999999999998E-5</v>
      </c>
      <c r="H2">
        <f>C2^3</f>
        <v>8.5737499999999999E-7</v>
      </c>
      <c r="I2">
        <f>C2^4</f>
        <v>8.1450624999999996E-9</v>
      </c>
      <c r="J2">
        <f>C2*D2</f>
        <v>0</v>
      </c>
      <c r="K2">
        <f>G2*D2</f>
        <v>0</v>
      </c>
      <c r="M2">
        <f>DEGREES(ATAN(($F$3*SIN(B2*PI()/180))/($F$3*(1-COS(B2*PI()/180))+$F$2)))</f>
        <v>0</v>
      </c>
      <c r="N2">
        <f>(0.5*($F$3*(1-COS(B2*PI()/180))+$F$2))*TAN(M2*PI()/180)</f>
        <v>0</v>
      </c>
      <c r="O2" t="e">
        <f>N2/TAN(M2*PI()/180)</f>
        <v>#DIV/0!</v>
      </c>
    </row>
    <row r="3" spans="1:15" x14ac:dyDescent="0.25">
      <c r="A3">
        <v>2</v>
      </c>
      <c r="B3">
        <v>0.42075000000000001</v>
      </c>
      <c r="C3">
        <f t="shared" ref="C3:C22" si="0">0.5*($F$2+$F$3*(1-COS(B3*PI()/180)))</f>
        <v>9.5107852701665583E-3</v>
      </c>
      <c r="D3">
        <f t="shared" ref="D3:D22" si="1">($F$3/2*SIN(B3*PI()/180))</f>
        <v>2.9373627306128643E-3</v>
      </c>
      <c r="E3" t="s">
        <v>118</v>
      </c>
      <c r="F3">
        <v>0.8</v>
      </c>
      <c r="G3">
        <f t="shared" ref="G3:G22" si="2">C3^2</f>
        <v>9.0455036455217168E-5</v>
      </c>
      <c r="H3">
        <f t="shared" ref="H3:H22" si="3">C3^3</f>
        <v>8.6029842833065854E-7</v>
      </c>
      <c r="I3">
        <f t="shared" ref="I3:I22" si="4">C3^4</f>
        <v>8.1821136201146667E-9</v>
      </c>
      <c r="J3">
        <f t="shared" ref="J3:J22" si="5">C3*D3</f>
        <v>2.793662619144905E-5</v>
      </c>
      <c r="K3">
        <f t="shared" ref="K3:K22" si="6">G3*D3</f>
        <v>2.6569925287978288E-7</v>
      </c>
      <c r="M3">
        <f>DEGREES(ATAN(($F$3*SIN(B3*PI()/180))/($F$3*(1-COS(B3*PI()/180))+$F$2)))</f>
        <v>17.163065256124511</v>
      </c>
      <c r="N3">
        <f t="shared" ref="N3:N22" si="7">(0.5*($F$3*(1-COS(B3*PI()/180))+$F$2))*TAN(M3*PI()/180)</f>
        <v>2.9373627306128638E-3</v>
      </c>
      <c r="O3">
        <f t="shared" ref="O3:O22" si="8">N3/TAN(M3*PI()/180)</f>
        <v>9.5107852701665583E-3</v>
      </c>
    </row>
    <row r="4" spans="1:15" x14ac:dyDescent="0.25">
      <c r="A4">
        <v>3</v>
      </c>
      <c r="B4">
        <v>0.84150000000000003</v>
      </c>
      <c r="C4">
        <f t="shared" si="0"/>
        <v>9.5431404990559601E-3</v>
      </c>
      <c r="D4">
        <f t="shared" si="1"/>
        <v>5.8745670599725944E-3</v>
      </c>
      <c r="G4">
        <f t="shared" si="2"/>
        <v>9.1071530584722042E-5</v>
      </c>
      <c r="H4">
        <f t="shared" si="3"/>
        <v>8.6910841183407439E-7</v>
      </c>
      <c r="I4">
        <f t="shared" si="4"/>
        <v>8.2940236830439627E-9</v>
      </c>
      <c r="J4">
        <f t="shared" si="5"/>
        <v>5.6061818824444566E-5</v>
      </c>
      <c r="K4">
        <f t="shared" si="6"/>
        <v>5.3500581367429474E-7</v>
      </c>
      <c r="M4">
        <f t="shared" ref="M4:M22" si="9">DEGREES(ATAN(($F$3*SIN(B4*PI()/180))/($F$3*(1-COS(B4*PI()/180))+$F$2)))</f>
        <v>31.615624058928915</v>
      </c>
      <c r="N4">
        <f t="shared" si="7"/>
        <v>5.8745670599725935E-3</v>
      </c>
      <c r="O4">
        <f t="shared" si="8"/>
        <v>9.5431404990559601E-3</v>
      </c>
    </row>
    <row r="5" spans="1:15" x14ac:dyDescent="0.25">
      <c r="A5">
        <v>4</v>
      </c>
      <c r="B5">
        <v>1.2622500000000001</v>
      </c>
      <c r="C5">
        <f t="shared" si="0"/>
        <v>9.5970639418687907E-3</v>
      </c>
      <c r="D5">
        <f t="shared" si="1"/>
        <v>8.8114545953680585E-3</v>
      </c>
      <c r="G5">
        <f t="shared" si="2"/>
        <v>9.2103636304318137E-5</v>
      </c>
      <c r="H5">
        <f t="shared" si="3"/>
        <v>8.8392448689116888E-7</v>
      </c>
      <c r="I5">
        <f t="shared" si="4"/>
        <v>8.4830798204781096E-9</v>
      </c>
      <c r="J5">
        <f t="shared" si="5"/>
        <v>8.4564093172620849E-5</v>
      </c>
      <c r="K5">
        <f t="shared" si="6"/>
        <v>8.1156700936379235E-7</v>
      </c>
      <c r="M5">
        <f t="shared" si="9"/>
        <v>42.556305079278758</v>
      </c>
      <c r="N5">
        <f t="shared" si="7"/>
        <v>8.8114545953680602E-3</v>
      </c>
      <c r="O5">
        <f t="shared" si="8"/>
        <v>9.5970639418687907E-3</v>
      </c>
    </row>
    <row r="6" spans="1:15" x14ac:dyDescent="0.25">
      <c r="A6">
        <v>5</v>
      </c>
      <c r="B6">
        <v>1.6830000000000001</v>
      </c>
      <c r="C6">
        <f t="shared" si="0"/>
        <v>9.6725526907105921E-3</v>
      </c>
      <c r="D6">
        <f t="shared" si="1"/>
        <v>1.1747866961171664E-2</v>
      </c>
      <c r="G6">
        <f t="shared" si="2"/>
        <v>9.3558275554572718E-5</v>
      </c>
      <c r="H6">
        <f t="shared" si="3"/>
        <v>9.0494734995362541E-7</v>
      </c>
      <c r="I6">
        <f t="shared" si="4"/>
        <v>8.7531509247453586E-9</v>
      </c>
      <c r="J6">
        <f t="shared" si="5"/>
        <v>1.1363186218539104E-4</v>
      </c>
      <c r="K6">
        <f t="shared" si="6"/>
        <v>1.0991101743317593E-6</v>
      </c>
      <c r="M6">
        <f>DEGREES(ATAN(($F$3*SIN(B6*PI()/180))/($F$3*(1-COS(B6*PI()/180))+$F$2)))</f>
        <v>50.533821739236672</v>
      </c>
      <c r="N6">
        <f t="shared" si="7"/>
        <v>1.1747866961171666E-2</v>
      </c>
      <c r="O6">
        <f t="shared" si="8"/>
        <v>9.6725526907105921E-3</v>
      </c>
    </row>
    <row r="7" spans="1:15" x14ac:dyDescent="0.25">
      <c r="A7">
        <v>6</v>
      </c>
      <c r="B7">
        <v>2.1037499999999998</v>
      </c>
      <c r="C7">
        <f t="shared" si="0"/>
        <v>9.7696026747485371E-3</v>
      </c>
      <c r="D7">
        <f t="shared" si="1"/>
        <v>1.4683645807379984E-2</v>
      </c>
      <c r="G7">
        <f t="shared" si="2"/>
        <v>9.544513642245377E-5</v>
      </c>
      <c r="H7">
        <f t="shared" si="3"/>
        <v>9.3246106008454337E-7</v>
      </c>
      <c r="I7">
        <f t="shared" si="4"/>
        <v>9.1097740667008114E-9</v>
      </c>
      <c r="J7">
        <f t="shared" si="5"/>
        <v>1.4345338535483963E-4</v>
      </c>
      <c r="K7">
        <f t="shared" si="6"/>
        <v>1.4014825772643739E-6</v>
      </c>
      <c r="M7">
        <f t="shared" si="9"/>
        <v>56.362627149899659</v>
      </c>
      <c r="N7">
        <f t="shared" si="7"/>
        <v>1.4683645807379979E-2</v>
      </c>
      <c r="O7">
        <f t="shared" si="8"/>
        <v>9.7696026747485371E-3</v>
      </c>
    </row>
    <row r="8" spans="1:15" x14ac:dyDescent="0.25">
      <c r="A8">
        <v>7</v>
      </c>
      <c r="B8">
        <v>2.5245000000000002</v>
      </c>
      <c r="C8">
        <f t="shared" si="0"/>
        <v>9.8882086604311654E-3</v>
      </c>
      <c r="D8">
        <f t="shared" si="1"/>
        <v>1.7618632818152995E-2</v>
      </c>
      <c r="G8">
        <f t="shared" si="2"/>
        <v>9.7776670512225909E-5</v>
      </c>
      <c r="H8">
        <f t="shared" si="3"/>
        <v>9.6683612014711687E-7</v>
      </c>
      <c r="I8">
        <f t="shared" si="4"/>
        <v>9.560277296456388E-9</v>
      </c>
      <c r="J8">
        <f t="shared" si="5"/>
        <v>1.7421671761741719E-4</v>
      </c>
      <c r="K8">
        <f t="shared" si="6"/>
        <v>1.7226912559364356E-6</v>
      </c>
      <c r="M8">
        <f t="shared" si="9"/>
        <v>60.69729680606784</v>
      </c>
      <c r="N8">
        <f t="shared" si="7"/>
        <v>1.7618632818152999E-2</v>
      </c>
      <c r="O8">
        <f t="shared" si="8"/>
        <v>9.8882086604311654E-3</v>
      </c>
    </row>
    <row r="9" spans="1:15" x14ac:dyDescent="0.25">
      <c r="A9">
        <v>8</v>
      </c>
      <c r="B9">
        <v>2.9452500000000001</v>
      </c>
      <c r="C9">
        <f t="shared" si="0"/>
        <v>1.0028364251770519E-2</v>
      </c>
      <c r="D9">
        <f t="shared" si="1"/>
        <v>2.0552669720351458E-2</v>
      </c>
      <c r="G9">
        <f t="shared" si="2"/>
        <v>1.0056808956618889E-4</v>
      </c>
      <c r="H9">
        <f t="shared" si="3"/>
        <v>1.0085334342744244E-6</v>
      </c>
      <c r="I9">
        <f t="shared" si="4"/>
        <v>1.0113940638992989E-8</v>
      </c>
      <c r="J9">
        <f t="shared" si="5"/>
        <v>2.0610965830201896E-4</v>
      </c>
      <c r="K9">
        <f t="shared" si="6"/>
        <v>2.0669427292606036E-6</v>
      </c>
      <c r="M9">
        <f t="shared" si="9"/>
        <v>63.990638037836725</v>
      </c>
      <c r="N9">
        <f t="shared" si="7"/>
        <v>2.0552669720351462E-2</v>
      </c>
      <c r="O9">
        <f t="shared" si="8"/>
        <v>1.0028364251770519E-2</v>
      </c>
    </row>
    <row r="10" spans="1:15" x14ac:dyDescent="0.25">
      <c r="A10">
        <v>9</v>
      </c>
      <c r="B10">
        <v>3.3660000000000001</v>
      </c>
      <c r="C10">
        <f t="shared" si="0"/>
        <v>1.0190061890686922E-2</v>
      </c>
      <c r="D10">
        <f t="shared" si="1"/>
        <v>2.348559829207203E-2</v>
      </c>
      <c r="G10">
        <f t="shared" si="2"/>
        <v>1.0383736133602993E-4</v>
      </c>
      <c r="H10">
        <f t="shared" si="3"/>
        <v>1.0581091385797663E-6</v>
      </c>
      <c r="I10">
        <f t="shared" si="4"/>
        <v>1.0782197609229245E-8</v>
      </c>
      <c r="J10">
        <f t="shared" si="5"/>
        <v>2.3931970013602505E-4</v>
      </c>
      <c r="K10">
        <f t="shared" si="6"/>
        <v>2.4386825560467307E-6</v>
      </c>
      <c r="M10">
        <f t="shared" si="9"/>
        <v>66.544674519195723</v>
      </c>
      <c r="N10">
        <f t="shared" si="7"/>
        <v>2.3485598292072033E-2</v>
      </c>
      <c r="O10">
        <f t="shared" si="8"/>
        <v>1.0190061890686922E-2</v>
      </c>
    </row>
    <row r="11" spans="1:15" x14ac:dyDescent="0.25">
      <c r="A11">
        <v>10</v>
      </c>
      <c r="B11">
        <v>3.7867500000000001</v>
      </c>
      <c r="C11">
        <f t="shared" si="0"/>
        <v>1.0373292857416885E-2</v>
      </c>
      <c r="D11">
        <f t="shared" si="1"/>
        <v>2.6417260371179585E-2</v>
      </c>
      <c r="G11">
        <f t="shared" si="2"/>
        <v>1.0760520470573616E-4</v>
      </c>
      <c r="H11">
        <f t="shared" si="3"/>
        <v>1.1162203013948947E-6</v>
      </c>
      <c r="I11">
        <f t="shared" si="4"/>
        <v>1.1578880079763384E-8</v>
      </c>
      <c r="J11">
        <f t="shared" si="5"/>
        <v>2.740339783208793E-4</v>
      </c>
      <c r="K11">
        <f t="shared" si="6"/>
        <v>2.8426347100055108E-6</v>
      </c>
      <c r="M11">
        <f t="shared" si="9"/>
        <v>68.561501980847396</v>
      </c>
      <c r="N11">
        <f t="shared" si="7"/>
        <v>2.6417260371179582E-2</v>
      </c>
      <c r="O11">
        <f t="shared" si="8"/>
        <v>1.0373292857416885E-2</v>
      </c>
    </row>
    <row r="12" spans="1:15" x14ac:dyDescent="0.25">
      <c r="A12">
        <v>11</v>
      </c>
      <c r="B12">
        <v>4.2074999999999996</v>
      </c>
      <c r="C12">
        <f t="shared" si="0"/>
        <v>1.0578047270982951E-2</v>
      </c>
      <c r="D12">
        <f t="shared" si="1"/>
        <v>2.9347497863836322E-2</v>
      </c>
      <c r="G12">
        <f t="shared" si="2"/>
        <v>1.1189508406714987E-4</v>
      </c>
      <c r="H12">
        <f t="shared" si="3"/>
        <v>1.1836314886529227E-6</v>
      </c>
      <c r="I12">
        <f t="shared" si="4"/>
        <v>1.2520509838394537E-8</v>
      </c>
      <c r="J12">
        <f t="shared" si="5"/>
        <v>3.1043921968873181E-4</v>
      </c>
      <c r="K12">
        <f t="shared" si="6"/>
        <v>3.2838407406344664E-6</v>
      </c>
      <c r="M12">
        <f t="shared" si="9"/>
        <v>70.178748296457385</v>
      </c>
      <c r="N12">
        <f t="shared" si="7"/>
        <v>2.9347497863836329E-2</v>
      </c>
      <c r="O12">
        <f t="shared" si="8"/>
        <v>1.0578047270982951E-2</v>
      </c>
    </row>
    <row r="13" spans="1:15" x14ac:dyDescent="0.25">
      <c r="A13">
        <v>12</v>
      </c>
      <c r="B13">
        <v>4.6282500000000004</v>
      </c>
      <c r="C13">
        <f t="shared" si="0"/>
        <v>1.0804314089726777E-2</v>
      </c>
      <c r="D13">
        <f t="shared" si="1"/>
        <v>3.2276152753027192E-2</v>
      </c>
      <c r="G13">
        <f t="shared" si="2"/>
        <v>1.1673320294946856E-4</v>
      </c>
      <c r="H13">
        <f t="shared" si="3"/>
        <v>1.2612221893658784E-6</v>
      </c>
      <c r="I13">
        <f t="shared" si="4"/>
        <v>1.3626640670841815E-8</v>
      </c>
      <c r="J13">
        <f t="shared" si="5"/>
        <v>3.4872169195170538E-4</v>
      </c>
      <c r="K13">
        <f t="shared" si="6"/>
        <v>3.7676986897471717E-6</v>
      </c>
      <c r="M13">
        <f t="shared" si="9"/>
        <v>71.492234528704188</v>
      </c>
      <c r="N13">
        <f t="shared" si="7"/>
        <v>3.2276152753027185E-2</v>
      </c>
      <c r="O13">
        <f t="shared" si="8"/>
        <v>1.0804314089726777E-2</v>
      </c>
    </row>
    <row r="14" spans="1:15" x14ac:dyDescent="0.25">
      <c r="A14">
        <v>13</v>
      </c>
      <c r="B14">
        <v>5.0490000000000004</v>
      </c>
      <c r="C14">
        <f t="shared" si="0"/>
        <v>1.1052081111904481E-2</v>
      </c>
      <c r="D14">
        <f t="shared" si="1"/>
        <v>3.5203067107081175E-2</v>
      </c>
      <c r="G14">
        <f t="shared" si="2"/>
        <v>1.2214849690411579E-4</v>
      </c>
      <c r="H14">
        <f t="shared" si="3"/>
        <v>1.3499950954815011E-6</v>
      </c>
      <c r="I14">
        <f t="shared" si="4"/>
        <v>1.4920255295934785E-8</v>
      </c>
      <c r="J14">
        <f t="shared" si="5"/>
        <v>3.8906715305527776E-4</v>
      </c>
      <c r="K14">
        <f t="shared" si="6"/>
        <v>4.3000017335446851E-6</v>
      </c>
      <c r="M14">
        <f t="shared" si="9"/>
        <v>72.570203270884647</v>
      </c>
      <c r="N14">
        <f t="shared" si="7"/>
        <v>3.5203067107081175E-2</v>
      </c>
      <c r="O14">
        <f t="shared" si="8"/>
        <v>1.1052081111904481E-2</v>
      </c>
    </row>
    <row r="15" spans="1:15" x14ac:dyDescent="0.25">
      <c r="A15">
        <v>14</v>
      </c>
      <c r="B15">
        <v>5.4697500000000003</v>
      </c>
      <c r="C15">
        <f t="shared" si="0"/>
        <v>1.132133497634478E-2</v>
      </c>
      <c r="D15">
        <f t="shared" si="1"/>
        <v>3.8128083088187936E-2</v>
      </c>
      <c r="G15">
        <f t="shared" si="2"/>
        <v>1.2817262564660765E-4</v>
      </c>
      <c r="H15">
        <f t="shared" si="3"/>
        <v>1.451085229742885E-6</v>
      </c>
      <c r="I15">
        <f t="shared" si="4"/>
        <v>1.6428221965145426E-8</v>
      </c>
      <c r="J15">
        <f t="shared" si="5"/>
        <v>4.3166080064728198E-4</v>
      </c>
      <c r="K15">
        <f t="shared" si="6"/>
        <v>4.8869765202850642E-6</v>
      </c>
      <c r="M15">
        <f t="shared" si="9"/>
        <v>73.462316888637972</v>
      </c>
      <c r="N15">
        <f t="shared" si="7"/>
        <v>3.8128083088187936E-2</v>
      </c>
      <c r="O15">
        <f t="shared" si="8"/>
        <v>1.132133497634478E-2</v>
      </c>
    </row>
    <row r="16" spans="1:15" x14ac:dyDescent="0.25">
      <c r="A16">
        <v>15</v>
      </c>
      <c r="B16">
        <v>5.8905000000000003</v>
      </c>
      <c r="C16">
        <f t="shared" si="0"/>
        <v>1.1612061163169266E-2</v>
      </c>
      <c r="D16">
        <f t="shared" si="1"/>
        <v>4.1051042960909521E-2</v>
      </c>
      <c r="G16">
        <f t="shared" si="2"/>
        <v>1.3483996445718397E-4</v>
      </c>
      <c r="H16">
        <f t="shared" si="3"/>
        <v>1.5657699145163903E-6</v>
      </c>
      <c r="I16">
        <f t="shared" si="4"/>
        <v>1.8181816014814637E-8</v>
      </c>
      <c r="J16">
        <f t="shared" si="5"/>
        <v>4.7668722167397052E-4</v>
      </c>
      <c r="K16">
        <f t="shared" si="6"/>
        <v>5.5353211737793718E-6</v>
      </c>
      <c r="M16">
        <f t="shared" si="9"/>
        <v>74.205444516912507</v>
      </c>
      <c r="N16">
        <f t="shared" si="7"/>
        <v>4.1051042960909528E-2</v>
      </c>
      <c r="O16">
        <f t="shared" si="8"/>
        <v>1.1612061163169266E-2</v>
      </c>
    </row>
    <row r="17" spans="1:15" x14ac:dyDescent="0.25">
      <c r="A17">
        <v>16</v>
      </c>
      <c r="B17">
        <v>6.3112500000000002</v>
      </c>
      <c r="C17">
        <f t="shared" si="0"/>
        <v>1.1924243994575593E-2</v>
      </c>
      <c r="D17">
        <f t="shared" si="1"/>
        <v>4.3971789100686332E-2</v>
      </c>
      <c r="G17">
        <f t="shared" si="2"/>
        <v>1.421875948421721E-4</v>
      </c>
      <c r="H17">
        <f t="shared" si="3"/>
        <v>1.6954795738999183E-6</v>
      </c>
      <c r="I17">
        <f t="shared" si="4"/>
        <v>2.0217312127001687E-8</v>
      </c>
      <c r="J17">
        <f t="shared" si="5"/>
        <v>5.2433034211460351E-4</v>
      </c>
      <c r="K17">
        <f t="shared" si="6"/>
        <v>6.2522429331338268E-6</v>
      </c>
      <c r="M17">
        <f t="shared" si="9"/>
        <v>74.8274596820536</v>
      </c>
      <c r="N17">
        <f t="shared" si="7"/>
        <v>4.3971789100686345E-2</v>
      </c>
      <c r="O17">
        <f t="shared" si="8"/>
        <v>1.1924243994575593E-2</v>
      </c>
    </row>
    <row r="18" spans="1:15" x14ac:dyDescent="0.25">
      <c r="A18">
        <v>17</v>
      </c>
      <c r="B18">
        <v>6.7320000000000002</v>
      </c>
      <c r="C18">
        <f t="shared" si="0"/>
        <v>1.2257866635682893E-2</v>
      </c>
      <c r="D18">
        <f t="shared" si="1"/>
        <v>4.6890164002337351E-2</v>
      </c>
      <c r="G18">
        <f t="shared" si="2"/>
        <v>1.5025529445818783E-4</v>
      </c>
      <c r="H18">
        <f t="shared" si="3"/>
        <v>1.8418093607737292E-6</v>
      </c>
      <c r="I18">
        <f t="shared" si="4"/>
        <v>2.2576653512716732E-8</v>
      </c>
      <c r="J18">
        <f t="shared" si="5"/>
        <v>5.7477337686595001E-4</v>
      </c>
      <c r="K18">
        <f t="shared" si="6"/>
        <v>7.045495399363918E-6</v>
      </c>
      <c r="M18">
        <f t="shared" si="9"/>
        <v>75.349784911541875</v>
      </c>
      <c r="N18">
        <f t="shared" si="7"/>
        <v>4.6890164002337351E-2</v>
      </c>
      <c r="O18">
        <f t="shared" si="8"/>
        <v>1.2257866635682893E-2</v>
      </c>
    </row>
    <row r="19" spans="1:15" x14ac:dyDescent="0.25">
      <c r="A19">
        <v>18</v>
      </c>
      <c r="B19">
        <v>7.1527500000000002</v>
      </c>
      <c r="C19">
        <f t="shared" si="0"/>
        <v>1.2612911095439541E-2</v>
      </c>
      <c r="D19">
        <f t="shared" si="1"/>
        <v>4.9806010288553776E-2</v>
      </c>
      <c r="G19">
        <f t="shared" si="2"/>
        <v>1.5908552630146188E-4</v>
      </c>
      <c r="H19">
        <f t="shared" si="3"/>
        <v>2.0065315998115475E-6</v>
      </c>
      <c r="I19">
        <f t="shared" si="4"/>
        <v>2.5308204678613121E-8</v>
      </c>
      <c r="J19">
        <f t="shared" si="5"/>
        <v>6.2819877978807586E-4</v>
      </c>
      <c r="K19">
        <f t="shared" si="6"/>
        <v>7.9234153597306021E-6</v>
      </c>
      <c r="M19">
        <f t="shared" si="9"/>
        <v>75.789131691043067</v>
      </c>
      <c r="N19">
        <f t="shared" si="7"/>
        <v>4.9806010288553811E-2</v>
      </c>
      <c r="O19">
        <f t="shared" si="8"/>
        <v>1.2612911095439541E-2</v>
      </c>
    </row>
    <row r="20" spans="1:15" x14ac:dyDescent="0.25">
      <c r="A20">
        <v>19</v>
      </c>
      <c r="B20">
        <v>7.5735000000000001</v>
      </c>
      <c r="C20">
        <f t="shared" si="0"/>
        <v>1.2989358227593487E-2</v>
      </c>
      <c r="D20">
        <f t="shared" si="1"/>
        <v>5.2719170718385805E-2</v>
      </c>
      <c r="G20">
        <f t="shared" si="2"/>
        <v>1.6872342716475061E-4</v>
      </c>
      <c r="H20">
        <f t="shared" si="3"/>
        <v>2.1916090368302237E-6</v>
      </c>
      <c r="I20">
        <f t="shared" si="4"/>
        <v>2.8467594874218903E-8</v>
      </c>
      <c r="J20">
        <f t="shared" si="5"/>
        <v>6.8478819392277029E-4</v>
      </c>
      <c r="K20">
        <f t="shared" si="6"/>
        <v>8.8949591608896205E-6</v>
      </c>
      <c r="M20">
        <f t="shared" si="9"/>
        <v>76.158713269784073</v>
      </c>
      <c r="N20">
        <f t="shared" si="7"/>
        <v>5.2719170718385784E-2</v>
      </c>
      <c r="O20">
        <f t="shared" si="8"/>
        <v>1.2989358227593487E-2</v>
      </c>
    </row>
    <row r="21" spans="1:15" x14ac:dyDescent="0.25">
      <c r="A21">
        <v>20</v>
      </c>
      <c r="B21">
        <v>7.9942500000000001</v>
      </c>
      <c r="C21">
        <f t="shared" si="0"/>
        <v>1.3387187731724584E-2</v>
      </c>
      <c r="D21">
        <f t="shared" si="1"/>
        <v>5.5629488195722054E-2</v>
      </c>
      <c r="G21">
        <f t="shared" si="2"/>
        <v>1.7921679536443721E-4</v>
      </c>
      <c r="H21">
        <f t="shared" si="3"/>
        <v>2.3992088842217891E-6</v>
      </c>
      <c r="I21">
        <f t="shared" si="4"/>
        <v>3.211865974069856E-8</v>
      </c>
      <c r="J21">
        <f t="shared" si="5"/>
        <v>7.4472240189588784E-4</v>
      </c>
      <c r="K21">
        <f t="shared" si="6"/>
        <v>9.9697386022010954E-6</v>
      </c>
      <c r="M21">
        <f t="shared" si="9"/>
        <v>76.469105301070044</v>
      </c>
      <c r="N21">
        <f t="shared" si="7"/>
        <v>5.5629488195722047E-2</v>
      </c>
      <c r="O21">
        <f t="shared" si="8"/>
        <v>1.3387187731724584E-2</v>
      </c>
    </row>
    <row r="22" spans="1:15" x14ac:dyDescent="0.25">
      <c r="A22">
        <v>21</v>
      </c>
      <c r="B22">
        <v>8.4149999999999991</v>
      </c>
      <c r="C22">
        <f t="shared" si="0"/>
        <v>1.3806378154339407E-2</v>
      </c>
      <c r="D22">
        <f t="shared" si="1"/>
        <v>5.8536805777761214E-2</v>
      </c>
      <c r="G22">
        <f t="shared" si="2"/>
        <v>1.906160777406204E-4</v>
      </c>
      <c r="H22">
        <f t="shared" si="3"/>
        <v>2.6317176515839635E-6</v>
      </c>
      <c r="I22">
        <f t="shared" si="4"/>
        <v>3.6334489093218239E-8</v>
      </c>
      <c r="J22">
        <f t="shared" si="5"/>
        <v>8.0818127651489122E-4</v>
      </c>
      <c r="K22">
        <f t="shared" si="6"/>
        <v>1.1158056320821329E-5</v>
      </c>
      <c r="M22">
        <f t="shared" si="9"/>
        <v>76.728866796679313</v>
      </c>
      <c r="N22">
        <f t="shared" si="7"/>
        <v>5.8536805777761242E-2</v>
      </c>
      <c r="O22">
        <f t="shared" si="8"/>
        <v>1.3806378154339407E-2</v>
      </c>
    </row>
    <row r="23" spans="1:15" x14ac:dyDescent="0.25">
      <c r="C23">
        <f>SUM(C2:C22)</f>
        <v>0.23041885718833971</v>
      </c>
      <c r="D23">
        <f>SUM(D2:D22)</f>
        <v>0.61568833021274993</v>
      </c>
      <c r="G23">
        <f>SUM(G2:G22)</f>
        <v>2.5665450313376208E-3</v>
      </c>
      <c r="H23">
        <f>SUM(H2:H22)</f>
        <v>2.9035873756371027E-5</v>
      </c>
      <c r="I23">
        <f>SUM(I2:I22)</f>
        <v>3.3370285805112338E-7</v>
      </c>
      <c r="J23">
        <f>SUM(J2:J22)</f>
        <v>7.2408982982242326E-3</v>
      </c>
      <c r="K23">
        <f>SUM(K2:K22)</f>
        <v>8.6201562712894439E-5</v>
      </c>
    </row>
    <row r="25" spans="1:15" x14ac:dyDescent="0.25">
      <c r="B25" t="s">
        <v>130</v>
      </c>
      <c r="C25">
        <f>(2.329*F2)/(F3*(1-COS(B22*PI()/180))+F2)</f>
        <v>1.6025564237530217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2015-11-11T20:18:22Z</dcterms:created>
  <dcterms:modified xsi:type="dcterms:W3CDTF">2016-04-12T15:41:59Z</dcterms:modified>
</cp:coreProperties>
</file>