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C:\Users\Borja Fernandez\Downloads\"/>
    </mc:Choice>
  </mc:AlternateContent>
  <xr:revisionPtr revIDLastSave="0" documentId="13_ncr:1_{9AB0ECB0-CB7F-4168-9731-CF7BD1744975}" xr6:coauthVersionLast="37" xr6:coauthVersionMax="47" xr10:uidLastSave="{00000000-0000-0000-0000-000000000000}"/>
  <bookViews>
    <workbookView xWindow="0" yWindow="0" windowWidth="28800" windowHeight="12825" tabRatio="787" xr2:uid="{00000000-000D-0000-FFFF-FFFF00000000}"/>
  </bookViews>
  <sheets>
    <sheet name="HOME" sheetId="6" r:id="rId1"/>
    <sheet name="SUMMARY" sheetId="9" r:id="rId2"/>
    <sheet name="CHARMS" sheetId="5" r:id="rId3"/>
    <sheet name="PROBAST" sheetId="7" r:id="rId4"/>
    <sheet name="Study Characteristics" sheetId="1" r:id="rId5"/>
    <sheet name="Model characteristics" sheetId="10" r:id="rId6"/>
    <sheet name="PROBAST summary" sheetId="8" r:id="rId7"/>
    <sheet name="CHARMS.Drop-down response lists"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 i="10" l="1"/>
  <c r="F5" i="9" l="1"/>
  <c r="CO75" i="5" l="1"/>
  <c r="CL75" i="5"/>
  <c r="CI75" i="5"/>
  <c r="CF75" i="5"/>
  <c r="CC75" i="5"/>
  <c r="BZ75" i="5"/>
  <c r="BW75" i="5"/>
  <c r="BT75" i="5"/>
  <c r="BQ75" i="5"/>
  <c r="BN75" i="5"/>
  <c r="BK75" i="5"/>
  <c r="BH75" i="5"/>
  <c r="BE75" i="5"/>
  <c r="BB75" i="5"/>
  <c r="AY75" i="5"/>
  <c r="AV75" i="5"/>
  <c r="AS75" i="5"/>
  <c r="AP75" i="5"/>
  <c r="AM75" i="5"/>
  <c r="AJ75" i="5"/>
  <c r="AG75" i="5"/>
  <c r="AD75" i="5"/>
  <c r="AA75" i="5"/>
  <c r="X75" i="5"/>
  <c r="U75" i="5"/>
  <c r="R75" i="5"/>
  <c r="O75" i="5"/>
  <c r="L75" i="5"/>
  <c r="I75" i="5"/>
  <c r="F75" i="5"/>
  <c r="I71" i="5" l="1"/>
  <c r="AA83" i="5"/>
  <c r="AE12" i="7" l="1"/>
  <c r="AE11" i="7"/>
  <c r="AE10" i="7"/>
  <c r="AE9" i="7"/>
  <c r="AE8" i="7"/>
  <c r="AD12" i="7"/>
  <c r="AD11" i="7"/>
  <c r="AD10" i="7"/>
  <c r="AD9" i="7"/>
  <c r="AD8" i="7"/>
  <c r="AC12" i="7"/>
  <c r="AC11" i="7"/>
  <c r="AC10" i="7"/>
  <c r="AC9" i="7"/>
  <c r="AC8" i="7"/>
  <c r="AB12" i="7"/>
  <c r="AB11" i="7"/>
  <c r="AB10" i="7"/>
  <c r="AB9" i="7"/>
  <c r="AB8" i="7"/>
  <c r="AA12" i="7"/>
  <c r="AA11" i="7"/>
  <c r="AA10" i="7"/>
  <c r="AA9" i="7"/>
  <c r="AA8" i="7"/>
  <c r="Z12" i="7"/>
  <c r="Z11" i="7"/>
  <c r="Z10" i="7"/>
  <c r="Z9" i="7"/>
  <c r="Z8" i="7"/>
  <c r="Y12" i="7"/>
  <c r="Y11" i="7"/>
  <c r="Y10" i="7"/>
  <c r="Y9" i="7"/>
  <c r="Y8" i="7"/>
  <c r="X12" i="7"/>
  <c r="X11" i="7"/>
  <c r="X10" i="7"/>
  <c r="X9" i="7"/>
  <c r="X8" i="7"/>
  <c r="W12" i="7"/>
  <c r="W11" i="7"/>
  <c r="W10" i="7"/>
  <c r="W9" i="7"/>
  <c r="W8" i="7"/>
  <c r="V12" i="7"/>
  <c r="V11" i="7"/>
  <c r="V10" i="7"/>
  <c r="V9" i="7"/>
  <c r="V8" i="7"/>
  <c r="U12" i="7"/>
  <c r="U11" i="7"/>
  <c r="U10" i="7"/>
  <c r="U9" i="7"/>
  <c r="U8" i="7"/>
  <c r="T12" i="7"/>
  <c r="T11" i="7"/>
  <c r="T10" i="7"/>
  <c r="T9" i="7"/>
  <c r="T8" i="7"/>
  <c r="S12" i="7"/>
  <c r="S11" i="7"/>
  <c r="S10" i="7"/>
  <c r="S9" i="7"/>
  <c r="S8" i="7"/>
  <c r="R12" i="7"/>
  <c r="R11" i="7"/>
  <c r="R10" i="7"/>
  <c r="R9" i="7"/>
  <c r="R8" i="7"/>
  <c r="Q12" i="7"/>
  <c r="Q11" i="7"/>
  <c r="Q10" i="7"/>
  <c r="Q9" i="7"/>
  <c r="Q8" i="7"/>
  <c r="P12" i="7"/>
  <c r="P11" i="7"/>
  <c r="P10" i="7"/>
  <c r="P9" i="7"/>
  <c r="P8" i="7"/>
  <c r="O12" i="7"/>
  <c r="O11" i="7"/>
  <c r="O10" i="7"/>
  <c r="O9" i="7"/>
  <c r="O8" i="7"/>
  <c r="N12" i="7"/>
  <c r="N11" i="7"/>
  <c r="N10" i="7"/>
  <c r="N9" i="7"/>
  <c r="N8" i="7"/>
  <c r="M12" i="7"/>
  <c r="M11" i="7"/>
  <c r="M10" i="7"/>
  <c r="M9" i="7"/>
  <c r="M8" i="7"/>
  <c r="L8" i="7"/>
  <c r="L12" i="7"/>
  <c r="L11" i="7"/>
  <c r="L10" i="7"/>
  <c r="L9" i="7"/>
  <c r="K12" i="7"/>
  <c r="K11" i="7"/>
  <c r="K10" i="7"/>
  <c r="K9" i="7"/>
  <c r="J12" i="7"/>
  <c r="J11" i="7"/>
  <c r="J10" i="7"/>
  <c r="J9" i="7"/>
  <c r="I12" i="7"/>
  <c r="I11" i="7"/>
  <c r="I10" i="7"/>
  <c r="I9" i="7"/>
  <c r="H12" i="7"/>
  <c r="H11" i="7"/>
  <c r="H10" i="7"/>
  <c r="H9" i="7"/>
  <c r="G12" i="7"/>
  <c r="H8" i="7"/>
  <c r="G11" i="7"/>
  <c r="G10" i="7"/>
  <c r="G9" i="7"/>
  <c r="F12" i="7"/>
  <c r="F11" i="7"/>
  <c r="F10" i="7"/>
  <c r="F9" i="7"/>
  <c r="E12" i="7"/>
  <c r="E11" i="7"/>
  <c r="E10" i="7"/>
  <c r="E9" i="7"/>
  <c r="D12" i="7"/>
  <c r="D11" i="7"/>
  <c r="E8" i="7"/>
  <c r="D10" i="7"/>
  <c r="D9" i="7"/>
  <c r="C12" i="7"/>
  <c r="C11" i="7"/>
  <c r="C10" i="7"/>
  <c r="C9" i="7"/>
  <c r="K8" i="7"/>
  <c r="J8" i="7"/>
  <c r="I8" i="7"/>
  <c r="G8" i="7"/>
  <c r="F8" i="7"/>
  <c r="D8" i="7"/>
  <c r="C8" i="7"/>
  <c r="CO47" i="5"/>
  <c r="CL47" i="5"/>
  <c r="CI47" i="5"/>
  <c r="CF47" i="5"/>
  <c r="CC47" i="5"/>
  <c r="BZ47" i="5"/>
  <c r="BW47" i="5"/>
  <c r="BT47" i="5"/>
  <c r="BQ47" i="5"/>
  <c r="BN47" i="5"/>
  <c r="BK47" i="5"/>
  <c r="BH47" i="5"/>
  <c r="BE47" i="5"/>
  <c r="BB47" i="5"/>
  <c r="AY47" i="5"/>
  <c r="AV47" i="5"/>
  <c r="AS47" i="5"/>
  <c r="AP47" i="5"/>
  <c r="AM47" i="5"/>
  <c r="AJ47" i="5"/>
  <c r="AG47" i="5"/>
  <c r="AD47" i="5"/>
  <c r="AA47" i="5"/>
  <c r="X47" i="5"/>
  <c r="U47" i="5"/>
  <c r="R47" i="5"/>
  <c r="O47" i="5"/>
  <c r="L47" i="5"/>
  <c r="I47" i="5"/>
  <c r="F47" i="5"/>
  <c r="F48" i="5" s="1"/>
  <c r="I36" i="9" l="1"/>
  <c r="I35" i="9"/>
  <c r="I34" i="9"/>
  <c r="I33" i="9"/>
  <c r="I32" i="9"/>
  <c r="I31" i="9"/>
  <c r="I30" i="9"/>
  <c r="I29" i="9"/>
  <c r="I28" i="9"/>
  <c r="I27" i="9"/>
  <c r="I26" i="9"/>
  <c r="I25" i="9"/>
  <c r="I24" i="9"/>
  <c r="I23" i="9"/>
  <c r="I22" i="9"/>
  <c r="I21" i="9"/>
  <c r="I20" i="9"/>
  <c r="I19" i="9"/>
  <c r="I18" i="9"/>
  <c r="K5" i="1" l="1"/>
  <c r="J5" i="1"/>
  <c r="I5" i="1"/>
  <c r="H5" i="1"/>
  <c r="G5" i="1"/>
  <c r="D28" i="5" l="1"/>
  <c r="D27" i="5"/>
  <c r="D26" i="5"/>
  <c r="D25" i="5"/>
  <c r="D24" i="5"/>
  <c r="CO48" i="5" l="1"/>
  <c r="CL48" i="5"/>
  <c r="CI48" i="5"/>
  <c r="CF48" i="5"/>
  <c r="CC48" i="5"/>
  <c r="BZ48" i="5"/>
  <c r="BW48" i="5"/>
  <c r="BT48" i="5"/>
  <c r="BQ48" i="5"/>
  <c r="BN48" i="5"/>
  <c r="BK48" i="5"/>
  <c r="BH48" i="5"/>
  <c r="BE48" i="5"/>
  <c r="BB48" i="5"/>
  <c r="AY48" i="5"/>
  <c r="AV48" i="5"/>
  <c r="AS48" i="5"/>
  <c r="AP48" i="5"/>
  <c r="AM48" i="5"/>
  <c r="AJ48" i="5"/>
  <c r="AG48" i="5"/>
  <c r="AD48" i="5"/>
  <c r="AA48" i="5"/>
  <c r="X48" i="5"/>
  <c r="U48" i="5"/>
  <c r="R48" i="5"/>
  <c r="O48" i="5"/>
  <c r="L48" i="5"/>
  <c r="I48" i="5"/>
  <c r="CO71" i="5" l="1"/>
  <c r="CL71" i="5"/>
  <c r="CI71" i="5"/>
  <c r="CF71" i="5"/>
  <c r="CC71" i="5"/>
  <c r="BZ71" i="5"/>
  <c r="BW71" i="5"/>
  <c r="BT71" i="5"/>
  <c r="BQ71" i="5"/>
  <c r="BN71" i="5"/>
  <c r="BK71" i="5"/>
  <c r="BH71" i="5"/>
  <c r="BE71" i="5"/>
  <c r="BB71" i="5"/>
  <c r="AY71" i="5"/>
  <c r="AV71" i="5"/>
  <c r="AS71" i="5"/>
  <c r="AP71" i="5"/>
  <c r="AM71" i="5"/>
  <c r="AJ71" i="5"/>
  <c r="AG71" i="5"/>
  <c r="AD71" i="5"/>
  <c r="AA71" i="5"/>
  <c r="X71" i="5"/>
  <c r="U71" i="5"/>
  <c r="R71" i="5"/>
  <c r="O71" i="5"/>
  <c r="L71" i="5"/>
  <c r="CO64" i="5"/>
  <c r="CL64" i="5"/>
  <c r="CI64" i="5"/>
  <c r="CF64" i="5"/>
  <c r="CC64" i="5"/>
  <c r="BZ64" i="5"/>
  <c r="BW64" i="5"/>
  <c r="BT64" i="5"/>
  <c r="BQ64" i="5"/>
  <c r="BN64" i="5"/>
  <c r="BK64" i="5"/>
  <c r="BH64" i="5"/>
  <c r="BE64" i="5"/>
  <c r="BB64" i="5"/>
  <c r="AY64" i="5"/>
  <c r="AV64" i="5"/>
  <c r="AS64" i="5"/>
  <c r="AP64" i="5"/>
  <c r="AM64" i="5"/>
  <c r="AJ64" i="5"/>
  <c r="AG64" i="5"/>
  <c r="AD64" i="5"/>
  <c r="AA64" i="5"/>
  <c r="X64" i="5"/>
  <c r="U64" i="5"/>
  <c r="R64" i="5"/>
  <c r="O64" i="5"/>
  <c r="L64" i="5"/>
  <c r="I64" i="5"/>
  <c r="CO58" i="5"/>
  <c r="CL58" i="5"/>
  <c r="CI58" i="5"/>
  <c r="CF58" i="5"/>
  <c r="CC58" i="5"/>
  <c r="BZ58" i="5"/>
  <c r="BW58" i="5"/>
  <c r="BT58" i="5"/>
  <c r="BQ58" i="5"/>
  <c r="BN58" i="5"/>
  <c r="BK58" i="5"/>
  <c r="BH58" i="5"/>
  <c r="BE58" i="5"/>
  <c r="BB58" i="5"/>
  <c r="AY58" i="5"/>
  <c r="AV58" i="5"/>
  <c r="AS58" i="5"/>
  <c r="AP58" i="5"/>
  <c r="AM58" i="5"/>
  <c r="AJ58" i="5"/>
  <c r="AG58" i="5"/>
  <c r="AD58" i="5"/>
  <c r="AA58" i="5"/>
  <c r="X58" i="5"/>
  <c r="U58" i="5"/>
  <c r="R58" i="5"/>
  <c r="O58" i="5"/>
  <c r="L58" i="5"/>
  <c r="I58" i="5"/>
  <c r="F71" i="5"/>
  <c r="F64" i="5"/>
  <c r="F58" i="5"/>
  <c r="K36" i="9" l="1"/>
  <c r="K35" i="9"/>
  <c r="K34" i="9"/>
  <c r="K33" i="9"/>
  <c r="K32" i="9"/>
  <c r="K31" i="9"/>
  <c r="K30" i="9"/>
  <c r="K29" i="9"/>
  <c r="K28" i="9"/>
  <c r="K27" i="9"/>
  <c r="K26" i="9"/>
  <c r="K25" i="9"/>
  <c r="K24" i="9"/>
  <c r="K23" i="9"/>
  <c r="K22" i="9"/>
  <c r="K21" i="9"/>
  <c r="K20" i="9"/>
  <c r="K19" i="9"/>
  <c r="K18" i="9"/>
  <c r="K17" i="9"/>
  <c r="K16" i="9"/>
  <c r="K15" i="9"/>
  <c r="K14" i="9"/>
  <c r="K13" i="9"/>
  <c r="K12" i="9"/>
  <c r="K11" i="9"/>
  <c r="K10" i="9"/>
  <c r="K9" i="9" l="1"/>
  <c r="K8" i="9"/>
  <c r="K7" i="9"/>
  <c r="B12" i="7" l="1"/>
  <c r="B11" i="7"/>
  <c r="B10" i="7"/>
  <c r="B9" i="7"/>
  <c r="B8" i="7"/>
  <c r="CO88" i="5" l="1"/>
  <c r="CL88" i="5"/>
  <c r="CI88" i="5"/>
  <c r="CF88" i="5"/>
  <c r="CC88" i="5"/>
  <c r="BZ88" i="5"/>
  <c r="BW88" i="5"/>
  <c r="BT88" i="5"/>
  <c r="BQ88" i="5"/>
  <c r="BN88" i="5"/>
  <c r="BK88" i="5"/>
  <c r="BH88" i="5"/>
  <c r="BE88" i="5"/>
  <c r="BB88" i="5"/>
  <c r="AY88" i="5"/>
  <c r="AV88" i="5"/>
  <c r="AS88" i="5"/>
  <c r="AP88" i="5"/>
  <c r="AM88" i="5"/>
  <c r="AJ88" i="5"/>
  <c r="AG88" i="5"/>
  <c r="AD88" i="5"/>
  <c r="AA88" i="5"/>
  <c r="X88" i="5"/>
  <c r="U88" i="5"/>
  <c r="R88" i="5"/>
  <c r="O88" i="5"/>
  <c r="L88" i="5"/>
  <c r="I88" i="5"/>
  <c r="CO83" i="5"/>
  <c r="CL83" i="5"/>
  <c r="CI83" i="5"/>
  <c r="CF83" i="5"/>
  <c r="CC83" i="5"/>
  <c r="BZ83" i="5"/>
  <c r="BW83" i="5"/>
  <c r="BT83" i="5"/>
  <c r="BQ83" i="5"/>
  <c r="BN83" i="5"/>
  <c r="BK83" i="5"/>
  <c r="BH83" i="5"/>
  <c r="BE83" i="5"/>
  <c r="BB83" i="5"/>
  <c r="AY83" i="5"/>
  <c r="AV83" i="5"/>
  <c r="AS83" i="5"/>
  <c r="AP83" i="5"/>
  <c r="AM83" i="5"/>
  <c r="AJ83" i="5"/>
  <c r="AG83" i="5"/>
  <c r="AD83" i="5"/>
  <c r="X83" i="5"/>
  <c r="U83" i="5"/>
  <c r="R83" i="5"/>
  <c r="O83" i="5"/>
  <c r="L83" i="5"/>
  <c r="I83" i="5"/>
  <c r="CO78" i="5"/>
  <c r="CL78" i="5"/>
  <c r="CI78" i="5"/>
  <c r="CF78" i="5"/>
  <c r="CC78" i="5"/>
  <c r="BZ78" i="5"/>
  <c r="BW78" i="5"/>
  <c r="BT78" i="5"/>
  <c r="BQ78" i="5"/>
  <c r="BN78" i="5"/>
  <c r="BK78" i="5"/>
  <c r="BH78" i="5"/>
  <c r="BE78" i="5"/>
  <c r="BB78" i="5"/>
  <c r="AY78" i="5"/>
  <c r="AV78" i="5"/>
  <c r="AS78" i="5"/>
  <c r="AP78" i="5"/>
  <c r="AM78" i="5"/>
  <c r="AJ78" i="5"/>
  <c r="AG78" i="5"/>
  <c r="AD78" i="5"/>
  <c r="AA78" i="5"/>
  <c r="X78" i="5"/>
  <c r="U78" i="5"/>
  <c r="R78" i="5"/>
  <c r="O78" i="5"/>
  <c r="L78" i="5"/>
  <c r="I78" i="5"/>
  <c r="CO52" i="5"/>
  <c r="CL52" i="5"/>
  <c r="CI52" i="5"/>
  <c r="CF52" i="5"/>
  <c r="CC52" i="5"/>
  <c r="BZ52" i="5"/>
  <c r="BW52" i="5"/>
  <c r="BT52" i="5"/>
  <c r="BQ52" i="5"/>
  <c r="BN52" i="5"/>
  <c r="BK52" i="5"/>
  <c r="BH52" i="5"/>
  <c r="BE52" i="5"/>
  <c r="BB52" i="5"/>
  <c r="AY52" i="5"/>
  <c r="AV52" i="5"/>
  <c r="AS52" i="5"/>
  <c r="AP52" i="5"/>
  <c r="AM52" i="5"/>
  <c r="AJ52" i="5"/>
  <c r="AG52" i="5"/>
  <c r="AD52" i="5"/>
  <c r="AA52" i="5"/>
  <c r="X52" i="5"/>
  <c r="U52" i="5"/>
  <c r="R52" i="5"/>
  <c r="O52" i="5"/>
  <c r="L52" i="5"/>
  <c r="I52" i="5"/>
  <c r="CO49" i="5"/>
  <c r="CL49" i="5"/>
  <c r="CI49" i="5"/>
  <c r="CF49" i="5"/>
  <c r="CC49" i="5"/>
  <c r="BZ49" i="5"/>
  <c r="BW49" i="5"/>
  <c r="BT49" i="5"/>
  <c r="BQ49" i="5"/>
  <c r="BN49" i="5"/>
  <c r="BK49" i="5"/>
  <c r="BH49" i="5"/>
  <c r="BE49" i="5"/>
  <c r="BB49" i="5"/>
  <c r="AY49" i="5"/>
  <c r="AV49" i="5"/>
  <c r="AS49" i="5"/>
  <c r="AP49" i="5"/>
  <c r="AM49" i="5"/>
  <c r="AJ49" i="5"/>
  <c r="AG49" i="5"/>
  <c r="AD49" i="5"/>
  <c r="AA49" i="5"/>
  <c r="X49" i="5"/>
  <c r="U49" i="5"/>
  <c r="R49" i="5"/>
  <c r="O49" i="5"/>
  <c r="L49" i="5"/>
  <c r="I49" i="5"/>
  <c r="CO44" i="5" l="1"/>
  <c r="CL44" i="5"/>
  <c r="CI44" i="5"/>
  <c r="CF44" i="5"/>
  <c r="CC44" i="5"/>
  <c r="BZ44" i="5"/>
  <c r="BW44" i="5"/>
  <c r="BT44" i="5"/>
  <c r="BQ44" i="5"/>
  <c r="BN44" i="5"/>
  <c r="BK44" i="5"/>
  <c r="BH44" i="5"/>
  <c r="BE44" i="5"/>
  <c r="BB44" i="5"/>
  <c r="AY44" i="5"/>
  <c r="AV44" i="5"/>
  <c r="AS44" i="5"/>
  <c r="AP44" i="5"/>
  <c r="AM44" i="5"/>
  <c r="AJ44" i="5"/>
  <c r="AG44" i="5"/>
  <c r="AD44" i="5"/>
  <c r="AA44" i="5"/>
  <c r="X44" i="5"/>
  <c r="U44" i="5"/>
  <c r="R44" i="5"/>
  <c r="O44" i="5"/>
  <c r="L44" i="5"/>
  <c r="I44" i="5"/>
  <c r="CO37" i="5"/>
  <c r="CL37" i="5"/>
  <c r="CI37" i="5"/>
  <c r="CF37" i="5"/>
  <c r="CC37" i="5"/>
  <c r="BZ37" i="5"/>
  <c r="BW37" i="5"/>
  <c r="BT37" i="5"/>
  <c r="BQ37" i="5"/>
  <c r="BN37" i="5"/>
  <c r="BK37" i="5"/>
  <c r="BH37" i="5"/>
  <c r="BE37" i="5"/>
  <c r="BB37" i="5"/>
  <c r="AY37" i="5"/>
  <c r="AV37" i="5"/>
  <c r="AS37" i="5"/>
  <c r="AP37" i="5"/>
  <c r="AM37" i="5"/>
  <c r="AJ37" i="5"/>
  <c r="AG37" i="5"/>
  <c r="AD37" i="5"/>
  <c r="AA37" i="5"/>
  <c r="X37" i="5"/>
  <c r="U37" i="5"/>
  <c r="R37" i="5"/>
  <c r="O37" i="5"/>
  <c r="L37" i="5"/>
  <c r="I37" i="5"/>
  <c r="CO29" i="5"/>
  <c r="CL29" i="5"/>
  <c r="CI29" i="5"/>
  <c r="CF29" i="5"/>
  <c r="CC29" i="5"/>
  <c r="BZ29" i="5"/>
  <c r="BW29" i="5"/>
  <c r="BT29" i="5"/>
  <c r="BQ29" i="5"/>
  <c r="BN29" i="5"/>
  <c r="BK29" i="5"/>
  <c r="BH29" i="5"/>
  <c r="BE29" i="5"/>
  <c r="BB29" i="5"/>
  <c r="AY29" i="5"/>
  <c r="AV29" i="5"/>
  <c r="AS29" i="5"/>
  <c r="AP29" i="5"/>
  <c r="AM29" i="5"/>
  <c r="AJ29" i="5"/>
  <c r="AG29" i="5"/>
  <c r="AD29" i="5"/>
  <c r="AA29" i="5"/>
  <c r="X29" i="5"/>
  <c r="U29" i="5"/>
  <c r="R29" i="5"/>
  <c r="O29" i="5"/>
  <c r="L29" i="5"/>
  <c r="I29" i="5"/>
  <c r="CO15" i="5"/>
  <c r="CO13" i="5"/>
  <c r="CL15" i="5"/>
  <c r="CL13" i="5"/>
  <c r="CI15" i="5"/>
  <c r="CI13" i="5"/>
  <c r="CF15" i="5"/>
  <c r="CF13" i="5"/>
  <c r="CC15" i="5"/>
  <c r="CC13" i="5"/>
  <c r="BZ15" i="5"/>
  <c r="BZ13" i="5"/>
  <c r="BW15" i="5"/>
  <c r="BW13" i="5"/>
  <c r="BT15" i="5"/>
  <c r="BT13" i="5"/>
  <c r="BQ15" i="5"/>
  <c r="BQ13" i="5"/>
  <c r="BN15" i="5"/>
  <c r="BN13" i="5"/>
  <c r="BK15" i="5"/>
  <c r="BK13" i="5"/>
  <c r="BH15" i="5"/>
  <c r="BH13" i="5"/>
  <c r="BE15" i="5"/>
  <c r="BE13" i="5"/>
  <c r="BB15" i="5"/>
  <c r="BB13" i="5"/>
  <c r="AY15" i="5"/>
  <c r="AY13" i="5"/>
  <c r="AV15" i="5"/>
  <c r="AV13" i="5"/>
  <c r="AS15" i="5"/>
  <c r="AS13" i="5"/>
  <c r="AP15" i="5"/>
  <c r="AP13" i="5"/>
  <c r="AM15" i="5"/>
  <c r="AM13" i="5"/>
  <c r="AJ15" i="5"/>
  <c r="AJ13" i="5"/>
  <c r="AG15" i="5"/>
  <c r="AG13" i="5"/>
  <c r="AD15" i="5"/>
  <c r="AD13" i="5"/>
  <c r="AA15" i="5"/>
  <c r="AA13" i="5"/>
  <c r="X15" i="5"/>
  <c r="X13" i="5"/>
  <c r="U15" i="5"/>
  <c r="U13" i="5"/>
  <c r="R15" i="5"/>
  <c r="R13" i="5"/>
  <c r="O15" i="5"/>
  <c r="O13" i="5"/>
  <c r="L15" i="5"/>
  <c r="L13" i="5"/>
  <c r="I15" i="5"/>
  <c r="I13" i="5"/>
  <c r="F88" i="5" l="1"/>
  <c r="F83" i="5"/>
  <c r="F78" i="5"/>
  <c r="F52" i="5"/>
  <c r="F49" i="5"/>
  <c r="F44" i="5"/>
  <c r="F29" i="5"/>
  <c r="F37" i="5"/>
  <c r="F15" i="5"/>
  <c r="F13" i="5"/>
  <c r="I57" i="5" l="1"/>
  <c r="I91" i="5" s="1"/>
  <c r="O57" i="5"/>
  <c r="O91" i="5" s="1"/>
  <c r="R57" i="5"/>
  <c r="R91" i="5" s="1"/>
  <c r="X57" i="5"/>
  <c r="X91" i="5" s="1"/>
  <c r="AA57" i="5"/>
  <c r="AA91" i="5" s="1"/>
  <c r="AG57" i="5"/>
  <c r="AG91" i="5" s="1"/>
  <c r="AJ57" i="5"/>
  <c r="AJ91" i="5" s="1"/>
  <c r="AP57" i="5"/>
  <c r="AP91" i="5" s="1"/>
  <c r="AS57" i="5"/>
  <c r="AS91" i="5" s="1"/>
  <c r="AY57" i="5"/>
  <c r="AY91" i="5" s="1"/>
  <c r="BB57" i="5"/>
  <c r="BB91" i="5" s="1"/>
  <c r="BH57" i="5"/>
  <c r="BH91" i="5" s="1"/>
  <c r="BK57" i="5"/>
  <c r="BK91" i="5" s="1"/>
  <c r="BQ57" i="5"/>
  <c r="BQ91" i="5" s="1"/>
  <c r="BT57" i="5"/>
  <c r="BT91" i="5" s="1"/>
  <c r="BZ57" i="5"/>
  <c r="BZ91" i="5" s="1"/>
  <c r="CC57" i="5"/>
  <c r="CC91" i="5" s="1"/>
  <c r="CI57" i="5"/>
  <c r="CI91" i="5" s="1"/>
  <c r="CL57" i="5"/>
  <c r="CL91" i="5" s="1"/>
  <c r="CL90" i="5" l="1"/>
  <c r="J35" i="9"/>
  <c r="CI90" i="5"/>
  <c r="J34" i="9"/>
  <c r="CC90" i="5"/>
  <c r="J32" i="9"/>
  <c r="BZ90" i="5"/>
  <c r="J31" i="9"/>
  <c r="BT90" i="5"/>
  <c r="J29" i="9"/>
  <c r="BK90" i="5"/>
  <c r="J26" i="9"/>
  <c r="BH90" i="5"/>
  <c r="J25" i="9"/>
  <c r="BB90" i="5"/>
  <c r="J23" i="9"/>
  <c r="AY90" i="5"/>
  <c r="J22" i="9"/>
  <c r="AS90" i="5"/>
  <c r="J20" i="9"/>
  <c r="AP90" i="5"/>
  <c r="J19" i="9"/>
  <c r="AJ90" i="5"/>
  <c r="J17" i="9"/>
  <c r="AG90" i="5"/>
  <c r="J16" i="9"/>
  <c r="AA90" i="5"/>
  <c r="J14" i="9"/>
  <c r="R90" i="5"/>
  <c r="J11" i="9"/>
  <c r="X90" i="5"/>
  <c r="J13" i="9"/>
  <c r="BQ90" i="5"/>
  <c r="J28" i="9"/>
  <c r="O90" i="5"/>
  <c r="J10" i="9"/>
  <c r="I90" i="5"/>
  <c r="J8" i="9"/>
  <c r="BW57" i="5"/>
  <c r="BW91" i="5" s="1"/>
  <c r="AM57" i="5"/>
  <c r="AM91" i="5" s="1"/>
  <c r="BN57" i="5"/>
  <c r="BN91" i="5" s="1"/>
  <c r="AD57" i="5"/>
  <c r="AD91" i="5" s="1"/>
  <c r="CO57" i="5"/>
  <c r="CO91" i="5" s="1"/>
  <c r="BE57" i="5"/>
  <c r="BE91" i="5" s="1"/>
  <c r="U57" i="5"/>
  <c r="U91" i="5" s="1"/>
  <c r="CF57" i="5"/>
  <c r="CF91" i="5" s="1"/>
  <c r="AV57" i="5"/>
  <c r="AV91" i="5" s="1"/>
  <c r="L57" i="5"/>
  <c r="L91" i="5" s="1"/>
  <c r="F57" i="5"/>
  <c r="J7" i="9" l="1"/>
  <c r="F91" i="5"/>
  <c r="F90" i="5" s="1"/>
  <c r="CO90" i="5"/>
  <c r="J36" i="9"/>
  <c r="CF90" i="5"/>
  <c r="J33" i="9"/>
  <c r="BW90" i="5"/>
  <c r="J30" i="9"/>
  <c r="BE90" i="5"/>
  <c r="J24" i="9"/>
  <c r="AV90" i="5"/>
  <c r="J21" i="9"/>
  <c r="AM90" i="5"/>
  <c r="J18" i="9"/>
  <c r="AD90" i="5"/>
  <c r="J15" i="9"/>
  <c r="U90" i="5"/>
  <c r="J12" i="9"/>
  <c r="BN90" i="5"/>
  <c r="J27" i="9"/>
  <c r="L90" i="5"/>
  <c r="J9" i="9"/>
  <c r="CO12" i="5" l="1"/>
  <c r="CO11" i="5"/>
  <c r="CO10" i="5"/>
  <c r="CO9" i="5"/>
  <c r="CO8" i="5"/>
  <c r="CO95" i="5" s="1"/>
  <c r="CL12" i="5"/>
  <c r="CL11" i="5"/>
  <c r="CL10" i="5"/>
  <c r="CL9" i="5"/>
  <c r="CL8" i="5"/>
  <c r="CL95" i="5" s="1"/>
  <c r="CI12" i="5"/>
  <c r="CI11" i="5"/>
  <c r="CI10" i="5"/>
  <c r="CI9" i="5"/>
  <c r="CI8" i="5"/>
  <c r="CI95" i="5" s="1"/>
  <c r="CF10" i="5"/>
  <c r="CF12" i="5"/>
  <c r="CF11" i="5"/>
  <c r="CF9" i="5"/>
  <c r="CF8" i="5"/>
  <c r="CF95" i="5" s="1"/>
  <c r="CC12" i="5"/>
  <c r="CC11" i="5"/>
  <c r="CC10" i="5"/>
  <c r="CC9" i="5"/>
  <c r="CC8" i="5"/>
  <c r="CC95" i="5" s="1"/>
  <c r="BZ12" i="5"/>
  <c r="BZ11" i="5"/>
  <c r="BZ10" i="5"/>
  <c r="BZ9" i="5"/>
  <c r="BZ8" i="5"/>
  <c r="BZ95" i="5" s="1"/>
  <c r="BW12" i="5"/>
  <c r="BW11" i="5"/>
  <c r="BW10" i="5"/>
  <c r="BW9" i="5"/>
  <c r="BW8" i="5"/>
  <c r="BW95" i="5" s="1"/>
  <c r="BT12" i="5"/>
  <c r="BT11" i="5"/>
  <c r="BT10" i="5"/>
  <c r="BT9" i="5"/>
  <c r="BT8" i="5"/>
  <c r="BT95" i="5" s="1"/>
  <c r="BQ12" i="5"/>
  <c r="BQ11" i="5"/>
  <c r="BQ10" i="5"/>
  <c r="BQ9" i="5"/>
  <c r="BQ8" i="5"/>
  <c r="BQ95" i="5" s="1"/>
  <c r="BN12" i="5"/>
  <c r="BN11" i="5"/>
  <c r="BN10" i="5"/>
  <c r="BN9" i="5"/>
  <c r="BN8" i="5"/>
  <c r="BN95" i="5" s="1"/>
  <c r="BK12" i="5"/>
  <c r="BK11" i="5"/>
  <c r="BK10" i="5"/>
  <c r="BK9" i="5"/>
  <c r="BK8" i="5"/>
  <c r="BK95" i="5" s="1"/>
  <c r="BH12" i="5"/>
  <c r="BH11" i="5"/>
  <c r="BH10" i="5"/>
  <c r="BH9" i="5"/>
  <c r="BH8" i="5"/>
  <c r="BH95" i="5" s="1"/>
  <c r="BE12" i="5"/>
  <c r="BE11" i="5"/>
  <c r="BE10" i="5"/>
  <c r="BE9" i="5"/>
  <c r="BE8" i="5"/>
  <c r="BE95" i="5" s="1"/>
  <c r="BB12" i="5"/>
  <c r="BB11" i="5"/>
  <c r="BB10" i="5"/>
  <c r="BB9" i="5"/>
  <c r="BB8" i="5"/>
  <c r="BB95" i="5" s="1"/>
  <c r="AY12" i="5"/>
  <c r="AY11" i="5"/>
  <c r="AY10" i="5"/>
  <c r="AY9" i="5"/>
  <c r="AY8" i="5"/>
  <c r="AY95" i="5" s="1"/>
  <c r="AV12" i="5"/>
  <c r="AV11" i="5"/>
  <c r="AV10" i="5"/>
  <c r="AV9" i="5"/>
  <c r="AV8" i="5"/>
  <c r="AV95" i="5" s="1"/>
  <c r="AS11" i="5"/>
  <c r="AS10" i="5"/>
  <c r="AS9" i="5"/>
  <c r="AS8" i="5"/>
  <c r="AS95" i="5" s="1"/>
  <c r="AS12" i="5"/>
  <c r="AP12" i="5"/>
  <c r="AP11" i="5"/>
  <c r="AP10" i="5"/>
  <c r="AP9" i="5"/>
  <c r="AP8" i="5"/>
  <c r="AP95" i="5" s="1"/>
  <c r="AM12" i="5"/>
  <c r="AM11" i="5"/>
  <c r="AM10" i="5"/>
  <c r="AM9" i="5"/>
  <c r="AM8" i="5"/>
  <c r="AM95" i="5" s="1"/>
  <c r="AJ12" i="5"/>
  <c r="AJ11" i="5"/>
  <c r="AJ10" i="5"/>
  <c r="AJ9" i="5"/>
  <c r="AJ8" i="5"/>
  <c r="AG12" i="5"/>
  <c r="AG11" i="5"/>
  <c r="AG10" i="5"/>
  <c r="AG9" i="5"/>
  <c r="AG8" i="5"/>
  <c r="AD12" i="5"/>
  <c r="AD11" i="5"/>
  <c r="AD10" i="5"/>
  <c r="AD9" i="5"/>
  <c r="AD8" i="5"/>
  <c r="AA12" i="5"/>
  <c r="AA11" i="5"/>
  <c r="AA10" i="5"/>
  <c r="AA9" i="5"/>
  <c r="AA8" i="5"/>
  <c r="X12" i="5"/>
  <c r="X11" i="5"/>
  <c r="X10" i="5"/>
  <c r="X9" i="5"/>
  <c r="X8" i="5"/>
  <c r="U12" i="5"/>
  <c r="U11" i="5"/>
  <c r="U10" i="5"/>
  <c r="U9" i="5"/>
  <c r="U8" i="5"/>
  <c r="R12" i="5"/>
  <c r="R11" i="5"/>
  <c r="R10" i="5"/>
  <c r="R9" i="5"/>
  <c r="R8" i="5"/>
  <c r="O12" i="5"/>
  <c r="O11" i="5"/>
  <c r="O10" i="5"/>
  <c r="O9" i="5"/>
  <c r="O8" i="5"/>
  <c r="L12" i="5"/>
  <c r="L11" i="5"/>
  <c r="L10" i="5"/>
  <c r="L9" i="5"/>
  <c r="L8" i="5"/>
  <c r="I12" i="5"/>
  <c r="I11" i="5"/>
  <c r="I10" i="5"/>
  <c r="I9" i="5"/>
  <c r="I8" i="5"/>
  <c r="F9" i="5"/>
  <c r="F10" i="5"/>
  <c r="F11" i="5"/>
  <c r="F12" i="5"/>
  <c r="F8" i="5"/>
  <c r="X95" i="5" l="1"/>
  <c r="AA95" i="5"/>
  <c r="AJ95" i="5"/>
  <c r="AG95" i="5"/>
  <c r="AD95" i="5"/>
  <c r="U95" i="5"/>
  <c r="R95" i="5"/>
  <c r="O95" i="5"/>
  <c r="L95" i="5"/>
  <c r="I95" i="5"/>
  <c r="F95" i="5"/>
  <c r="C36" i="9"/>
  <c r="C35" i="9"/>
  <c r="C34" i="9"/>
  <c r="C33" i="9"/>
  <c r="C32" i="9"/>
  <c r="C31" i="9"/>
  <c r="C30" i="9"/>
  <c r="C29" i="9"/>
  <c r="C28" i="9"/>
  <c r="C27" i="9"/>
  <c r="C26" i="9"/>
  <c r="C25" i="9"/>
  <c r="C24" i="9"/>
  <c r="C23" i="9"/>
  <c r="C22" i="9"/>
  <c r="C21" i="9"/>
  <c r="C20" i="9"/>
  <c r="C19" i="9"/>
  <c r="C18" i="9"/>
  <c r="C17" i="9"/>
  <c r="I17" i="9" s="1"/>
  <c r="C16" i="9"/>
  <c r="I16" i="9" s="1"/>
  <c r="C15" i="9"/>
  <c r="I15" i="9" s="1"/>
  <c r="C14" i="9"/>
  <c r="I14" i="9" s="1"/>
  <c r="C13" i="9"/>
  <c r="I13" i="9" s="1"/>
  <c r="C12" i="9"/>
  <c r="I12" i="9" s="1"/>
  <c r="C11" i="9"/>
  <c r="I11" i="9" s="1"/>
  <c r="C10" i="9"/>
  <c r="I10" i="9" s="1"/>
  <c r="C9" i="9"/>
  <c r="I9" i="9" s="1"/>
  <c r="C8" i="9"/>
  <c r="I8" i="9" s="1"/>
  <c r="C7" i="9"/>
  <c r="I7" i="9" s="1"/>
  <c r="X6" i="5" l="1"/>
  <c r="A12" i="8" s="1"/>
  <c r="H6" i="7"/>
  <c r="AV6" i="5"/>
  <c r="P6" i="7"/>
  <c r="BE6" i="5"/>
  <c r="S6" i="7"/>
  <c r="AY6" i="5"/>
  <c r="Q6" i="7"/>
  <c r="CF6" i="5"/>
  <c r="AB6" i="7"/>
  <c r="BW6" i="5"/>
  <c r="Y6" i="7"/>
  <c r="AD6" i="5"/>
  <c r="J6" i="7"/>
  <c r="AG6" i="5"/>
  <c r="K6" i="7"/>
  <c r="AJ6" i="5"/>
  <c r="L6" i="7"/>
  <c r="AM6" i="5"/>
  <c r="M6" i="7"/>
  <c r="BK6" i="5"/>
  <c r="U6" i="7"/>
  <c r="CI6" i="5"/>
  <c r="AC6" i="7"/>
  <c r="BT6" i="5"/>
  <c r="X6" i="7"/>
  <c r="I6" i="5"/>
  <c r="A7" i="8" s="1"/>
  <c r="C6" i="7"/>
  <c r="O6" i="5"/>
  <c r="E6" i="7"/>
  <c r="AP6" i="5"/>
  <c r="N6" i="7"/>
  <c r="CL6" i="5"/>
  <c r="AD6" i="7"/>
  <c r="AA6" i="5"/>
  <c r="A13" i="8" s="1"/>
  <c r="I6" i="7"/>
  <c r="BB6" i="5"/>
  <c r="R6" i="7"/>
  <c r="CC6" i="5"/>
  <c r="AA6" i="7"/>
  <c r="BH6" i="5"/>
  <c r="T6" i="7"/>
  <c r="R6" i="5"/>
  <c r="A10" i="8" s="1"/>
  <c r="F6" i="7"/>
  <c r="BN6" i="5"/>
  <c r="V6" i="7"/>
  <c r="AS6" i="5"/>
  <c r="O6" i="7"/>
  <c r="BQ6" i="5"/>
  <c r="W6" i="7"/>
  <c r="CO6" i="5"/>
  <c r="AE6" i="7"/>
  <c r="L6" i="5"/>
  <c r="D6" i="7"/>
  <c r="BZ6" i="5"/>
  <c r="Z6" i="7"/>
  <c r="U6" i="5"/>
  <c r="A11" i="8" s="1"/>
  <c r="G6" i="7"/>
  <c r="B6" i="7"/>
  <c r="I36" i="8" l="1"/>
  <c r="G36" i="8"/>
  <c r="E36" i="8"/>
  <c r="C36" i="8"/>
  <c r="H36" i="8"/>
  <c r="F36" i="8"/>
  <c r="E40" i="8"/>
  <c r="D36" i="8"/>
  <c r="I7" i="8"/>
  <c r="G7" i="8"/>
  <c r="F7" i="8"/>
  <c r="D7" i="8"/>
  <c r="E7" i="8"/>
  <c r="C7" i="8"/>
  <c r="H7" i="8"/>
  <c r="A8" i="8"/>
  <c r="A64" i="10"/>
  <c r="A35" i="8"/>
  <c r="A35" i="1"/>
  <c r="A62" i="10"/>
  <c r="A34" i="8"/>
  <c r="C34" i="8" s="1"/>
  <c r="A34" i="1"/>
  <c r="A60" i="10"/>
  <c r="A33" i="8"/>
  <c r="A33" i="1"/>
  <c r="A58" i="10"/>
  <c r="A32" i="8"/>
  <c r="I32" i="8" s="1"/>
  <c r="A32" i="1"/>
  <c r="A56" i="10"/>
  <c r="A31" i="8"/>
  <c r="A31" i="1"/>
  <c r="A54" i="10"/>
  <c r="A30" i="8"/>
  <c r="A30" i="1"/>
  <c r="A52" i="10"/>
  <c r="A29" i="8"/>
  <c r="A29" i="1"/>
  <c r="A50" i="10"/>
  <c r="A28" i="8"/>
  <c r="A28" i="1"/>
  <c r="A48" i="10"/>
  <c r="A27" i="8"/>
  <c r="I27" i="8" s="1"/>
  <c r="A27" i="1"/>
  <c r="A46" i="10"/>
  <c r="A26" i="8"/>
  <c r="A26" i="1"/>
  <c r="A44" i="10"/>
  <c r="A25" i="8"/>
  <c r="A25" i="1"/>
  <c r="A42" i="10"/>
  <c r="A24" i="8"/>
  <c r="D24" i="8" s="1"/>
  <c r="A24" i="1"/>
  <c r="A40" i="10"/>
  <c r="A23" i="8"/>
  <c r="A23" i="1"/>
  <c r="A38" i="10"/>
  <c r="A22" i="8"/>
  <c r="A22" i="1"/>
  <c r="A36" i="10"/>
  <c r="A21" i="8"/>
  <c r="A21" i="1"/>
  <c r="A34" i="10"/>
  <c r="A20" i="8"/>
  <c r="A20" i="1"/>
  <c r="A32" i="10"/>
  <c r="A19" i="8"/>
  <c r="I19" i="8" s="1"/>
  <c r="A19" i="1"/>
  <c r="A30" i="10"/>
  <c r="A18" i="8"/>
  <c r="A18" i="1"/>
  <c r="A28" i="10"/>
  <c r="A17" i="8"/>
  <c r="A17" i="1"/>
  <c r="A26" i="10"/>
  <c r="A16" i="8"/>
  <c r="D16" i="8" s="1"/>
  <c r="A16" i="1"/>
  <c r="A24" i="10"/>
  <c r="A15" i="8"/>
  <c r="D15" i="8" s="1"/>
  <c r="A15" i="1"/>
  <c r="A22" i="10"/>
  <c r="A14" i="8"/>
  <c r="A14" i="1"/>
  <c r="D34" i="8"/>
  <c r="F26" i="8"/>
  <c r="D13" i="8"/>
  <c r="D12" i="8"/>
  <c r="C11" i="8"/>
  <c r="G30" i="8"/>
  <c r="E26" i="8"/>
  <c r="I22" i="8"/>
  <c r="G18" i="8"/>
  <c r="C14" i="8"/>
  <c r="C13" i="8"/>
  <c r="C12" i="8"/>
  <c r="I10" i="8"/>
  <c r="G31" i="8"/>
  <c r="F30" i="8"/>
  <c r="D26" i="8"/>
  <c r="H22" i="8"/>
  <c r="F18" i="8"/>
  <c r="I11" i="8"/>
  <c r="H10" i="8"/>
  <c r="I34" i="8"/>
  <c r="E30" i="8"/>
  <c r="C26" i="8"/>
  <c r="I24" i="8"/>
  <c r="G22" i="8"/>
  <c r="E18" i="8"/>
  <c r="I14" i="8"/>
  <c r="I13" i="8"/>
  <c r="I12" i="8"/>
  <c r="H11" i="8"/>
  <c r="G10" i="8"/>
  <c r="H34" i="8"/>
  <c r="D30" i="8"/>
  <c r="H24" i="8"/>
  <c r="F22" i="8"/>
  <c r="D18" i="8"/>
  <c r="H14" i="8"/>
  <c r="H13" i="8"/>
  <c r="H12" i="8"/>
  <c r="G11" i="8"/>
  <c r="F10" i="8"/>
  <c r="G34" i="8"/>
  <c r="C30" i="8"/>
  <c r="I26" i="8"/>
  <c r="G24" i="8"/>
  <c r="E22" i="8"/>
  <c r="C18" i="8"/>
  <c r="G14" i="8"/>
  <c r="G13" i="8"/>
  <c r="G12" i="8"/>
  <c r="F11" i="8"/>
  <c r="E10" i="8"/>
  <c r="F34" i="8"/>
  <c r="H26" i="8"/>
  <c r="F24" i="8"/>
  <c r="D22" i="8"/>
  <c r="D21" i="8"/>
  <c r="F14" i="8"/>
  <c r="F13" i="8"/>
  <c r="F12" i="8"/>
  <c r="E11" i="8"/>
  <c r="D10" i="8"/>
  <c r="F35" i="8"/>
  <c r="E34" i="8"/>
  <c r="I30" i="8"/>
  <c r="G26" i="8"/>
  <c r="C22" i="8"/>
  <c r="I18" i="8"/>
  <c r="E14" i="8"/>
  <c r="E13" i="8"/>
  <c r="E12" i="8"/>
  <c r="D11" i="8"/>
  <c r="C10" i="8"/>
  <c r="A9" i="8"/>
  <c r="A20" i="10"/>
  <c r="A13" i="1"/>
  <c r="A18" i="10"/>
  <c r="A12" i="1"/>
  <c r="A16" i="10"/>
  <c r="A11" i="1"/>
  <c r="A14" i="10"/>
  <c r="A10" i="1"/>
  <c r="A12" i="10"/>
  <c r="A9" i="1"/>
  <c r="A10" i="10"/>
  <c r="A8" i="1"/>
  <c r="A8" i="10"/>
  <c r="A7" i="1"/>
  <c r="F6" i="5"/>
  <c r="O76" i="7" s="1"/>
  <c r="K28" i="10" l="1"/>
  <c r="G28" i="10"/>
  <c r="L28" i="10"/>
  <c r="K30" i="10"/>
  <c r="G30" i="10"/>
  <c r="L30" i="10"/>
  <c r="K32" i="10"/>
  <c r="G32" i="10"/>
  <c r="L32" i="10"/>
  <c r="K34" i="10"/>
  <c r="G34" i="10"/>
  <c r="L34" i="10"/>
  <c r="K36" i="10"/>
  <c r="G36" i="10"/>
  <c r="L36" i="10"/>
  <c r="K38" i="10"/>
  <c r="G38" i="10"/>
  <c r="L38" i="10"/>
  <c r="K40" i="10"/>
  <c r="G40" i="10"/>
  <c r="L40" i="10"/>
  <c r="K42" i="10"/>
  <c r="G42" i="10"/>
  <c r="L42" i="10"/>
  <c r="K44" i="10"/>
  <c r="G44" i="10"/>
  <c r="L44" i="10"/>
  <c r="K46" i="10"/>
  <c r="G46" i="10"/>
  <c r="L46" i="10"/>
  <c r="K48" i="10"/>
  <c r="G48" i="10"/>
  <c r="L48" i="10"/>
  <c r="K50" i="10"/>
  <c r="G50" i="10"/>
  <c r="L50" i="10"/>
  <c r="K52" i="10"/>
  <c r="G52" i="10"/>
  <c r="L52" i="10"/>
  <c r="K54" i="10"/>
  <c r="G54" i="10"/>
  <c r="L54" i="10"/>
  <c r="K56" i="10"/>
  <c r="G56" i="10"/>
  <c r="L56" i="10"/>
  <c r="K58" i="10"/>
  <c r="G58" i="10"/>
  <c r="L58" i="10"/>
  <c r="B35" i="8"/>
  <c r="K64" i="10"/>
  <c r="G64" i="10"/>
  <c r="L64" i="10"/>
  <c r="K62" i="10"/>
  <c r="G62" i="10"/>
  <c r="L62" i="10"/>
  <c r="J36" i="8"/>
  <c r="K60" i="10"/>
  <c r="G60" i="10"/>
  <c r="L60" i="10"/>
  <c r="K36" i="8"/>
  <c r="L22" i="10"/>
  <c r="G22" i="10"/>
  <c r="G14" i="10"/>
  <c r="L14" i="10"/>
  <c r="G24" i="10"/>
  <c r="L24" i="10"/>
  <c r="G20" i="10"/>
  <c r="L20" i="10"/>
  <c r="G12" i="10"/>
  <c r="L12" i="10"/>
  <c r="L8" i="10"/>
  <c r="G8" i="10"/>
  <c r="G16" i="10"/>
  <c r="L16" i="10"/>
  <c r="L26" i="10"/>
  <c r="G26" i="10"/>
  <c r="L10" i="10"/>
  <c r="G10" i="10"/>
  <c r="L18" i="10"/>
  <c r="G18" i="10"/>
  <c r="C32" i="8"/>
  <c r="H16" i="8"/>
  <c r="G16" i="8"/>
  <c r="E32" i="8"/>
  <c r="G32" i="8"/>
  <c r="E16" i="8"/>
  <c r="I16" i="8"/>
  <c r="C16" i="8"/>
  <c r="H32" i="8"/>
  <c r="E24" i="8"/>
  <c r="D32" i="8"/>
  <c r="F32" i="8"/>
  <c r="C24" i="8"/>
  <c r="K8" i="10"/>
  <c r="H27" i="8"/>
  <c r="K18" i="10"/>
  <c r="K10" i="10"/>
  <c r="F27" i="8"/>
  <c r="K20" i="10"/>
  <c r="K12" i="10"/>
  <c r="E27" i="8"/>
  <c r="B9" i="8"/>
  <c r="F16" i="8"/>
  <c r="B16" i="8"/>
  <c r="B24" i="8"/>
  <c r="B32" i="8"/>
  <c r="K14" i="10"/>
  <c r="K26" i="10"/>
  <c r="G19" i="8"/>
  <c r="B19" i="8"/>
  <c r="D27" i="8"/>
  <c r="B27" i="8"/>
  <c r="E35" i="8"/>
  <c r="D14" i="8"/>
  <c r="J14" i="8" s="1"/>
  <c r="B14" i="8"/>
  <c r="B22" i="8"/>
  <c r="B30" i="8"/>
  <c r="K16" i="10"/>
  <c r="K22" i="10"/>
  <c r="D17" i="8"/>
  <c r="B17" i="8"/>
  <c r="C25" i="8"/>
  <c r="B25" i="8"/>
  <c r="I33" i="8"/>
  <c r="B33" i="8"/>
  <c r="B8" i="8"/>
  <c r="B12" i="8"/>
  <c r="G20" i="8"/>
  <c r="B20" i="8"/>
  <c r="H28" i="8"/>
  <c r="B28" i="8"/>
  <c r="B13" i="8"/>
  <c r="B15" i="8"/>
  <c r="E23" i="8"/>
  <c r="B23" i="8"/>
  <c r="H31" i="8"/>
  <c r="B31" i="8"/>
  <c r="B7" i="8"/>
  <c r="K24" i="10"/>
  <c r="H18" i="8"/>
  <c r="K18" i="8" s="1"/>
  <c r="B18" i="8"/>
  <c r="B26" i="8"/>
  <c r="B34" i="8"/>
  <c r="B11" i="8"/>
  <c r="F21" i="8"/>
  <c r="B21" i="8"/>
  <c r="F29" i="8"/>
  <c r="B29" i="8"/>
  <c r="B10" i="8"/>
  <c r="AE72" i="7"/>
  <c r="AE51" i="7"/>
  <c r="H73" i="7"/>
  <c r="H49" i="7"/>
  <c r="AB71" i="7"/>
  <c r="AB73" i="7"/>
  <c r="L71" i="7"/>
  <c r="L73" i="7"/>
  <c r="X76" i="7"/>
  <c r="X72" i="7"/>
  <c r="AD50" i="7"/>
  <c r="AD72" i="7"/>
  <c r="T47" i="7"/>
  <c r="T74" i="7"/>
  <c r="T75" i="7"/>
  <c r="W69" i="7"/>
  <c r="W68" i="7"/>
  <c r="G72" i="7"/>
  <c r="G51" i="7"/>
  <c r="B67" i="7"/>
  <c r="B70" i="7"/>
  <c r="Y48" i="7"/>
  <c r="Y69" i="7"/>
  <c r="I76" i="7"/>
  <c r="I69" i="7"/>
  <c r="AA66" i="7"/>
  <c r="AA71" i="7"/>
  <c r="M50" i="7"/>
  <c r="M71" i="7"/>
  <c r="F70" i="7"/>
  <c r="F66" i="7"/>
  <c r="F73" i="7"/>
  <c r="N66" i="7"/>
  <c r="N65" i="7"/>
  <c r="P50" i="7"/>
  <c r="P66" i="7"/>
  <c r="C68" i="7"/>
  <c r="C67" i="7"/>
  <c r="K51" i="7"/>
  <c r="K50" i="7"/>
  <c r="S74" i="7"/>
  <c r="S70" i="7"/>
  <c r="J74" i="7"/>
  <c r="J51" i="7"/>
  <c r="U67" i="7"/>
  <c r="U69" i="7"/>
  <c r="E50" i="7"/>
  <c r="E71" i="7"/>
  <c r="E70" i="7"/>
  <c r="R65" i="7"/>
  <c r="R68" i="7"/>
  <c r="V49" i="7"/>
  <c r="V48" i="7"/>
  <c r="D71" i="7"/>
  <c r="D70" i="7"/>
  <c r="AC72" i="7"/>
  <c r="AC76" i="7"/>
  <c r="Z71" i="7"/>
  <c r="Z67" i="7"/>
  <c r="Q68" i="7"/>
  <c r="Q47" i="7"/>
  <c r="O65" i="7"/>
  <c r="O69" i="7"/>
  <c r="AE69" i="7"/>
  <c r="AE68" i="7"/>
  <c r="H50" i="7"/>
  <c r="H66" i="7"/>
  <c r="AB51" i="7"/>
  <c r="AB70" i="7"/>
  <c r="L74" i="7"/>
  <c r="L70" i="7"/>
  <c r="X48" i="7"/>
  <c r="X70" i="7"/>
  <c r="AD67" i="7"/>
  <c r="AD71" i="7"/>
  <c r="T72" i="7"/>
  <c r="T48" i="7"/>
  <c r="W50" i="7"/>
  <c r="W67" i="7"/>
  <c r="W76" i="7"/>
  <c r="G67" i="7"/>
  <c r="G68" i="7"/>
  <c r="B48" i="7"/>
  <c r="B51" i="7"/>
  <c r="Y70" i="7"/>
  <c r="Y65" i="7"/>
  <c r="I70" i="7"/>
  <c r="I48" i="7"/>
  <c r="AA74" i="7"/>
  <c r="AA70" i="7"/>
  <c r="M67" i="7"/>
  <c r="M51" i="7"/>
  <c r="F50" i="7"/>
  <c r="F74" i="7"/>
  <c r="N47" i="7"/>
  <c r="N74" i="7"/>
  <c r="N73" i="7"/>
  <c r="P67" i="7"/>
  <c r="P74" i="7"/>
  <c r="C76" i="7"/>
  <c r="C75" i="7"/>
  <c r="K68" i="7"/>
  <c r="K67" i="7"/>
  <c r="S51" i="7"/>
  <c r="S50" i="7"/>
  <c r="J71" i="7"/>
  <c r="J50" i="7"/>
  <c r="U75" i="7"/>
  <c r="U51" i="7"/>
  <c r="E67" i="7"/>
  <c r="E69" i="7"/>
  <c r="R49" i="7"/>
  <c r="R73" i="7"/>
  <c r="R69" i="7"/>
  <c r="V66" i="7"/>
  <c r="V65" i="7"/>
  <c r="D51" i="7"/>
  <c r="D50" i="7"/>
  <c r="AC49" i="7"/>
  <c r="AC48" i="7"/>
  <c r="Z76" i="7"/>
  <c r="Z75" i="7"/>
  <c r="Q76" i="7"/>
  <c r="Q72" i="7"/>
  <c r="O73" i="7"/>
  <c r="O49" i="7"/>
  <c r="AE48" i="7"/>
  <c r="AE49" i="7"/>
  <c r="AE76" i="7"/>
  <c r="H67" i="7"/>
  <c r="H74" i="7"/>
  <c r="AB68" i="7"/>
  <c r="AB50" i="7"/>
  <c r="L51" i="7"/>
  <c r="L49" i="7"/>
  <c r="X65" i="7"/>
  <c r="X69" i="7"/>
  <c r="AD75" i="7"/>
  <c r="AD51" i="7"/>
  <c r="T69" i="7"/>
  <c r="T65" i="7"/>
  <c r="W48" i="7"/>
  <c r="W49" i="7"/>
  <c r="G48" i="7"/>
  <c r="G69" i="7"/>
  <c r="G76" i="7"/>
  <c r="B68" i="7"/>
  <c r="B71" i="7"/>
  <c r="Y73" i="7"/>
  <c r="Y49" i="7"/>
  <c r="I65" i="7"/>
  <c r="I47" i="7"/>
  <c r="AA51" i="7"/>
  <c r="AA50" i="7"/>
  <c r="M75" i="7"/>
  <c r="M68" i="7"/>
  <c r="F67" i="7"/>
  <c r="F71" i="7"/>
  <c r="N70" i="7"/>
  <c r="N72" i="7"/>
  <c r="P51" i="7"/>
  <c r="P75" i="7"/>
  <c r="P71" i="7"/>
  <c r="C71" i="7"/>
  <c r="C47" i="7"/>
  <c r="K76" i="7"/>
  <c r="K75" i="7"/>
  <c r="S68" i="7"/>
  <c r="S67" i="7"/>
  <c r="J48" i="7"/>
  <c r="J67" i="7"/>
  <c r="U47" i="7"/>
  <c r="U68" i="7"/>
  <c r="E75" i="7"/>
  <c r="E51" i="7"/>
  <c r="R66" i="7"/>
  <c r="R70" i="7"/>
  <c r="V70" i="7"/>
  <c r="V74" i="7"/>
  <c r="V73" i="7"/>
  <c r="D68" i="7"/>
  <c r="D67" i="7"/>
  <c r="AC66" i="7"/>
  <c r="AC65" i="7"/>
  <c r="Z48" i="7"/>
  <c r="Z68" i="7"/>
  <c r="Q70" i="7"/>
  <c r="Q65" i="7"/>
  <c r="O67" i="7"/>
  <c r="O66" i="7"/>
  <c r="I35" i="8"/>
  <c r="F19" i="8"/>
  <c r="AE65" i="7"/>
  <c r="AE66" i="7"/>
  <c r="H51" i="7"/>
  <c r="H75" i="7"/>
  <c r="H71" i="7"/>
  <c r="AB76" i="7"/>
  <c r="AB67" i="7"/>
  <c r="L68" i="7"/>
  <c r="L50" i="7"/>
  <c r="X73" i="7"/>
  <c r="X49" i="7"/>
  <c r="AD69" i="7"/>
  <c r="AD68" i="7"/>
  <c r="T71" i="7"/>
  <c r="T73" i="7"/>
  <c r="W65" i="7"/>
  <c r="W66" i="7"/>
  <c r="G65" i="7"/>
  <c r="G75" i="7"/>
  <c r="B65" i="7"/>
  <c r="B76" i="7"/>
  <c r="B72" i="7"/>
  <c r="Y50" i="7"/>
  <c r="Y66" i="7"/>
  <c r="I73" i="7"/>
  <c r="I49" i="7"/>
  <c r="AA68" i="7"/>
  <c r="AA67" i="7"/>
  <c r="M47" i="7"/>
  <c r="M76" i="7"/>
  <c r="F75" i="7"/>
  <c r="F51" i="7"/>
  <c r="N50" i="7"/>
  <c r="N71" i="7"/>
  <c r="P68" i="7"/>
  <c r="P70" i="7"/>
  <c r="C69" i="7"/>
  <c r="C48" i="7"/>
  <c r="C72" i="7"/>
  <c r="K48" i="7"/>
  <c r="K47" i="7"/>
  <c r="S76" i="7"/>
  <c r="S75" i="7"/>
  <c r="J65" i="7"/>
  <c r="J75" i="7"/>
  <c r="U72" i="7"/>
  <c r="U76" i="7"/>
  <c r="E47" i="7"/>
  <c r="E68" i="7"/>
  <c r="R74" i="7"/>
  <c r="R50" i="7"/>
  <c r="V50" i="7"/>
  <c r="V71" i="7"/>
  <c r="D66" i="7"/>
  <c r="D76" i="7"/>
  <c r="D75" i="7"/>
  <c r="AC74" i="7"/>
  <c r="AC73" i="7"/>
  <c r="Z65" i="7"/>
  <c r="Z47" i="7"/>
  <c r="Q48" i="7"/>
  <c r="Q69" i="7"/>
  <c r="O75" i="7"/>
  <c r="O74" i="7"/>
  <c r="E19" i="8"/>
  <c r="AE73" i="7"/>
  <c r="AE74" i="7"/>
  <c r="H68" i="7"/>
  <c r="H47" i="7"/>
  <c r="AB74" i="7"/>
  <c r="AB49" i="7"/>
  <c r="AB75" i="7"/>
  <c r="L76" i="7"/>
  <c r="L67" i="7"/>
  <c r="X50" i="7"/>
  <c r="X66" i="7"/>
  <c r="AD49" i="7"/>
  <c r="AD76" i="7"/>
  <c r="T66" i="7"/>
  <c r="T49" i="7"/>
  <c r="W73" i="7"/>
  <c r="W74" i="7"/>
  <c r="G73" i="7"/>
  <c r="G49" i="7"/>
  <c r="B73" i="7"/>
  <c r="B49" i="7"/>
  <c r="Y71" i="7"/>
  <c r="Y67" i="7"/>
  <c r="Y74" i="7"/>
  <c r="I50" i="7"/>
  <c r="I66" i="7"/>
  <c r="AA76" i="7"/>
  <c r="AA75" i="7"/>
  <c r="M72" i="7"/>
  <c r="M48" i="7"/>
  <c r="F69" i="7"/>
  <c r="F68" i="7"/>
  <c r="N67" i="7"/>
  <c r="N51" i="7"/>
  <c r="P76" i="7"/>
  <c r="P47" i="7"/>
  <c r="C49" i="7"/>
  <c r="C65" i="7"/>
  <c r="K69" i="7"/>
  <c r="K65" i="7"/>
  <c r="K72" i="7"/>
  <c r="S71" i="7"/>
  <c r="S47" i="7"/>
  <c r="J73" i="7"/>
  <c r="J47" i="7"/>
  <c r="U49" i="7"/>
  <c r="U48" i="7"/>
  <c r="E72" i="7"/>
  <c r="E76" i="7"/>
  <c r="R51" i="7"/>
  <c r="R67" i="7"/>
  <c r="V67" i="7"/>
  <c r="V47" i="7"/>
  <c r="D47" i="7"/>
  <c r="D74" i="7"/>
  <c r="AC50" i="7"/>
  <c r="AC69" i="7"/>
  <c r="AC70" i="7"/>
  <c r="Z73" i="7"/>
  <c r="Z72" i="7"/>
  <c r="Q50" i="7"/>
  <c r="Q49" i="7"/>
  <c r="O70" i="7"/>
  <c r="O71" i="7"/>
  <c r="H35" i="8"/>
  <c r="G27" i="8"/>
  <c r="AE70" i="7"/>
  <c r="AE71" i="7"/>
  <c r="H76" i="7"/>
  <c r="H72" i="7"/>
  <c r="AB47" i="7"/>
  <c r="AB66" i="7"/>
  <c r="L72" i="7"/>
  <c r="L66" i="7"/>
  <c r="L75" i="7"/>
  <c r="X67" i="7"/>
  <c r="X74" i="7"/>
  <c r="AD66" i="7"/>
  <c r="AD48" i="7"/>
  <c r="T51" i="7"/>
  <c r="T70" i="7"/>
  <c r="W70" i="7"/>
  <c r="W75" i="7"/>
  <c r="G70" i="7"/>
  <c r="G66" i="7"/>
  <c r="B66" i="7"/>
  <c r="B69" i="7"/>
  <c r="Y51" i="7"/>
  <c r="Y75" i="7"/>
  <c r="I71" i="7"/>
  <c r="I67" i="7"/>
  <c r="I74" i="7"/>
  <c r="AA48" i="7"/>
  <c r="AA47" i="7"/>
  <c r="M49" i="7"/>
  <c r="M65" i="7"/>
  <c r="F47" i="7"/>
  <c r="F76" i="7"/>
  <c r="N75" i="7"/>
  <c r="N68" i="7"/>
  <c r="P48" i="7"/>
  <c r="P72" i="7"/>
  <c r="C66" i="7"/>
  <c r="C73" i="7"/>
  <c r="K49" i="7"/>
  <c r="K73" i="7"/>
  <c r="S69" i="7"/>
  <c r="S48" i="7"/>
  <c r="S72" i="7"/>
  <c r="J68" i="7"/>
  <c r="J72" i="7"/>
  <c r="U66" i="7"/>
  <c r="U65" i="7"/>
  <c r="E49" i="7"/>
  <c r="E48" i="7"/>
  <c r="R71" i="7"/>
  <c r="R75" i="7"/>
  <c r="V75" i="7"/>
  <c r="V51" i="7"/>
  <c r="D72" i="7"/>
  <c r="D48" i="7"/>
  <c r="AC67" i="7"/>
  <c r="AC71" i="7"/>
  <c r="Z49" i="7"/>
  <c r="Z51" i="7"/>
  <c r="Z69" i="7"/>
  <c r="Q67" i="7"/>
  <c r="Q66" i="7"/>
  <c r="O47" i="7"/>
  <c r="O51" i="7"/>
  <c r="C19" i="8"/>
  <c r="G35" i="8"/>
  <c r="D19" i="8"/>
  <c r="C35" i="8"/>
  <c r="H19" i="8"/>
  <c r="D35" i="8"/>
  <c r="AE67" i="7"/>
  <c r="AE50" i="7"/>
  <c r="H48" i="7"/>
  <c r="H70" i="7"/>
  <c r="AB72" i="7"/>
  <c r="AB48" i="7"/>
  <c r="L47" i="7"/>
  <c r="L48" i="7"/>
  <c r="X51" i="7"/>
  <c r="X75" i="7"/>
  <c r="X71" i="7"/>
  <c r="AD74" i="7"/>
  <c r="AD65" i="7"/>
  <c r="T68" i="7"/>
  <c r="T50" i="7"/>
  <c r="W47" i="7"/>
  <c r="W71" i="7"/>
  <c r="G50" i="7"/>
  <c r="G74" i="7"/>
  <c r="B74" i="7"/>
  <c r="B75" i="7"/>
  <c r="Y68" i="7"/>
  <c r="Y72" i="7"/>
  <c r="I51" i="7"/>
  <c r="I75" i="7"/>
  <c r="AA69" i="7"/>
  <c r="AA65" i="7"/>
  <c r="AA72" i="7"/>
  <c r="M66" i="7"/>
  <c r="M73" i="7"/>
  <c r="F72" i="7"/>
  <c r="F48" i="7"/>
  <c r="N69" i="7"/>
  <c r="N76" i="7"/>
  <c r="P65" i="7"/>
  <c r="P69" i="7"/>
  <c r="C74" i="7"/>
  <c r="C70" i="7"/>
  <c r="K66" i="7"/>
  <c r="K71" i="7"/>
  <c r="S49" i="7"/>
  <c r="S65" i="7"/>
  <c r="J49" i="7"/>
  <c r="J76" i="7"/>
  <c r="J69" i="7"/>
  <c r="U74" i="7"/>
  <c r="U73" i="7"/>
  <c r="E66" i="7"/>
  <c r="E65" i="7"/>
  <c r="R76" i="7"/>
  <c r="R47" i="7"/>
  <c r="V69" i="7"/>
  <c r="V68" i="7"/>
  <c r="D49" i="7"/>
  <c r="D65" i="7"/>
  <c r="AC75" i="7"/>
  <c r="AC51" i="7"/>
  <c r="Z66" i="7"/>
  <c r="Z70" i="7"/>
  <c r="Q71" i="7"/>
  <c r="Q75" i="7"/>
  <c r="Q74" i="7"/>
  <c r="O72" i="7"/>
  <c r="O68" i="7"/>
  <c r="C27" i="8"/>
  <c r="AE47" i="7"/>
  <c r="AE75" i="7"/>
  <c r="H65" i="7"/>
  <c r="H69" i="7"/>
  <c r="AB69" i="7"/>
  <c r="AB65" i="7"/>
  <c r="L69" i="7"/>
  <c r="L65" i="7"/>
  <c r="X68" i="7"/>
  <c r="X47" i="7"/>
  <c r="AD70" i="7"/>
  <c r="AD47" i="7"/>
  <c r="AD73" i="7"/>
  <c r="T76" i="7"/>
  <c r="T67" i="7"/>
  <c r="W72" i="7"/>
  <c r="W51" i="7"/>
  <c r="G47" i="7"/>
  <c r="G71" i="7"/>
  <c r="B47" i="7"/>
  <c r="B50" i="7"/>
  <c r="Y76" i="7"/>
  <c r="Y47" i="7"/>
  <c r="I68" i="7"/>
  <c r="I72" i="7"/>
  <c r="AA49" i="7"/>
  <c r="AA73" i="7"/>
  <c r="M69" i="7"/>
  <c r="M74" i="7"/>
  <c r="M70" i="7"/>
  <c r="F49" i="7"/>
  <c r="F65" i="7"/>
  <c r="N49" i="7"/>
  <c r="N48" i="7"/>
  <c r="P73" i="7"/>
  <c r="P49" i="7"/>
  <c r="C51" i="7"/>
  <c r="C50" i="7"/>
  <c r="K74" i="7"/>
  <c r="K70" i="7"/>
  <c r="S66" i="7"/>
  <c r="S73" i="7"/>
  <c r="J66" i="7"/>
  <c r="J70" i="7"/>
  <c r="U50" i="7"/>
  <c r="U71" i="7"/>
  <c r="U70" i="7"/>
  <c r="E74" i="7"/>
  <c r="E73" i="7"/>
  <c r="R48" i="7"/>
  <c r="R72" i="7"/>
  <c r="V72" i="7"/>
  <c r="V76" i="7"/>
  <c r="D69" i="7"/>
  <c r="D73" i="7"/>
  <c r="AC47" i="7"/>
  <c r="AC68" i="7"/>
  <c r="Z74" i="7"/>
  <c r="Z50" i="7"/>
  <c r="Q51" i="7"/>
  <c r="Q73" i="7"/>
  <c r="O48" i="7"/>
  <c r="O50" i="7"/>
  <c r="O25" i="10"/>
  <c r="Q21" i="10"/>
  <c r="O27" i="10"/>
  <c r="Q19" i="10"/>
  <c r="O17" i="10"/>
  <c r="Q29" i="10"/>
  <c r="Q31" i="10"/>
  <c r="Q33" i="10"/>
  <c r="P35" i="10"/>
  <c r="O37" i="10"/>
  <c r="P39" i="10"/>
  <c r="Q41" i="10"/>
  <c r="Q43" i="10"/>
  <c r="O45" i="10"/>
  <c r="P47" i="10"/>
  <c r="O49" i="10"/>
  <c r="P51" i="10"/>
  <c r="Q53" i="10"/>
  <c r="Q55" i="10"/>
  <c r="O57" i="10"/>
  <c r="O59" i="10"/>
  <c r="P61" i="10"/>
  <c r="P63" i="10"/>
  <c r="Q65" i="10"/>
  <c r="P37" i="10"/>
  <c r="P57" i="10"/>
  <c r="D29" i="8"/>
  <c r="O43" i="10"/>
  <c r="P27" i="10"/>
  <c r="Q63" i="10"/>
  <c r="Q17" i="10"/>
  <c r="P49" i="10"/>
  <c r="P25" i="10"/>
  <c r="O55" i="10"/>
  <c r="O53" i="10"/>
  <c r="Q49" i="10"/>
  <c r="Q61" i="10"/>
  <c r="O35" i="10"/>
  <c r="O31" i="10"/>
  <c r="O19" i="10"/>
  <c r="O63" i="10"/>
  <c r="Q47" i="10"/>
  <c r="O33" i="10"/>
  <c r="Q45" i="10"/>
  <c r="P59" i="10"/>
  <c r="P55" i="10"/>
  <c r="Q39" i="10"/>
  <c r="P29" i="10"/>
  <c r="Q35" i="10"/>
  <c r="Q25" i="10"/>
  <c r="P17" i="10"/>
  <c r="P53" i="10"/>
  <c r="Q37" i="10"/>
  <c r="O21" i="10"/>
  <c r="O65" i="10"/>
  <c r="Q59" i="10"/>
  <c r="P45" i="10"/>
  <c r="E28" i="8"/>
  <c r="P41" i="10"/>
  <c r="P31" i="10"/>
  <c r="O56" i="10"/>
  <c r="Q57" i="10"/>
  <c r="P43" i="10"/>
  <c r="Q27" i="10"/>
  <c r="P21" i="10"/>
  <c r="P65" i="10"/>
  <c r="O51" i="10"/>
  <c r="O47" i="10"/>
  <c r="P19" i="10"/>
  <c r="P33" i="10"/>
  <c r="O29" i="10"/>
  <c r="O41" i="10"/>
  <c r="Q51" i="10"/>
  <c r="O39" i="10"/>
  <c r="O61" i="10"/>
  <c r="Q9" i="10"/>
  <c r="P9" i="10"/>
  <c r="O9" i="10"/>
  <c r="Q8" i="10"/>
  <c r="P8" i="10"/>
  <c r="O8" i="10"/>
  <c r="R8" i="10"/>
  <c r="Q11" i="10"/>
  <c r="P11" i="10"/>
  <c r="O11" i="10"/>
  <c r="Q12" i="10"/>
  <c r="Q13" i="10"/>
  <c r="P13" i="10"/>
  <c r="O13" i="10"/>
  <c r="Q15" i="10"/>
  <c r="P15" i="10"/>
  <c r="O15" i="10"/>
  <c r="Q23" i="10"/>
  <c r="P23" i="10"/>
  <c r="O23" i="10"/>
  <c r="R12" i="10"/>
  <c r="O12" i="10"/>
  <c r="P12" i="10"/>
  <c r="R10" i="10"/>
  <c r="Q10" i="10"/>
  <c r="P10" i="10"/>
  <c r="O10" i="10"/>
  <c r="R64" i="10"/>
  <c r="Q64" i="10"/>
  <c r="P64" i="10"/>
  <c r="O64" i="10"/>
  <c r="J64" i="10"/>
  <c r="M64" i="10"/>
  <c r="I64" i="10"/>
  <c r="H64" i="10"/>
  <c r="F64" i="10"/>
  <c r="D64" i="10"/>
  <c r="C64" i="10"/>
  <c r="E64" i="10"/>
  <c r="R62" i="10"/>
  <c r="O62" i="10"/>
  <c r="Q62" i="10"/>
  <c r="P62" i="10"/>
  <c r="E62" i="10"/>
  <c r="M62" i="10"/>
  <c r="D62" i="10"/>
  <c r="C62" i="10"/>
  <c r="J62" i="10"/>
  <c r="I62" i="10"/>
  <c r="F62" i="10"/>
  <c r="H62" i="10"/>
  <c r="R60" i="10"/>
  <c r="Q60" i="10"/>
  <c r="P60" i="10"/>
  <c r="O60" i="10"/>
  <c r="H60" i="10"/>
  <c r="I60" i="10"/>
  <c r="F60" i="10"/>
  <c r="E60" i="10"/>
  <c r="C60" i="10"/>
  <c r="M60" i="10"/>
  <c r="D60" i="10"/>
  <c r="J60" i="10"/>
  <c r="R58" i="10"/>
  <c r="O58" i="10"/>
  <c r="Q58" i="10"/>
  <c r="P58" i="10"/>
  <c r="H58" i="10"/>
  <c r="F58" i="10"/>
  <c r="E58" i="10"/>
  <c r="M58" i="10"/>
  <c r="D58" i="10"/>
  <c r="C58" i="10"/>
  <c r="J58" i="10"/>
  <c r="I58" i="10"/>
  <c r="R56" i="10"/>
  <c r="Q56" i="10"/>
  <c r="P56" i="10"/>
  <c r="J56" i="10"/>
  <c r="I56" i="10"/>
  <c r="H56" i="10"/>
  <c r="M56" i="10"/>
  <c r="C56" i="10"/>
  <c r="F56" i="10"/>
  <c r="E56" i="10"/>
  <c r="D56" i="10"/>
  <c r="R54" i="10"/>
  <c r="O54" i="10"/>
  <c r="Q54" i="10"/>
  <c r="P54" i="10"/>
  <c r="E54" i="10"/>
  <c r="M54" i="10"/>
  <c r="D54" i="10"/>
  <c r="C54" i="10"/>
  <c r="I54" i="10"/>
  <c r="H54" i="10"/>
  <c r="J54" i="10"/>
  <c r="F54" i="10"/>
  <c r="R52" i="10"/>
  <c r="Q52" i="10"/>
  <c r="P52" i="10"/>
  <c r="O52" i="10"/>
  <c r="F52" i="10"/>
  <c r="D52" i="10"/>
  <c r="C52" i="10"/>
  <c r="E52" i="10"/>
  <c r="H52" i="10"/>
  <c r="M52" i="10"/>
  <c r="J52" i="10"/>
  <c r="I52" i="10"/>
  <c r="O50" i="10"/>
  <c r="R50" i="10"/>
  <c r="Q50" i="10"/>
  <c r="P50" i="10"/>
  <c r="H50" i="10"/>
  <c r="F50" i="10"/>
  <c r="E50" i="10"/>
  <c r="J50" i="10"/>
  <c r="I50" i="10"/>
  <c r="M50" i="10"/>
  <c r="D50" i="10"/>
  <c r="C50" i="10"/>
  <c r="R48" i="10"/>
  <c r="Q48" i="10"/>
  <c r="P48" i="10"/>
  <c r="O48" i="10"/>
  <c r="M48" i="10"/>
  <c r="D48" i="10"/>
  <c r="I48" i="10"/>
  <c r="H48" i="10"/>
  <c r="C48" i="10"/>
  <c r="J48" i="10"/>
  <c r="F48" i="10"/>
  <c r="E48" i="10"/>
  <c r="O46" i="10"/>
  <c r="R46" i="10"/>
  <c r="P46" i="10"/>
  <c r="Q46" i="10"/>
  <c r="F46" i="10"/>
  <c r="H46" i="10"/>
  <c r="E46" i="10"/>
  <c r="M46" i="10"/>
  <c r="D46" i="10"/>
  <c r="C46" i="10"/>
  <c r="J46" i="10"/>
  <c r="I46" i="10"/>
  <c r="R44" i="10"/>
  <c r="Q44" i="10"/>
  <c r="P44" i="10"/>
  <c r="O44" i="10"/>
  <c r="E44" i="10"/>
  <c r="C44" i="10"/>
  <c r="M44" i="10"/>
  <c r="D44" i="10"/>
  <c r="J44" i="10"/>
  <c r="F44" i="10"/>
  <c r="I44" i="10"/>
  <c r="H44" i="10"/>
  <c r="R42" i="10"/>
  <c r="Q42" i="10"/>
  <c r="P42" i="10"/>
  <c r="O42" i="10"/>
  <c r="J42" i="10"/>
  <c r="H42" i="10"/>
  <c r="I42" i="10"/>
  <c r="F42" i="10"/>
  <c r="E42" i="10"/>
  <c r="C42" i="10"/>
  <c r="M42" i="10"/>
  <c r="D42" i="10"/>
  <c r="R40" i="10"/>
  <c r="Q40" i="10"/>
  <c r="P40" i="10"/>
  <c r="O40" i="10"/>
  <c r="M40" i="10"/>
  <c r="D40" i="10"/>
  <c r="C40" i="10"/>
  <c r="J40" i="10"/>
  <c r="H40" i="10"/>
  <c r="I40" i="10"/>
  <c r="E40" i="10"/>
  <c r="F40" i="10"/>
  <c r="O38" i="10"/>
  <c r="R38" i="10"/>
  <c r="Q38" i="10"/>
  <c r="P38" i="10"/>
  <c r="F38" i="10"/>
  <c r="M38" i="10"/>
  <c r="D38" i="10"/>
  <c r="J38" i="10"/>
  <c r="C38" i="10"/>
  <c r="I38" i="10"/>
  <c r="E38" i="10"/>
  <c r="H38" i="10"/>
  <c r="R36" i="10"/>
  <c r="Q36" i="10"/>
  <c r="P36" i="10"/>
  <c r="O36" i="10"/>
  <c r="H36" i="10"/>
  <c r="F36" i="10"/>
  <c r="E36" i="10"/>
  <c r="M36" i="10"/>
  <c r="D36" i="10"/>
  <c r="C36" i="10"/>
  <c r="I36" i="10"/>
  <c r="J36" i="10"/>
  <c r="R34" i="10"/>
  <c r="Q34" i="10"/>
  <c r="P34" i="10"/>
  <c r="O34" i="10"/>
  <c r="J34" i="10"/>
  <c r="I34" i="10"/>
  <c r="H34" i="10"/>
  <c r="F34" i="10"/>
  <c r="E34" i="10"/>
  <c r="M34" i="10"/>
  <c r="D34" i="10"/>
  <c r="C34" i="10"/>
  <c r="R32" i="10"/>
  <c r="Q32" i="10"/>
  <c r="P32" i="10"/>
  <c r="O32" i="10"/>
  <c r="M32" i="10"/>
  <c r="D32" i="10"/>
  <c r="C32" i="10"/>
  <c r="E32" i="10"/>
  <c r="J32" i="10"/>
  <c r="I32" i="10"/>
  <c r="H32" i="10"/>
  <c r="F32" i="10"/>
  <c r="P30" i="10"/>
  <c r="R30" i="10"/>
  <c r="Q30" i="10"/>
  <c r="O30" i="10"/>
  <c r="M30" i="10"/>
  <c r="D30" i="10"/>
  <c r="C30" i="10"/>
  <c r="J30" i="10"/>
  <c r="F30" i="10"/>
  <c r="I30" i="10"/>
  <c r="H30" i="10"/>
  <c r="E30" i="10"/>
  <c r="R28" i="10"/>
  <c r="Q28" i="10"/>
  <c r="P28" i="10"/>
  <c r="O28" i="10"/>
  <c r="D28" i="10"/>
  <c r="F28" i="10"/>
  <c r="E28" i="10"/>
  <c r="M28" i="10"/>
  <c r="I28" i="10"/>
  <c r="C28" i="10"/>
  <c r="J28" i="10"/>
  <c r="H28" i="10"/>
  <c r="O26" i="10"/>
  <c r="R26" i="10"/>
  <c r="P26" i="10"/>
  <c r="Q26" i="10"/>
  <c r="J26" i="10"/>
  <c r="C26" i="10"/>
  <c r="I26" i="10"/>
  <c r="D26" i="10"/>
  <c r="H26" i="10"/>
  <c r="F26" i="10"/>
  <c r="M26" i="10"/>
  <c r="E26" i="10"/>
  <c r="R24" i="10"/>
  <c r="Q24" i="10"/>
  <c r="P24" i="10"/>
  <c r="O24" i="10"/>
  <c r="M24" i="10"/>
  <c r="D24" i="10"/>
  <c r="J24" i="10"/>
  <c r="E24" i="10"/>
  <c r="C24" i="10"/>
  <c r="I24" i="10"/>
  <c r="H24" i="10"/>
  <c r="F24" i="10"/>
  <c r="R22" i="10"/>
  <c r="Q22" i="10"/>
  <c r="O22" i="10"/>
  <c r="P22" i="10"/>
  <c r="F22" i="10"/>
  <c r="E22" i="10"/>
  <c r="M22" i="10"/>
  <c r="D22" i="10"/>
  <c r="C22" i="10"/>
  <c r="I22" i="10"/>
  <c r="J22" i="10"/>
  <c r="H22" i="10"/>
  <c r="R20" i="10"/>
  <c r="Q20" i="10"/>
  <c r="P20" i="10"/>
  <c r="O20" i="10"/>
  <c r="H20" i="10"/>
  <c r="I20" i="10"/>
  <c r="F20" i="10"/>
  <c r="E20" i="10"/>
  <c r="M20" i="10"/>
  <c r="D20" i="10"/>
  <c r="J20" i="10"/>
  <c r="C20" i="10"/>
  <c r="O18" i="10"/>
  <c r="R18" i="10"/>
  <c r="Q18" i="10"/>
  <c r="P18" i="10"/>
  <c r="J18" i="10"/>
  <c r="I18" i="10"/>
  <c r="H18" i="10"/>
  <c r="F18" i="10"/>
  <c r="E18" i="10"/>
  <c r="M18" i="10"/>
  <c r="D18" i="10"/>
  <c r="C18" i="10"/>
  <c r="R16" i="10"/>
  <c r="Q16" i="10"/>
  <c r="P16" i="10"/>
  <c r="O16" i="10"/>
  <c r="M16" i="10"/>
  <c r="D16" i="10"/>
  <c r="J16" i="10"/>
  <c r="I16" i="10"/>
  <c r="E16" i="10"/>
  <c r="H16" i="10"/>
  <c r="C16" i="10"/>
  <c r="F16" i="10"/>
  <c r="P14" i="10"/>
  <c r="O14" i="10"/>
  <c r="Q14" i="10"/>
  <c r="R14" i="10"/>
  <c r="M14" i="10"/>
  <c r="D14" i="10"/>
  <c r="C14" i="10"/>
  <c r="J14" i="10"/>
  <c r="I14" i="10"/>
  <c r="F14" i="10"/>
  <c r="E14" i="10"/>
  <c r="H14" i="10"/>
  <c r="E12" i="10"/>
  <c r="M12" i="10"/>
  <c r="D12" i="10"/>
  <c r="C12" i="10"/>
  <c r="J12" i="10"/>
  <c r="I12" i="10"/>
  <c r="H12" i="10"/>
  <c r="F12" i="10"/>
  <c r="E10" i="10"/>
  <c r="M10" i="10"/>
  <c r="D10" i="10"/>
  <c r="C10" i="10"/>
  <c r="J10" i="10"/>
  <c r="I10" i="10"/>
  <c r="H10" i="10"/>
  <c r="F10" i="10"/>
  <c r="B62" i="10"/>
  <c r="B46" i="10"/>
  <c r="B30" i="10"/>
  <c r="B14" i="10"/>
  <c r="B8" i="10"/>
  <c r="B56" i="10"/>
  <c r="B40" i="10"/>
  <c r="B24" i="10"/>
  <c r="J8" i="10"/>
  <c r="B50" i="10"/>
  <c r="B34" i="10"/>
  <c r="B18" i="10"/>
  <c r="I8" i="10"/>
  <c r="B60" i="10"/>
  <c r="B44" i="10"/>
  <c r="B28" i="10"/>
  <c r="B12" i="10"/>
  <c r="B54" i="10"/>
  <c r="B38" i="10"/>
  <c r="B22" i="10"/>
  <c r="F8" i="10"/>
  <c r="B64" i="10"/>
  <c r="B48" i="10"/>
  <c r="B32" i="10"/>
  <c r="B16" i="10"/>
  <c r="E8" i="10"/>
  <c r="B58" i="10"/>
  <c r="B42" i="10"/>
  <c r="B26" i="10"/>
  <c r="B10" i="10"/>
  <c r="D8" i="10"/>
  <c r="B52" i="10"/>
  <c r="B36" i="10"/>
  <c r="B20" i="10"/>
  <c r="M8" i="10"/>
  <c r="C8" i="10"/>
  <c r="H8" i="10"/>
  <c r="D35" i="1"/>
  <c r="H20" i="8"/>
  <c r="I20" i="8"/>
  <c r="C20" i="8"/>
  <c r="D20" i="8"/>
  <c r="F20" i="8"/>
  <c r="E20" i="8"/>
  <c r="G28" i="8"/>
  <c r="I28" i="8"/>
  <c r="C28" i="8"/>
  <c r="D28" i="8"/>
  <c r="F28" i="8"/>
  <c r="I31" i="8"/>
  <c r="K31" i="8" s="1"/>
  <c r="E29" i="8"/>
  <c r="C21" i="8"/>
  <c r="J18" i="8"/>
  <c r="C29" i="8"/>
  <c r="G21" i="8"/>
  <c r="H21" i="8"/>
  <c r="H29" i="8"/>
  <c r="G29" i="8"/>
  <c r="E21" i="8"/>
  <c r="I21" i="8"/>
  <c r="I29" i="8"/>
  <c r="K26" i="8"/>
  <c r="J22" i="8"/>
  <c r="F25" i="8"/>
  <c r="G25" i="8"/>
  <c r="K10" i="8"/>
  <c r="J7" i="8"/>
  <c r="K34" i="8"/>
  <c r="K7" i="8"/>
  <c r="F10" i="1"/>
  <c r="J16" i="1"/>
  <c r="E23" i="1"/>
  <c r="H29" i="1"/>
  <c r="B9" i="1"/>
  <c r="D12" i="1"/>
  <c r="G18" i="1"/>
  <c r="K24" i="1"/>
  <c r="C31" i="1"/>
  <c r="H18" i="1"/>
  <c r="I10" i="1"/>
  <c r="D17" i="1"/>
  <c r="G23" i="1"/>
  <c r="K29" i="1"/>
  <c r="H10" i="1"/>
  <c r="F12" i="1"/>
  <c r="J18" i="1"/>
  <c r="E25" i="1"/>
  <c r="H31" i="1"/>
  <c r="H22" i="1"/>
  <c r="D14" i="1"/>
  <c r="G20" i="1"/>
  <c r="K26" i="1"/>
  <c r="C33" i="1"/>
  <c r="E10" i="1"/>
  <c r="H16" i="1"/>
  <c r="B23" i="1"/>
  <c r="F29" i="1"/>
  <c r="J35" i="1"/>
  <c r="D11" i="1"/>
  <c r="G17" i="1"/>
  <c r="K23" i="1"/>
  <c r="C30" i="1"/>
  <c r="E11" i="1"/>
  <c r="H17" i="1"/>
  <c r="B24" i="1"/>
  <c r="F30" i="1"/>
  <c r="F15" i="1"/>
  <c r="K12" i="1"/>
  <c r="C19" i="1"/>
  <c r="I25" i="1"/>
  <c r="D32" i="1"/>
  <c r="E24" i="1"/>
  <c r="G11" i="1"/>
  <c r="K17" i="1"/>
  <c r="C24" i="1"/>
  <c r="I30" i="1"/>
  <c r="E16" i="1"/>
  <c r="E13" i="1"/>
  <c r="H19" i="1"/>
  <c r="B26" i="1"/>
  <c r="F32" i="1"/>
  <c r="B29" i="1"/>
  <c r="K14" i="1"/>
  <c r="C21" i="1"/>
  <c r="I27" i="1"/>
  <c r="D34" i="1"/>
  <c r="B11" i="1"/>
  <c r="F17" i="1"/>
  <c r="J23" i="1"/>
  <c r="E30" i="1"/>
  <c r="E12" i="1"/>
  <c r="K11" i="1"/>
  <c r="C18" i="1"/>
  <c r="I24" i="1"/>
  <c r="D31" i="1"/>
  <c r="J9" i="1"/>
  <c r="B12" i="1"/>
  <c r="F18" i="1"/>
  <c r="J24" i="1"/>
  <c r="E31" i="1"/>
  <c r="B21" i="1"/>
  <c r="I13" i="1"/>
  <c r="D20" i="1"/>
  <c r="G26" i="1"/>
  <c r="K32" i="1"/>
  <c r="E28" i="1"/>
  <c r="C12" i="1"/>
  <c r="I18" i="1"/>
  <c r="D25" i="1"/>
  <c r="G31" i="1"/>
  <c r="J21" i="1"/>
  <c r="B14" i="1"/>
  <c r="F20" i="1"/>
  <c r="J26" i="1"/>
  <c r="E33" i="1"/>
  <c r="C9" i="1"/>
  <c r="I15" i="1"/>
  <c r="D22" i="1"/>
  <c r="G28" i="1"/>
  <c r="K34" i="1"/>
  <c r="J11" i="1"/>
  <c r="E18" i="1"/>
  <c r="H24" i="1"/>
  <c r="B31" i="1"/>
  <c r="J17" i="1"/>
  <c r="I12" i="1"/>
  <c r="D19" i="1"/>
  <c r="G25" i="1"/>
  <c r="K31" i="1"/>
  <c r="H14" i="1"/>
  <c r="J12" i="1"/>
  <c r="E19" i="1"/>
  <c r="H25" i="1"/>
  <c r="B32" i="1"/>
  <c r="J25" i="1"/>
  <c r="G14" i="1"/>
  <c r="K20" i="1"/>
  <c r="C27" i="1"/>
  <c r="I33" i="1"/>
  <c r="H30" i="1"/>
  <c r="D13" i="1"/>
  <c r="G19" i="1"/>
  <c r="K25" i="1"/>
  <c r="C32" i="1"/>
  <c r="J29" i="1"/>
  <c r="J14" i="1"/>
  <c r="E21" i="1"/>
  <c r="H27" i="1"/>
  <c r="B34" i="1"/>
  <c r="D10" i="1"/>
  <c r="G16" i="1"/>
  <c r="K22" i="1"/>
  <c r="C29" i="1"/>
  <c r="I35" i="1"/>
  <c r="H12" i="1"/>
  <c r="B19" i="1"/>
  <c r="F25" i="1"/>
  <c r="J31" i="1"/>
  <c r="F23" i="1"/>
  <c r="G13" i="1"/>
  <c r="K19" i="1"/>
  <c r="C26" i="1"/>
  <c r="I32" i="1"/>
  <c r="E20" i="1"/>
  <c r="H13" i="1"/>
  <c r="B20" i="1"/>
  <c r="F26" i="1"/>
  <c r="J32" i="1"/>
  <c r="B33" i="1"/>
  <c r="C15" i="1"/>
  <c r="I21" i="1"/>
  <c r="D28" i="1"/>
  <c r="G34" i="1"/>
  <c r="E32" i="1"/>
  <c r="K13" i="1"/>
  <c r="C20" i="1"/>
  <c r="I26" i="1"/>
  <c r="D33" i="1"/>
  <c r="E9" i="1"/>
  <c r="H15" i="1"/>
  <c r="B22" i="1"/>
  <c r="F28" i="1"/>
  <c r="J34" i="1"/>
  <c r="K10" i="1"/>
  <c r="C17" i="1"/>
  <c r="I23" i="1"/>
  <c r="D30" i="1"/>
  <c r="J13" i="1"/>
  <c r="F13" i="1"/>
  <c r="J19" i="1"/>
  <c r="E26" i="1"/>
  <c r="H32" i="1"/>
  <c r="F27" i="1"/>
  <c r="C14" i="1"/>
  <c r="I20" i="1"/>
  <c r="D27" i="1"/>
  <c r="G33" i="1"/>
  <c r="B25" i="1"/>
  <c r="F14" i="1"/>
  <c r="J20" i="1"/>
  <c r="E27" i="1"/>
  <c r="H33" i="1"/>
  <c r="I9" i="1"/>
  <c r="D16" i="1"/>
  <c r="G22" i="1"/>
  <c r="K28" i="1"/>
  <c r="C35" i="1"/>
  <c r="H34" i="1"/>
  <c r="I14" i="1"/>
  <c r="D21" i="1"/>
  <c r="G27" i="1"/>
  <c r="K33" i="1"/>
  <c r="B10" i="1"/>
  <c r="F16" i="1"/>
  <c r="J22" i="1"/>
  <c r="E29" i="1"/>
  <c r="H35" i="1"/>
  <c r="I11" i="1"/>
  <c r="D18" i="1"/>
  <c r="G24" i="1"/>
  <c r="K30" i="1"/>
  <c r="F19" i="1"/>
  <c r="E14" i="1"/>
  <c r="H20" i="1"/>
  <c r="B27" i="1"/>
  <c r="F33" i="1"/>
  <c r="F31" i="1"/>
  <c r="D15" i="1"/>
  <c r="G21" i="1"/>
  <c r="K27" i="1"/>
  <c r="C34" i="1"/>
  <c r="J33" i="1"/>
  <c r="E15" i="1"/>
  <c r="H21" i="1"/>
  <c r="B28" i="1"/>
  <c r="F34" i="1"/>
  <c r="G10" i="1"/>
  <c r="K16" i="1"/>
  <c r="C23" i="1"/>
  <c r="I29" i="1"/>
  <c r="F35" i="1"/>
  <c r="D9" i="1"/>
  <c r="G15" i="1"/>
  <c r="K21" i="1"/>
  <c r="C28" i="1"/>
  <c r="I34" i="1"/>
  <c r="J10" i="1"/>
  <c r="E17" i="1"/>
  <c r="H23" i="1"/>
  <c r="B30" i="1"/>
  <c r="F11" i="1"/>
  <c r="G12" i="1"/>
  <c r="K18" i="1"/>
  <c r="C25" i="1"/>
  <c r="I31" i="1"/>
  <c r="H26" i="1"/>
  <c r="B15" i="1"/>
  <c r="F21" i="1"/>
  <c r="J27" i="1"/>
  <c r="E34" i="1"/>
  <c r="G9" i="1"/>
  <c r="K15" i="1"/>
  <c r="C22" i="1"/>
  <c r="I28" i="1"/>
  <c r="A6" i="8"/>
  <c r="A6" i="1"/>
  <c r="H9" i="1"/>
  <c r="B16" i="1"/>
  <c r="F22" i="1"/>
  <c r="J28" i="1"/>
  <c r="E35" i="1"/>
  <c r="C11" i="1"/>
  <c r="I17" i="1"/>
  <c r="D24" i="1"/>
  <c r="G30" i="1"/>
  <c r="B13" i="1"/>
  <c r="K9" i="1"/>
  <c r="C16" i="1"/>
  <c r="I22" i="1"/>
  <c r="D29" i="1"/>
  <c r="G35" i="1"/>
  <c r="H11" i="1"/>
  <c r="B18" i="1"/>
  <c r="F24" i="1"/>
  <c r="J30" i="1"/>
  <c r="B17" i="1"/>
  <c r="C13" i="1"/>
  <c r="I19" i="1"/>
  <c r="D26" i="1"/>
  <c r="G32" i="1"/>
  <c r="F9" i="1"/>
  <c r="J15" i="1"/>
  <c r="E22" i="1"/>
  <c r="H28" i="1"/>
  <c r="B35" i="1"/>
  <c r="C10" i="1"/>
  <c r="I16" i="1"/>
  <c r="D23" i="1"/>
  <c r="G29" i="1"/>
  <c r="K35" i="1"/>
  <c r="K7" i="1"/>
  <c r="D7" i="1"/>
  <c r="J7" i="1"/>
  <c r="B7" i="1"/>
  <c r="I7" i="1"/>
  <c r="H7" i="1"/>
  <c r="G7" i="1"/>
  <c r="F7" i="1"/>
  <c r="C7" i="1"/>
  <c r="E7" i="1"/>
  <c r="C8" i="8"/>
  <c r="I8" i="8"/>
  <c r="H8" i="8"/>
  <c r="G8" i="8"/>
  <c r="F8" i="8"/>
  <c r="E8" i="8"/>
  <c r="D8" i="8"/>
  <c r="I8" i="1"/>
  <c r="H8" i="1"/>
  <c r="G8" i="1"/>
  <c r="F8" i="1"/>
  <c r="C8" i="1"/>
  <c r="E8" i="1"/>
  <c r="K8" i="1"/>
  <c r="D8" i="1"/>
  <c r="J8" i="1"/>
  <c r="B8" i="1"/>
  <c r="K13" i="8"/>
  <c r="J30" i="8"/>
  <c r="K12" i="8"/>
  <c r="K14" i="8"/>
  <c r="K24" i="8"/>
  <c r="H17" i="8"/>
  <c r="I17" i="8"/>
  <c r="K11" i="8"/>
  <c r="C15" i="8"/>
  <c r="I23" i="8"/>
  <c r="D25" i="8"/>
  <c r="G17" i="8"/>
  <c r="C31" i="8"/>
  <c r="D31" i="8"/>
  <c r="E31" i="8"/>
  <c r="K22" i="8"/>
  <c r="F31" i="8"/>
  <c r="E17" i="8"/>
  <c r="C33" i="8"/>
  <c r="F17" i="8"/>
  <c r="F23" i="8"/>
  <c r="G23" i="8"/>
  <c r="H23" i="8"/>
  <c r="C23" i="8"/>
  <c r="E33" i="8"/>
  <c r="H15" i="8"/>
  <c r="F33" i="8"/>
  <c r="I15" i="8"/>
  <c r="G33" i="8"/>
  <c r="H33" i="8"/>
  <c r="J10" i="8"/>
  <c r="D23" i="8"/>
  <c r="H25" i="8"/>
  <c r="C17" i="8"/>
  <c r="I25" i="8"/>
  <c r="E25" i="8"/>
  <c r="F15" i="8"/>
  <c r="D33" i="8"/>
  <c r="G15" i="8"/>
  <c r="E15" i="8"/>
  <c r="H30" i="8"/>
  <c r="K30" i="8" s="1"/>
  <c r="J26" i="8"/>
  <c r="J34" i="8"/>
  <c r="I9" i="8"/>
  <c r="H9" i="8"/>
  <c r="G9" i="8"/>
  <c r="F9" i="8"/>
  <c r="E9" i="8"/>
  <c r="D9" i="8"/>
  <c r="C9" i="8"/>
  <c r="J11" i="8"/>
  <c r="J12" i="8"/>
  <c r="J13" i="8"/>
  <c r="A6" i="10"/>
  <c r="B34" i="7"/>
  <c r="Z35" i="7"/>
  <c r="Z19" i="7"/>
  <c r="B35" i="7"/>
  <c r="B24" i="7"/>
  <c r="Z22" i="7"/>
  <c r="D19" i="7"/>
  <c r="D20" i="7"/>
  <c r="G35" i="7"/>
  <c r="D21" i="7"/>
  <c r="Z21" i="7"/>
  <c r="Z34" i="7"/>
  <c r="Z33" i="7"/>
  <c r="B21" i="7"/>
  <c r="G19" i="7"/>
  <c r="G34" i="7"/>
  <c r="B19" i="7"/>
  <c r="D22" i="7"/>
  <c r="D24" i="7"/>
  <c r="D23" i="7"/>
  <c r="G21" i="7"/>
  <c r="B22" i="7"/>
  <c r="B33" i="7"/>
  <c r="Z24" i="7"/>
  <c r="Z20" i="7"/>
  <c r="Z23" i="7"/>
  <c r="G20" i="7"/>
  <c r="G33" i="7"/>
  <c r="B23" i="7"/>
  <c r="G22" i="7"/>
  <c r="G24" i="7"/>
  <c r="J24" i="7"/>
  <c r="T19" i="7"/>
  <c r="AC22" i="7"/>
  <c r="M19" i="7"/>
  <c r="U24" i="7"/>
  <c r="U20" i="7"/>
  <c r="R19" i="7"/>
  <c r="V22" i="7"/>
  <c r="V23" i="7"/>
  <c r="F34" i="7"/>
  <c r="F19" i="7"/>
  <c r="O35" i="7"/>
  <c r="O23" i="7"/>
  <c r="W33" i="7"/>
  <c r="N34" i="7"/>
  <c r="N22" i="7"/>
  <c r="H21" i="7"/>
  <c r="P34" i="7"/>
  <c r="P35" i="7"/>
  <c r="X20" i="7"/>
  <c r="L21" i="7"/>
  <c r="AE35" i="7"/>
  <c r="I24" i="7"/>
  <c r="Q22" i="7"/>
  <c r="Q20" i="7"/>
  <c r="Y33" i="7"/>
  <c r="Y19" i="7"/>
  <c r="AA23" i="7"/>
  <c r="AA24" i="7"/>
  <c r="J33" i="7"/>
  <c r="J34" i="7"/>
  <c r="J19" i="7"/>
  <c r="T22" i="7"/>
  <c r="C35" i="7"/>
  <c r="M20" i="7"/>
  <c r="AD23" i="7"/>
  <c r="V20" i="7"/>
  <c r="F35" i="7"/>
  <c r="F22" i="7"/>
  <c r="O22" i="7"/>
  <c r="O21" i="7"/>
  <c r="W34" i="7"/>
  <c r="W21" i="7"/>
  <c r="E22" i="7"/>
  <c r="N35" i="7"/>
  <c r="N19" i="7"/>
  <c r="P23" i="7"/>
  <c r="X33" i="7"/>
  <c r="AE22" i="7"/>
  <c r="AE21" i="7"/>
  <c r="I19" i="7"/>
  <c r="Q23" i="7"/>
  <c r="T23" i="7"/>
  <c r="T24" i="7"/>
  <c r="T21" i="7"/>
  <c r="AC24" i="7"/>
  <c r="AC23" i="7"/>
  <c r="C23" i="7"/>
  <c r="C24" i="7"/>
  <c r="M34" i="7"/>
  <c r="U21" i="7"/>
  <c r="AD34" i="7"/>
  <c r="AD19" i="7"/>
  <c r="R35" i="7"/>
  <c r="R21" i="7"/>
  <c r="V24" i="7"/>
  <c r="W35" i="7"/>
  <c r="W23" i="7"/>
  <c r="E34" i="7"/>
  <c r="H20" i="7"/>
  <c r="X34" i="7"/>
  <c r="L23" i="7"/>
  <c r="L24" i="7"/>
  <c r="AE23" i="7"/>
  <c r="I33" i="7"/>
  <c r="Y35" i="7"/>
  <c r="Y20" i="7"/>
  <c r="K23" i="7"/>
  <c r="K24" i="7"/>
  <c r="AB23" i="7"/>
  <c r="AB24" i="7"/>
  <c r="AC21" i="7"/>
  <c r="C20" i="7"/>
  <c r="M33" i="7"/>
  <c r="M35" i="7"/>
  <c r="U19" i="7"/>
  <c r="AD35" i="7"/>
  <c r="R23" i="7"/>
  <c r="R20" i="7"/>
  <c r="V33" i="7"/>
  <c r="F20" i="7"/>
  <c r="O24" i="7"/>
  <c r="W22" i="7"/>
  <c r="E33" i="7"/>
  <c r="E35" i="7"/>
  <c r="N20" i="7"/>
  <c r="H33" i="7"/>
  <c r="H24" i="7"/>
  <c r="P19" i="7"/>
  <c r="X35" i="7"/>
  <c r="L22" i="7"/>
  <c r="AE24" i="7"/>
  <c r="AE19" i="7"/>
  <c r="I22" i="7"/>
  <c r="Y22" i="7"/>
  <c r="Y21" i="7"/>
  <c r="J35" i="7"/>
  <c r="J22" i="7"/>
  <c r="AC19" i="7"/>
  <c r="C21" i="7"/>
  <c r="M22" i="7"/>
  <c r="U34" i="7"/>
  <c r="AD22" i="7"/>
  <c r="AD33" i="7"/>
  <c r="R22" i="7"/>
  <c r="V21" i="7"/>
  <c r="F24" i="7"/>
  <c r="F33" i="7"/>
  <c r="E20" i="7"/>
  <c r="N24" i="7"/>
  <c r="N33" i="7"/>
  <c r="H19" i="7"/>
  <c r="P20" i="7"/>
  <c r="X22" i="7"/>
  <c r="L20" i="7"/>
  <c r="Q19" i="7"/>
  <c r="Y23" i="7"/>
  <c r="AA33" i="7"/>
  <c r="AA34" i="7"/>
  <c r="AA19" i="7"/>
  <c r="J23" i="7"/>
  <c r="J21" i="7"/>
  <c r="AC20" i="7"/>
  <c r="M23" i="7"/>
  <c r="U33" i="7"/>
  <c r="U35" i="7"/>
  <c r="AD20" i="7"/>
  <c r="R24" i="7"/>
  <c r="F21" i="7"/>
  <c r="O19" i="7"/>
  <c r="W24" i="7"/>
  <c r="W19" i="7"/>
  <c r="E21" i="7"/>
  <c r="N23" i="7"/>
  <c r="H22" i="7"/>
  <c r="P33" i="7"/>
  <c r="P22" i="7"/>
  <c r="X23" i="7"/>
  <c r="AE20" i="7"/>
  <c r="I35" i="7"/>
  <c r="I20" i="7"/>
  <c r="Q33" i="7"/>
  <c r="Q34" i="7"/>
  <c r="T33" i="7"/>
  <c r="T34" i="7"/>
  <c r="T35" i="7"/>
  <c r="AC34" i="7"/>
  <c r="C33" i="7"/>
  <c r="C34" i="7"/>
  <c r="C19" i="7"/>
  <c r="M24" i="7"/>
  <c r="M21" i="7"/>
  <c r="U22" i="7"/>
  <c r="AD24" i="7"/>
  <c r="AD21" i="7"/>
  <c r="V34" i="7"/>
  <c r="V19" i="7"/>
  <c r="F23" i="7"/>
  <c r="O33" i="7"/>
  <c r="W20" i="7"/>
  <c r="E24" i="7"/>
  <c r="E19" i="7"/>
  <c r="N21" i="7"/>
  <c r="H34" i="7"/>
  <c r="H35" i="7"/>
  <c r="P24" i="7"/>
  <c r="X24" i="7"/>
  <c r="X21" i="7"/>
  <c r="L33" i="7"/>
  <c r="L34" i="7"/>
  <c r="L35" i="7"/>
  <c r="AE33" i="7"/>
  <c r="I23" i="7"/>
  <c r="I34" i="7"/>
  <c r="K33" i="7"/>
  <c r="K34" i="7"/>
  <c r="S22" i="7"/>
  <c r="AB33" i="7"/>
  <c r="AB34" i="7"/>
  <c r="AB20" i="7"/>
  <c r="AC35" i="7"/>
  <c r="R34" i="7"/>
  <c r="O34" i="7"/>
  <c r="I21" i="7"/>
  <c r="AA21" i="7"/>
  <c r="S19" i="7"/>
  <c r="AB19" i="7"/>
  <c r="S23" i="7"/>
  <c r="E23" i="7"/>
  <c r="L19" i="7"/>
  <c r="Q35" i="7"/>
  <c r="AA22" i="7"/>
  <c r="K22" i="7"/>
  <c r="S34" i="7"/>
  <c r="J20" i="7"/>
  <c r="U23" i="7"/>
  <c r="O20" i="7"/>
  <c r="AE34" i="7"/>
  <c r="K20" i="7"/>
  <c r="AB21" i="7"/>
  <c r="V35" i="7"/>
  <c r="P21" i="7"/>
  <c r="Q24" i="7"/>
  <c r="K21" i="7"/>
  <c r="S33" i="7"/>
  <c r="AB22" i="7"/>
  <c r="C22" i="7"/>
  <c r="Q21" i="7"/>
  <c r="K35" i="7"/>
  <c r="K19" i="7"/>
  <c r="S24" i="7"/>
  <c r="T20" i="7"/>
  <c r="Y24" i="7"/>
  <c r="Y34" i="7"/>
  <c r="S20" i="7"/>
  <c r="AC33" i="7"/>
  <c r="X19" i="7"/>
  <c r="R33" i="7"/>
  <c r="H23" i="7"/>
  <c r="AA35" i="7"/>
  <c r="AA20" i="7"/>
  <c r="S35" i="7"/>
  <c r="S21" i="7"/>
  <c r="AB35" i="7"/>
  <c r="D35" i="7"/>
  <c r="D34" i="7"/>
  <c r="D33" i="7"/>
  <c r="G23" i="7"/>
  <c r="B20" i="7"/>
  <c r="K6" i="10" l="1"/>
  <c r="L6" i="10"/>
  <c r="G6" i="10"/>
  <c r="J32" i="8"/>
  <c r="J24" i="8"/>
  <c r="K32" i="8"/>
  <c r="K16" i="8"/>
  <c r="K27" i="8"/>
  <c r="J16" i="8"/>
  <c r="J27" i="8"/>
  <c r="K19" i="8"/>
  <c r="C6" i="8"/>
  <c r="B6" i="8"/>
  <c r="J19" i="8"/>
  <c r="J35" i="8"/>
  <c r="K35" i="8"/>
  <c r="P7" i="10"/>
  <c r="Q7" i="10"/>
  <c r="P6" i="10"/>
  <c r="O6" i="10"/>
  <c r="R6" i="10"/>
  <c r="Q6" i="10"/>
  <c r="M6" i="10"/>
  <c r="D6" i="10"/>
  <c r="J6" i="10"/>
  <c r="H6" i="10"/>
  <c r="I6" i="10"/>
  <c r="F6" i="10"/>
  <c r="E6" i="10"/>
  <c r="C6" i="10"/>
  <c r="K20" i="8"/>
  <c r="J28" i="8"/>
  <c r="J20" i="8"/>
  <c r="J21" i="8"/>
  <c r="K28" i="8"/>
  <c r="K21" i="8"/>
  <c r="K29" i="8"/>
  <c r="J29" i="8"/>
  <c r="J25" i="8"/>
  <c r="J33" i="8"/>
  <c r="G6" i="8"/>
  <c r="H6" i="8"/>
  <c r="F6" i="8"/>
  <c r="E6" i="8"/>
  <c r="D6" i="8"/>
  <c r="I6" i="8"/>
  <c r="J17" i="8"/>
  <c r="I6" i="1"/>
  <c r="G6" i="1"/>
  <c r="F6" i="1"/>
  <c r="K6" i="1"/>
  <c r="J6" i="1"/>
  <c r="H6" i="1"/>
  <c r="E6" i="1"/>
  <c r="B6" i="1"/>
  <c r="C6" i="1"/>
  <c r="D6" i="1"/>
  <c r="K8" i="8"/>
  <c r="J31" i="8"/>
  <c r="J8" i="8"/>
  <c r="K17" i="8"/>
  <c r="K25" i="8"/>
  <c r="K33" i="8"/>
  <c r="J23" i="8"/>
  <c r="K15" i="8"/>
  <c r="J15" i="8"/>
  <c r="K23" i="8"/>
  <c r="J9" i="8"/>
  <c r="K9" i="8"/>
  <c r="B6" i="10"/>
  <c r="I37" i="8" l="1"/>
  <c r="I38" i="8"/>
  <c r="D38" i="8"/>
  <c r="D39" i="8" s="1"/>
  <c r="D37" i="8"/>
  <c r="E38" i="8"/>
  <c r="E37" i="8"/>
  <c r="C38" i="8"/>
  <c r="C39" i="8" s="1"/>
  <c r="C37" i="8"/>
  <c r="F38" i="8"/>
  <c r="F39" i="8" s="1"/>
  <c r="F37" i="8"/>
  <c r="H38" i="8"/>
  <c r="H39" i="8" s="1"/>
  <c r="H37" i="8"/>
  <c r="G37" i="8"/>
  <c r="G38" i="8"/>
  <c r="J6" i="8"/>
  <c r="K6" i="8"/>
  <c r="G39" i="8" l="1"/>
  <c r="E39" i="8"/>
  <c r="K38" i="8"/>
  <c r="K37" i="8"/>
  <c r="J38" i="8"/>
  <c r="J37" i="8"/>
  <c r="I39" i="8"/>
  <c r="B80" i="7"/>
  <c r="K39" i="8" l="1"/>
  <c r="J39" i="8"/>
</calcChain>
</file>

<file path=xl/sharedStrings.xml><?xml version="1.0" encoding="utf-8"?>
<sst xmlns="http://schemas.openxmlformats.org/spreadsheetml/2006/main" count="895" uniqueCount="271">
  <si>
    <t>CHARMS &amp; PROBAST template</t>
  </si>
  <si>
    <t>Information:</t>
  </si>
  <si>
    <t xml:space="preserve">This Excel document is a template for data extraction and critical appraisal of a systematic review of clinical prediction model development and/or validation studies. </t>
  </si>
  <si>
    <r>
      <t xml:space="preserve">
</t>
    </r>
    <r>
      <rPr>
        <b/>
        <sz val="12"/>
        <color theme="1"/>
        <rFont val="Calibri"/>
        <family val="2"/>
        <scheme val="minor"/>
      </rPr>
      <t xml:space="preserve">Templates designed by: </t>
    </r>
    <r>
      <rPr>
        <sz val="12"/>
        <color theme="1"/>
        <rFont val="Calibri"/>
        <family val="2"/>
        <scheme val="minor"/>
      </rPr>
      <t xml:space="preserve">
</t>
    </r>
    <r>
      <rPr>
        <sz val="11"/>
        <color theme="1"/>
        <rFont val="Calibri"/>
        <family val="2"/>
        <scheme val="minor"/>
      </rPr>
      <t xml:space="preserve">Fernandez-Felix BM </t>
    </r>
    <r>
      <rPr>
        <vertAlign val="superscript"/>
        <sz val="11"/>
        <color theme="1"/>
        <rFont val="Calibri"/>
        <family val="2"/>
        <scheme val="minor"/>
      </rPr>
      <t>1,2</t>
    </r>
    <r>
      <rPr>
        <sz val="11"/>
        <color theme="1"/>
        <rFont val="Calibri"/>
        <family val="2"/>
        <scheme val="minor"/>
      </rPr>
      <t xml:space="preserve"> </t>
    </r>
    <r>
      <rPr>
        <sz val="12"/>
        <color theme="1"/>
        <rFont val="Calibri"/>
        <family val="2"/>
        <scheme val="minor"/>
      </rPr>
      <t xml:space="preserve">
</t>
    </r>
    <r>
      <rPr>
        <b/>
        <sz val="12"/>
        <color theme="1"/>
        <rFont val="Calibri"/>
        <family val="2"/>
        <scheme val="minor"/>
      </rPr>
      <t xml:space="preserve">Affiliations: </t>
    </r>
    <r>
      <rPr>
        <sz val="12"/>
        <color theme="1"/>
        <rFont val="Calibri"/>
        <family val="2"/>
        <scheme val="minor"/>
      </rPr>
      <t xml:space="preserve">
</t>
    </r>
    <r>
      <rPr>
        <vertAlign val="superscript"/>
        <sz val="11"/>
        <color theme="1"/>
        <rFont val="Calibri"/>
        <family val="2"/>
        <scheme val="minor"/>
      </rPr>
      <t>1</t>
    </r>
    <r>
      <rPr>
        <sz val="11"/>
        <color theme="1"/>
        <rFont val="Calibri"/>
        <family val="2"/>
        <scheme val="minor"/>
      </rPr>
      <t xml:space="preserve"> Clinical Biostatistics Unit, Hospital Universitario Ramón y Cajal, IRYCIS, Madrid, Spain. 
</t>
    </r>
    <r>
      <rPr>
        <vertAlign val="superscript"/>
        <sz val="11"/>
        <color theme="1"/>
        <rFont val="Calibri"/>
        <family val="2"/>
        <scheme val="minor"/>
      </rPr>
      <t>2</t>
    </r>
    <r>
      <rPr>
        <sz val="11"/>
        <color theme="1"/>
        <rFont val="Calibri"/>
        <family val="2"/>
        <scheme val="minor"/>
      </rPr>
      <t xml:space="preserve"> CIBER de Epidemiología y Salud Pública (CIBERESP), Madrid, Spain.
</t>
    </r>
    <r>
      <rPr>
        <b/>
        <sz val="12"/>
        <color theme="1"/>
        <rFont val="Calibri"/>
        <family val="2"/>
        <scheme val="minor"/>
      </rPr>
      <t xml:space="preserve"> Contact: </t>
    </r>
    <r>
      <rPr>
        <sz val="12"/>
        <color theme="1"/>
        <rFont val="Calibri"/>
        <family val="2"/>
        <scheme val="minor"/>
      </rPr>
      <t xml:space="preserve">
</t>
    </r>
    <r>
      <rPr>
        <b/>
        <sz val="12"/>
        <color rgb="FF0070C0"/>
        <rFont val="Calibri"/>
        <family val="2"/>
        <scheme val="minor"/>
      </rPr>
      <t xml:space="preserve">borjamanuel.fernandez@salud.madrid.org </t>
    </r>
    <r>
      <rPr>
        <b/>
        <sz val="11"/>
        <color rgb="FF0070C0"/>
        <rFont val="Calibri"/>
        <family val="2"/>
        <scheme val="minor"/>
      </rPr>
      <t xml:space="preserve">
</t>
    </r>
  </si>
  <si>
    <t>Contents:</t>
  </si>
  <si>
    <t>Instructions for use:</t>
  </si>
  <si>
    <t>To begin data extraction (CHARMS) and risk of bias and applicability evaluation (PROBAST) of each model included in the systematic review, check in "new model" on the SUMMARY sheet. Complete the basic study information. The template can be used to evaluate up to 30 models.
Go to:</t>
  </si>
  <si>
    <r>
      <t xml:space="preserve">
</t>
    </r>
    <r>
      <rPr>
        <b/>
        <sz val="11"/>
        <color theme="4" tint="-0.499984740745262"/>
        <rFont val="Calibri"/>
        <family val="2"/>
        <scheme val="minor"/>
      </rPr>
      <t xml:space="preserve">CHARMS </t>
    </r>
    <r>
      <rPr>
        <sz val="11"/>
        <color theme="4" tint="-0.499984740745262"/>
        <rFont val="Calibri"/>
        <family val="2"/>
        <scheme val="minor"/>
      </rPr>
      <t>(Adapted from Moons K. 2014)</t>
    </r>
    <r>
      <rPr>
        <sz val="11"/>
        <color theme="1"/>
        <rFont val="Calibri"/>
        <family val="2"/>
        <scheme val="minor"/>
      </rPr>
      <t xml:space="preserve">
Complete the data extraction for each predictive model included in the systematic review. You should fill in the cells shaded in yellow. Fill in the cell with "No Information" (NI) when the information in the study report is not available. In the case of blank cells, the status of the data extraction form will be incomplete ⚠️. When all domains in the form are filled out, the data extraction will be complete ✅.
Go to:</t>
    </r>
  </si>
  <si>
    <r>
      <t xml:space="preserve">
</t>
    </r>
    <r>
      <rPr>
        <b/>
        <sz val="11"/>
        <color theme="4" tint="-0.499984740745262"/>
        <rFont val="Calibri"/>
        <family val="2"/>
        <scheme val="minor"/>
      </rPr>
      <t>PROBAST</t>
    </r>
    <r>
      <rPr>
        <sz val="11"/>
        <color theme="4" tint="-0.499984740745262"/>
        <rFont val="Calibri"/>
        <family val="2"/>
        <scheme val="minor"/>
      </rPr>
      <t xml:space="preserve"> (Adapted from Wolff RF. 2019)</t>
    </r>
    <r>
      <rPr>
        <sz val="11"/>
        <color theme="1"/>
        <rFont val="Calibri"/>
        <family val="2"/>
        <scheme val="minor"/>
      </rPr>
      <t xml:space="preserve">
Complete the risk of bias assessment and applicability for each model included in the systematic review. You should answer signalling questions shaded in yellow for each key domain (Participant, Predictor, Outcome and Analysis) as "Yes", "Probably yes", "Probably no", "No" or "No information". For each domain, once all signalling questions are answered, RoB and applicability assessment cells will become unblocked. Any signally question rated as "No" or "Probably no" flags the potential for bias; You will need to use your judgement to determine whether the domain should be rated as "High", "Low" or "Unclear" risk of bias, and rated for concern regarding applicability "High", "Low" or "Unclear" to your review question. When RoB assessment and applicability were rated for all domains in the form, the PROBAST assessment will be complete ✅.
Go to:</t>
    </r>
  </si>
  <si>
    <t>Summary information:</t>
  </si>
  <si>
    <t>Incomplete</t>
  </si>
  <si>
    <t>Complete</t>
  </si>
  <si>
    <t>Models included for data extraction and RoB assessment:</t>
  </si>
  <si>
    <t>New model</t>
  </si>
  <si>
    <t>No model</t>
  </si>
  <si>
    <t>Author</t>
  </si>
  <si>
    <t>Publication year</t>
  </si>
  <si>
    <t>Publication identifier (Title/PMID/DOI)</t>
  </si>
  <si>
    <t>Publication journal</t>
  </si>
  <si>
    <t>Model name</t>
  </si>
  <si>
    <t>Identifier</t>
  </si>
  <si>
    <t>CHARMS</t>
  </si>
  <si>
    <t>PROBAST</t>
  </si>
  <si>
    <t>CHARMS checklist</t>
  </si>
  <si>
    <t>CHARMS checklist. Relevant items to extract from individual studies for purposes of description and assessment of risk of bias and applicability. (Adapted from Moons KG. 2014)</t>
  </si>
  <si>
    <t>Gen</t>
  </si>
  <si>
    <t>App</t>
  </si>
  <si>
    <t>RoB</t>
  </si>
  <si>
    <t>Domain/ Key items</t>
  </si>
  <si>
    <t>Model 3</t>
  </si>
  <si>
    <t>Model 4</t>
  </si>
  <si>
    <t>0. Study information</t>
  </si>
  <si>
    <t>X</t>
  </si>
  <si>
    <t>0.1 Author</t>
  </si>
  <si>
    <t>0.2 Publication year</t>
  </si>
  <si>
    <t>0.3 Publication identifier (Title/PMID/DOI)</t>
  </si>
  <si>
    <t>0.4 Publication journal</t>
  </si>
  <si>
    <t>0.5 Model name</t>
  </si>
  <si>
    <t>1. Source of data</t>
  </si>
  <si>
    <t>1.1 Source of data</t>
  </si>
  <si>
    <t>2. Participants</t>
  </si>
  <si>
    <t>x</t>
  </si>
  <si>
    <t>2.1 Recruitment method</t>
  </si>
  <si>
    <t>2.2 Recruitment dates</t>
  </si>
  <si>
    <t>2.3 Study setting</t>
  </si>
  <si>
    <t>2.4 Study sites (Regions)</t>
  </si>
  <si>
    <t>2.5 Study sites (Number of centers)</t>
  </si>
  <si>
    <t>2.6 Criteria inclusion</t>
  </si>
  <si>
    <t>2.7 Criteria exclusion</t>
  </si>
  <si>
    <t>2.8 Participant description</t>
  </si>
  <si>
    <t>Characteristics</t>
  </si>
  <si>
    <t>Values</t>
  </si>
  <si>
    <t>Measures</t>
  </si>
  <si>
    <t>3. Outcome to be predicted</t>
  </si>
  <si>
    <t>3.1 Outcome</t>
  </si>
  <si>
    <t>3.2 Outcome definition</t>
  </si>
  <si>
    <t>3.3 Same outcome definition for all participants</t>
  </si>
  <si>
    <t>3.4 Type of outcome</t>
  </si>
  <si>
    <t>3.5 Was the outcome assessed without knowledge of the predictors?</t>
  </si>
  <si>
    <t>3.6 Were candidate predictors part of outcome?</t>
  </si>
  <si>
    <t>3.7 Time of outcome ocurrence</t>
  </si>
  <si>
    <t>4. Candidate predictors</t>
  </si>
  <si>
    <t>4.1 Number of candidate predictors (or parameters) assessed</t>
  </si>
  <si>
    <t>4.2 Type of predictors</t>
  </si>
  <si>
    <t>4.3 Timing of predictors measurement</t>
  </si>
  <si>
    <t>4.4 Predictors definition and measurement similar for all participants</t>
  </si>
  <si>
    <t>4.5 Were predictors assessed blinded for outcome?</t>
  </si>
  <si>
    <t>4.6 Handling of continuous predictors</t>
  </si>
  <si>
    <t>5. Sample size</t>
  </si>
  <si>
    <t>5.1 Number of participants</t>
  </si>
  <si>
    <t>5.2 Number of outcomes/events</t>
  </si>
  <si>
    <t>5.3 Number events per variable (EPV) or per parameter (EPP)</t>
  </si>
  <si>
    <t>6. Missing data</t>
  </si>
  <si>
    <t>6.1 Number of participants with any missing value</t>
  </si>
  <si>
    <t>6.2 Handling of missing data</t>
  </si>
  <si>
    <t>7. Model development</t>
  </si>
  <si>
    <t>7.1 Modelling method</t>
  </si>
  <si>
    <t xml:space="preserve">7.2 Method for selection of candidate predictors </t>
  </si>
  <si>
    <t>7.3 Method for selection of predictors during multivariable modelling</t>
  </si>
  <si>
    <t>7.4 Shrinkage of predictor weights or regression coefficients</t>
  </si>
  <si>
    <t>8. Model performance</t>
  </si>
  <si>
    <t>8.1 Calibration measures</t>
  </si>
  <si>
    <t>8.1.1 Calibration plot</t>
  </si>
  <si>
    <t>8.1.2 Calibration slope</t>
  </si>
  <si>
    <t>value (95% CI):</t>
  </si>
  <si>
    <t>8.1.3 Calibration-in-the-large (CITL)</t>
  </si>
  <si>
    <t>8.1.4 Hosmer-Lemeshow test</t>
  </si>
  <si>
    <t>8.1.5 Other</t>
  </si>
  <si>
    <t>Specify:</t>
  </si>
  <si>
    <t>8.2 Discrimination measures</t>
  </si>
  <si>
    <t>8.2.1 C-Statistic</t>
  </si>
  <si>
    <t>8.2.2 D-Statistic</t>
  </si>
  <si>
    <t>8.2.3 AUC graph</t>
  </si>
  <si>
    <t>8.2.4 Log-rank test (if survival analysis)</t>
  </si>
  <si>
    <t>8.2.5 Risk group curves (if survival analysis)</t>
  </si>
  <si>
    <t>8.2.6 Other</t>
  </si>
  <si>
    <t>8.3 Overall measures</t>
  </si>
  <si>
    <r>
      <t>8.3.1 R-squared (e.g. Cox-Snell R</t>
    </r>
    <r>
      <rPr>
        <vertAlign val="superscript"/>
        <sz val="10"/>
        <color theme="1"/>
        <rFont val="Calibri"/>
        <family val="2"/>
        <scheme val="minor"/>
      </rPr>
      <t>2</t>
    </r>
    <r>
      <rPr>
        <sz val="10"/>
        <color theme="1"/>
        <rFont val="Calibri"/>
        <family val="2"/>
        <scheme val="minor"/>
      </rPr>
      <t>, Nagelkerke's R</t>
    </r>
    <r>
      <rPr>
        <vertAlign val="superscript"/>
        <sz val="10"/>
        <color theme="1"/>
        <rFont val="Calibri"/>
        <family val="2"/>
        <scheme val="minor"/>
      </rPr>
      <t>2</t>
    </r>
    <r>
      <rPr>
        <sz val="10"/>
        <color theme="1"/>
        <rFont val="Calibri"/>
        <family val="2"/>
        <scheme val="minor"/>
      </rPr>
      <t>,..)</t>
    </r>
  </si>
  <si>
    <t xml:space="preserve">8.3.2 Brier score </t>
  </si>
  <si>
    <t xml:space="preserve">8.3.3 Other </t>
  </si>
  <si>
    <t>8.4 Clinical utility</t>
  </si>
  <si>
    <t>8.4.1 Decision Curve Analysis (DCA)</t>
  </si>
  <si>
    <t>8.4.2 Other</t>
  </si>
  <si>
    <t>9. Model evaluation</t>
  </si>
  <si>
    <t>9.1 Method used for testing model performance</t>
  </si>
  <si>
    <t>9.1.1 Internal validation</t>
  </si>
  <si>
    <t>9.1.2 External validation</t>
  </si>
  <si>
    <t>9.2 In case of poor validation, whether model was adjusted or updated</t>
  </si>
  <si>
    <t>10. Results</t>
  </si>
  <si>
    <t>10.1 Number of predictors (or parameters) included in final model</t>
  </si>
  <si>
    <t>10.2 Final model included predictor weights or regression coefficients</t>
  </si>
  <si>
    <t>10.3 Final model included intercept (or baseline survival)</t>
  </si>
  <si>
    <t>10.4 Alternative presentation of the final prediction models</t>
  </si>
  <si>
    <t>11. Interpretation</t>
  </si>
  <si>
    <t>11.1 Interpretation of presented model</t>
  </si>
  <si>
    <t>12. Observations</t>
  </si>
  <si>
    <t xml:space="preserve">12.1 Data extraction process </t>
  </si>
  <si>
    <t>12.2 Additional information</t>
  </si>
  <si>
    <r>
      <t xml:space="preserve">Abbreviation: </t>
    </r>
    <r>
      <rPr>
        <i/>
        <sz val="11"/>
        <color theme="1"/>
        <rFont val="Calibri"/>
        <family val="2"/>
        <scheme val="minor"/>
      </rPr>
      <t>Gen: General description; App: Applicability; RoB: Risk of Bias</t>
    </r>
  </si>
  <si>
    <t>PROBAST checklist</t>
  </si>
  <si>
    <t>PROBAST. Prediction model study Risk Of Bias Assessment Tool</t>
  </si>
  <si>
    <t>Domain/ Key questions</t>
  </si>
  <si>
    <t>1. Participants</t>
  </si>
  <si>
    <t>1.1 Were appropriate data sources used?</t>
  </si>
  <si>
    <t>1.2 Were all inclusions and exclusions of participants appropriate?</t>
  </si>
  <si>
    <t>Risk of bias introduced by selection of participants</t>
  </si>
  <si>
    <t>Applicability</t>
  </si>
  <si>
    <t>Relevant information extracted from CHARMS:</t>
  </si>
  <si>
    <t>Source of data</t>
  </si>
  <si>
    <t>Recruitment methods</t>
  </si>
  <si>
    <t>Recruitment dates</t>
  </si>
  <si>
    <t>Study setting</t>
  </si>
  <si>
    <t>Inclusion criteria</t>
  </si>
  <si>
    <t>Exclusion criteria</t>
  </si>
  <si>
    <t>Rationale of bias and applicability rating:</t>
  </si>
  <si>
    <t>2. Predictors</t>
  </si>
  <si>
    <t>2.1 Were predictors defined and assessed in a similar way for all participants?</t>
  </si>
  <si>
    <t>2.2 Were predictor assessments made without knowledge of outcome data?</t>
  </si>
  <si>
    <t>2.3 Are all predictors available at the time the model is intended to be used?</t>
  </si>
  <si>
    <t>Risk of bias introduced by predictors or their assessment</t>
  </si>
  <si>
    <t>Predictors definition and measurement similar for all participants</t>
  </si>
  <si>
    <t>Were predictors assessed blinded for outcome?</t>
  </si>
  <si>
    <t>Timing of predictors measurement</t>
  </si>
  <si>
    <t>3. Outcome</t>
  </si>
  <si>
    <t>3.1 Was the outcome determined appropriately?</t>
  </si>
  <si>
    <t>3.2 Was a pre-specified or standard outcome definition used?</t>
  </si>
  <si>
    <t>3.3 Were predictors excluded from the outcome definition?</t>
  </si>
  <si>
    <t>3.4 Was the outcome defined and determined in a similar way for all participants?</t>
  </si>
  <si>
    <t>3.5 Was the outcome determined without knowledge of predictor information?</t>
  </si>
  <si>
    <t>3.6 Was the time interval between predictor assessment and outcome determination appropriate?</t>
  </si>
  <si>
    <t>Risk of bias introduced by the outcome or its determination</t>
  </si>
  <si>
    <t>Outcome definition</t>
  </si>
  <si>
    <t>Same outcome definition for all participants</t>
  </si>
  <si>
    <t>Was the outcome assessed without knowledge of the predictors</t>
  </si>
  <si>
    <t>Were candidate predictors part of outcome?</t>
  </si>
  <si>
    <t>Time of outcome ocurrence</t>
  </si>
  <si>
    <t>4. Analysis</t>
  </si>
  <si>
    <t>4.1 Were there a reasonable number of participants with the outcome?</t>
  </si>
  <si>
    <t>4.2 Were continuous and categorical predictors handled appropriately?</t>
  </si>
  <si>
    <t>4.3 Were all enrolled participants included in the analysis?</t>
  </si>
  <si>
    <t>4.4 Were participants with missing data handled appropriately?</t>
  </si>
  <si>
    <t>4.5 Was selection of predictors based on univariable analysis avoided?</t>
  </si>
  <si>
    <t>4.6 Were complexities in the data accounted for appropriately?</t>
  </si>
  <si>
    <t>4.7 Were relevant model performance measures evaluated appropriately?</t>
  </si>
  <si>
    <t>4.8 Were model overfitting and optimism in model performance accounted for?</t>
  </si>
  <si>
    <t>4.9 Do predictors and their assigned weights in the final model correspond to the results from multivariable analysis?</t>
  </si>
  <si>
    <t>Risk of bias introduced by the analysis</t>
  </si>
  <si>
    <t>Outcome frecuency</t>
  </si>
  <si>
    <t>Event per variable (EPV) or per parameter (EPP)</t>
  </si>
  <si>
    <t>Handling of continuous predictors</t>
  </si>
  <si>
    <t>Number of participants with any missing value</t>
  </si>
  <si>
    <t>Handling of missing data</t>
  </si>
  <si>
    <t>Method for selection of candidate predictors</t>
  </si>
  <si>
    <t>Validation method</t>
  </si>
  <si>
    <t>Performance measures</t>
  </si>
  <si>
    <t>Shrinkage of predictor weights or regression coefficients</t>
  </si>
  <si>
    <r>
      <rPr>
        <b/>
        <sz val="11"/>
        <color theme="1"/>
        <rFont val="Calibri Light"/>
        <family val="2"/>
        <scheme val="major"/>
      </rPr>
      <t>Table 1.</t>
    </r>
    <r>
      <rPr>
        <sz val="11"/>
        <color theme="1"/>
        <rFont val="Calibri Light"/>
        <family val="2"/>
        <scheme val="major"/>
      </rPr>
      <t xml:space="preserve"> Characteristics of the studies included in the systematic review.</t>
    </r>
  </si>
  <si>
    <t>Author, Year</t>
  </si>
  <si>
    <t>Study design</t>
  </si>
  <si>
    <t>Enrolment period</t>
  </si>
  <si>
    <t>Study region</t>
  </si>
  <si>
    <t>Participant characteristics:</t>
  </si>
  <si>
    <r>
      <rPr>
        <b/>
        <sz val="11"/>
        <color theme="1"/>
        <rFont val="Calibri Light"/>
        <family val="2"/>
        <scheme val="major"/>
      </rPr>
      <t>Table 2.</t>
    </r>
    <r>
      <rPr>
        <sz val="11"/>
        <color theme="1"/>
        <rFont val="Calibri Light"/>
        <family val="2"/>
        <scheme val="major"/>
      </rPr>
      <t xml:space="preserve"> Characteristics of the models included in the systematic review and critical appraisal for risk of bias and applicability.</t>
    </r>
  </si>
  <si>
    <t>Modelling method</t>
  </si>
  <si>
    <t>Sample size</t>
  </si>
  <si>
    <t>Events</t>
  </si>
  <si>
    <t>No predictors</t>
  </si>
  <si>
    <t>EPV or EPP</t>
  </si>
  <si>
    <t xml:space="preserve">Selection of candidate predictors </t>
  </si>
  <si>
    <t>Selection of final predictors</t>
  </si>
  <si>
    <t>Number (%) and handling of missng data</t>
  </si>
  <si>
    <t>Type of validation</t>
  </si>
  <si>
    <t>Critical appraisal (PROBAST)</t>
  </si>
  <si>
    <t>n (%)</t>
  </si>
  <si>
    <t>Cand.</t>
  </si>
  <si>
    <t>Final</t>
  </si>
  <si>
    <t>P</t>
  </si>
  <si>
    <t>Pr</t>
  </si>
  <si>
    <t>O</t>
  </si>
  <si>
    <t>A</t>
  </si>
  <si>
    <r>
      <t xml:space="preserve">Table 3. </t>
    </r>
    <r>
      <rPr>
        <sz val="11"/>
        <color theme="1"/>
        <rFont val="Calibri Light"/>
        <family val="2"/>
        <scheme val="major"/>
      </rPr>
      <t>Risk of bias and applicability assessment</t>
    </r>
  </si>
  <si>
    <t>Risk of Bias</t>
  </si>
  <si>
    <t xml:space="preserve">Overall </t>
  </si>
  <si>
    <t xml:space="preserve"> 1. Participants</t>
  </si>
  <si>
    <t xml:space="preserve"> 2. Predictors</t>
  </si>
  <si>
    <t xml:space="preserve"> 3. Outcome</t>
  </si>
  <si>
    <t xml:space="preserve"> 4. Analysis</t>
  </si>
  <si>
    <t xml:space="preserve"> Risk of Bias</t>
  </si>
  <si>
    <t xml:space="preserve"> Applicability</t>
  </si>
  <si>
    <t>Drop-down lists</t>
  </si>
  <si>
    <t>CHARMS sheet</t>
  </si>
  <si>
    <t>2.8 Participant description (Measures)</t>
  </si>
  <si>
    <t>7.2 Method for selection of candidate predictors</t>
  </si>
  <si>
    <t>Prospective cohort</t>
  </si>
  <si>
    <t>Mean</t>
  </si>
  <si>
    <t>Single</t>
  </si>
  <si>
    <t>Complete-case analysis</t>
  </si>
  <si>
    <t>Logistic regression</t>
  </si>
  <si>
    <t>All available predictors</t>
  </si>
  <si>
    <t>Pre-specified model (not selection)</t>
  </si>
  <si>
    <t>None (Apparent performance)</t>
  </si>
  <si>
    <t>None</t>
  </si>
  <si>
    <t>Retrospective cohort</t>
  </si>
  <si>
    <t>Mean (sd)</t>
  </si>
  <si>
    <t>Combined</t>
  </si>
  <si>
    <t>Single imputation</t>
  </si>
  <si>
    <t>Multilevel logistic regression</t>
  </si>
  <si>
    <t>Based on prior knowledge</t>
  </si>
  <si>
    <t>Backward elimination</t>
  </si>
  <si>
    <t>Random split data</t>
  </si>
  <si>
    <t>Temporal</t>
  </si>
  <si>
    <t>Predictor weights</t>
  </si>
  <si>
    <t>Sum score</t>
  </si>
  <si>
    <t>Case-control</t>
  </si>
  <si>
    <t>Median</t>
  </si>
  <si>
    <t>Unclear</t>
  </si>
  <si>
    <t>Multiple imputation</t>
  </si>
  <si>
    <t>Cox regression</t>
  </si>
  <si>
    <t>Based on univariable associations</t>
  </si>
  <si>
    <t>Forward selection</t>
  </si>
  <si>
    <t>Non-random split data</t>
  </si>
  <si>
    <t>Geographical</t>
  </si>
  <si>
    <t>Regression coefficients</t>
  </si>
  <si>
    <t>Nomogram</t>
  </si>
  <si>
    <t>Nested case-control</t>
  </si>
  <si>
    <t>Median (IQR)</t>
  </si>
  <si>
    <t>No information</t>
  </si>
  <si>
    <t>Other</t>
  </si>
  <si>
    <t>Machine learning techniques</t>
  </si>
  <si>
    <t>Stepwise selection</t>
  </si>
  <si>
    <t>Cross-validation</t>
  </si>
  <si>
    <t>Different setting</t>
  </si>
  <si>
    <t>Score chart</t>
  </si>
  <si>
    <t>Existing registry</t>
  </si>
  <si>
    <t>Median (min-max)</t>
  </si>
  <si>
    <t>(Add field)</t>
  </si>
  <si>
    <t>Neural network</t>
  </si>
  <si>
    <t>LASSO selection</t>
  </si>
  <si>
    <t>Bootstrap</t>
  </si>
  <si>
    <t>Different investigator</t>
  </si>
  <si>
    <t>Score system</t>
  </si>
  <si>
    <t>Randomized trial</t>
  </si>
  <si>
    <t>Ridge regression</t>
  </si>
  <si>
    <t>Completely independent</t>
  </si>
  <si>
    <t>On-line calculator</t>
  </si>
  <si>
    <t>Combined data (e.g. IPD of combination of cohorts)</t>
  </si>
  <si>
    <t>Bootstrap selection</t>
  </si>
  <si>
    <t>App calculator</t>
  </si>
  <si>
    <t>Aggregated data</t>
  </si>
  <si>
    <r>
      <rPr>
        <b/>
        <sz val="11"/>
        <color theme="4" tint="-0.499984740745262"/>
        <rFont val="Calibri"/>
        <family val="2"/>
        <scheme val="minor"/>
      </rPr>
      <t xml:space="preserve">SUMMARY TABLES </t>
    </r>
    <r>
      <rPr>
        <sz val="11"/>
        <color theme="1"/>
        <rFont val="Calibri"/>
        <family val="2"/>
        <scheme val="minor"/>
      </rPr>
      <t xml:space="preserve">
The summary tables will be automatically generated based on the information in the CHARMS and PROBAST forms.
 - Study Characteristics.
 - Model Characteristics.
 - Risk of Bias summary (PROBAST).
Go to:</t>
    </r>
  </si>
  <si>
    <r>
      <rPr>
        <b/>
        <sz val="11"/>
        <color theme="4" tint="-0.499984740745262"/>
        <rFont val="Calibri"/>
        <family val="2"/>
        <scheme val="minor"/>
      </rPr>
      <t>- HOME:</t>
    </r>
    <r>
      <rPr>
        <sz val="11"/>
        <color theme="1"/>
        <rFont val="Calibri"/>
        <family val="2"/>
        <scheme val="minor"/>
      </rPr>
      <t xml:space="preserve"> A description of the material in the file and instructions on how to use it.
</t>
    </r>
    <r>
      <rPr>
        <b/>
        <sz val="11"/>
        <color theme="4" tint="-0.499984740745262"/>
        <rFont val="Calibri"/>
        <family val="2"/>
        <scheme val="minor"/>
      </rPr>
      <t>- SUMMARY:</t>
    </r>
    <r>
      <rPr>
        <sz val="11"/>
        <color theme="1"/>
        <rFont val="Calibri"/>
        <family val="2"/>
        <scheme val="minor"/>
      </rPr>
      <t xml:space="preserve"> Table summarizing the status of the data extraction process and the assessment of bias and applicability.
</t>
    </r>
    <r>
      <rPr>
        <b/>
        <sz val="11"/>
        <color theme="4" tint="-0.499984740745262"/>
        <rFont val="Calibri"/>
        <family val="2"/>
        <scheme val="minor"/>
      </rPr>
      <t>- CHARMS:</t>
    </r>
    <r>
      <rPr>
        <sz val="11"/>
        <color theme="1"/>
        <rFont val="Calibri"/>
        <family val="2"/>
        <scheme val="minor"/>
      </rPr>
      <t xml:space="preserve"> Data extraction form
</t>
    </r>
    <r>
      <rPr>
        <b/>
        <sz val="11"/>
        <color theme="4" tint="-0.499984740745262"/>
        <rFont val="Calibri"/>
        <family val="2"/>
        <scheme val="minor"/>
      </rPr>
      <t>- PROBAST:</t>
    </r>
    <r>
      <rPr>
        <sz val="11"/>
        <color theme="1"/>
        <rFont val="Calibri"/>
        <family val="2"/>
        <scheme val="minor"/>
      </rPr>
      <t xml:space="preserve"> Risk of Bias and Applicability Assessment form
</t>
    </r>
    <r>
      <rPr>
        <b/>
        <sz val="11"/>
        <color theme="4" tint="-0.499984740745262"/>
        <rFont val="Calibri"/>
        <family val="2"/>
        <scheme val="minor"/>
      </rPr>
      <t>- TABLES:</t>
    </r>
    <r>
      <rPr>
        <sz val="11"/>
        <color theme="1"/>
        <rFont val="Calibri"/>
        <family val="2"/>
        <scheme val="minor"/>
      </rPr>
      <t xml:space="preserve"> A proposal tables containing information on study characteristics, models characteristics, and an overview of risk of bias assessment and applicability.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</si>
</sst>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2"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i/>
      <sz val="11"/>
      <color theme="1"/>
      <name val="Calibri"/>
      <family val="2"/>
      <scheme val="minor"/>
    </font>
    <font>
      <sz val="8"/>
      <name val="Calibri"/>
      <family val="2"/>
      <scheme val="minor"/>
    </font>
    <font>
      <b/>
      <sz val="12"/>
      <color theme="1"/>
      <name val="Calibri"/>
      <family val="2"/>
      <scheme val="minor"/>
    </font>
    <font>
      <sz val="12"/>
      <color theme="1"/>
      <name val="Calibri"/>
      <family val="2"/>
      <scheme val="minor"/>
    </font>
    <font>
      <b/>
      <sz val="11"/>
      <color theme="8" tint="-0.499984740745262"/>
      <name val="Calibri"/>
      <family val="2"/>
      <scheme val="minor"/>
    </font>
    <font>
      <b/>
      <sz val="10"/>
      <color theme="1"/>
      <name val="Calibri"/>
      <family val="2"/>
      <scheme val="minor"/>
    </font>
    <font>
      <sz val="9"/>
      <color theme="1"/>
      <name val="Calibri"/>
      <family val="2"/>
      <scheme val="minor"/>
    </font>
    <font>
      <b/>
      <sz val="16"/>
      <color theme="1"/>
      <name val="Calibri"/>
      <family val="2"/>
      <scheme val="minor"/>
    </font>
    <font>
      <b/>
      <i/>
      <sz val="10"/>
      <color theme="1"/>
      <name val="Calibri"/>
      <family val="2"/>
      <scheme val="minor"/>
    </font>
    <font>
      <b/>
      <i/>
      <u/>
      <sz val="14"/>
      <color theme="8" tint="-0.249977111117893"/>
      <name val="Calibri"/>
      <family val="2"/>
      <scheme val="minor"/>
    </font>
    <font>
      <sz val="11"/>
      <color theme="0"/>
      <name val="Calibri"/>
      <family val="2"/>
      <scheme val="minor"/>
    </font>
    <font>
      <i/>
      <sz val="9"/>
      <color theme="1"/>
      <name val="Calibri"/>
      <family val="2"/>
      <scheme val="minor"/>
    </font>
    <font>
      <i/>
      <sz val="9"/>
      <color theme="2" tint="-0.499984740745262"/>
      <name val="Calibri"/>
      <family val="2"/>
      <scheme val="minor"/>
    </font>
    <font>
      <sz val="10"/>
      <color theme="1"/>
      <name val="Calibri"/>
      <family val="2"/>
      <scheme val="minor"/>
    </font>
    <font>
      <b/>
      <sz val="10"/>
      <color theme="4" tint="-0.499984740745262"/>
      <name val="Calibri"/>
      <family val="2"/>
      <scheme val="minor"/>
    </font>
    <font>
      <sz val="11"/>
      <name val="Calibri"/>
      <family val="2"/>
      <scheme val="minor"/>
    </font>
    <font>
      <sz val="10"/>
      <color theme="4" tint="-0.499984740745262"/>
      <name val="Calibri"/>
      <family val="2"/>
      <scheme val="minor"/>
    </font>
    <font>
      <vertAlign val="superscript"/>
      <sz val="10"/>
      <color theme="1"/>
      <name val="Calibri"/>
      <family val="2"/>
      <scheme val="minor"/>
    </font>
    <font>
      <sz val="10"/>
      <color theme="0"/>
      <name val="Calibri"/>
      <family val="2"/>
      <scheme val="minor"/>
    </font>
    <font>
      <sz val="11"/>
      <color rgb="FF333333"/>
      <name val="Arial"/>
      <family val="2"/>
    </font>
    <font>
      <b/>
      <sz val="11"/>
      <name val="Calibri"/>
      <family val="2"/>
      <scheme val="minor"/>
    </font>
    <font>
      <u/>
      <sz val="11"/>
      <color theme="10"/>
      <name val="Calibri"/>
      <family val="2"/>
      <scheme val="minor"/>
    </font>
    <font>
      <b/>
      <sz val="12"/>
      <color theme="1"/>
      <name val="Calibri Light"/>
      <family val="2"/>
      <scheme val="major"/>
    </font>
    <font>
      <i/>
      <sz val="10"/>
      <color theme="0" tint="-0.249977111117893"/>
      <name val="Calibri"/>
      <family val="2"/>
      <scheme val="minor"/>
    </font>
    <font>
      <i/>
      <sz val="10"/>
      <color theme="1"/>
      <name val="Calibri"/>
      <family val="2"/>
      <scheme val="minor"/>
    </font>
    <font>
      <sz val="11"/>
      <color theme="1"/>
      <name val="Calibri Light"/>
      <family val="2"/>
      <scheme val="major"/>
    </font>
    <font>
      <b/>
      <sz val="9"/>
      <color theme="1"/>
      <name val="Calibri Light"/>
      <family val="2"/>
      <scheme val="major"/>
    </font>
    <font>
      <sz val="9"/>
      <color theme="1"/>
      <name val="Calibri Light"/>
      <family val="2"/>
      <scheme val="major"/>
    </font>
    <font>
      <sz val="14"/>
      <color theme="1"/>
      <name val="Calibri Light"/>
      <family val="2"/>
      <scheme val="major"/>
    </font>
    <font>
      <b/>
      <sz val="9"/>
      <color theme="4" tint="-0.499984740745262"/>
      <name val="Calibri Light"/>
      <family val="2"/>
      <scheme val="major"/>
    </font>
    <font>
      <sz val="9"/>
      <color theme="0"/>
      <name val="Calibri Light"/>
      <family val="2"/>
      <scheme val="major"/>
    </font>
    <font>
      <b/>
      <sz val="9"/>
      <name val="Calibri Light"/>
      <family val="2"/>
      <scheme val="major"/>
    </font>
    <font>
      <sz val="9"/>
      <name val="Calibri Light"/>
      <family val="2"/>
      <scheme val="major"/>
    </font>
    <font>
      <sz val="10"/>
      <name val="Calibri Light"/>
      <family val="2"/>
      <scheme val="major"/>
    </font>
    <font>
      <b/>
      <sz val="10"/>
      <name val="Calibri Light"/>
      <family val="2"/>
      <scheme val="major"/>
    </font>
    <font>
      <sz val="12"/>
      <name val="Calibri Light"/>
      <family val="2"/>
      <scheme val="major"/>
    </font>
    <font>
      <sz val="12"/>
      <color theme="0"/>
      <name val="Calibri Light"/>
      <family val="2"/>
      <scheme val="major"/>
    </font>
    <font>
      <sz val="11"/>
      <color theme="0"/>
      <name val="Calibri Light"/>
      <family val="2"/>
      <scheme val="major"/>
    </font>
    <font>
      <b/>
      <sz val="16"/>
      <color theme="4" tint="-0.499984740745262"/>
      <name val="Constantia"/>
      <family val="1"/>
    </font>
    <font>
      <b/>
      <sz val="16"/>
      <color theme="8" tint="-0.249977111117893"/>
      <name val="Constantia"/>
      <family val="1"/>
    </font>
    <font>
      <b/>
      <sz val="11"/>
      <color theme="1"/>
      <name val="Calibri Light"/>
      <family val="2"/>
      <scheme val="major"/>
    </font>
    <font>
      <b/>
      <sz val="12"/>
      <color theme="4" tint="-0.499984740745262"/>
      <name val="Calibri"/>
      <family val="2"/>
      <scheme val="minor"/>
    </font>
    <font>
      <sz val="11"/>
      <color theme="4" tint="-0.499984740745262"/>
      <name val="Calibri"/>
      <family val="2"/>
      <scheme val="minor"/>
    </font>
    <font>
      <b/>
      <u/>
      <sz val="14"/>
      <color theme="4" tint="-0.499984740745262"/>
      <name val="Calibri"/>
      <family val="2"/>
      <scheme val="minor"/>
    </font>
    <font>
      <vertAlign val="superscript"/>
      <sz val="11"/>
      <color theme="1"/>
      <name val="Calibri"/>
      <family val="2"/>
      <scheme val="minor"/>
    </font>
    <font>
      <b/>
      <sz val="12"/>
      <color rgb="FF0070C0"/>
      <name val="Calibri"/>
      <family val="2"/>
      <scheme val="minor"/>
    </font>
    <font>
      <b/>
      <sz val="11"/>
      <color rgb="FF0070C0"/>
      <name val="Calibri"/>
      <family val="2"/>
      <scheme val="minor"/>
    </font>
    <font>
      <b/>
      <sz val="11"/>
      <color theme="4" tint="-0.499984740745262"/>
      <name val="Calibri"/>
      <family val="2"/>
      <scheme val="minor"/>
    </font>
  </fonts>
  <fills count="8">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8" tint="-0.499984740745262"/>
        <bgColor indexed="64"/>
      </patternFill>
    </fill>
  </fills>
  <borders count="131">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tint="-0.499984740745262"/>
      </bottom>
      <diagonal/>
    </border>
    <border>
      <left style="thin">
        <color theme="0"/>
      </left>
      <right style="thin">
        <color theme="0"/>
      </right>
      <top/>
      <bottom style="thin">
        <color theme="0"/>
      </bottom>
      <diagonal/>
    </border>
    <border>
      <left/>
      <right/>
      <top style="thin">
        <color theme="4" tint="-0.499984740745262"/>
      </top>
      <bottom style="thin">
        <color theme="2"/>
      </bottom>
      <diagonal/>
    </border>
    <border>
      <left/>
      <right/>
      <top style="thin">
        <color theme="2"/>
      </top>
      <bottom style="thin">
        <color theme="4" tint="-0.499984740745262"/>
      </bottom>
      <diagonal/>
    </border>
    <border>
      <left style="thin">
        <color theme="0"/>
      </left>
      <right style="thin">
        <color theme="0"/>
      </right>
      <top style="medium">
        <color theme="4" tint="-0.499984740745262"/>
      </top>
      <bottom style="thin">
        <color theme="0"/>
      </bottom>
      <diagonal/>
    </border>
    <border>
      <left/>
      <right/>
      <top style="thin">
        <color theme="2"/>
      </top>
      <bottom style="thin">
        <color theme="2"/>
      </bottom>
      <diagonal/>
    </border>
    <border>
      <left/>
      <right style="thin">
        <color theme="4" tint="-0.499984740745262"/>
      </right>
      <top style="thin">
        <color theme="2"/>
      </top>
      <bottom style="thin">
        <color theme="2"/>
      </bottom>
      <diagonal/>
    </border>
    <border>
      <left/>
      <right/>
      <top/>
      <bottom style="thin">
        <color theme="2"/>
      </bottom>
      <diagonal/>
    </border>
    <border>
      <left/>
      <right style="thin">
        <color theme="4" tint="-0.499984740745262"/>
      </right>
      <top style="thin">
        <color theme="2"/>
      </top>
      <bottom style="thin">
        <color theme="4" tint="-0.499984740745262"/>
      </bottom>
      <diagonal/>
    </border>
    <border>
      <left style="thin">
        <color theme="0"/>
      </left>
      <right/>
      <top style="thin">
        <color theme="2"/>
      </top>
      <bottom style="thin">
        <color theme="2"/>
      </bottom>
      <diagonal/>
    </border>
    <border>
      <left style="thin">
        <color theme="0"/>
      </left>
      <right style="thin">
        <color theme="0"/>
      </right>
      <top style="thin">
        <color theme="0"/>
      </top>
      <bottom/>
      <diagonal/>
    </border>
    <border>
      <left style="thin">
        <color theme="0"/>
      </left>
      <right style="thin">
        <color theme="0"/>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4" tint="-0.499984740745262"/>
      </right>
      <top style="thin">
        <color theme="4" tint="-0.499984740745262"/>
      </top>
      <bottom style="thin">
        <color theme="4" tint="-0.499984740745262"/>
      </bottom>
      <diagonal/>
    </border>
    <border>
      <left/>
      <right style="thin">
        <color theme="4" tint="-0.499984740745262"/>
      </right>
      <top style="thin">
        <color theme="2"/>
      </top>
      <bottom/>
      <diagonal/>
    </border>
    <border>
      <left/>
      <right/>
      <top style="thin">
        <color theme="2"/>
      </top>
      <bottom/>
      <diagonal/>
    </border>
    <border>
      <left/>
      <right style="thin">
        <color theme="4" tint="-0.499984740745262"/>
      </right>
      <top/>
      <bottom style="thin">
        <color theme="2"/>
      </bottom>
      <diagonal/>
    </border>
    <border>
      <left/>
      <right/>
      <top/>
      <bottom style="thin">
        <color theme="4" tint="-0.499984740745262"/>
      </bottom>
      <diagonal/>
    </border>
    <border>
      <left style="medium">
        <color theme="4" tint="-0.499984740745262"/>
      </left>
      <right style="thin">
        <color theme="4" tint="-0.499984740745262"/>
      </right>
      <top style="medium">
        <color theme="4" tint="-0.499984740745262"/>
      </top>
      <bottom style="thin">
        <color theme="4" tint="-0.499984740745262"/>
      </bottom>
      <diagonal/>
    </border>
    <border>
      <left style="thin">
        <color theme="4" tint="-0.499984740745262"/>
      </left>
      <right style="thin">
        <color theme="4" tint="-0.499984740745262"/>
      </right>
      <top style="medium">
        <color theme="4" tint="-0.499984740745262"/>
      </top>
      <bottom style="thin">
        <color theme="4" tint="-0.499984740745262"/>
      </bottom>
      <diagonal/>
    </border>
    <border>
      <left/>
      <right/>
      <top style="thin">
        <color theme="4" tint="-0.499984740745262"/>
      </top>
      <bottom style="thin">
        <color theme="4" tint="-0.499984740745262"/>
      </bottom>
      <diagonal/>
    </border>
    <border>
      <left style="thin">
        <color theme="0"/>
      </left>
      <right style="thin">
        <color theme="0"/>
      </right>
      <top style="thin">
        <color theme="4" tint="-0.499984740745262"/>
      </top>
      <bottom style="thin">
        <color theme="0"/>
      </bottom>
      <diagonal/>
    </border>
    <border>
      <left/>
      <right style="thin">
        <color theme="4" tint="-0.499984740745262"/>
      </right>
      <top/>
      <bottom style="medium">
        <color theme="4" tint="-0.499984740745262"/>
      </bottom>
      <diagonal/>
    </border>
    <border>
      <left/>
      <right/>
      <top style="medium">
        <color theme="4" tint="-0.499984740745262"/>
      </top>
      <bottom style="thin">
        <color theme="4" tint="-0.499984740745262"/>
      </bottom>
      <diagonal/>
    </border>
    <border>
      <left style="thin">
        <color theme="4" tint="-0.499984740745262"/>
      </left>
      <right/>
      <top style="medium">
        <color theme="4" tint="-0.499984740745262"/>
      </top>
      <bottom style="thin">
        <color theme="4" tint="-0.499984740745262"/>
      </bottom>
      <diagonal/>
    </border>
    <border>
      <left/>
      <right style="thin">
        <color theme="4" tint="-0.499984740745262"/>
      </right>
      <top style="medium">
        <color theme="4" tint="-0.499984740745262"/>
      </top>
      <bottom style="thin">
        <color theme="4" tint="-0.499984740745262"/>
      </bottom>
      <diagonal/>
    </border>
    <border>
      <left style="thin">
        <color theme="4" tint="-0.499984740745262"/>
      </left>
      <right/>
      <top style="thin">
        <color theme="2"/>
      </top>
      <bottom style="thin">
        <color theme="4" tint="-0.499984740745262"/>
      </bottom>
      <diagonal/>
    </border>
    <border>
      <left style="thin">
        <color theme="4" tint="-0.499984740745262"/>
      </left>
      <right/>
      <top style="thin">
        <color theme="2"/>
      </top>
      <bottom style="thin">
        <color theme="2"/>
      </bottom>
      <diagonal/>
    </border>
    <border>
      <left style="thin">
        <color theme="4" tint="-0.499984740745262"/>
      </left>
      <right/>
      <top style="thin">
        <color theme="4" tint="-0.499984740745262"/>
      </top>
      <bottom style="thin">
        <color theme="2"/>
      </bottom>
      <diagonal/>
    </border>
    <border>
      <left style="thin">
        <color theme="4" tint="-0.499984740745262"/>
      </left>
      <right/>
      <top/>
      <bottom style="thin">
        <color theme="2"/>
      </bottom>
      <diagonal/>
    </border>
    <border>
      <left/>
      <right/>
      <top style="thin">
        <color indexed="64"/>
      </top>
      <bottom style="thin">
        <color indexed="64"/>
      </bottom>
      <diagonal/>
    </border>
    <border>
      <left/>
      <right/>
      <top style="thin">
        <color auto="1"/>
      </top>
      <bottom/>
      <diagonal/>
    </border>
    <border>
      <left style="thin">
        <color theme="4" tint="-0.499984740745262"/>
      </left>
      <right/>
      <top style="thin">
        <color theme="4" tint="-0.499984740745262"/>
      </top>
      <bottom style="thin">
        <color theme="4" tint="-0.499984740745262"/>
      </bottom>
      <diagonal/>
    </border>
    <border>
      <left style="thin">
        <color theme="4" tint="-0.499984740745262"/>
      </left>
      <right/>
      <top/>
      <bottom style="thin">
        <color theme="4" tint="-0.499984740745262"/>
      </bottom>
      <diagonal/>
    </border>
    <border>
      <left style="thin">
        <color theme="8" tint="-0.499984740745262"/>
      </left>
      <right style="thin">
        <color theme="0"/>
      </right>
      <top style="thin">
        <color theme="4" tint="-0.499984740745262"/>
      </top>
      <bottom style="thin">
        <color theme="8" tint="-0.499984740745262"/>
      </bottom>
      <diagonal/>
    </border>
    <border>
      <left style="thin">
        <color theme="0"/>
      </left>
      <right style="thin">
        <color theme="0"/>
      </right>
      <top style="thin">
        <color theme="4" tint="-0.499984740745262"/>
      </top>
      <bottom style="thin">
        <color theme="8" tint="-0.499984740745262"/>
      </bottom>
      <diagonal/>
    </border>
    <border>
      <left/>
      <right style="thin">
        <color theme="4" tint="-0.499984740745262"/>
      </right>
      <top style="thin">
        <color theme="4" tint="-0.499984740745262"/>
      </top>
      <bottom style="thin">
        <color theme="8" tint="-0.499984740745262"/>
      </bottom>
      <diagonal/>
    </border>
    <border>
      <left style="thin">
        <color theme="4" tint="-0.499984740745262"/>
      </left>
      <right/>
      <top style="thin">
        <color theme="4" tint="-0.499984740745262"/>
      </top>
      <bottom style="thin">
        <color theme="8" tint="-0.499984740745262"/>
      </bottom>
      <diagonal/>
    </border>
    <border>
      <left/>
      <right/>
      <top style="thin">
        <color theme="4" tint="-0.499984740745262"/>
      </top>
      <bottom style="thin">
        <color theme="8" tint="-0.499984740745262"/>
      </bottom>
      <diagonal/>
    </border>
    <border>
      <left style="thin">
        <color theme="0"/>
      </left>
      <right/>
      <top style="thin">
        <color theme="4" tint="-0.499984740745262"/>
      </top>
      <bottom/>
      <diagonal/>
    </border>
    <border>
      <left/>
      <right/>
      <top style="thin">
        <color theme="4" tint="-0.499984740745262"/>
      </top>
      <bottom/>
      <diagonal/>
    </border>
    <border>
      <left style="thin">
        <color theme="0"/>
      </left>
      <right/>
      <top/>
      <bottom style="medium">
        <color theme="4" tint="-0.499984740745262"/>
      </bottom>
      <diagonal/>
    </border>
    <border>
      <left/>
      <right/>
      <top/>
      <bottom style="medium">
        <color theme="4" tint="-0.499984740745262"/>
      </bottom>
      <diagonal/>
    </border>
    <border>
      <left style="thin">
        <color theme="4" tint="-0.499984740745262"/>
      </left>
      <right/>
      <top style="thin">
        <color theme="4" tint="-0.499984740745262"/>
      </top>
      <bottom/>
      <diagonal/>
    </border>
    <border>
      <left/>
      <right style="thin">
        <color theme="4" tint="-0.499984740745262"/>
      </right>
      <top style="thin">
        <color theme="4" tint="-0.499984740745262"/>
      </top>
      <bottom/>
      <diagonal/>
    </border>
    <border>
      <left style="thin">
        <color theme="4" tint="-0.499984740745262"/>
      </left>
      <right/>
      <top/>
      <bottom style="medium">
        <color theme="4" tint="-0.499984740745262"/>
      </bottom>
      <diagonal/>
    </border>
    <border>
      <left style="thin">
        <color theme="4" tint="-0.499984740745262"/>
      </left>
      <right/>
      <top/>
      <bottom/>
      <diagonal/>
    </border>
    <border>
      <left/>
      <right style="thin">
        <color theme="4" tint="-0.499984740745262"/>
      </right>
      <top/>
      <bottom/>
      <diagonal/>
    </border>
    <border>
      <left style="thin">
        <color theme="4" tint="-0.499984740745262"/>
      </left>
      <right/>
      <top style="thin">
        <color theme="2"/>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style="thin">
        <color theme="4" tint="-0.499984740745262"/>
      </right>
      <top style="thin">
        <color theme="4" tint="-0.499984740745262"/>
      </top>
      <bottom style="thin">
        <color theme="0"/>
      </bottom>
      <diagonal/>
    </border>
    <border>
      <left style="thin">
        <color theme="4" tint="-0.499984740745262"/>
      </left>
      <right style="thin">
        <color theme="4" tint="-0.499984740745262"/>
      </right>
      <top style="thin">
        <color theme="0"/>
      </top>
      <bottom style="thin">
        <color theme="4" tint="-0.499984740745262"/>
      </bottom>
      <diagonal/>
    </border>
    <border>
      <left style="thin">
        <color theme="4" tint="-0.499984740745262"/>
      </left>
      <right style="thin">
        <color theme="4" tint="-0.499984740745262"/>
      </right>
      <top style="thin">
        <color theme="0"/>
      </top>
      <bottom style="thin">
        <color theme="0"/>
      </bottom>
      <diagonal/>
    </border>
    <border>
      <left style="thin">
        <color theme="4" tint="-0.499984740745262"/>
      </left>
      <right style="thin">
        <color theme="4" tint="-0.499984740745262"/>
      </right>
      <top style="thin">
        <color theme="4" tint="-0.499984740745262"/>
      </top>
      <bottom style="medium">
        <color theme="4" tint="-0.499984740745262"/>
      </bottom>
      <diagonal/>
    </border>
    <border>
      <left style="thin">
        <color theme="4" tint="-0.499984740745262"/>
      </left>
      <right style="thin">
        <color theme="4" tint="-0.499984740745262"/>
      </right>
      <top style="thin">
        <color theme="4" tint="-0.499984740745262"/>
      </top>
      <bottom style="thin">
        <color theme="0" tint="-4.9989318521683403E-2"/>
      </bottom>
      <diagonal/>
    </border>
    <border>
      <left style="thin">
        <color theme="4" tint="-0.499984740745262"/>
      </left>
      <right style="thin">
        <color theme="4" tint="-0.499984740745262"/>
      </right>
      <top style="thin">
        <color theme="0" tint="-4.9989318521683403E-2"/>
      </top>
      <bottom style="thin">
        <color theme="0" tint="-4.9989318521683403E-2"/>
      </bottom>
      <diagonal/>
    </border>
    <border>
      <left style="thin">
        <color theme="4" tint="-0.499984740745262"/>
      </left>
      <right style="thin">
        <color theme="4" tint="-0.499984740745262"/>
      </right>
      <top style="thin">
        <color theme="0" tint="-4.9989318521683403E-2"/>
      </top>
      <bottom style="thin">
        <color theme="4" tint="-0.499984740745262"/>
      </bottom>
      <diagonal/>
    </border>
    <border>
      <left style="thin">
        <color theme="4" tint="-0.499984740745262"/>
      </left>
      <right style="thin">
        <color theme="4" tint="-0.499984740745262"/>
      </right>
      <top/>
      <bottom style="thin">
        <color theme="0" tint="-4.9989318521683403E-2"/>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theme="0"/>
      </left>
      <right/>
      <top style="thin">
        <color theme="4" tint="-0.499984740745262"/>
      </top>
      <bottom style="thin">
        <color theme="2"/>
      </bottom>
      <diagonal/>
    </border>
    <border>
      <left/>
      <right style="thin">
        <color theme="4" tint="-0.499984740745262"/>
      </right>
      <top style="thin">
        <color theme="4" tint="-0.499984740745262"/>
      </top>
      <bottom style="thin">
        <color theme="2"/>
      </bottom>
      <diagonal/>
    </border>
    <border>
      <left style="thin">
        <color theme="0"/>
      </left>
      <right/>
      <top style="thin">
        <color theme="2"/>
      </top>
      <bottom/>
      <diagonal/>
    </border>
    <border>
      <left style="thin">
        <color theme="0"/>
      </left>
      <right/>
      <top style="thin">
        <color theme="4" tint="-0.499984740745262"/>
      </top>
      <bottom style="thin">
        <color theme="4" tint="-0.499984740745262"/>
      </bottom>
      <diagonal/>
    </border>
    <border>
      <left style="thin">
        <color theme="0"/>
      </left>
      <right/>
      <top style="thin">
        <color theme="2"/>
      </top>
      <bottom style="thin">
        <color theme="4" tint="-0.499984740745262"/>
      </bottom>
      <diagonal/>
    </border>
    <border>
      <left style="thin">
        <color theme="0"/>
      </left>
      <right/>
      <top/>
      <bottom style="thin">
        <color theme="2"/>
      </bottom>
      <diagonal/>
    </border>
    <border>
      <left/>
      <right/>
      <top style="thin">
        <color theme="8" tint="-0.499984740745262"/>
      </top>
      <bottom style="thin">
        <color theme="4" tint="-0.499984740745262"/>
      </bottom>
      <diagonal/>
    </border>
    <border>
      <left style="thin">
        <color theme="0"/>
      </left>
      <right/>
      <top style="thin">
        <color theme="4" tint="-0.499984740745262"/>
      </top>
      <bottom style="thin">
        <color theme="8" tint="-0.499984740745262"/>
      </bottom>
      <diagonal/>
    </border>
    <border>
      <left style="thin">
        <color theme="4" tint="-0.499984740745262"/>
      </left>
      <right style="thin">
        <color theme="0" tint="-0.14996795556505021"/>
      </right>
      <top style="thin">
        <color theme="4" tint="-0.499984740745262"/>
      </top>
      <bottom style="thin">
        <color theme="2"/>
      </bottom>
      <diagonal/>
    </border>
    <border>
      <left style="thin">
        <color theme="0" tint="-0.14996795556505021"/>
      </left>
      <right style="thin">
        <color theme="0" tint="-0.14996795556505021"/>
      </right>
      <top style="thin">
        <color theme="4" tint="-0.499984740745262"/>
      </top>
      <bottom style="thin">
        <color theme="2"/>
      </bottom>
      <diagonal/>
    </border>
    <border>
      <left style="thin">
        <color theme="0" tint="-0.14996795556505021"/>
      </left>
      <right/>
      <top style="thin">
        <color theme="4" tint="-0.499984740745262"/>
      </top>
      <bottom style="thin">
        <color theme="2"/>
      </bottom>
      <diagonal/>
    </border>
    <border>
      <left style="thin">
        <color theme="4" tint="-0.499984740745262"/>
      </left>
      <right style="thin">
        <color theme="0" tint="-0.14996795556505021"/>
      </right>
      <top style="thin">
        <color theme="2"/>
      </top>
      <bottom style="thin">
        <color theme="2"/>
      </bottom>
      <diagonal/>
    </border>
    <border>
      <left style="thin">
        <color theme="0" tint="-0.14996795556505021"/>
      </left>
      <right style="thin">
        <color theme="0" tint="-0.14996795556505021"/>
      </right>
      <top style="thin">
        <color theme="2"/>
      </top>
      <bottom style="thin">
        <color theme="2"/>
      </bottom>
      <diagonal/>
    </border>
    <border>
      <left style="thin">
        <color theme="0" tint="-0.14996795556505021"/>
      </left>
      <right/>
      <top style="thin">
        <color theme="2"/>
      </top>
      <bottom style="thin">
        <color theme="2"/>
      </bottom>
      <diagonal/>
    </border>
    <border>
      <left style="thin">
        <color theme="4" tint="-0.499984740745262"/>
      </left>
      <right style="thin">
        <color theme="0" tint="-0.14996795556505021"/>
      </right>
      <top style="thin">
        <color theme="2"/>
      </top>
      <bottom style="thin">
        <color theme="4" tint="-0.499984740745262"/>
      </bottom>
      <diagonal/>
    </border>
    <border>
      <left style="thin">
        <color theme="0" tint="-0.14996795556505021"/>
      </left>
      <right style="thin">
        <color theme="0" tint="-0.14996795556505021"/>
      </right>
      <top style="thin">
        <color theme="2"/>
      </top>
      <bottom style="thin">
        <color theme="4" tint="-0.499984740745262"/>
      </bottom>
      <diagonal/>
    </border>
    <border>
      <left style="thin">
        <color theme="0" tint="-0.14996795556505021"/>
      </left>
      <right/>
      <top style="thin">
        <color theme="2"/>
      </top>
      <bottom style="thin">
        <color theme="4" tint="-0.499984740745262"/>
      </bottom>
      <diagonal/>
    </border>
    <border>
      <left style="medium">
        <color indexed="64"/>
      </left>
      <right/>
      <top/>
      <bottom/>
      <diagonal/>
    </border>
    <border>
      <left/>
      <right style="medium">
        <color indexed="64"/>
      </right>
      <top/>
      <bottom/>
      <diagonal/>
    </border>
    <border>
      <left/>
      <right style="thin">
        <color theme="0"/>
      </right>
      <top/>
      <bottom/>
      <diagonal/>
    </border>
    <border>
      <left style="thin">
        <color theme="0"/>
      </left>
      <right style="thin">
        <color theme="0"/>
      </right>
      <top/>
      <bottom/>
      <diagonal/>
    </border>
    <border>
      <left style="thin">
        <color theme="0"/>
      </left>
      <right style="medium">
        <color indexed="64"/>
      </right>
      <top/>
      <bottom/>
      <diagonal/>
    </border>
    <border>
      <left style="medium">
        <color indexed="64"/>
      </left>
      <right style="thin">
        <color theme="0"/>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right style="medium">
        <color indexed="64"/>
      </right>
      <top style="thin">
        <color indexed="64"/>
      </top>
      <bottom/>
      <diagonal/>
    </border>
    <border>
      <left style="medium">
        <color indexed="64"/>
      </left>
      <right/>
      <top style="thin">
        <color indexed="64"/>
      </top>
      <bottom/>
      <diagonal/>
    </border>
    <border>
      <left/>
      <right style="double">
        <color indexed="64"/>
      </right>
      <top style="thin">
        <color indexed="64"/>
      </top>
      <bottom/>
      <diagonal/>
    </border>
    <border>
      <left style="double">
        <color indexed="64"/>
      </left>
      <right/>
      <top style="thin">
        <color indexed="64"/>
      </top>
      <bottom/>
      <diagonal/>
    </border>
    <border>
      <left/>
      <right style="medium">
        <color indexed="64"/>
      </right>
      <top/>
      <bottom style="thin">
        <color indexed="64"/>
      </bottom>
      <diagonal/>
    </border>
    <border>
      <left/>
      <right style="thin">
        <color theme="0"/>
      </right>
      <top/>
      <bottom style="thin">
        <color theme="0"/>
      </bottom>
      <diagonal/>
    </border>
    <border>
      <left style="thin">
        <color theme="0"/>
      </left>
      <right style="thin">
        <color theme="0"/>
      </right>
      <top style="thin">
        <color theme="1"/>
      </top>
      <bottom style="thin">
        <color theme="0"/>
      </bottom>
      <diagonal/>
    </border>
    <border>
      <left style="thin">
        <color theme="0"/>
      </left>
      <right style="thin">
        <color theme="0"/>
      </right>
      <top style="thin">
        <color theme="1"/>
      </top>
      <bottom style="thin">
        <color theme="1"/>
      </bottom>
      <diagonal/>
    </border>
    <border>
      <left/>
      <right style="thin">
        <color theme="0"/>
      </right>
      <top style="thin">
        <color theme="1"/>
      </top>
      <bottom style="thin">
        <color theme="1"/>
      </bottom>
      <diagonal/>
    </border>
    <border>
      <left style="thin">
        <color theme="0"/>
      </left>
      <right/>
      <top style="thin">
        <color theme="1"/>
      </top>
      <bottom style="thin">
        <color theme="1"/>
      </bottom>
      <diagonal/>
    </border>
    <border>
      <left style="thin">
        <color theme="0"/>
      </left>
      <right/>
      <top style="thin">
        <color theme="0"/>
      </top>
      <bottom style="medium">
        <color indexed="64"/>
      </bottom>
      <diagonal/>
    </border>
    <border>
      <left/>
      <right/>
      <top style="thin">
        <color theme="0"/>
      </top>
      <bottom style="medium">
        <color indexed="64"/>
      </bottom>
      <diagonal/>
    </border>
    <border>
      <left/>
      <right style="thin">
        <color theme="0"/>
      </right>
      <top style="thin">
        <color theme="0"/>
      </top>
      <bottom style="medium">
        <color indexed="64"/>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style="thin">
        <color theme="0"/>
      </right>
      <top style="thin">
        <color theme="0"/>
      </top>
      <bottom style="thin">
        <color indexed="64"/>
      </bottom>
      <diagonal/>
    </border>
    <border>
      <left/>
      <right/>
      <top/>
      <bottom style="thin">
        <color theme="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0"/>
      </left>
      <right/>
      <top style="medium">
        <color theme="4" tint="-0.499984740745262"/>
      </top>
      <bottom/>
      <diagonal/>
    </border>
    <border>
      <left style="medium">
        <color theme="4" tint="-0.499984740745262"/>
      </left>
      <right/>
      <top/>
      <bottom/>
      <diagonal/>
    </border>
    <border>
      <left/>
      <right style="medium">
        <color theme="4" tint="-0.499984740745262"/>
      </right>
      <top/>
      <bottom/>
      <diagonal/>
    </border>
    <border>
      <left style="medium">
        <color theme="0"/>
      </left>
      <right/>
      <top/>
      <bottom/>
      <diagonal/>
    </border>
    <border>
      <left style="medium">
        <color theme="4" tint="-0.499984740745262"/>
      </left>
      <right/>
      <top/>
      <bottom style="medium">
        <color theme="0"/>
      </bottom>
      <diagonal/>
    </border>
    <border>
      <left/>
      <right/>
      <top/>
      <bottom style="medium">
        <color theme="0"/>
      </bottom>
      <diagonal/>
    </border>
    <border>
      <left style="medium">
        <color theme="0"/>
      </left>
      <right/>
      <top/>
      <bottom style="medium">
        <color theme="0"/>
      </bottom>
      <diagonal/>
    </border>
    <border>
      <left/>
      <right style="medium">
        <color theme="4" tint="-0.499984740745262"/>
      </right>
      <top/>
      <bottom style="medium">
        <color theme="0"/>
      </bottom>
      <diagonal/>
    </border>
    <border>
      <left style="medium">
        <color theme="4" tint="-0.499984740745262"/>
      </left>
      <right/>
      <top/>
      <bottom style="medium">
        <color theme="4" tint="-0.499984740745262"/>
      </bottom>
      <diagonal/>
    </border>
    <border>
      <left/>
      <right style="medium">
        <color theme="4" tint="-0.499984740745262"/>
      </right>
      <top/>
      <bottom style="medium">
        <color theme="4" tint="-0.499984740745262"/>
      </bottom>
      <diagonal/>
    </border>
  </borders>
  <cellStyleXfs count="3">
    <xf numFmtId="0" fontId="0" fillId="0" borderId="0"/>
    <xf numFmtId="9" fontId="2" fillId="0" borderId="0" applyFont="0" applyFill="0" applyBorder="0" applyAlignment="0" applyProtection="0"/>
    <xf numFmtId="0" fontId="25" fillId="0" borderId="0" applyNumberFormat="0" applyFill="0" applyBorder="0" applyAlignment="0" applyProtection="0"/>
  </cellStyleXfs>
  <cellXfs count="384">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1" xfId="0" applyBorder="1"/>
    <xf numFmtId="0" fontId="0" fillId="0" borderId="1" xfId="0" applyBorder="1" applyAlignment="1">
      <alignment vertical="top"/>
    </xf>
    <xf numFmtId="0" fontId="0" fillId="0" borderId="1" xfId="0" applyBorder="1" applyAlignment="1">
      <alignment horizontal="center" vertical="center"/>
    </xf>
    <xf numFmtId="0" fontId="0" fillId="0" borderId="1" xfId="0" applyBorder="1" applyAlignment="1">
      <alignment horizontal="left" vertical="center"/>
    </xf>
    <xf numFmtId="0" fontId="1" fillId="0" borderId="12" xfId="0" applyFont="1" applyBorder="1" applyAlignment="1">
      <alignment horizontal="left" vertical="center"/>
    </xf>
    <xf numFmtId="0" fontId="1" fillId="0" borderId="12" xfId="0" applyFont="1" applyBorder="1" applyAlignment="1">
      <alignment horizontal="center" vertical="center"/>
    </xf>
    <xf numFmtId="0" fontId="0" fillId="0" borderId="12" xfId="0" applyBorder="1" applyAlignment="1">
      <alignment horizontal="left" vertical="center"/>
    </xf>
    <xf numFmtId="0" fontId="0" fillId="0" borderId="12" xfId="0" applyBorder="1"/>
    <xf numFmtId="0" fontId="0" fillId="0" borderId="3" xfId="0" applyBorder="1"/>
    <xf numFmtId="0" fontId="7" fillId="0" borderId="1" xfId="0" applyFont="1" applyBorder="1"/>
    <xf numFmtId="0" fontId="17" fillId="0" borderId="0" xfId="0" applyFont="1" applyAlignment="1">
      <alignment horizontal="center" vertical="center"/>
    </xf>
    <xf numFmtId="0" fontId="17" fillId="0" borderId="0" xfId="0" applyFont="1"/>
    <xf numFmtId="0" fontId="0" fillId="0" borderId="1" xfId="0" quotePrefix="1" applyBorder="1" applyAlignment="1">
      <alignment horizontal="left" indent="2"/>
    </xf>
    <xf numFmtId="0" fontId="13" fillId="0" borderId="0" xfId="0" applyFont="1"/>
    <xf numFmtId="0" fontId="6" fillId="0" borderId="0" xfId="0" applyFont="1"/>
    <xf numFmtId="0" fontId="7" fillId="0" borderId="0" xfId="0" applyFont="1" applyAlignment="1">
      <alignment wrapText="1"/>
    </xf>
    <xf numFmtId="0" fontId="0" fillId="0" borderId="0" xfId="0" applyAlignment="1">
      <alignment horizontal="right"/>
    </xf>
    <xf numFmtId="0" fontId="8" fillId="0" borderId="0" xfId="0" applyFont="1" applyAlignment="1">
      <alignment horizontal="right" indent="1"/>
    </xf>
    <xf numFmtId="0" fontId="17" fillId="0" borderId="34" xfId="0" applyFont="1" applyBorder="1" applyAlignment="1">
      <alignment horizontal="center" vertical="center"/>
    </xf>
    <xf numFmtId="0" fontId="17" fillId="0" borderId="34" xfId="0" applyFont="1" applyBorder="1" applyAlignment="1" applyProtection="1">
      <alignment vertical="center"/>
      <protection locked="0"/>
    </xf>
    <xf numFmtId="0" fontId="9" fillId="4" borderId="34" xfId="0" applyFont="1" applyFill="1" applyBorder="1" applyAlignment="1">
      <alignment horizontal="center" vertical="center" wrapText="1"/>
    </xf>
    <xf numFmtId="0" fontId="9" fillId="4" borderId="34" xfId="0" applyFont="1" applyFill="1" applyBorder="1" applyAlignment="1">
      <alignment horizontal="center" vertical="center"/>
    </xf>
    <xf numFmtId="0" fontId="23" fillId="0" borderId="0" xfId="0" applyFont="1"/>
    <xf numFmtId="0" fontId="17" fillId="0" borderId="34" xfId="0" applyFont="1" applyBorder="1" applyAlignment="1" applyProtection="1">
      <alignment horizontal="center" vertical="center"/>
      <protection locked="0"/>
    </xf>
    <xf numFmtId="0" fontId="17" fillId="0" borderId="55" xfId="0" applyFont="1" applyBorder="1" applyAlignment="1" applyProtection="1">
      <alignment horizontal="center" vertical="top" wrapText="1"/>
      <protection locked="0"/>
    </xf>
    <xf numFmtId="0" fontId="17" fillId="0" borderId="56" xfId="0" applyFont="1" applyBorder="1" applyAlignment="1" applyProtection="1">
      <alignment horizontal="center" vertical="top" wrapText="1"/>
      <protection locked="0"/>
    </xf>
    <xf numFmtId="0" fontId="15" fillId="0" borderId="53" xfId="0" applyFont="1" applyBorder="1" applyAlignment="1" applyProtection="1">
      <alignment horizontal="center" vertical="top" wrapText="1"/>
      <protection locked="0"/>
    </xf>
    <xf numFmtId="0" fontId="17" fillId="0" borderId="57" xfId="0" applyFont="1" applyBorder="1" applyAlignment="1" applyProtection="1">
      <alignment horizontal="center" vertical="top" wrapText="1"/>
      <protection locked="0"/>
    </xf>
    <xf numFmtId="0" fontId="15" fillId="0" borderId="58" xfId="0" applyFont="1" applyBorder="1" applyAlignment="1" applyProtection="1">
      <alignment horizontal="center" vertical="top" wrapText="1"/>
      <protection locked="0"/>
    </xf>
    <xf numFmtId="0" fontId="1" fillId="2" borderId="53" xfId="0" applyFont="1" applyFill="1" applyBorder="1" applyAlignment="1" applyProtection="1">
      <alignment horizontal="center" vertical="center" wrapText="1"/>
      <protection locked="0"/>
    </xf>
    <xf numFmtId="0" fontId="1" fillId="2" borderId="55" xfId="0" applyFont="1" applyFill="1" applyBorder="1" applyAlignment="1" applyProtection="1">
      <alignment horizontal="center" vertical="center" wrapText="1"/>
      <protection locked="0"/>
    </xf>
    <xf numFmtId="0" fontId="1" fillId="2" borderId="56" xfId="0" applyFont="1" applyFill="1" applyBorder="1" applyAlignment="1" applyProtection="1">
      <alignment horizontal="center" vertical="center" wrapText="1"/>
      <protection locked="0"/>
    </xf>
    <xf numFmtId="0" fontId="0" fillId="0" borderId="0" xfId="0" applyAlignment="1">
      <alignment horizontal="right" vertical="center"/>
    </xf>
    <xf numFmtId="0" fontId="26" fillId="0" borderId="0" xfId="0" applyFont="1"/>
    <xf numFmtId="0" fontId="17" fillId="0" borderId="52" xfId="0" applyFont="1" applyBorder="1" applyAlignment="1" applyProtection="1">
      <alignment horizontal="center" vertical="top" wrapText="1"/>
      <protection locked="0"/>
    </xf>
    <xf numFmtId="0" fontId="17" fillId="0" borderId="19" xfId="0" applyFont="1" applyBorder="1" applyAlignment="1" applyProtection="1">
      <alignment horizontal="center" vertical="top" wrapText="1"/>
      <protection locked="0"/>
    </xf>
    <xf numFmtId="0" fontId="43" fillId="0" borderId="0" xfId="0" applyFont="1"/>
    <xf numFmtId="0" fontId="0" fillId="0" borderId="12" xfId="0" applyBorder="1" applyAlignment="1">
      <alignment horizontal="center" vertical="center"/>
    </xf>
    <xf numFmtId="0" fontId="22" fillId="0" borderId="35" xfId="0" applyFont="1" applyBorder="1" applyAlignment="1" applyProtection="1">
      <alignment horizontal="center" vertical="center"/>
      <protection locked="0"/>
    </xf>
    <xf numFmtId="0" fontId="14" fillId="0" borderId="0" xfId="0" applyFont="1" applyAlignment="1" applyProtection="1">
      <alignment horizontal="center" vertical="center"/>
      <protection locked="0"/>
    </xf>
    <xf numFmtId="0" fontId="14" fillId="0" borderId="0" xfId="0" applyFont="1" applyProtection="1">
      <protection locked="0"/>
    </xf>
    <xf numFmtId="0" fontId="0" fillId="0" borderId="34" xfId="0" applyBorder="1" applyAlignment="1" applyProtection="1">
      <alignment horizontal="center" vertical="center"/>
      <protection hidden="1"/>
    </xf>
    <xf numFmtId="0" fontId="1" fillId="0" borderId="0" xfId="0" applyFont="1" applyAlignment="1" applyProtection="1">
      <alignment horizontal="left"/>
      <protection hidden="1"/>
    </xf>
    <xf numFmtId="0" fontId="17" fillId="4" borderId="17" xfId="0" applyFont="1" applyFill="1" applyBorder="1" applyAlignment="1" applyProtection="1">
      <alignment horizontal="center" vertical="top" wrapText="1"/>
      <protection locked="0"/>
    </xf>
    <xf numFmtId="0" fontId="17" fillId="4" borderId="48" xfId="0" applyFont="1" applyFill="1" applyBorder="1" applyAlignment="1" applyProtection="1">
      <alignment horizontal="center" vertical="top" wrapText="1"/>
      <protection locked="0"/>
    </xf>
    <xf numFmtId="0" fontId="19" fillId="4" borderId="24" xfId="0" applyFont="1" applyFill="1" applyBorder="1" applyAlignment="1" applyProtection="1">
      <alignment horizontal="center" vertical="center" wrapText="1"/>
      <protection hidden="1"/>
    </xf>
    <xf numFmtId="0" fontId="0" fillId="4" borderId="24" xfId="0" applyFill="1" applyBorder="1" applyAlignment="1" applyProtection="1">
      <alignment horizontal="center" vertical="top" wrapText="1"/>
      <protection hidden="1"/>
    </xf>
    <xf numFmtId="0" fontId="0" fillId="4" borderId="24" xfId="0" applyFill="1" applyBorder="1" applyAlignment="1" applyProtection="1">
      <alignment horizontal="center" vertical="center" wrapText="1"/>
      <protection hidden="1"/>
    </xf>
    <xf numFmtId="0" fontId="0" fillId="4" borderId="36" xfId="0" applyFill="1" applyBorder="1" applyAlignment="1" applyProtection="1">
      <alignment horizontal="center" vertical="center" wrapText="1"/>
      <protection hidden="1"/>
    </xf>
    <xf numFmtId="0" fontId="17" fillId="4" borderId="24" xfId="0" applyFont="1" applyFill="1" applyBorder="1" applyAlignment="1" applyProtection="1">
      <alignment horizontal="center" vertical="top" wrapText="1"/>
      <protection hidden="1"/>
    </xf>
    <xf numFmtId="0" fontId="17" fillId="4" borderId="44" xfId="0" applyFont="1" applyFill="1" applyBorder="1" applyAlignment="1" applyProtection="1">
      <alignment horizontal="center" vertical="top" wrapText="1"/>
      <protection hidden="1"/>
    </xf>
    <xf numFmtId="0" fontId="0" fillId="4" borderId="21" xfId="0" applyFill="1" applyBorder="1" applyAlignment="1" applyProtection="1">
      <alignment horizontal="center" vertical="center" wrapText="1"/>
      <protection hidden="1"/>
    </xf>
    <xf numFmtId="0" fontId="0" fillId="4" borderId="21" xfId="0" applyFill="1" applyBorder="1" applyAlignment="1" applyProtection="1">
      <alignment horizontal="center" vertical="top" wrapText="1"/>
      <protection hidden="1"/>
    </xf>
    <xf numFmtId="0" fontId="0" fillId="4" borderId="37" xfId="0" applyFill="1" applyBorder="1" applyAlignment="1" applyProtection="1">
      <alignment horizontal="center" vertical="center" wrapText="1"/>
      <protection hidden="1"/>
    </xf>
    <xf numFmtId="0" fontId="28" fillId="4" borderId="17" xfId="0" applyFont="1" applyFill="1" applyBorder="1" applyAlignment="1" applyProtection="1">
      <alignment horizontal="center" vertical="center" wrapText="1"/>
      <protection hidden="1"/>
    </xf>
    <xf numFmtId="0" fontId="17" fillId="0" borderId="2" xfId="0" applyFont="1" applyBorder="1" applyAlignment="1" applyProtection="1">
      <alignment horizontal="center" vertical="top"/>
      <protection hidden="1"/>
    </xf>
    <xf numFmtId="0" fontId="18" fillId="3" borderId="22" xfId="0" applyFont="1" applyFill="1" applyBorder="1" applyAlignment="1" applyProtection="1">
      <alignment horizontal="center" vertical="center" wrapText="1"/>
      <protection hidden="1"/>
    </xf>
    <xf numFmtId="0" fontId="18" fillId="3" borderId="23" xfId="0" applyFont="1" applyFill="1" applyBorder="1" applyAlignment="1" applyProtection="1">
      <alignment horizontal="center" vertical="center" wrapText="1"/>
      <protection hidden="1"/>
    </xf>
    <xf numFmtId="0" fontId="17" fillId="0" borderId="25" xfId="0" applyFont="1" applyBorder="1" applyAlignment="1" applyProtection="1">
      <alignment horizontal="center" vertical="top"/>
      <protection hidden="1"/>
    </xf>
    <xf numFmtId="0" fontId="17" fillId="0" borderId="1" xfId="0" applyFont="1" applyBorder="1" applyAlignment="1" applyProtection="1">
      <alignment horizontal="center" vertical="top"/>
      <protection hidden="1"/>
    </xf>
    <xf numFmtId="0" fontId="17" fillId="0" borderId="12" xfId="0" applyFont="1" applyBorder="1" applyAlignment="1" applyProtection="1">
      <alignment horizontal="center" vertical="top"/>
      <protection hidden="1"/>
    </xf>
    <xf numFmtId="0" fontId="17" fillId="0" borderId="13" xfId="0" applyFont="1" applyBorder="1" applyAlignment="1" applyProtection="1">
      <alignment horizontal="center" vertical="top"/>
      <protection hidden="1"/>
    </xf>
    <xf numFmtId="0" fontId="17" fillId="0" borderId="7" xfId="0" applyFont="1" applyBorder="1" applyAlignment="1" applyProtection="1">
      <alignment horizontal="left" vertical="top" indent="1"/>
      <protection hidden="1"/>
    </xf>
    <xf numFmtId="0" fontId="27" fillId="0" borderId="51" xfId="0" applyFont="1" applyBorder="1" applyAlignment="1" applyProtection="1">
      <alignment horizontal="center" vertical="center"/>
      <protection hidden="1"/>
    </xf>
    <xf numFmtId="0" fontId="27" fillId="0" borderId="7" xfId="0" applyFont="1" applyBorder="1" applyAlignment="1" applyProtection="1">
      <alignment horizontal="left" vertical="top" indent="2"/>
      <protection hidden="1"/>
    </xf>
    <xf numFmtId="0" fontId="27" fillId="0" borderId="5" xfId="0" applyFont="1" applyBorder="1" applyAlignment="1" applyProtection="1">
      <alignment horizontal="left" vertical="top" indent="2"/>
      <protection hidden="1"/>
    </xf>
    <xf numFmtId="0" fontId="17" fillId="0" borderId="3" xfId="0" applyFont="1" applyBorder="1" applyAlignment="1" applyProtection="1">
      <alignment horizontal="center" vertical="top"/>
      <protection hidden="1"/>
    </xf>
    <xf numFmtId="0" fontId="17" fillId="0" borderId="19" xfId="0" applyFont="1" applyBorder="1" applyAlignment="1" applyProtection="1">
      <alignment horizontal="left" vertical="top" indent="1"/>
      <protection hidden="1"/>
    </xf>
    <xf numFmtId="0" fontId="17" fillId="0" borderId="38" xfId="0" applyFont="1" applyBorder="1" applyAlignment="1" applyProtection="1">
      <alignment horizontal="center" vertical="top"/>
      <protection hidden="1"/>
    </xf>
    <xf numFmtId="0" fontId="17" fillId="0" borderId="39" xfId="0" applyFont="1" applyBorder="1" applyAlignment="1" applyProtection="1">
      <alignment horizontal="center" vertical="top"/>
      <protection hidden="1"/>
    </xf>
    <xf numFmtId="0" fontId="17" fillId="0" borderId="43" xfId="0" applyFont="1" applyBorder="1" applyAlignment="1" applyProtection="1">
      <alignment horizontal="center" vertical="top"/>
      <protection hidden="1"/>
    </xf>
    <xf numFmtId="0" fontId="17" fillId="0" borderId="44" xfId="0" applyFont="1" applyBorder="1" applyAlignment="1" applyProtection="1">
      <alignment horizontal="center" vertical="top"/>
      <protection hidden="1"/>
    </xf>
    <xf numFmtId="0" fontId="17" fillId="0" borderId="45" xfId="0" applyFont="1" applyBorder="1" applyAlignment="1" applyProtection="1">
      <alignment horizontal="center" vertical="top"/>
      <protection hidden="1"/>
    </xf>
    <xf numFmtId="0" fontId="17" fillId="0" borderId="46" xfId="0" applyFont="1" applyBorder="1" applyAlignment="1" applyProtection="1">
      <alignment horizontal="center" vertical="top"/>
      <protection hidden="1"/>
    </xf>
    <xf numFmtId="0" fontId="0" fillId="0" borderId="6" xfId="0" applyBorder="1" applyAlignment="1" applyProtection="1">
      <alignment horizontal="left" vertical="center"/>
      <protection hidden="1"/>
    </xf>
    <xf numFmtId="0" fontId="0" fillId="0" borderId="6" xfId="0" applyBorder="1" applyAlignment="1" applyProtection="1">
      <alignment horizontal="center" vertical="center"/>
      <protection hidden="1"/>
    </xf>
    <xf numFmtId="0" fontId="27" fillId="0" borderId="8" xfId="0" applyFont="1" applyBorder="1" applyAlignment="1" applyProtection="1">
      <alignment horizontal="left" vertical="top" indent="2"/>
      <protection locked="0"/>
    </xf>
    <xf numFmtId="0" fontId="27" fillId="0" borderId="10" xfId="0" applyFont="1" applyBorder="1" applyAlignment="1" applyProtection="1">
      <alignment horizontal="left" vertical="top" indent="2"/>
      <protection locked="0"/>
    </xf>
    <xf numFmtId="0" fontId="0" fillId="0" borderId="6" xfId="0" applyBorder="1" applyProtection="1">
      <protection hidden="1"/>
    </xf>
    <xf numFmtId="0" fontId="0" fillId="0" borderId="0" xfId="0" applyProtection="1">
      <protection hidden="1"/>
    </xf>
    <xf numFmtId="0" fontId="0" fillId="0" borderId="0" xfId="0" applyAlignment="1" applyProtection="1">
      <alignment horizontal="center" vertical="center"/>
      <protection hidden="1"/>
    </xf>
    <xf numFmtId="0" fontId="0" fillId="0" borderId="0" xfId="0" applyAlignment="1" applyProtection="1">
      <alignment horizontal="left" vertical="center"/>
      <protection hidden="1"/>
    </xf>
    <xf numFmtId="0" fontId="14" fillId="0" borderId="0" xfId="0" applyFont="1" applyAlignment="1" applyProtection="1">
      <alignment horizontal="center" vertical="center"/>
      <protection hidden="1"/>
    </xf>
    <xf numFmtId="0" fontId="14" fillId="0" borderId="0" xfId="0" applyFont="1" applyAlignment="1" applyProtection="1">
      <alignment horizontal="left" vertical="center"/>
      <protection hidden="1"/>
    </xf>
    <xf numFmtId="0" fontId="14" fillId="0" borderId="0" xfId="0" applyFont="1" applyProtection="1">
      <protection hidden="1"/>
    </xf>
    <xf numFmtId="0" fontId="0" fillId="0" borderId="1" xfId="0" applyBorder="1" applyAlignment="1" applyProtection="1">
      <alignment horizontal="left" vertical="center"/>
      <protection hidden="1"/>
    </xf>
    <xf numFmtId="0" fontId="0" fillId="0" borderId="1" xfId="0" applyBorder="1" applyProtection="1">
      <protection hidden="1"/>
    </xf>
    <xf numFmtId="0" fontId="0" fillId="0" borderId="12" xfId="0" applyBorder="1" applyProtection="1">
      <protection hidden="1"/>
    </xf>
    <xf numFmtId="0" fontId="0" fillId="0" borderId="12" xfId="0" applyBorder="1" applyAlignment="1" applyProtection="1">
      <alignment horizontal="left" vertical="center"/>
      <protection hidden="1"/>
    </xf>
    <xf numFmtId="0" fontId="1" fillId="0" borderId="12" xfId="0" applyFont="1" applyBorder="1" applyAlignment="1" applyProtection="1">
      <alignment horizontal="left" vertical="center"/>
      <protection hidden="1"/>
    </xf>
    <xf numFmtId="0" fontId="20" fillId="3" borderId="0" xfId="0" applyFont="1" applyFill="1" applyProtection="1">
      <protection hidden="1"/>
    </xf>
    <xf numFmtId="0" fontId="24" fillId="4" borderId="53" xfId="0" applyFont="1" applyFill="1" applyBorder="1" applyAlignment="1" applyProtection="1">
      <alignment horizontal="left" vertical="center" wrapText="1" indent="2"/>
      <protection hidden="1"/>
    </xf>
    <xf numFmtId="0" fontId="3" fillId="4" borderId="53" xfId="0" applyFont="1" applyFill="1" applyBorder="1" applyAlignment="1" applyProtection="1">
      <alignment horizontal="left" vertical="center" wrapText="1" indent="2"/>
      <protection hidden="1"/>
    </xf>
    <xf numFmtId="0" fontId="17" fillId="5" borderId="59" xfId="0" applyFont="1" applyFill="1" applyBorder="1" applyAlignment="1" applyProtection="1">
      <alignment horizontal="left" vertical="top" indent="1"/>
      <protection hidden="1"/>
    </xf>
    <xf numFmtId="0" fontId="17" fillId="5" borderId="59" xfId="0" applyFont="1" applyFill="1" applyBorder="1" applyAlignment="1" applyProtection="1">
      <alignment horizontal="center" vertical="center" wrapText="1"/>
      <protection hidden="1"/>
    </xf>
    <xf numFmtId="0" fontId="17" fillId="0" borderId="0" xfId="0" applyFont="1" applyProtection="1">
      <protection hidden="1"/>
    </xf>
    <xf numFmtId="0" fontId="17" fillId="5" borderId="60" xfId="0" applyFont="1" applyFill="1" applyBorder="1" applyAlignment="1" applyProtection="1">
      <alignment horizontal="left" vertical="top" indent="1"/>
      <protection hidden="1"/>
    </xf>
    <xf numFmtId="0" fontId="17" fillId="5" borderId="60" xfId="0" applyFont="1" applyFill="1" applyBorder="1" applyAlignment="1" applyProtection="1">
      <alignment horizontal="center" vertical="center" wrapText="1"/>
      <protection hidden="1"/>
    </xf>
    <xf numFmtId="0" fontId="17" fillId="5" borderId="61" xfId="0" applyFont="1" applyFill="1" applyBorder="1" applyAlignment="1" applyProtection="1">
      <alignment horizontal="left" vertical="top" indent="1"/>
      <protection hidden="1"/>
    </xf>
    <xf numFmtId="0" fontId="17" fillId="5" borderId="61" xfId="0" applyFont="1" applyFill="1" applyBorder="1" applyAlignment="1" applyProtection="1">
      <alignment horizontal="center" vertical="center" wrapText="1"/>
      <protection hidden="1"/>
    </xf>
    <xf numFmtId="0" fontId="17" fillId="0" borderId="55" xfId="0" applyFont="1" applyBorder="1" applyAlignment="1" applyProtection="1">
      <alignment horizontal="left" vertical="top" indent="1"/>
      <protection hidden="1"/>
    </xf>
    <xf numFmtId="0" fontId="17" fillId="0" borderId="0" xfId="0" applyFont="1" applyAlignment="1" applyProtection="1">
      <alignment horizontal="center" vertical="center"/>
      <protection hidden="1"/>
    </xf>
    <xf numFmtId="0" fontId="17" fillId="0" borderId="56" xfId="0" applyFont="1" applyBorder="1" applyAlignment="1" applyProtection="1">
      <alignment horizontal="left" vertical="top" indent="1"/>
      <protection hidden="1"/>
    </xf>
    <xf numFmtId="0" fontId="3" fillId="2" borderId="55" xfId="0" applyFont="1" applyFill="1" applyBorder="1" applyAlignment="1" applyProtection="1">
      <alignment horizontal="left" vertical="center" indent="2"/>
      <protection hidden="1"/>
    </xf>
    <xf numFmtId="0" fontId="3" fillId="2" borderId="56" xfId="0" applyFont="1" applyFill="1" applyBorder="1" applyAlignment="1" applyProtection="1">
      <alignment horizontal="left" vertical="center" indent="2"/>
      <protection hidden="1"/>
    </xf>
    <xf numFmtId="0" fontId="16" fillId="5" borderId="59" xfId="0" applyFont="1" applyFill="1" applyBorder="1" applyAlignment="1" applyProtection="1">
      <alignment horizontal="left" vertical="center" indent="1"/>
      <protection hidden="1"/>
    </xf>
    <xf numFmtId="0" fontId="15" fillId="5" borderId="59" xfId="0" applyFont="1" applyFill="1" applyBorder="1" applyAlignment="1" applyProtection="1">
      <alignment horizontal="right" vertical="center" indent="1"/>
      <protection hidden="1"/>
    </xf>
    <xf numFmtId="0" fontId="16" fillId="5" borderId="60" xfId="0" applyFont="1" applyFill="1" applyBorder="1" applyAlignment="1" applyProtection="1">
      <alignment horizontal="right" vertical="top" indent="1"/>
      <protection hidden="1"/>
    </xf>
    <xf numFmtId="0" fontId="15" fillId="5" borderId="60" xfId="0" applyFont="1" applyFill="1" applyBorder="1" applyAlignment="1" applyProtection="1">
      <alignment horizontal="center" vertical="top" wrapText="1"/>
      <protection hidden="1"/>
    </xf>
    <xf numFmtId="0" fontId="16" fillId="5" borderId="61" xfId="0" applyFont="1" applyFill="1" applyBorder="1" applyAlignment="1" applyProtection="1">
      <alignment horizontal="right" vertical="top" indent="1"/>
      <protection hidden="1"/>
    </xf>
    <xf numFmtId="0" fontId="15" fillId="5" borderId="61" xfId="0" applyFont="1" applyFill="1" applyBorder="1" applyAlignment="1" applyProtection="1">
      <alignment horizontal="center" vertical="top" wrapText="1"/>
      <protection hidden="1"/>
    </xf>
    <xf numFmtId="0" fontId="15" fillId="0" borderId="55" xfId="0" applyFont="1" applyBorder="1" applyAlignment="1" applyProtection="1">
      <alignment horizontal="right" vertical="top" indent="1"/>
      <protection hidden="1"/>
    </xf>
    <xf numFmtId="0" fontId="17" fillId="0" borderId="57" xfId="0" applyFont="1" applyBorder="1" applyAlignment="1" applyProtection="1">
      <alignment horizontal="left" vertical="top" indent="1"/>
      <protection hidden="1"/>
    </xf>
    <xf numFmtId="0" fontId="17" fillId="0" borderId="56" xfId="0" applyFont="1" applyBorder="1" applyAlignment="1" applyProtection="1">
      <alignment horizontal="left" vertical="top" wrapText="1" indent="1"/>
      <protection hidden="1"/>
    </xf>
    <xf numFmtId="0" fontId="3" fillId="2" borderId="54" xfId="0" applyFont="1" applyFill="1" applyBorder="1" applyAlignment="1" applyProtection="1">
      <alignment horizontal="left" vertical="center" indent="2"/>
      <protection hidden="1"/>
    </xf>
    <xf numFmtId="0" fontId="16" fillId="5" borderId="62" xfId="0" applyFont="1" applyFill="1" applyBorder="1" applyAlignment="1" applyProtection="1">
      <alignment horizontal="left" vertical="center" indent="1"/>
      <protection hidden="1"/>
    </xf>
    <xf numFmtId="0" fontId="15" fillId="5" borderId="62" xfId="0" applyFont="1" applyFill="1" applyBorder="1" applyAlignment="1" applyProtection="1">
      <alignment horizontal="right" vertical="center" indent="1"/>
      <protection hidden="1"/>
    </xf>
    <xf numFmtId="164" fontId="15" fillId="5" borderId="60" xfId="0" applyNumberFormat="1" applyFont="1" applyFill="1" applyBorder="1" applyAlignment="1" applyProtection="1">
      <alignment horizontal="center" vertical="top" wrapText="1"/>
      <protection hidden="1"/>
    </xf>
    <xf numFmtId="0" fontId="15" fillId="0" borderId="58" xfId="0" applyFont="1" applyBorder="1" applyAlignment="1" applyProtection="1">
      <alignment horizontal="right" vertical="top" indent="1"/>
      <protection hidden="1"/>
    </xf>
    <xf numFmtId="0" fontId="29" fillId="0" borderId="1" xfId="0" applyFont="1" applyBorder="1" applyProtection="1">
      <protection hidden="1"/>
    </xf>
    <xf numFmtId="0" fontId="29" fillId="0" borderId="14" xfId="0" applyFont="1" applyBorder="1" applyProtection="1">
      <protection hidden="1"/>
    </xf>
    <xf numFmtId="0" fontId="31" fillId="0" borderId="12" xfId="0" applyFont="1" applyBorder="1" applyProtection="1">
      <protection hidden="1"/>
    </xf>
    <xf numFmtId="0" fontId="29" fillId="0" borderId="12" xfId="0" applyFont="1" applyBorder="1" applyProtection="1">
      <protection hidden="1"/>
    </xf>
    <xf numFmtId="0" fontId="31" fillId="0" borderId="1" xfId="0" applyFont="1" applyBorder="1" applyProtection="1">
      <protection hidden="1"/>
    </xf>
    <xf numFmtId="0" fontId="31" fillId="0" borderId="0" xfId="0" applyFont="1" applyProtection="1">
      <protection hidden="1"/>
    </xf>
    <xf numFmtId="0" fontId="33" fillId="0" borderId="1" xfId="0" applyFont="1" applyBorder="1" applyAlignment="1" applyProtection="1">
      <alignment horizontal="center" vertical="center" wrapText="1"/>
      <protection hidden="1"/>
    </xf>
    <xf numFmtId="0" fontId="31" fillId="0" borderId="0" xfId="0" applyFont="1" applyAlignment="1" applyProtection="1">
      <alignment horizontal="center" vertical="center"/>
      <protection hidden="1"/>
    </xf>
    <xf numFmtId="0" fontId="31" fillId="0" borderId="1" xfId="0" applyFont="1" applyBorder="1" applyAlignment="1" applyProtection="1">
      <alignment horizontal="center" vertical="center"/>
      <protection hidden="1"/>
    </xf>
    <xf numFmtId="0" fontId="29" fillId="0" borderId="0" xfId="0" applyFont="1" applyProtection="1">
      <protection hidden="1"/>
    </xf>
    <xf numFmtId="0" fontId="30" fillId="6" borderId="64" xfId="0" applyFont="1" applyFill="1" applyBorder="1" applyAlignment="1" applyProtection="1">
      <alignment horizontal="center" vertical="center" wrapText="1"/>
      <protection hidden="1"/>
    </xf>
    <xf numFmtId="0" fontId="30" fillId="6" borderId="64" xfId="0" applyFont="1" applyFill="1" applyBorder="1" applyAlignment="1" applyProtection="1">
      <alignment vertical="center" wrapText="1"/>
      <protection hidden="1"/>
    </xf>
    <xf numFmtId="0" fontId="30" fillId="6" borderId="65" xfId="0" applyFont="1" applyFill="1" applyBorder="1" applyAlignment="1" applyProtection="1">
      <alignment horizontal="center" vertical="center" wrapText="1"/>
      <protection hidden="1"/>
    </xf>
    <xf numFmtId="0" fontId="30" fillId="6" borderId="63" xfId="0" applyFont="1" applyFill="1" applyBorder="1" applyAlignment="1" applyProtection="1">
      <alignment horizontal="center" vertical="center" wrapText="1"/>
      <protection hidden="1"/>
    </xf>
    <xf numFmtId="164" fontId="30" fillId="6" borderId="66" xfId="0" applyNumberFormat="1" applyFont="1" applyFill="1" applyBorder="1" applyAlignment="1" applyProtection="1">
      <alignment horizontal="center" vertical="center" wrapText="1"/>
      <protection hidden="1"/>
    </xf>
    <xf numFmtId="0" fontId="32" fillId="0" borderId="67" xfId="0" applyFont="1" applyBorder="1" applyAlignment="1" applyProtection="1">
      <alignment horizontal="center" vertical="center" wrapText="1"/>
      <protection hidden="1"/>
    </xf>
    <xf numFmtId="0" fontId="32" fillId="0" borderId="68" xfId="0" applyFont="1" applyBorder="1" applyAlignment="1" applyProtection="1">
      <alignment horizontal="center" vertical="center" wrapText="1"/>
      <protection hidden="1"/>
    </xf>
    <xf numFmtId="0" fontId="29" fillId="0" borderId="1" xfId="0" applyFont="1" applyBorder="1" applyAlignment="1" applyProtection="1">
      <alignment horizontal="center" vertical="center"/>
      <protection hidden="1"/>
    </xf>
    <xf numFmtId="0" fontId="29" fillId="0" borderId="0" xfId="0" applyFont="1" applyAlignment="1" applyProtection="1">
      <alignment horizontal="center" vertical="center"/>
      <protection hidden="1"/>
    </xf>
    <xf numFmtId="164" fontId="30" fillId="6" borderId="69" xfId="0" applyNumberFormat="1" applyFont="1" applyFill="1" applyBorder="1" applyAlignment="1" applyProtection="1">
      <alignment horizontal="center" vertical="center" wrapText="1"/>
      <protection hidden="1"/>
    </xf>
    <xf numFmtId="0" fontId="32" fillId="0" borderId="70" xfId="0" applyFont="1" applyBorder="1" applyAlignment="1" applyProtection="1">
      <alignment horizontal="center" vertical="center" wrapText="1"/>
      <protection hidden="1"/>
    </xf>
    <xf numFmtId="0" fontId="32" fillId="0" borderId="71" xfId="0" applyFont="1" applyBorder="1" applyAlignment="1" applyProtection="1">
      <alignment horizontal="center" vertical="center" wrapText="1"/>
      <protection hidden="1"/>
    </xf>
    <xf numFmtId="0" fontId="29" fillId="0" borderId="104" xfId="0" applyFont="1" applyBorder="1" applyProtection="1">
      <protection hidden="1"/>
    </xf>
    <xf numFmtId="0" fontId="29" fillId="0" borderId="3" xfId="0" applyFont="1" applyBorder="1" applyProtection="1">
      <protection hidden="1"/>
    </xf>
    <xf numFmtId="0" fontId="37" fillId="6" borderId="34" xfId="0" applyFont="1" applyFill="1" applyBorder="1" applyAlignment="1" applyProtection="1">
      <alignment horizontal="center" textRotation="90" wrapText="1"/>
      <protection hidden="1"/>
    </xf>
    <xf numFmtId="0" fontId="37" fillId="6" borderId="95" xfId="0" applyFont="1" applyFill="1" applyBorder="1" applyAlignment="1" applyProtection="1">
      <alignment horizontal="center" textRotation="90" wrapText="1"/>
      <protection hidden="1"/>
    </xf>
    <xf numFmtId="0" fontId="37" fillId="6" borderId="97" xfId="0" applyFont="1" applyFill="1" applyBorder="1" applyAlignment="1" applyProtection="1">
      <alignment horizontal="center" textRotation="90" wrapText="1"/>
      <protection hidden="1"/>
    </xf>
    <xf numFmtId="0" fontId="38" fillId="6" borderId="96" xfId="0" applyFont="1" applyFill="1" applyBorder="1" applyAlignment="1" applyProtection="1">
      <alignment horizontal="center" textRotation="90" wrapText="1"/>
      <protection hidden="1"/>
    </xf>
    <xf numFmtId="0" fontId="38" fillId="6" borderId="97" xfId="0" applyFont="1" applyFill="1" applyBorder="1" applyAlignment="1" applyProtection="1">
      <alignment horizontal="center" textRotation="90" wrapText="1"/>
      <protection hidden="1"/>
    </xf>
    <xf numFmtId="0" fontId="39" fillId="0" borderId="91" xfId="0" applyFont="1" applyBorder="1" applyAlignment="1" applyProtection="1">
      <alignment horizontal="center" vertical="center"/>
      <protection hidden="1"/>
    </xf>
    <xf numFmtId="0" fontId="39" fillId="0" borderId="92" xfId="0" applyFont="1" applyBorder="1" applyAlignment="1" applyProtection="1">
      <alignment horizontal="center" vertical="center"/>
      <protection hidden="1"/>
    </xf>
    <xf numFmtId="0" fontId="39" fillId="0" borderId="93" xfId="0" applyFont="1" applyBorder="1" applyAlignment="1" applyProtection="1">
      <alignment horizontal="center" vertical="center"/>
      <protection hidden="1"/>
    </xf>
    <xf numFmtId="0" fontId="39" fillId="0" borderId="94" xfId="0" applyFont="1" applyBorder="1" applyAlignment="1" applyProtection="1">
      <alignment horizontal="center" vertical="center"/>
      <protection hidden="1"/>
    </xf>
    <xf numFmtId="0" fontId="39" fillId="0" borderId="98" xfId="0" applyFont="1" applyBorder="1" applyAlignment="1" applyProtection="1">
      <alignment horizontal="center" vertical="center"/>
      <protection hidden="1"/>
    </xf>
    <xf numFmtId="0" fontId="39" fillId="0" borderId="89" xfId="0" applyFont="1" applyBorder="1" applyAlignment="1" applyProtection="1">
      <alignment horizontal="center" vertical="center"/>
      <protection hidden="1"/>
    </xf>
    <xf numFmtId="9" fontId="34" fillId="0" borderId="1" xfId="1" applyFont="1" applyBorder="1" applyProtection="1">
      <protection hidden="1"/>
    </xf>
    <xf numFmtId="0" fontId="40" fillId="0" borderId="91" xfId="0" applyFont="1" applyBorder="1" applyAlignment="1" applyProtection="1">
      <alignment horizontal="center" vertical="center"/>
      <protection hidden="1"/>
    </xf>
    <xf numFmtId="0" fontId="40" fillId="0" borderId="92" xfId="0" applyFont="1" applyBorder="1" applyAlignment="1" applyProtection="1">
      <alignment horizontal="center" vertical="center"/>
      <protection hidden="1"/>
    </xf>
    <xf numFmtId="0" fontId="40" fillId="0" borderId="93" xfId="0" applyFont="1" applyBorder="1" applyAlignment="1" applyProtection="1">
      <alignment horizontal="center" vertical="center"/>
      <protection hidden="1"/>
    </xf>
    <xf numFmtId="0" fontId="40" fillId="0" borderId="94" xfId="0" applyFont="1" applyBorder="1" applyAlignment="1" applyProtection="1">
      <alignment horizontal="center" vertical="center"/>
      <protection hidden="1"/>
    </xf>
    <xf numFmtId="0" fontId="40" fillId="0" borderId="98" xfId="0" applyFont="1" applyBorder="1" applyAlignment="1" applyProtection="1">
      <alignment horizontal="center" vertical="center"/>
      <protection hidden="1"/>
    </xf>
    <xf numFmtId="0" fontId="40" fillId="0" borderId="89" xfId="0" applyFont="1" applyBorder="1" applyAlignment="1" applyProtection="1">
      <alignment horizontal="center" vertical="center"/>
      <protection hidden="1"/>
    </xf>
    <xf numFmtId="0" fontId="34" fillId="0" borderId="1" xfId="0" applyFont="1" applyBorder="1" applyProtection="1">
      <protection hidden="1"/>
    </xf>
    <xf numFmtId="0" fontId="41" fillId="0" borderId="1" xfId="0" applyFont="1" applyBorder="1" applyProtection="1">
      <protection hidden="1"/>
    </xf>
    <xf numFmtId="0" fontId="17" fillId="0" borderId="18" xfId="0" applyFont="1" applyBorder="1" applyAlignment="1" applyProtection="1">
      <alignment horizontal="left" vertical="top" indent="1"/>
      <protection hidden="1"/>
    </xf>
    <xf numFmtId="0" fontId="14" fillId="2" borderId="23" xfId="0" applyFont="1" applyFill="1" applyBorder="1" applyAlignment="1" applyProtection="1">
      <alignment horizontal="center" vertical="center" wrapText="1"/>
      <protection hidden="1"/>
    </xf>
    <xf numFmtId="0" fontId="30" fillId="6" borderId="0" xfId="0" applyFont="1" applyFill="1" applyAlignment="1" applyProtection="1">
      <alignment horizontal="center" vertical="top" wrapText="1"/>
      <protection hidden="1"/>
    </xf>
    <xf numFmtId="0" fontId="31" fillId="0" borderId="106" xfId="0" applyFont="1" applyBorder="1" applyAlignment="1" applyProtection="1">
      <alignment horizontal="center" vertical="center"/>
      <protection hidden="1"/>
    </xf>
    <xf numFmtId="0" fontId="31" fillId="0" borderId="107" xfId="0" applyFont="1" applyBorder="1" applyAlignment="1" applyProtection="1">
      <alignment horizontal="center" vertical="center"/>
      <protection hidden="1"/>
    </xf>
    <xf numFmtId="0" fontId="31" fillId="0" borderId="108" xfId="0" applyFont="1" applyBorder="1" applyAlignment="1" applyProtection="1">
      <alignment horizontal="center" vertical="center"/>
      <protection hidden="1"/>
    </xf>
    <xf numFmtId="0" fontId="31" fillId="0" borderId="105" xfId="0" applyFont="1" applyBorder="1" applyAlignment="1" applyProtection="1">
      <alignment horizontal="center" vertical="center"/>
      <protection hidden="1"/>
    </xf>
    <xf numFmtId="0" fontId="43" fillId="0" borderId="0" xfId="0" applyFont="1" applyAlignment="1" applyProtection="1">
      <alignment horizontal="center" vertical="center"/>
      <protection hidden="1"/>
    </xf>
    <xf numFmtId="0" fontId="17" fillId="4" borderId="82" xfId="0" applyFont="1" applyFill="1" applyBorder="1" applyAlignment="1" applyProtection="1">
      <alignment horizontal="center" vertical="top" wrapText="1"/>
      <protection locked="0"/>
    </xf>
    <xf numFmtId="0" fontId="17" fillId="4" borderId="85" xfId="0" applyFont="1" applyFill="1" applyBorder="1" applyAlignment="1" applyProtection="1">
      <alignment horizontal="center" vertical="top" wrapText="1"/>
      <protection locked="0"/>
    </xf>
    <xf numFmtId="0" fontId="17" fillId="4" borderId="88" xfId="0" applyFont="1" applyFill="1" applyBorder="1" applyAlignment="1" applyProtection="1">
      <alignment horizontal="center" vertical="top" wrapText="1"/>
      <protection locked="0"/>
    </xf>
    <xf numFmtId="0" fontId="0" fillId="0" borderId="0" xfId="0" applyAlignment="1">
      <alignment vertical="center"/>
    </xf>
    <xf numFmtId="0" fontId="3" fillId="7" borderId="0" xfId="0" applyFont="1" applyFill="1"/>
    <xf numFmtId="0" fontId="0" fillId="0" borderId="116" xfId="0" applyBorder="1" applyAlignment="1">
      <alignment horizontal="left" vertical="center"/>
    </xf>
    <xf numFmtId="0" fontId="1" fillId="4" borderId="117" xfId="0" applyFont="1" applyFill="1" applyBorder="1" applyAlignment="1">
      <alignment horizontal="left" vertical="top" wrapText="1"/>
    </xf>
    <xf numFmtId="0" fontId="45" fillId="0" borderId="0" xfId="0" applyFont="1" applyAlignment="1">
      <alignment vertical="center"/>
    </xf>
    <xf numFmtId="0" fontId="0" fillId="0" borderId="116" xfId="0" applyBorder="1" applyAlignment="1" applyProtection="1">
      <alignment horizontal="left" vertical="center"/>
      <protection locked="0"/>
    </xf>
    <xf numFmtId="0" fontId="0" fillId="0" borderId="0" xfId="0" applyAlignment="1" applyProtection="1">
      <alignment horizontal="left" vertical="center"/>
      <protection locked="0"/>
    </xf>
    <xf numFmtId="0" fontId="17" fillId="4" borderId="17" xfId="0" quotePrefix="1" applyFont="1" applyFill="1" applyBorder="1" applyAlignment="1" applyProtection="1">
      <alignment horizontal="center" vertical="top" wrapText="1"/>
      <protection locked="0"/>
    </xf>
    <xf numFmtId="0" fontId="17" fillId="0" borderId="34" xfId="0" applyFont="1" applyBorder="1" applyAlignment="1" applyProtection="1">
      <alignment horizontal="left" vertical="center"/>
      <protection locked="0"/>
    </xf>
    <xf numFmtId="0" fontId="17" fillId="0" borderId="34" xfId="0" applyFont="1" applyBorder="1" applyAlignment="1" applyProtection="1">
      <alignment horizontal="left" vertical="center"/>
      <protection hidden="1"/>
    </xf>
    <xf numFmtId="0" fontId="17" fillId="5" borderId="60" xfId="0" applyFont="1" applyFill="1" applyBorder="1" applyAlignment="1" applyProtection="1">
      <alignment horizontal="left" vertical="center"/>
      <protection hidden="1"/>
    </xf>
    <xf numFmtId="0" fontId="36" fillId="0" borderId="90" xfId="0" applyFont="1" applyBorder="1" applyAlignment="1" applyProtection="1">
      <alignment horizontal="left" vertical="center"/>
      <protection hidden="1"/>
    </xf>
    <xf numFmtId="0" fontId="17" fillId="0" borderId="50" xfId="0" applyFont="1" applyBorder="1" applyAlignment="1" applyProtection="1">
      <alignment horizontal="center" vertical="top" wrapText="1"/>
      <protection locked="0"/>
    </xf>
    <xf numFmtId="0" fontId="17" fillId="0" borderId="0" xfId="0" applyFont="1" applyAlignment="1" applyProtection="1">
      <alignment horizontal="center" vertical="top" wrapText="1"/>
      <protection locked="0"/>
    </xf>
    <xf numFmtId="0" fontId="17" fillId="4" borderId="24" xfId="0" applyFont="1" applyFill="1" applyBorder="1" applyAlignment="1" applyProtection="1">
      <alignment horizontal="center" vertical="top" wrapText="1"/>
      <protection locked="0"/>
    </xf>
    <xf numFmtId="0" fontId="7" fillId="0" borderId="12" xfId="0" applyFont="1" applyBorder="1"/>
    <xf numFmtId="0" fontId="7" fillId="0" borderId="14" xfId="0" applyFont="1" applyBorder="1"/>
    <xf numFmtId="0" fontId="0" fillId="0" borderId="15" xfId="0" applyBorder="1"/>
    <xf numFmtId="0" fontId="13" fillId="0" borderId="14" xfId="0" applyFont="1" applyBorder="1"/>
    <xf numFmtId="0" fontId="0" fillId="0" borderId="14" xfId="0" applyBorder="1"/>
    <xf numFmtId="0" fontId="0" fillId="0" borderId="14" xfId="0" quotePrefix="1" applyBorder="1" applyAlignment="1">
      <alignment horizontal="left" indent="2"/>
    </xf>
    <xf numFmtId="0" fontId="7" fillId="0" borderId="3" xfId="0" applyFont="1" applyBorder="1"/>
    <xf numFmtId="0" fontId="1" fillId="0" borderId="14" xfId="0" applyFont="1" applyBorder="1"/>
    <xf numFmtId="0" fontId="1" fillId="0" borderId="15" xfId="0" applyFont="1" applyBorder="1"/>
    <xf numFmtId="0" fontId="25" fillId="0" borderId="15" xfId="2" applyBorder="1"/>
    <xf numFmtId="0" fontId="0" fillId="0" borderId="92" xfId="0" applyBorder="1"/>
    <xf numFmtId="0" fontId="7" fillId="0" borderId="92" xfId="0" applyFont="1" applyBorder="1"/>
    <xf numFmtId="0" fontId="12" fillId="0" borderId="14" xfId="0" applyFont="1" applyBorder="1"/>
    <xf numFmtId="0" fontId="17" fillId="3" borderId="13" xfId="0" applyFont="1" applyFill="1" applyBorder="1" applyAlignment="1" applyProtection="1">
      <alignment horizontal="center" vertical="top"/>
      <protection hidden="1"/>
    </xf>
    <xf numFmtId="0" fontId="47" fillId="4" borderId="118" xfId="0" applyFont="1" applyFill="1" applyBorder="1" applyAlignment="1">
      <alignment horizontal="left" vertical="center"/>
    </xf>
    <xf numFmtId="0" fontId="47" fillId="4" borderId="119" xfId="0" applyFont="1" applyFill="1" applyBorder="1" applyAlignment="1">
      <alignment horizontal="left" vertical="center"/>
    </xf>
    <xf numFmtId="0" fontId="47" fillId="4" borderId="120" xfId="0" applyFont="1" applyFill="1" applyBorder="1" applyAlignment="1">
      <alignment horizontal="left" vertical="center"/>
    </xf>
    <xf numFmtId="0" fontId="0" fillId="0" borderId="118" xfId="0" applyBorder="1" applyAlignment="1">
      <alignment horizontal="center" wrapText="1"/>
    </xf>
    <xf numFmtId="0" fontId="0" fillId="0" borderId="119" xfId="0" applyBorder="1" applyAlignment="1">
      <alignment horizontal="center" wrapText="1"/>
    </xf>
    <xf numFmtId="0" fontId="0" fillId="0" borderId="122" xfId="0" applyBorder="1" applyAlignment="1">
      <alignment horizontal="center" wrapText="1"/>
    </xf>
    <xf numFmtId="0" fontId="0" fillId="0" borderId="0" xfId="0" applyAlignment="1">
      <alignment horizontal="center" wrapText="1"/>
    </xf>
    <xf numFmtId="0" fontId="0" fillId="0" borderId="125" xfId="0" applyBorder="1" applyAlignment="1">
      <alignment horizontal="center" wrapText="1"/>
    </xf>
    <xf numFmtId="0" fontId="0" fillId="0" borderId="126" xfId="0" applyBorder="1" applyAlignment="1">
      <alignment horizontal="center" wrapText="1"/>
    </xf>
    <xf numFmtId="0" fontId="0" fillId="0" borderId="121" xfId="0" applyBorder="1" applyAlignment="1">
      <alignment horizontal="center"/>
    </xf>
    <xf numFmtId="0" fontId="0" fillId="0" borderId="120" xfId="0" applyBorder="1" applyAlignment="1">
      <alignment horizontal="center"/>
    </xf>
    <xf numFmtId="0" fontId="0" fillId="0" borderId="124" xfId="0" applyBorder="1" applyAlignment="1">
      <alignment horizontal="center"/>
    </xf>
    <xf numFmtId="0" fontId="0" fillId="0" borderId="123" xfId="0" applyBorder="1" applyAlignment="1">
      <alignment horizontal="center"/>
    </xf>
    <xf numFmtId="0" fontId="0" fillId="0" borderId="127" xfId="0" applyBorder="1" applyAlignment="1">
      <alignment horizontal="center"/>
    </xf>
    <xf numFmtId="0" fontId="0" fillId="0" borderId="128" xfId="0" applyBorder="1" applyAlignment="1">
      <alignment horizontal="center"/>
    </xf>
    <xf numFmtId="0" fontId="0" fillId="4" borderId="122" xfId="0" applyFill="1" applyBorder="1" applyAlignment="1">
      <alignment horizontal="left" vertical="center" wrapText="1"/>
    </xf>
    <xf numFmtId="0" fontId="0" fillId="4" borderId="0" xfId="0" applyFill="1" applyAlignment="1">
      <alignment horizontal="left" vertical="center" wrapText="1"/>
    </xf>
    <xf numFmtId="0" fontId="0" fillId="4" borderId="123" xfId="0" applyFill="1" applyBorder="1" applyAlignment="1">
      <alignment horizontal="left" vertical="center" wrapText="1"/>
    </xf>
    <xf numFmtId="0" fontId="0" fillId="4" borderId="129" xfId="0" applyFill="1" applyBorder="1" applyAlignment="1">
      <alignment horizontal="left" vertical="center" wrapText="1"/>
    </xf>
    <xf numFmtId="0" fontId="0" fillId="4" borderId="46" xfId="0" applyFill="1" applyBorder="1" applyAlignment="1">
      <alignment horizontal="left" vertical="center" wrapText="1"/>
    </xf>
    <xf numFmtId="0" fontId="0" fillId="4" borderId="130" xfId="0" applyFill="1" applyBorder="1" applyAlignment="1">
      <alignment horizontal="left" vertical="center" wrapText="1"/>
    </xf>
    <xf numFmtId="0" fontId="0" fillId="0" borderId="122" xfId="0" applyBorder="1" applyAlignment="1">
      <alignment horizontal="right" wrapText="1" indent="1"/>
    </xf>
    <xf numFmtId="0" fontId="0" fillId="0" borderId="0" xfId="0" applyAlignment="1">
      <alignment horizontal="right" wrapText="1" indent="1"/>
    </xf>
    <xf numFmtId="0" fontId="0" fillId="0" borderId="123" xfId="0" applyBorder="1" applyAlignment="1">
      <alignment horizontal="right" wrapText="1" indent="1"/>
    </xf>
    <xf numFmtId="0" fontId="0" fillId="0" borderId="129" xfId="0" applyBorder="1" applyAlignment="1">
      <alignment horizontal="right" wrapText="1" indent="1"/>
    </xf>
    <xf numFmtId="0" fontId="0" fillId="0" borderId="46" xfId="0" applyBorder="1" applyAlignment="1">
      <alignment horizontal="right" wrapText="1" indent="1"/>
    </xf>
    <xf numFmtId="0" fontId="0" fillId="0" borderId="130" xfId="0" applyBorder="1" applyAlignment="1">
      <alignment horizontal="right" wrapText="1" indent="1"/>
    </xf>
    <xf numFmtId="0" fontId="0" fillId="4" borderId="122" xfId="0" quotePrefix="1" applyFill="1" applyBorder="1" applyAlignment="1">
      <alignment horizontal="left" vertical="top" wrapText="1"/>
    </xf>
    <xf numFmtId="0" fontId="0" fillId="4" borderId="0" xfId="0" quotePrefix="1" applyFill="1" applyAlignment="1">
      <alignment horizontal="left" vertical="top" wrapText="1"/>
    </xf>
    <xf numFmtId="0" fontId="0" fillId="4" borderId="123" xfId="0" quotePrefix="1" applyFill="1" applyBorder="1" applyAlignment="1">
      <alignment horizontal="left" vertical="top" wrapText="1"/>
    </xf>
    <xf numFmtId="0" fontId="0" fillId="4" borderId="129" xfId="0" quotePrefix="1" applyFill="1" applyBorder="1" applyAlignment="1">
      <alignment horizontal="left" vertical="top" wrapText="1"/>
    </xf>
    <xf numFmtId="0" fontId="0" fillId="4" borderId="46" xfId="0" quotePrefix="1" applyFill="1" applyBorder="1" applyAlignment="1">
      <alignment horizontal="left" vertical="top" wrapText="1"/>
    </xf>
    <xf numFmtId="0" fontId="0" fillId="4" borderId="130" xfId="0" quotePrefix="1" applyFill="1" applyBorder="1" applyAlignment="1">
      <alignment horizontal="left" vertical="top" wrapText="1"/>
    </xf>
    <xf numFmtId="0" fontId="47" fillId="6" borderId="118" xfId="0" applyFont="1" applyFill="1" applyBorder="1" applyAlignment="1">
      <alignment horizontal="left" vertical="center"/>
    </xf>
    <xf numFmtId="0" fontId="47" fillId="6" borderId="119" xfId="0" applyFont="1" applyFill="1" applyBorder="1" applyAlignment="1">
      <alignment horizontal="left" vertical="center"/>
    </xf>
    <xf numFmtId="0" fontId="47" fillId="6" borderId="120" xfId="0" applyFont="1" applyFill="1" applyBorder="1" applyAlignment="1">
      <alignment horizontal="left" vertical="center"/>
    </xf>
    <xf numFmtId="0" fontId="0" fillId="6" borderId="122" xfId="0" applyFill="1" applyBorder="1" applyAlignment="1">
      <alignment horizontal="left" wrapText="1"/>
    </xf>
    <xf numFmtId="0" fontId="0" fillId="6" borderId="0" xfId="0" applyFill="1" applyAlignment="1">
      <alignment horizontal="left"/>
    </xf>
    <xf numFmtId="0" fontId="0" fillId="6" borderId="123" xfId="0" applyFill="1" applyBorder="1" applyAlignment="1">
      <alignment horizontal="left"/>
    </xf>
    <xf numFmtId="0" fontId="0" fillId="6" borderId="122" xfId="0" applyFill="1" applyBorder="1" applyAlignment="1">
      <alignment horizontal="left"/>
    </xf>
    <xf numFmtId="0" fontId="0" fillId="6" borderId="122" xfId="0" applyFill="1" applyBorder="1" applyAlignment="1">
      <alignment horizontal="center"/>
    </xf>
    <xf numFmtId="0" fontId="0" fillId="6" borderId="0" xfId="0" applyFill="1" applyAlignment="1">
      <alignment horizontal="center"/>
    </xf>
    <xf numFmtId="0" fontId="0" fillId="6" borderId="123" xfId="0" applyFill="1" applyBorder="1" applyAlignment="1">
      <alignment horizontal="center"/>
    </xf>
    <xf numFmtId="0" fontId="0" fillId="6" borderId="122" xfId="0" applyFill="1" applyBorder="1" applyAlignment="1">
      <alignment horizontal="left" vertical="top" wrapText="1"/>
    </xf>
    <xf numFmtId="0" fontId="0" fillId="6" borderId="0" xfId="0" applyFill="1" applyAlignment="1">
      <alignment horizontal="left" vertical="top" wrapText="1"/>
    </xf>
    <xf numFmtId="0" fontId="0" fillId="6" borderId="123" xfId="0" applyFill="1" applyBorder="1" applyAlignment="1">
      <alignment horizontal="left" vertical="top" wrapText="1"/>
    </xf>
    <xf numFmtId="0" fontId="0" fillId="6" borderId="122" xfId="0" applyFill="1" applyBorder="1" applyAlignment="1">
      <alignment horizontal="center" vertical="top"/>
    </xf>
    <xf numFmtId="0" fontId="0" fillId="6" borderId="0" xfId="0" applyFill="1" applyAlignment="1">
      <alignment horizontal="center" vertical="top"/>
    </xf>
    <xf numFmtId="0" fontId="0" fillId="6" borderId="123" xfId="0" applyFill="1" applyBorder="1" applyAlignment="1">
      <alignment horizontal="center" vertical="top"/>
    </xf>
    <xf numFmtId="0" fontId="0" fillId="6" borderId="0" xfId="0" applyFill="1" applyAlignment="1">
      <alignment horizontal="left" wrapText="1"/>
    </xf>
    <xf numFmtId="0" fontId="0" fillId="6" borderId="123" xfId="0" applyFill="1" applyBorder="1" applyAlignment="1">
      <alignment horizontal="left" wrapText="1"/>
    </xf>
    <xf numFmtId="0" fontId="7" fillId="6" borderId="122" xfId="0" applyFont="1" applyFill="1" applyBorder="1" applyAlignment="1">
      <alignment horizontal="center"/>
    </xf>
    <xf numFmtId="0" fontId="7" fillId="6" borderId="0" xfId="0" applyFont="1" applyFill="1" applyAlignment="1">
      <alignment horizontal="center"/>
    </xf>
    <xf numFmtId="0" fontId="7" fillId="6" borderId="123" xfId="0" applyFont="1" applyFill="1" applyBorder="1" applyAlignment="1">
      <alignment horizontal="center"/>
    </xf>
    <xf numFmtId="0" fontId="0" fillId="6" borderId="129" xfId="0" applyFill="1" applyBorder="1" applyAlignment="1">
      <alignment horizontal="center"/>
    </xf>
    <xf numFmtId="0" fontId="0" fillId="6" borderId="46" xfId="0" applyFill="1" applyBorder="1" applyAlignment="1">
      <alignment horizontal="center"/>
    </xf>
    <xf numFmtId="0" fontId="0" fillId="6" borderId="130" xfId="0" applyFill="1" applyBorder="1" applyAlignment="1">
      <alignment horizontal="center"/>
    </xf>
    <xf numFmtId="0" fontId="42" fillId="0" borderId="14" xfId="0" applyFont="1" applyBorder="1" applyAlignment="1">
      <alignment horizontal="center" vertical="center"/>
    </xf>
    <xf numFmtId="0" fontId="42" fillId="0" borderId="15" xfId="0" applyFont="1" applyBorder="1" applyAlignment="1">
      <alignment horizontal="center" vertical="center"/>
    </xf>
    <xf numFmtId="0" fontId="42" fillId="0" borderId="16"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 fillId="0" borderId="0" xfId="0" applyFont="1" applyAlignment="1">
      <alignment horizontal="left"/>
    </xf>
    <xf numFmtId="0" fontId="43" fillId="0" borderId="15" xfId="0" applyFont="1" applyBorder="1" applyAlignment="1">
      <alignment horizontal="center" vertical="center"/>
    </xf>
    <xf numFmtId="0" fontId="43" fillId="0" borderId="16" xfId="0" applyFont="1" applyBorder="1" applyAlignment="1">
      <alignment horizontal="center" vertical="center"/>
    </xf>
    <xf numFmtId="0" fontId="10" fillId="0" borderId="47" xfId="0" applyFont="1" applyBorder="1" applyAlignment="1" applyProtection="1">
      <alignment horizontal="center" vertical="top" wrapText="1"/>
      <protection hidden="1"/>
    </xf>
    <xf numFmtId="0" fontId="10" fillId="0" borderId="44" xfId="0" applyFont="1" applyBorder="1" applyAlignment="1" applyProtection="1">
      <alignment horizontal="center" vertical="top" wrapText="1"/>
      <protection hidden="1"/>
    </xf>
    <xf numFmtId="0" fontId="10" fillId="0" borderId="48" xfId="0" applyFont="1" applyBorder="1" applyAlignment="1" applyProtection="1">
      <alignment horizontal="center" vertical="top" wrapText="1"/>
      <protection hidden="1"/>
    </xf>
    <xf numFmtId="0" fontId="0" fillId="4" borderId="24" xfId="0" applyFill="1" applyBorder="1" applyAlignment="1" applyProtection="1">
      <alignment horizontal="center" vertical="top" wrapText="1"/>
      <protection hidden="1"/>
    </xf>
    <xf numFmtId="0" fontId="0" fillId="4" borderId="36" xfId="0" applyFill="1" applyBorder="1" applyAlignment="1" applyProtection="1">
      <alignment horizontal="center" vertical="top" wrapText="1"/>
      <protection hidden="1"/>
    </xf>
    <xf numFmtId="0" fontId="17" fillId="4" borderId="83" xfId="0" applyFont="1" applyFill="1" applyBorder="1" applyAlignment="1" applyProtection="1">
      <alignment horizontal="center" vertical="top" wrapText="1"/>
      <protection locked="0"/>
    </xf>
    <xf numFmtId="0" fontId="17" fillId="4" borderId="84" xfId="0" applyFont="1" applyFill="1" applyBorder="1" applyAlignment="1" applyProtection="1">
      <alignment horizontal="center" vertical="top" wrapText="1"/>
      <protection locked="0"/>
    </xf>
    <xf numFmtId="0" fontId="17" fillId="4" borderId="86" xfId="0" applyFont="1" applyFill="1" applyBorder="1" applyAlignment="1" applyProtection="1">
      <alignment horizontal="center" vertical="top" wrapText="1"/>
      <protection locked="0"/>
    </xf>
    <xf numFmtId="0" fontId="17" fillId="4" borderId="87" xfId="0" applyFont="1" applyFill="1" applyBorder="1" applyAlignment="1" applyProtection="1">
      <alignment horizontal="center" vertical="top" wrapText="1"/>
      <protection locked="0"/>
    </xf>
    <xf numFmtId="0" fontId="17" fillId="4" borderId="80" xfId="0" applyFont="1" applyFill="1" applyBorder="1" applyAlignment="1" applyProtection="1">
      <alignment horizontal="center" vertical="top" wrapText="1"/>
      <protection locked="0"/>
    </xf>
    <xf numFmtId="0" fontId="17" fillId="4" borderId="81" xfId="0" applyFont="1" applyFill="1" applyBorder="1" applyAlignment="1" applyProtection="1">
      <alignment horizontal="center" vertical="top" wrapText="1"/>
      <protection locked="0"/>
    </xf>
    <xf numFmtId="0" fontId="17" fillId="0" borderId="31" xfId="0" applyFont="1" applyBorder="1" applyAlignment="1" applyProtection="1">
      <alignment horizontal="center" vertical="top" wrapText="1"/>
      <protection locked="0"/>
    </xf>
    <xf numFmtId="0" fontId="17" fillId="0" borderId="7" xfId="0" applyFont="1" applyBorder="1" applyAlignment="1" applyProtection="1">
      <alignment horizontal="center" vertical="top" wrapText="1"/>
      <protection locked="0"/>
    </xf>
    <xf numFmtId="0" fontId="17" fillId="0" borderId="30" xfId="0" applyFont="1" applyBorder="1" applyAlignment="1" applyProtection="1">
      <alignment horizontal="center" vertical="top" wrapText="1"/>
      <protection locked="0"/>
    </xf>
    <xf numFmtId="0" fontId="17" fillId="0" borderId="5" xfId="0" applyFont="1" applyBorder="1" applyAlignment="1" applyProtection="1">
      <alignment horizontal="center" vertical="top" wrapText="1"/>
      <protection locked="0"/>
    </xf>
    <xf numFmtId="0" fontId="17" fillId="0" borderId="52" xfId="0" applyFont="1" applyBorder="1" applyAlignment="1" applyProtection="1">
      <alignment horizontal="center" vertical="top" wrapText="1"/>
      <protection locked="0"/>
    </xf>
    <xf numFmtId="0" fontId="17" fillId="0" borderId="19" xfId="0" applyFont="1" applyBorder="1" applyAlignment="1" applyProtection="1">
      <alignment horizontal="center" vertical="top" wrapText="1"/>
      <protection locked="0"/>
    </xf>
    <xf numFmtId="0" fontId="17" fillId="0" borderId="32" xfId="0" applyFont="1" applyBorder="1" applyAlignment="1" applyProtection="1">
      <alignment horizontal="center" vertical="top" wrapText="1"/>
      <protection locked="0"/>
    </xf>
    <xf numFmtId="0" fontId="17" fillId="0" borderId="4" xfId="0" applyFont="1" applyBorder="1" applyAlignment="1" applyProtection="1">
      <alignment horizontal="center" vertical="top" wrapText="1"/>
      <protection locked="0"/>
    </xf>
    <xf numFmtId="0" fontId="18" fillId="3" borderId="28" xfId="0" applyFont="1" applyFill="1" applyBorder="1" applyAlignment="1" applyProtection="1">
      <alignment horizontal="center" vertical="center" wrapText="1"/>
      <protection hidden="1"/>
    </xf>
    <xf numFmtId="0" fontId="18" fillId="3" borderId="27" xfId="0" applyFont="1" applyFill="1" applyBorder="1" applyAlignment="1" applyProtection="1">
      <alignment horizontal="center" vertical="center" wrapText="1"/>
      <protection hidden="1"/>
    </xf>
    <xf numFmtId="0" fontId="18" fillId="3" borderId="29" xfId="0" applyFont="1" applyFill="1" applyBorder="1" applyAlignment="1" applyProtection="1">
      <alignment horizontal="center" vertical="center" wrapText="1"/>
      <protection hidden="1"/>
    </xf>
    <xf numFmtId="0" fontId="17" fillId="0" borderId="30" xfId="0" applyFont="1" applyBorder="1" applyAlignment="1" applyProtection="1">
      <alignment horizontal="center" vertical="top" wrapText="1"/>
      <protection hidden="1"/>
    </xf>
    <xf numFmtId="0" fontId="17" fillId="0" borderId="5" xfId="0" applyFont="1" applyBorder="1" applyAlignment="1" applyProtection="1">
      <alignment horizontal="center" vertical="top" wrapText="1"/>
      <protection hidden="1"/>
    </xf>
    <xf numFmtId="0" fontId="17" fillId="0" borderId="10" xfId="0" applyFont="1" applyBorder="1" applyAlignment="1" applyProtection="1">
      <alignment horizontal="center" vertical="top" wrapText="1"/>
      <protection hidden="1"/>
    </xf>
    <xf numFmtId="0" fontId="17" fillId="0" borderId="31" xfId="0" applyFont="1" applyBorder="1" applyAlignment="1" applyProtection="1">
      <alignment horizontal="center" vertical="top" wrapText="1"/>
      <protection hidden="1"/>
    </xf>
    <xf numFmtId="0" fontId="17" fillId="0" borderId="7" xfId="0" applyFont="1" applyBorder="1" applyAlignment="1" applyProtection="1">
      <alignment horizontal="center" vertical="top" wrapText="1"/>
      <protection hidden="1"/>
    </xf>
    <xf numFmtId="0" fontId="17" fillId="0" borderId="8" xfId="0" applyFont="1" applyBorder="1" applyAlignment="1" applyProtection="1">
      <alignment horizontal="center" vertical="top" wrapText="1"/>
      <protection hidden="1"/>
    </xf>
    <xf numFmtId="0" fontId="17" fillId="0" borderId="32" xfId="0" applyFont="1" applyBorder="1" applyAlignment="1" applyProtection="1">
      <alignment horizontal="center" vertical="top" wrapText="1"/>
      <protection hidden="1"/>
    </xf>
    <xf numFmtId="0" fontId="17" fillId="0" borderId="4" xfId="0" applyFont="1" applyBorder="1" applyAlignment="1" applyProtection="1">
      <alignment horizontal="center" vertical="top" wrapText="1"/>
      <protection hidden="1"/>
    </xf>
    <xf numFmtId="0" fontId="28" fillId="4" borderId="36" xfId="0" applyFont="1" applyFill="1" applyBorder="1" applyAlignment="1" applyProtection="1">
      <alignment horizontal="center" vertical="center" wrapText="1"/>
      <protection hidden="1"/>
    </xf>
    <xf numFmtId="0" fontId="28" fillId="4" borderId="24" xfId="0" applyFont="1" applyFill="1" applyBorder="1" applyAlignment="1" applyProtection="1">
      <alignment horizontal="center" vertical="center" wrapText="1"/>
      <protection hidden="1"/>
    </xf>
    <xf numFmtId="164" fontId="17" fillId="0" borderId="30" xfId="0" applyNumberFormat="1" applyFont="1" applyBorder="1" applyAlignment="1" applyProtection="1">
      <alignment horizontal="center" vertical="top" wrapText="1"/>
      <protection hidden="1"/>
    </xf>
    <xf numFmtId="164" fontId="17" fillId="0" borderId="5" xfId="0" applyNumberFormat="1" applyFont="1" applyBorder="1" applyAlignment="1" applyProtection="1">
      <alignment horizontal="center" vertical="top" wrapText="1"/>
      <protection hidden="1"/>
    </xf>
    <xf numFmtId="3" fontId="17" fillId="0" borderId="31" xfId="0" applyNumberFormat="1" applyFont="1" applyBorder="1" applyAlignment="1" applyProtection="1">
      <alignment horizontal="center" vertical="top" wrapText="1"/>
      <protection locked="0"/>
    </xf>
    <xf numFmtId="3" fontId="17" fillId="0" borderId="7" xfId="0" applyNumberFormat="1" applyFont="1" applyBorder="1" applyAlignment="1" applyProtection="1">
      <alignment horizontal="center" vertical="top" wrapText="1"/>
      <protection locked="0"/>
    </xf>
    <xf numFmtId="3" fontId="17" fillId="0" borderId="32" xfId="0" applyNumberFormat="1" applyFont="1" applyBorder="1" applyAlignment="1" applyProtection="1">
      <alignment horizontal="center" vertical="top" wrapText="1"/>
      <protection locked="0"/>
    </xf>
    <xf numFmtId="3" fontId="17" fillId="0" borderId="4" xfId="0" applyNumberFormat="1" applyFont="1" applyBorder="1" applyAlignment="1" applyProtection="1">
      <alignment horizontal="center" vertical="top" wrapText="1"/>
      <protection locked="0"/>
    </xf>
    <xf numFmtId="0" fontId="17" fillId="0" borderId="41" xfId="0" applyFont="1" applyBorder="1" applyAlignment="1" applyProtection="1">
      <alignment horizontal="center" vertical="top" wrapText="1"/>
      <protection locked="0"/>
    </xf>
    <xf numFmtId="0" fontId="17" fillId="0" borderId="42" xfId="0" applyFont="1" applyBorder="1" applyAlignment="1" applyProtection="1">
      <alignment horizontal="center" vertical="top" wrapText="1"/>
      <protection locked="0"/>
    </xf>
    <xf numFmtId="0" fontId="17" fillId="0" borderId="50" xfId="0" applyFont="1" applyBorder="1" applyAlignment="1" applyProtection="1">
      <alignment horizontal="center" vertical="top" wrapText="1"/>
      <protection locked="0"/>
    </xf>
    <xf numFmtId="0" fontId="17" fillId="0" borderId="0" xfId="0" applyFont="1" applyAlignment="1" applyProtection="1">
      <alignment horizontal="center" vertical="top" wrapText="1"/>
      <protection locked="0"/>
    </xf>
    <xf numFmtId="0" fontId="17" fillId="0" borderId="51" xfId="0" applyFont="1" applyBorder="1" applyAlignment="1" applyProtection="1">
      <alignment horizontal="center" vertical="top" wrapText="1"/>
      <protection locked="0"/>
    </xf>
    <xf numFmtId="0" fontId="17" fillId="0" borderId="33" xfId="0" applyFont="1" applyBorder="1" applyAlignment="1" applyProtection="1">
      <alignment horizontal="center" vertical="top" wrapText="1"/>
      <protection locked="0"/>
    </xf>
    <xf numFmtId="0" fontId="17" fillId="0" borderId="9" xfId="0" applyFont="1" applyBorder="1" applyAlignment="1" applyProtection="1">
      <alignment horizontal="center" vertical="top" wrapText="1"/>
      <protection locked="0"/>
    </xf>
    <xf numFmtId="0" fontId="17" fillId="0" borderId="18" xfId="0" applyFont="1" applyBorder="1" applyAlignment="1" applyProtection="1">
      <alignment horizontal="center" vertical="top" wrapText="1"/>
      <protection locked="0"/>
    </xf>
    <xf numFmtId="0" fontId="17" fillId="0" borderId="73" xfId="0" applyFont="1" applyBorder="1" applyAlignment="1" applyProtection="1">
      <alignment horizontal="center" vertical="top" wrapText="1"/>
      <protection locked="0"/>
    </xf>
    <xf numFmtId="0" fontId="17" fillId="0" borderId="49" xfId="0" applyFont="1" applyBorder="1" applyAlignment="1" applyProtection="1">
      <alignment horizontal="left" vertical="top" wrapText="1"/>
      <protection locked="0"/>
    </xf>
    <xf numFmtId="0" fontId="17" fillId="0" borderId="46" xfId="0" applyFont="1" applyBorder="1" applyAlignment="1" applyProtection="1">
      <alignment horizontal="left" vertical="top" wrapText="1"/>
      <protection locked="0"/>
    </xf>
    <xf numFmtId="0" fontId="17" fillId="0" borderId="26" xfId="0" applyFont="1" applyBorder="1" applyAlignment="1" applyProtection="1">
      <alignment horizontal="left" vertical="top" wrapText="1"/>
      <protection locked="0"/>
    </xf>
    <xf numFmtId="0" fontId="17" fillId="0" borderId="11" xfId="0" applyFont="1" applyBorder="1" applyAlignment="1" applyProtection="1">
      <alignment horizontal="left" vertical="top" indent="1"/>
      <protection hidden="1"/>
    </xf>
    <xf numFmtId="0" fontId="17" fillId="0" borderId="8" xfId="0" applyFont="1" applyBorder="1" applyAlignment="1" applyProtection="1">
      <alignment horizontal="left" vertical="top" indent="1"/>
      <protection hidden="1"/>
    </xf>
    <xf numFmtId="0" fontId="17" fillId="0" borderId="72" xfId="0" applyFont="1" applyBorder="1" applyAlignment="1" applyProtection="1">
      <alignment horizontal="left" vertical="top" indent="1"/>
      <protection hidden="1"/>
    </xf>
    <xf numFmtId="0" fontId="17" fillId="0" borderId="73" xfId="0" applyFont="1" applyBorder="1" applyAlignment="1" applyProtection="1">
      <alignment horizontal="left" vertical="top" indent="1"/>
      <protection hidden="1"/>
    </xf>
    <xf numFmtId="0" fontId="17" fillId="0" borderId="76" xfId="0" applyFont="1" applyBorder="1" applyAlignment="1" applyProtection="1">
      <alignment horizontal="left" vertical="top" indent="1"/>
      <protection hidden="1"/>
    </xf>
    <xf numFmtId="0" fontId="17" fillId="0" borderId="10" xfId="0" applyFont="1" applyBorder="1" applyAlignment="1" applyProtection="1">
      <alignment horizontal="left" vertical="top" indent="1"/>
      <protection hidden="1"/>
    </xf>
    <xf numFmtId="0" fontId="17" fillId="0" borderId="11" xfId="0" applyFont="1" applyBorder="1" applyAlignment="1" applyProtection="1">
      <alignment horizontal="left" vertical="top" wrapText="1" indent="1"/>
      <protection hidden="1"/>
    </xf>
    <xf numFmtId="0" fontId="17" fillId="0" borderId="8" xfId="0" applyFont="1" applyBorder="1" applyAlignment="1" applyProtection="1">
      <alignment horizontal="left" vertical="top" wrapText="1" indent="1"/>
      <protection hidden="1"/>
    </xf>
    <xf numFmtId="0" fontId="1" fillId="4" borderId="24" xfId="0" applyFont="1" applyFill="1" applyBorder="1" applyAlignment="1" applyProtection="1">
      <alignment horizontal="left" vertical="center" indent="3"/>
      <protection hidden="1"/>
    </xf>
    <xf numFmtId="0" fontId="1" fillId="4" borderId="17" xfId="0" applyFont="1" applyFill="1" applyBorder="1" applyAlignment="1" applyProtection="1">
      <alignment horizontal="left" vertical="center" indent="3"/>
      <protection hidden="1"/>
    </xf>
    <xf numFmtId="0" fontId="17" fillId="0" borderId="74" xfId="0" applyFont="1" applyBorder="1" applyAlignment="1" applyProtection="1">
      <alignment horizontal="left" vertical="top" indent="1"/>
      <protection hidden="1"/>
    </xf>
    <xf numFmtId="0" fontId="17" fillId="0" borderId="18" xfId="0" applyFont="1" applyBorder="1" applyAlignment="1" applyProtection="1">
      <alignment horizontal="left" vertical="top" indent="1"/>
      <protection hidden="1"/>
    </xf>
    <xf numFmtId="0" fontId="17" fillId="0" borderId="75" xfId="0" applyFont="1" applyBorder="1" applyAlignment="1" applyProtection="1">
      <alignment horizontal="left" vertical="top" indent="1"/>
      <protection hidden="1"/>
    </xf>
    <xf numFmtId="0" fontId="17" fillId="0" borderId="17" xfId="0" applyFont="1" applyBorder="1" applyAlignment="1" applyProtection="1">
      <alignment horizontal="left" vertical="top" indent="1"/>
      <protection hidden="1"/>
    </xf>
    <xf numFmtId="0" fontId="17" fillId="0" borderId="11" xfId="0" applyFont="1" applyBorder="1" applyAlignment="1" applyProtection="1">
      <alignment horizontal="left" vertical="top" indent="3"/>
      <protection hidden="1"/>
    </xf>
    <xf numFmtId="0" fontId="17" fillId="0" borderId="8" xfId="0" applyFont="1" applyBorder="1" applyAlignment="1" applyProtection="1">
      <alignment horizontal="left" vertical="top" indent="3"/>
      <protection hidden="1"/>
    </xf>
    <xf numFmtId="0" fontId="17" fillId="0" borderId="74" xfId="0" applyFont="1" applyBorder="1" applyAlignment="1" applyProtection="1">
      <alignment horizontal="left" vertical="top" indent="3"/>
      <protection hidden="1"/>
    </xf>
    <xf numFmtId="0" fontId="17" fillId="0" borderId="19" xfId="0" applyFont="1" applyBorder="1" applyAlignment="1" applyProtection="1">
      <alignment horizontal="left" vertical="top" indent="3"/>
      <protection hidden="1"/>
    </xf>
    <xf numFmtId="0" fontId="17" fillId="0" borderId="7" xfId="0" applyFont="1" applyBorder="1" applyAlignment="1" applyProtection="1">
      <alignment horizontal="left" vertical="top" indent="3"/>
      <protection hidden="1"/>
    </xf>
    <xf numFmtId="0" fontId="17" fillId="0" borderId="77" xfId="0" applyFont="1" applyBorder="1" applyAlignment="1" applyProtection="1">
      <alignment horizontal="left" vertical="top" indent="1"/>
      <protection hidden="1"/>
    </xf>
    <xf numFmtId="0" fontId="17" fillId="0" borderId="20" xfId="0" applyFont="1" applyBorder="1" applyAlignment="1" applyProtection="1">
      <alignment horizontal="left" vertical="top" indent="1"/>
      <protection hidden="1"/>
    </xf>
    <xf numFmtId="0" fontId="17" fillId="0" borderId="77" xfId="0" applyFont="1" applyBorder="1" applyAlignment="1" applyProtection="1">
      <alignment horizontal="left" vertical="top" indent="3"/>
      <protection hidden="1"/>
    </xf>
    <xf numFmtId="0" fontId="17" fillId="0" borderId="20" xfId="0" applyFont="1" applyBorder="1" applyAlignment="1" applyProtection="1">
      <alignment horizontal="left" vertical="top" indent="3"/>
      <protection hidden="1"/>
    </xf>
    <xf numFmtId="0" fontId="17" fillId="0" borderId="46" xfId="0" applyFont="1" applyBorder="1" applyAlignment="1" applyProtection="1">
      <alignment horizontal="left" vertical="top" indent="1"/>
      <protection hidden="1"/>
    </xf>
    <xf numFmtId="0" fontId="17" fillId="0" borderId="26" xfId="0" applyFont="1" applyBorder="1" applyAlignment="1" applyProtection="1">
      <alignment horizontal="left" vertical="top" indent="1"/>
      <protection hidden="1"/>
    </xf>
    <xf numFmtId="0" fontId="17" fillId="0" borderId="44" xfId="0" applyFont="1" applyBorder="1" applyAlignment="1" applyProtection="1">
      <alignment horizontal="left" vertical="top" indent="1"/>
      <protection hidden="1"/>
    </xf>
    <xf numFmtId="0" fontId="17" fillId="0" borderId="48" xfId="0" applyFont="1" applyBorder="1" applyAlignment="1" applyProtection="1">
      <alignment horizontal="left" vertical="top" indent="1"/>
      <protection hidden="1"/>
    </xf>
    <xf numFmtId="0" fontId="1" fillId="4" borderId="78" xfId="0" applyFont="1" applyFill="1" applyBorder="1" applyAlignment="1" applyProtection="1">
      <alignment horizontal="left" vertical="center" indent="3"/>
      <protection hidden="1"/>
    </xf>
    <xf numFmtId="0" fontId="17" fillId="0" borderId="79" xfId="0" applyFont="1" applyBorder="1" applyAlignment="1" applyProtection="1">
      <alignment horizontal="left" vertical="top" indent="1"/>
      <protection hidden="1"/>
    </xf>
    <xf numFmtId="0" fontId="17" fillId="0" borderId="40" xfId="0" applyFont="1" applyBorder="1" applyAlignment="1" applyProtection="1">
      <alignment horizontal="left" vertical="top" indent="1"/>
      <protection hidden="1"/>
    </xf>
    <xf numFmtId="0" fontId="17" fillId="0" borderId="47" xfId="0" applyFont="1" applyBorder="1" applyAlignment="1" applyProtection="1">
      <alignment horizontal="center" vertical="top" wrapText="1"/>
      <protection locked="0"/>
    </xf>
    <xf numFmtId="0" fontId="17" fillId="0" borderId="44" xfId="0" applyFont="1" applyBorder="1" applyAlignment="1" applyProtection="1">
      <alignment horizontal="center" vertical="top" wrapText="1"/>
      <protection locked="0"/>
    </xf>
    <xf numFmtId="0" fontId="17" fillId="0" borderId="48" xfId="0" applyFont="1" applyBorder="1" applyAlignment="1" applyProtection="1">
      <alignment horizontal="center" vertical="top" wrapText="1"/>
      <protection locked="0"/>
    </xf>
    <xf numFmtId="0" fontId="29" fillId="0" borderId="109" xfId="0" applyFont="1" applyBorder="1" applyAlignment="1" applyProtection="1">
      <alignment horizontal="left"/>
      <protection hidden="1"/>
    </xf>
    <xf numFmtId="0" fontId="29" fillId="0" borderId="110" xfId="0" applyFont="1" applyBorder="1" applyAlignment="1" applyProtection="1">
      <alignment horizontal="left"/>
      <protection hidden="1"/>
    </xf>
    <xf numFmtId="0" fontId="29" fillId="0" borderId="111" xfId="0" applyFont="1" applyBorder="1" applyAlignment="1" applyProtection="1">
      <alignment horizontal="left"/>
      <protection hidden="1"/>
    </xf>
    <xf numFmtId="0" fontId="31" fillId="6" borderId="64" xfId="0" applyFont="1" applyFill="1" applyBorder="1" applyAlignment="1" applyProtection="1">
      <alignment horizontal="left" vertical="center"/>
      <protection hidden="1"/>
    </xf>
    <xf numFmtId="0" fontId="30" fillId="6" borderId="64" xfId="0" applyFont="1" applyFill="1" applyBorder="1" applyAlignment="1" applyProtection="1">
      <alignment horizontal="center" vertical="center" wrapText="1"/>
      <protection hidden="1"/>
    </xf>
    <xf numFmtId="0" fontId="30" fillId="6" borderId="0" xfId="0" applyFont="1" applyFill="1" applyAlignment="1" applyProtection="1">
      <alignment horizontal="center" vertical="center" wrapText="1"/>
      <protection hidden="1"/>
    </xf>
    <xf numFmtId="0" fontId="30" fillId="6" borderId="115" xfId="0" applyFont="1" applyFill="1" applyBorder="1" applyAlignment="1" applyProtection="1">
      <alignment horizontal="center" vertical="center" wrapText="1"/>
      <protection hidden="1"/>
    </xf>
    <xf numFmtId="0" fontId="30" fillId="6" borderId="65" xfId="0" applyFont="1" applyFill="1" applyBorder="1" applyAlignment="1" applyProtection="1">
      <alignment horizontal="center" vertical="center" wrapText="1"/>
      <protection hidden="1"/>
    </xf>
    <xf numFmtId="0" fontId="30" fillId="6" borderId="63" xfId="0" applyFont="1" applyFill="1" applyBorder="1" applyAlignment="1" applyProtection="1">
      <alignment horizontal="center" vertical="center" wrapText="1"/>
      <protection hidden="1"/>
    </xf>
    <xf numFmtId="0" fontId="31" fillId="0" borderId="64" xfId="0" applyFont="1" applyBorder="1" applyAlignment="1" applyProtection="1">
      <alignment horizontal="center" vertical="center" wrapText="1"/>
      <protection hidden="1"/>
    </xf>
    <xf numFmtId="0" fontId="31" fillId="0" borderId="0" xfId="0" applyFont="1" applyAlignment="1" applyProtection="1">
      <alignment horizontal="center" vertical="center" wrapText="1"/>
      <protection hidden="1"/>
    </xf>
    <xf numFmtId="164" fontId="31" fillId="0" borderId="64" xfId="0" applyNumberFormat="1" applyFont="1" applyBorder="1" applyAlignment="1" applyProtection="1">
      <alignment horizontal="center" vertical="center" wrapText="1"/>
      <protection hidden="1"/>
    </xf>
    <xf numFmtId="164" fontId="31" fillId="0" borderId="0" xfId="0" applyNumberFormat="1" applyFont="1" applyAlignment="1" applyProtection="1">
      <alignment horizontal="center" vertical="center" wrapText="1"/>
      <protection hidden="1"/>
    </xf>
    <xf numFmtId="3" fontId="31" fillId="0" borderId="64" xfId="0" applyNumberFormat="1" applyFont="1" applyBorder="1" applyAlignment="1" applyProtection="1">
      <alignment horizontal="center" vertical="center" wrapText="1"/>
      <protection hidden="1"/>
    </xf>
    <xf numFmtId="3" fontId="31" fillId="0" borderId="0" xfId="0" applyNumberFormat="1" applyFont="1" applyAlignment="1" applyProtection="1">
      <alignment horizontal="center" vertical="center" wrapText="1"/>
      <protection hidden="1"/>
    </xf>
    <xf numFmtId="0" fontId="29" fillId="0" borderId="0" xfId="0" applyFont="1" applyAlignment="1" applyProtection="1">
      <alignment horizontal="center" vertical="center"/>
      <protection hidden="1"/>
    </xf>
    <xf numFmtId="164" fontId="31" fillId="0" borderId="65" xfId="0" applyNumberFormat="1" applyFont="1" applyBorder="1" applyAlignment="1" applyProtection="1">
      <alignment horizontal="center" vertical="center" wrapText="1"/>
      <protection hidden="1"/>
    </xf>
    <xf numFmtId="0" fontId="31" fillId="0" borderId="65" xfId="0" applyFont="1" applyBorder="1" applyAlignment="1" applyProtection="1">
      <alignment horizontal="center" vertical="center" wrapText="1"/>
      <protection hidden="1"/>
    </xf>
    <xf numFmtId="0" fontId="29" fillId="0" borderId="65" xfId="0" applyFont="1" applyBorder="1" applyAlignment="1" applyProtection="1">
      <alignment horizontal="center" vertical="center"/>
      <protection hidden="1"/>
    </xf>
    <xf numFmtId="3" fontId="31" fillId="0" borderId="65" xfId="0" applyNumberFormat="1" applyFont="1" applyBorder="1" applyAlignment="1" applyProtection="1">
      <alignment horizontal="center" vertical="center" wrapText="1"/>
      <protection hidden="1"/>
    </xf>
    <xf numFmtId="0" fontId="35" fillId="6" borderId="101" xfId="0" applyFont="1" applyFill="1" applyBorder="1" applyAlignment="1" applyProtection="1">
      <alignment horizontal="center" vertical="center" wrapText="1"/>
      <protection hidden="1"/>
    </xf>
    <xf numFmtId="0" fontId="35" fillId="6" borderId="102" xfId="0" applyFont="1" applyFill="1" applyBorder="1" applyAlignment="1" applyProtection="1">
      <alignment horizontal="center" vertical="center" wrapText="1"/>
      <protection hidden="1"/>
    </xf>
    <xf numFmtId="0" fontId="35" fillId="6" borderId="35" xfId="0" applyFont="1" applyFill="1" applyBorder="1" applyAlignment="1" applyProtection="1">
      <alignment horizontal="center" vertical="center" wrapText="1"/>
      <protection hidden="1"/>
    </xf>
    <xf numFmtId="0" fontId="35" fillId="6" borderId="99" xfId="0" applyFont="1" applyFill="1" applyBorder="1" applyAlignment="1" applyProtection="1">
      <alignment horizontal="center" vertical="center" wrapText="1"/>
      <protection hidden="1"/>
    </xf>
    <xf numFmtId="0" fontId="35" fillId="6" borderId="100" xfId="0" applyFont="1" applyFill="1" applyBorder="1" applyAlignment="1" applyProtection="1">
      <alignment horizontal="center" vertical="center" wrapText="1"/>
      <protection hidden="1"/>
    </xf>
    <xf numFmtId="0" fontId="35" fillId="6" borderId="103" xfId="0" applyFont="1" applyFill="1" applyBorder="1" applyAlignment="1" applyProtection="1">
      <alignment horizontal="center" vertical="center" wrapText="1"/>
      <protection hidden="1"/>
    </xf>
    <xf numFmtId="0" fontId="44" fillId="0" borderId="112" xfId="0" applyFont="1" applyBorder="1" applyAlignment="1" applyProtection="1">
      <alignment horizontal="left"/>
      <protection hidden="1"/>
    </xf>
    <xf numFmtId="0" fontId="44" fillId="0" borderId="113" xfId="0" applyFont="1" applyBorder="1" applyAlignment="1" applyProtection="1">
      <alignment horizontal="left"/>
      <protection hidden="1"/>
    </xf>
    <xf numFmtId="0" fontId="44" fillId="0" borderId="114" xfId="0" applyFont="1" applyBorder="1" applyAlignment="1" applyProtection="1">
      <alignment horizontal="left"/>
      <protection hidden="1"/>
    </xf>
  </cellXfs>
  <cellStyles count="3">
    <cellStyle name="Hipervínculo" xfId="2" builtinId="8"/>
    <cellStyle name="Normal" xfId="0" builtinId="0"/>
    <cellStyle name="Porcentaje" xfId="1" builtinId="5"/>
  </cellStyles>
  <dxfs count="1150">
    <dxf>
      <font>
        <b val="0"/>
        <i/>
        <color theme="0" tint="-0.24994659260841701"/>
      </font>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border>
        <top style="thin">
          <color theme="1"/>
        </top>
        <bottom style="thin">
          <color theme="1"/>
        </bottom>
        <vertical/>
        <horizontal/>
      </border>
    </dxf>
    <dxf>
      <font>
        <color theme="0"/>
      </font>
    </dxf>
    <dxf>
      <font>
        <color auto="1"/>
      </font>
      <fill>
        <patternFill>
          <bgColor rgb="FFFAA0A0"/>
        </patternFill>
      </fill>
    </dxf>
    <dxf>
      <font>
        <color auto="1"/>
      </font>
      <fill>
        <patternFill>
          <bgColor theme="9" tint="0.39994506668294322"/>
        </patternFill>
      </fill>
    </dxf>
    <dxf>
      <font>
        <color auto="1"/>
      </font>
      <fill>
        <patternFill>
          <bgColor theme="7" tint="0.59996337778862885"/>
        </patternFill>
      </fill>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ont>
        <color theme="0"/>
      </font>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auto="1"/>
      </font>
      <border>
        <top style="thin">
          <color auto="1"/>
        </top>
        <bottom style="thin">
          <color auto="1"/>
        </bottom>
        <vertical/>
        <horizontal/>
      </border>
    </dxf>
    <dxf>
      <fill>
        <patternFill>
          <bgColor theme="0"/>
        </patternFill>
      </fill>
      <border>
        <left/>
        <right style="thin">
          <color theme="0"/>
        </right>
        <top style="thin">
          <color theme="1"/>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right/>
        <top/>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ont>
        <color auto="1"/>
      </font>
      <fill>
        <patternFill>
          <bgColor theme="7" tint="0.79998168889431442"/>
        </patternFill>
      </fill>
    </dxf>
    <dxf>
      <font>
        <color theme="1"/>
      </font>
      <fill>
        <patternFill>
          <bgColor theme="7"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val="0"/>
        <i val="0"/>
        <color auto="1"/>
      </font>
    </dxf>
    <dxf>
      <fill>
        <patternFill>
          <bgColor theme="7" tint="0.79998168889431442"/>
        </patternFill>
      </fill>
    </dxf>
    <dxf>
      <fill>
        <patternFill>
          <bgColor theme="0"/>
        </patternFill>
      </fill>
      <border>
        <top style="thin">
          <color theme="0" tint="-0.24994659260841701"/>
        </top>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0"/>
      </font>
      <border>
        <bottom style="thin">
          <color theme="0"/>
        </bottom>
        <vertical/>
        <horizontal/>
      </border>
    </dxf>
  </dxfs>
  <tableStyles count="1" defaultTableStyle="TableStyleMedium2" defaultPivotStyle="PivotStyleLight16">
    <tableStyle name="Estilo de tabla 1" pivot="0" count="0" xr9:uid="{69445539-FC0C-4409-8607-9658B4EBB9ED}"/>
  </tableStyles>
  <colors>
    <mruColors>
      <color rgb="FFFAA0A0"/>
      <color rgb="FFA40000"/>
      <color rgb="FFF9A299"/>
      <color rgb="FFFF9B9B"/>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sng" strike="noStrike" kern="1200" cap="none" spc="50" baseline="0">
                <a:solidFill>
                  <a:schemeClr val="tx1">
                    <a:lumMod val="65000"/>
                    <a:lumOff val="35000"/>
                  </a:schemeClr>
                </a:solidFill>
                <a:latin typeface="+mj-lt"/>
                <a:ea typeface="+mn-ea"/>
                <a:cs typeface="+mn-cs"/>
              </a:defRPr>
            </a:pPr>
            <a:r>
              <a:rPr lang="es-ES" sz="1200" b="1" u="none" cap="none" baseline="0">
                <a:latin typeface="+mj-lt"/>
              </a:rPr>
              <a:t>Figure 1.a. </a:t>
            </a:r>
            <a:r>
              <a:rPr lang="es-ES" sz="1200" b="0" u="none" cap="none" baseline="0">
                <a:latin typeface="+mj-lt"/>
              </a:rPr>
              <a:t>Summary of Risk of Bias assessment</a:t>
            </a:r>
          </a:p>
        </c:rich>
      </c:tx>
      <c:layout>
        <c:manualLayout>
          <c:xMode val="edge"/>
          <c:yMode val="edge"/>
          <c:x val="2.7613048368953893E-2"/>
          <c:y val="3.1111100223586974E-2"/>
        </c:manualLayout>
      </c:layout>
      <c:overlay val="0"/>
      <c:spPr>
        <a:noFill/>
        <a:ln>
          <a:noFill/>
        </a:ln>
        <a:effectLst/>
      </c:spPr>
      <c:txPr>
        <a:bodyPr rot="0" spcFirstLastPara="1" vertOverflow="ellipsis" vert="horz" wrap="square" anchor="ctr" anchorCtr="1"/>
        <a:lstStyle/>
        <a:p>
          <a:pPr>
            <a:defRPr sz="1200" b="1" i="0" u="sng" strike="noStrike" kern="1200" cap="none" spc="50" baseline="0">
              <a:solidFill>
                <a:schemeClr val="tx1">
                  <a:lumMod val="65000"/>
                  <a:lumOff val="35000"/>
                </a:schemeClr>
              </a:solidFill>
              <a:latin typeface="+mj-lt"/>
              <a:ea typeface="+mn-ea"/>
              <a:cs typeface="+mn-cs"/>
            </a:defRPr>
          </a:pPr>
          <a:endParaRPr lang="es-ES"/>
        </a:p>
      </c:txPr>
    </c:title>
    <c:autoTitleDeleted val="0"/>
    <c:plotArea>
      <c:layout/>
      <c:barChart>
        <c:barDir val="bar"/>
        <c:grouping val="stacked"/>
        <c:varyColors val="0"/>
        <c:ser>
          <c:idx val="0"/>
          <c:order val="0"/>
          <c:tx>
            <c:v>Low RoB</c:v>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summary'!$C$37:$F$37,'PROBAST summary'!$J$37)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5808-45C4-AA6C-6265F38F6611}"/>
            </c:ext>
          </c:extLst>
        </c:ser>
        <c:ser>
          <c:idx val="1"/>
          <c:order val="1"/>
          <c:tx>
            <c:v>High RoB</c:v>
          </c:tx>
          <c:spPr>
            <a:solidFill>
              <a:srgbClr val="FAA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summary'!$C$38:$F$38,'PROBAST summary'!$J$38)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5808-45C4-AA6C-6265F38F6611}"/>
            </c:ext>
          </c:extLst>
        </c:ser>
        <c:ser>
          <c:idx val="2"/>
          <c:order val="2"/>
          <c:tx>
            <c:v>Unclear</c:v>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summary'!$C$39:$F$39,'PROBAST summary'!$J$39)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5808-45C4-AA6C-6265F38F6611}"/>
            </c:ext>
          </c:extLst>
        </c:ser>
        <c:dLbls>
          <c:dLblPos val="ctr"/>
          <c:showLegendKey val="0"/>
          <c:showVal val="1"/>
          <c:showCatName val="0"/>
          <c:showSerName val="0"/>
          <c:showPercent val="0"/>
          <c:showBubbleSize val="0"/>
        </c:dLbls>
        <c:gapWidth val="50"/>
        <c:overlap val="100"/>
        <c:axId val="421729928"/>
        <c:axId val="360608192"/>
      </c:barChart>
      <c:catAx>
        <c:axId val="42172992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0" spcFirstLastPara="1" vertOverflow="ellipsis" wrap="square" anchor="ctr" anchorCtr="0"/>
          <a:lstStyle/>
          <a:p>
            <a:pPr>
              <a:defRPr sz="1000" b="0" i="0" u="none" strike="noStrike" kern="1200" baseline="0">
                <a:solidFill>
                  <a:schemeClr val="tx1"/>
                </a:solidFill>
                <a:latin typeface="+mj-lt"/>
                <a:ea typeface="+mn-ea"/>
                <a:cs typeface="+mn-cs"/>
              </a:defRPr>
            </a:pPr>
            <a:endParaRPr lang="es-ES"/>
          </a:p>
        </c:txPr>
        <c:crossAx val="360608192"/>
        <c:crosses val="autoZero"/>
        <c:auto val="1"/>
        <c:lblAlgn val="ctr"/>
        <c:lblOffset val="100"/>
        <c:noMultiLvlLbl val="0"/>
      </c:catAx>
      <c:valAx>
        <c:axId val="360608192"/>
        <c:scaling>
          <c:orientation val="minMax"/>
          <c:max val="1"/>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ES"/>
          </a:p>
        </c:txPr>
        <c:crossAx val="421729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200" b="1" i="0" u="sng" strike="noStrike" kern="1200" cap="none" spc="50" baseline="0">
                <a:solidFill>
                  <a:schemeClr val="tx1">
                    <a:lumMod val="65000"/>
                    <a:lumOff val="35000"/>
                  </a:schemeClr>
                </a:solidFill>
                <a:latin typeface="+mj-lt"/>
                <a:ea typeface="+mn-ea"/>
                <a:cs typeface="+mn-cs"/>
              </a:defRPr>
            </a:pPr>
            <a:r>
              <a:rPr lang="es-ES" sz="1200" b="1" u="none" cap="none" baseline="0">
                <a:latin typeface="+mj-lt"/>
              </a:rPr>
              <a:t>Figure 1.b. </a:t>
            </a:r>
            <a:r>
              <a:rPr lang="es-ES" sz="1200" b="0" u="none" cap="none" baseline="0">
                <a:latin typeface="+mj-lt"/>
              </a:rPr>
              <a:t>Summary of Applicability assessment</a:t>
            </a:r>
          </a:p>
        </c:rich>
      </c:tx>
      <c:layout>
        <c:manualLayout>
          <c:xMode val="edge"/>
          <c:yMode val="edge"/>
          <c:x val="1.8845144356955366E-2"/>
          <c:y val="3.0769230769230771E-2"/>
        </c:manualLayout>
      </c:layout>
      <c:overlay val="0"/>
      <c:spPr>
        <a:noFill/>
        <a:ln>
          <a:noFill/>
        </a:ln>
        <a:effectLst/>
      </c:spPr>
      <c:txPr>
        <a:bodyPr rot="0" spcFirstLastPara="1" vertOverflow="ellipsis" vert="horz" wrap="square" anchor="ctr" anchorCtr="1"/>
        <a:lstStyle/>
        <a:p>
          <a:pPr algn="l">
            <a:defRPr sz="1200" b="1" i="0" u="sng" strike="noStrike" kern="1200" cap="none" spc="50" baseline="0">
              <a:solidFill>
                <a:schemeClr val="tx1">
                  <a:lumMod val="65000"/>
                  <a:lumOff val="35000"/>
                </a:schemeClr>
              </a:solidFill>
              <a:latin typeface="+mj-lt"/>
              <a:ea typeface="+mn-ea"/>
              <a:cs typeface="+mn-cs"/>
            </a:defRPr>
          </a:pPr>
          <a:endParaRPr lang="es-ES"/>
        </a:p>
      </c:txPr>
    </c:title>
    <c:autoTitleDeleted val="0"/>
    <c:plotArea>
      <c:layout/>
      <c:barChart>
        <c:barDir val="bar"/>
        <c:grouping val="stacked"/>
        <c:varyColors val="0"/>
        <c:ser>
          <c:idx val="0"/>
          <c:order val="0"/>
          <c:tx>
            <c:v>Low concern</c:v>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summary'!$G$37:$I$37,'PROBAST summary'!$K$37)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1DD3-4B82-9C3F-91FBC7F62F7F}"/>
            </c:ext>
          </c:extLst>
        </c:ser>
        <c:ser>
          <c:idx val="1"/>
          <c:order val="1"/>
          <c:tx>
            <c:v>High concern</c:v>
          </c:tx>
          <c:spPr>
            <a:solidFill>
              <a:srgbClr val="FAA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summary'!$G$38:$I$38,'PROBAST summary'!$K$38)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1DD3-4B82-9C3F-91FBC7F62F7F}"/>
            </c:ext>
          </c:extLst>
        </c:ser>
        <c:ser>
          <c:idx val="2"/>
          <c:order val="2"/>
          <c:tx>
            <c:v>Unclear</c:v>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summary'!$G$39:$I$39,'PROBAST summary'!$K$39)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1DD3-4B82-9C3F-91FBC7F62F7F}"/>
            </c:ext>
          </c:extLst>
        </c:ser>
        <c:dLbls>
          <c:dLblPos val="ctr"/>
          <c:showLegendKey val="0"/>
          <c:showVal val="1"/>
          <c:showCatName val="0"/>
          <c:showSerName val="0"/>
          <c:showPercent val="0"/>
          <c:showBubbleSize val="0"/>
        </c:dLbls>
        <c:gapWidth val="50"/>
        <c:overlap val="100"/>
        <c:axId val="421729928"/>
        <c:axId val="360608192"/>
      </c:barChart>
      <c:catAx>
        <c:axId val="42172992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0" spcFirstLastPara="1" vertOverflow="ellipsis" wrap="square" anchor="ctr" anchorCtr="0"/>
          <a:lstStyle/>
          <a:p>
            <a:pPr>
              <a:defRPr sz="1000" b="0" i="0" u="none" strike="noStrike" kern="1200" baseline="0">
                <a:solidFill>
                  <a:schemeClr val="tx1"/>
                </a:solidFill>
                <a:latin typeface="+mj-lt"/>
                <a:ea typeface="+mn-ea"/>
                <a:cs typeface="+mn-cs"/>
              </a:defRPr>
            </a:pPr>
            <a:endParaRPr lang="es-ES"/>
          </a:p>
        </c:txPr>
        <c:crossAx val="360608192"/>
        <c:crosses val="autoZero"/>
        <c:auto val="1"/>
        <c:lblAlgn val="ctr"/>
        <c:lblOffset val="100"/>
        <c:noMultiLvlLbl val="0"/>
      </c:catAx>
      <c:valAx>
        <c:axId val="360608192"/>
        <c:scaling>
          <c:orientation val="minMax"/>
          <c:max val="1"/>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ES"/>
          </a:p>
        </c:txPr>
        <c:crossAx val="421729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j-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fmlaLink="SUMMARY!$B$7" lockText="1" noThreeD="1"/>
</file>

<file path=xl/ctrlProps/ctrlProp10.xml><?xml version="1.0" encoding="utf-8"?>
<formControlPr xmlns="http://schemas.microsoft.com/office/spreadsheetml/2009/9/main" objectType="CheckBox" fmlaLink="SUMMARY!$B16" lockText="1" noThreeD="1"/>
</file>

<file path=xl/ctrlProps/ctrlProp11.xml><?xml version="1.0" encoding="utf-8"?>
<formControlPr xmlns="http://schemas.microsoft.com/office/spreadsheetml/2009/9/main" objectType="CheckBox" fmlaLink="SUMMARY!$B17" lockText="1" noThreeD="1"/>
</file>

<file path=xl/ctrlProps/ctrlProp12.xml><?xml version="1.0" encoding="utf-8"?>
<formControlPr xmlns="http://schemas.microsoft.com/office/spreadsheetml/2009/9/main" objectType="CheckBox" fmlaLink="SUMMARY!$B18" lockText="1" noThreeD="1"/>
</file>

<file path=xl/ctrlProps/ctrlProp13.xml><?xml version="1.0" encoding="utf-8"?>
<formControlPr xmlns="http://schemas.microsoft.com/office/spreadsheetml/2009/9/main" objectType="CheckBox" fmlaLink="SUMMARY!$B19" lockText="1" noThreeD="1"/>
</file>

<file path=xl/ctrlProps/ctrlProp14.xml><?xml version="1.0" encoding="utf-8"?>
<formControlPr xmlns="http://schemas.microsoft.com/office/spreadsheetml/2009/9/main" objectType="CheckBox" fmlaLink="SUMMARY!$B20" lockText="1" noThreeD="1"/>
</file>

<file path=xl/ctrlProps/ctrlProp15.xml><?xml version="1.0" encoding="utf-8"?>
<formControlPr xmlns="http://schemas.microsoft.com/office/spreadsheetml/2009/9/main" objectType="CheckBox" fmlaLink="SUMMARY!$B21" lockText="1" noThreeD="1"/>
</file>

<file path=xl/ctrlProps/ctrlProp16.xml><?xml version="1.0" encoding="utf-8"?>
<formControlPr xmlns="http://schemas.microsoft.com/office/spreadsheetml/2009/9/main" objectType="CheckBox" fmlaLink="SUMMARY!$B22" lockText="1" noThreeD="1"/>
</file>

<file path=xl/ctrlProps/ctrlProp17.xml><?xml version="1.0" encoding="utf-8"?>
<formControlPr xmlns="http://schemas.microsoft.com/office/spreadsheetml/2009/9/main" objectType="CheckBox" fmlaLink="SUMMARY!$B23" lockText="1" noThreeD="1"/>
</file>

<file path=xl/ctrlProps/ctrlProp18.xml><?xml version="1.0" encoding="utf-8"?>
<formControlPr xmlns="http://schemas.microsoft.com/office/spreadsheetml/2009/9/main" objectType="CheckBox" fmlaLink="SUMMARY!$B24" lockText="1" noThreeD="1"/>
</file>

<file path=xl/ctrlProps/ctrlProp19.xml><?xml version="1.0" encoding="utf-8"?>
<formControlPr xmlns="http://schemas.microsoft.com/office/spreadsheetml/2009/9/main" objectType="CheckBox" fmlaLink="SUMMARY!$B25" lockText="1" noThreeD="1"/>
</file>

<file path=xl/ctrlProps/ctrlProp2.xml><?xml version="1.0" encoding="utf-8"?>
<formControlPr xmlns="http://schemas.microsoft.com/office/spreadsheetml/2009/9/main" objectType="CheckBox" fmlaLink="SUMMARY!$B8" lockText="1" noThreeD="1"/>
</file>

<file path=xl/ctrlProps/ctrlProp20.xml><?xml version="1.0" encoding="utf-8"?>
<formControlPr xmlns="http://schemas.microsoft.com/office/spreadsheetml/2009/9/main" objectType="CheckBox" fmlaLink="SUMMARY!$B26" lockText="1" noThreeD="1"/>
</file>

<file path=xl/ctrlProps/ctrlProp21.xml><?xml version="1.0" encoding="utf-8"?>
<formControlPr xmlns="http://schemas.microsoft.com/office/spreadsheetml/2009/9/main" objectType="CheckBox" fmlaLink="SUMMARY!$B27" lockText="1" noThreeD="1"/>
</file>

<file path=xl/ctrlProps/ctrlProp22.xml><?xml version="1.0" encoding="utf-8"?>
<formControlPr xmlns="http://schemas.microsoft.com/office/spreadsheetml/2009/9/main" objectType="CheckBox" fmlaLink="SUMMARY!$B28" lockText="1" noThreeD="1"/>
</file>

<file path=xl/ctrlProps/ctrlProp23.xml><?xml version="1.0" encoding="utf-8"?>
<formControlPr xmlns="http://schemas.microsoft.com/office/spreadsheetml/2009/9/main" objectType="CheckBox" fmlaLink="SUMMARY!$B29" lockText="1" noThreeD="1"/>
</file>

<file path=xl/ctrlProps/ctrlProp24.xml><?xml version="1.0" encoding="utf-8"?>
<formControlPr xmlns="http://schemas.microsoft.com/office/spreadsheetml/2009/9/main" objectType="CheckBox" fmlaLink="SUMMARY!$B30" lockText="1" noThreeD="1"/>
</file>

<file path=xl/ctrlProps/ctrlProp25.xml><?xml version="1.0" encoding="utf-8"?>
<formControlPr xmlns="http://schemas.microsoft.com/office/spreadsheetml/2009/9/main" objectType="CheckBox" fmlaLink="SUMMARY!$B31" lockText="1" noThreeD="1"/>
</file>

<file path=xl/ctrlProps/ctrlProp26.xml><?xml version="1.0" encoding="utf-8"?>
<formControlPr xmlns="http://schemas.microsoft.com/office/spreadsheetml/2009/9/main" objectType="CheckBox" fmlaLink="SUMMARY!$B32" lockText="1" noThreeD="1"/>
</file>

<file path=xl/ctrlProps/ctrlProp27.xml><?xml version="1.0" encoding="utf-8"?>
<formControlPr xmlns="http://schemas.microsoft.com/office/spreadsheetml/2009/9/main" objectType="CheckBox" fmlaLink="SUMMARY!$B33" lockText="1" noThreeD="1"/>
</file>

<file path=xl/ctrlProps/ctrlProp28.xml><?xml version="1.0" encoding="utf-8"?>
<formControlPr xmlns="http://schemas.microsoft.com/office/spreadsheetml/2009/9/main" objectType="CheckBox" fmlaLink="SUMMARY!$B34" lockText="1" noThreeD="1"/>
</file>

<file path=xl/ctrlProps/ctrlProp29.xml><?xml version="1.0" encoding="utf-8"?>
<formControlPr xmlns="http://schemas.microsoft.com/office/spreadsheetml/2009/9/main" objectType="CheckBox" fmlaLink="SUMMARY!$B35" lockText="1" noThreeD="1"/>
</file>

<file path=xl/ctrlProps/ctrlProp3.xml><?xml version="1.0" encoding="utf-8"?>
<formControlPr xmlns="http://schemas.microsoft.com/office/spreadsheetml/2009/9/main" objectType="CheckBox" fmlaLink="SUMMARY!$B9" lockText="1" noThreeD="1"/>
</file>

<file path=xl/ctrlProps/ctrlProp30.xml><?xml version="1.0" encoding="utf-8"?>
<formControlPr xmlns="http://schemas.microsoft.com/office/spreadsheetml/2009/9/main" objectType="CheckBox" fmlaLink="SUMMARY!$B36" lockText="1" noThreeD="1"/>
</file>

<file path=xl/ctrlProps/ctrlProp4.xml><?xml version="1.0" encoding="utf-8"?>
<formControlPr xmlns="http://schemas.microsoft.com/office/spreadsheetml/2009/9/main" objectType="CheckBox" fmlaLink="SUMMARY!$B10" lockText="1" noThreeD="1"/>
</file>

<file path=xl/ctrlProps/ctrlProp5.xml><?xml version="1.0" encoding="utf-8"?>
<formControlPr xmlns="http://schemas.microsoft.com/office/spreadsheetml/2009/9/main" objectType="CheckBox" fmlaLink="SUMMARY!$B11" lockText="1" noThreeD="1"/>
</file>

<file path=xl/ctrlProps/ctrlProp6.xml><?xml version="1.0" encoding="utf-8"?>
<formControlPr xmlns="http://schemas.microsoft.com/office/spreadsheetml/2009/9/main" objectType="CheckBox" fmlaLink="SUMMARY!$B12" lockText="1" noThreeD="1"/>
</file>

<file path=xl/ctrlProps/ctrlProp7.xml><?xml version="1.0" encoding="utf-8"?>
<formControlPr xmlns="http://schemas.microsoft.com/office/spreadsheetml/2009/9/main" objectType="CheckBox" fmlaLink="SUMMARY!$B13" lockText="1" noThreeD="1"/>
</file>

<file path=xl/ctrlProps/ctrlProp8.xml><?xml version="1.0" encoding="utf-8"?>
<formControlPr xmlns="http://schemas.microsoft.com/office/spreadsheetml/2009/9/main" objectType="CheckBox" fmlaLink="SUMMARY!$B14" lockText="1" noThreeD="1"/>
</file>

<file path=xl/ctrlProps/ctrlProp9.xml><?xml version="1.0" encoding="utf-8"?>
<formControlPr xmlns="http://schemas.microsoft.com/office/spreadsheetml/2009/9/main" objectType="CheckBox" fmlaLink="SUMMARY!$B15" lockText="1" noThreeD="1"/>
</file>

<file path=xl/drawings/_rels/drawing1.xml.rels><?xml version="1.0" encoding="UTF-8" standalone="yes"?>
<Relationships xmlns="http://schemas.openxmlformats.org/package/2006/relationships"><Relationship Id="rId8" Type="http://schemas.openxmlformats.org/officeDocument/2006/relationships/hyperlink" Target="#'Model characteristics'!A1"/><Relationship Id="rId3" Type="http://schemas.openxmlformats.org/officeDocument/2006/relationships/hyperlink" Target="https://journals.plos.org/plosmedicine/article/file?id=10.1371/journal.pmed.1001744&amp;type=printable" TargetMode="External"/><Relationship Id="rId7" Type="http://schemas.openxmlformats.org/officeDocument/2006/relationships/hyperlink" Target="#'Study Characteristics'!A1"/><Relationship Id="rId2" Type="http://schemas.openxmlformats.org/officeDocument/2006/relationships/image" Target="../media/image1.jpg"/><Relationship Id="rId1" Type="http://schemas.openxmlformats.org/officeDocument/2006/relationships/hyperlink" Target="#'3. Predictor factors'!A1"/><Relationship Id="rId6" Type="http://schemas.openxmlformats.org/officeDocument/2006/relationships/hyperlink" Target="#PROBAST!A1"/><Relationship Id="rId11" Type="http://schemas.openxmlformats.org/officeDocument/2006/relationships/hyperlink" Target="#SUMMARY!A1"/><Relationship Id="rId5" Type="http://schemas.openxmlformats.org/officeDocument/2006/relationships/hyperlink" Target="https://www.probast.org/" TargetMode="External"/><Relationship Id="rId10" Type="http://schemas.openxmlformats.org/officeDocument/2006/relationships/image" Target="../media/image2.jpg"/><Relationship Id="rId4" Type="http://schemas.openxmlformats.org/officeDocument/2006/relationships/hyperlink" Target="#CHARMS!A1"/><Relationship Id="rId9" Type="http://schemas.openxmlformats.org/officeDocument/2006/relationships/hyperlink" Target="#'PROBAST summary'!A1"/></Relationships>
</file>

<file path=xl/drawings/_rels/drawing2.xml.rels><?xml version="1.0" encoding="UTF-8" standalone="yes"?>
<Relationships xmlns="http://schemas.openxmlformats.org/package/2006/relationships"><Relationship Id="rId8" Type="http://schemas.openxmlformats.org/officeDocument/2006/relationships/hyperlink" Target="#'Table 3. Summary PROBAST'!A1"/><Relationship Id="rId3" Type="http://schemas.openxmlformats.org/officeDocument/2006/relationships/hyperlink" Target="#HOME!A1"/><Relationship Id="rId7" Type="http://schemas.openxmlformats.org/officeDocument/2006/relationships/hyperlink" Target="#'Table 2. Model characteristics'!A1"/><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hyperlink" Target="#'Table 1. Study Characteristics'!A1"/><Relationship Id="rId5" Type="http://schemas.openxmlformats.org/officeDocument/2006/relationships/hyperlink" Target="#PROBAST!A1"/><Relationship Id="rId4" Type="http://schemas.openxmlformats.org/officeDocument/2006/relationships/hyperlink" Target="#CHARMS!A1"/></Relationships>
</file>

<file path=xl/drawings/_rels/drawing3.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3" Type="http://schemas.openxmlformats.org/officeDocument/2006/relationships/hyperlink" Target="#Resumen!A1"/><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hyperlink" Target="#SUMMARY!A1"/><Relationship Id="rId4"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2</xdr:col>
      <xdr:colOff>1333500</xdr:colOff>
      <xdr:row>39</xdr:row>
      <xdr:rowOff>109538</xdr:rowOff>
    </xdr:from>
    <xdr:to>
      <xdr:col>2</xdr:col>
      <xdr:colOff>2845500</xdr:colOff>
      <xdr:row>40</xdr:row>
      <xdr:rowOff>125513</xdr:rowOff>
    </xdr:to>
    <xdr:sp macro="" textlink="">
      <xdr:nvSpPr>
        <xdr:cNvPr id="7" name="Rectángulo: esquinas redondeadas 6">
          <a:hlinkClick xmlns:r="http://schemas.openxmlformats.org/officeDocument/2006/relationships" r:id="rId1"/>
          <a:extLst>
            <a:ext uri="{FF2B5EF4-FFF2-40B4-BE49-F238E27FC236}">
              <a16:creationId xmlns:a16="http://schemas.microsoft.com/office/drawing/2014/main" id="{00000000-0008-0000-0000-000007000000}"/>
            </a:ext>
          </a:extLst>
        </xdr:cNvPr>
        <xdr:cNvSpPr/>
      </xdr:nvSpPr>
      <xdr:spPr>
        <a:xfrm>
          <a:off x="3724275" y="4586288"/>
          <a:ext cx="1512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Predictor Factors</a:t>
          </a:r>
        </a:p>
      </xdr:txBody>
    </xdr:sp>
    <xdr:clientData/>
  </xdr:twoCellAnchor>
  <xdr:twoCellAnchor>
    <xdr:from>
      <xdr:col>8</xdr:col>
      <xdr:colOff>411480</xdr:colOff>
      <xdr:row>3</xdr:row>
      <xdr:rowOff>116205</xdr:rowOff>
    </xdr:from>
    <xdr:to>
      <xdr:col>9</xdr:col>
      <xdr:colOff>904239</xdr:colOff>
      <xdr:row>6</xdr:row>
      <xdr:rowOff>65070</xdr:rowOff>
    </xdr:to>
    <xdr:pic>
      <xdr:nvPicPr>
        <xdr:cNvPr id="38" name="Imagen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07630" y="859155"/>
          <a:ext cx="1673859" cy="634665"/>
        </a:xfrm>
        <a:prstGeom prst="rect">
          <a:avLst/>
        </a:prstGeom>
      </xdr:spPr>
    </xdr:pic>
    <xdr:clientData/>
  </xdr:twoCellAnchor>
  <xdr:twoCellAnchor editAs="oneCell">
    <xdr:from>
      <xdr:col>1</xdr:col>
      <xdr:colOff>68579</xdr:colOff>
      <xdr:row>28</xdr:row>
      <xdr:rowOff>49824</xdr:rowOff>
    </xdr:from>
    <xdr:to>
      <xdr:col>1</xdr:col>
      <xdr:colOff>1148579</xdr:colOff>
      <xdr:row>28</xdr:row>
      <xdr:rowOff>265824</xdr:rowOff>
    </xdr:to>
    <xdr:sp macro="" textlink="">
      <xdr:nvSpPr>
        <xdr:cNvPr id="39" name="Rectángulo: esquinas redondeadas 38">
          <a:hlinkClick xmlns:r="http://schemas.openxmlformats.org/officeDocument/2006/relationships" r:id="rId3"/>
          <a:extLst>
            <a:ext uri="{FF2B5EF4-FFF2-40B4-BE49-F238E27FC236}">
              <a16:creationId xmlns:a16="http://schemas.microsoft.com/office/drawing/2014/main" id="{00000000-0008-0000-0000-000027000000}"/>
            </a:ext>
          </a:extLst>
        </xdr:cNvPr>
        <xdr:cNvSpPr/>
      </xdr:nvSpPr>
      <xdr:spPr>
        <a:xfrm>
          <a:off x="249554" y="5707674"/>
          <a:ext cx="1080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a:t>
          </a:r>
          <a:r>
            <a:rPr lang="es-ES" sz="800" b="1"/>
            <a:t> paper</a:t>
          </a:r>
        </a:p>
      </xdr:txBody>
    </xdr:sp>
    <xdr:clientData/>
  </xdr:twoCellAnchor>
  <xdr:twoCellAnchor editAs="oneCell">
    <xdr:from>
      <xdr:col>2</xdr:col>
      <xdr:colOff>292417</xdr:colOff>
      <xdr:row>28</xdr:row>
      <xdr:rowOff>49824</xdr:rowOff>
    </xdr:from>
    <xdr:to>
      <xdr:col>3</xdr:col>
      <xdr:colOff>156881</xdr:colOff>
      <xdr:row>28</xdr:row>
      <xdr:rowOff>265824</xdr:rowOff>
    </xdr:to>
    <xdr:sp macro="" textlink="">
      <xdr:nvSpPr>
        <xdr:cNvPr id="40" name="Rectángulo: esquinas redondeadas 39">
          <a:hlinkClick xmlns:r="http://schemas.openxmlformats.org/officeDocument/2006/relationships" r:id="rId4"/>
          <a:extLst>
            <a:ext uri="{FF2B5EF4-FFF2-40B4-BE49-F238E27FC236}">
              <a16:creationId xmlns:a16="http://schemas.microsoft.com/office/drawing/2014/main" id="{00000000-0008-0000-0000-000028000000}"/>
            </a:ext>
          </a:extLst>
        </xdr:cNvPr>
        <xdr:cNvSpPr/>
      </xdr:nvSpPr>
      <xdr:spPr>
        <a:xfrm>
          <a:off x="1654492" y="5707674"/>
          <a:ext cx="10419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 form</a:t>
          </a:r>
        </a:p>
      </xdr:txBody>
    </xdr:sp>
    <xdr:clientData/>
  </xdr:twoCellAnchor>
  <xdr:twoCellAnchor editAs="oneCell">
    <xdr:from>
      <xdr:col>1</xdr:col>
      <xdr:colOff>68579</xdr:colOff>
      <xdr:row>36</xdr:row>
      <xdr:rowOff>45280</xdr:rowOff>
    </xdr:from>
    <xdr:to>
      <xdr:col>1</xdr:col>
      <xdr:colOff>1148579</xdr:colOff>
      <xdr:row>36</xdr:row>
      <xdr:rowOff>261280</xdr:rowOff>
    </xdr:to>
    <xdr:sp macro="" textlink="">
      <xdr:nvSpPr>
        <xdr:cNvPr id="41" name="Rectángulo: esquinas redondeadas 40">
          <a:hlinkClick xmlns:r="http://schemas.openxmlformats.org/officeDocument/2006/relationships" r:id="rId5"/>
          <a:extLst>
            <a:ext uri="{FF2B5EF4-FFF2-40B4-BE49-F238E27FC236}">
              <a16:creationId xmlns:a16="http://schemas.microsoft.com/office/drawing/2014/main" id="{00000000-0008-0000-0000-000029000000}"/>
            </a:ext>
          </a:extLst>
        </xdr:cNvPr>
        <xdr:cNvSpPr/>
      </xdr:nvSpPr>
      <xdr:spPr>
        <a:xfrm>
          <a:off x="249554" y="7341430"/>
          <a:ext cx="1080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a:t>
          </a:r>
          <a:r>
            <a:rPr lang="es-ES" sz="800" b="1"/>
            <a:t>paper</a:t>
          </a:r>
        </a:p>
      </xdr:txBody>
    </xdr:sp>
    <xdr:clientData/>
  </xdr:twoCellAnchor>
  <xdr:twoCellAnchor editAs="oneCell">
    <xdr:from>
      <xdr:col>2</xdr:col>
      <xdr:colOff>284797</xdr:colOff>
      <xdr:row>36</xdr:row>
      <xdr:rowOff>45280</xdr:rowOff>
    </xdr:from>
    <xdr:to>
      <xdr:col>3</xdr:col>
      <xdr:colOff>149261</xdr:colOff>
      <xdr:row>36</xdr:row>
      <xdr:rowOff>261280</xdr:rowOff>
    </xdr:to>
    <xdr:sp macro="" textlink="">
      <xdr:nvSpPr>
        <xdr:cNvPr id="42" name="Rectángulo: esquinas redondeadas 41">
          <a:hlinkClick xmlns:r="http://schemas.openxmlformats.org/officeDocument/2006/relationships" r:id="rId6"/>
          <a:extLst>
            <a:ext uri="{FF2B5EF4-FFF2-40B4-BE49-F238E27FC236}">
              <a16:creationId xmlns:a16="http://schemas.microsoft.com/office/drawing/2014/main" id="{00000000-0008-0000-0000-00002A000000}"/>
            </a:ext>
          </a:extLst>
        </xdr:cNvPr>
        <xdr:cNvSpPr/>
      </xdr:nvSpPr>
      <xdr:spPr>
        <a:xfrm>
          <a:off x="1646872" y="7341430"/>
          <a:ext cx="10419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form</a:t>
          </a:r>
        </a:p>
      </xdr:txBody>
    </xdr:sp>
    <xdr:clientData/>
  </xdr:twoCellAnchor>
  <xdr:twoCellAnchor editAs="oneCell">
    <xdr:from>
      <xdr:col>1</xdr:col>
      <xdr:colOff>68579</xdr:colOff>
      <xdr:row>46</xdr:row>
      <xdr:rowOff>48065</xdr:rowOff>
    </xdr:from>
    <xdr:to>
      <xdr:col>2</xdr:col>
      <xdr:colOff>3479</xdr:colOff>
      <xdr:row>46</xdr:row>
      <xdr:rowOff>264065</xdr:rowOff>
    </xdr:to>
    <xdr:sp macro="" textlink="">
      <xdr:nvSpPr>
        <xdr:cNvPr id="43" name="Rectángulo: esquinas redondeadas 42">
          <a:hlinkClick xmlns:r="http://schemas.openxmlformats.org/officeDocument/2006/relationships" r:id="rId7"/>
          <a:extLst>
            <a:ext uri="{FF2B5EF4-FFF2-40B4-BE49-F238E27FC236}">
              <a16:creationId xmlns:a16="http://schemas.microsoft.com/office/drawing/2014/main" id="{00000000-0008-0000-0000-00002B000000}"/>
            </a:ext>
          </a:extLst>
        </xdr:cNvPr>
        <xdr:cNvSpPr/>
      </xdr:nvSpPr>
      <xdr:spPr>
        <a:xfrm>
          <a:off x="249554" y="9363515"/>
          <a:ext cx="111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Study characteristics</a:t>
          </a:r>
        </a:p>
      </xdr:txBody>
    </xdr:sp>
    <xdr:clientData/>
  </xdr:twoCellAnchor>
  <xdr:twoCellAnchor editAs="oneCell">
    <xdr:from>
      <xdr:col>2</xdr:col>
      <xdr:colOff>292417</xdr:colOff>
      <xdr:row>46</xdr:row>
      <xdr:rowOff>48065</xdr:rowOff>
    </xdr:from>
    <xdr:to>
      <xdr:col>3</xdr:col>
      <xdr:colOff>227317</xdr:colOff>
      <xdr:row>46</xdr:row>
      <xdr:rowOff>264065</xdr:rowOff>
    </xdr:to>
    <xdr:sp macro="" textlink="">
      <xdr:nvSpPr>
        <xdr:cNvPr id="44" name="Rectángulo: esquinas redondeadas 43">
          <a:hlinkClick xmlns:r="http://schemas.openxmlformats.org/officeDocument/2006/relationships" r:id="rId8"/>
          <a:extLst>
            <a:ext uri="{FF2B5EF4-FFF2-40B4-BE49-F238E27FC236}">
              <a16:creationId xmlns:a16="http://schemas.microsoft.com/office/drawing/2014/main" id="{00000000-0008-0000-0000-00002C000000}"/>
            </a:ext>
          </a:extLst>
        </xdr:cNvPr>
        <xdr:cNvSpPr/>
      </xdr:nvSpPr>
      <xdr:spPr>
        <a:xfrm>
          <a:off x="1654492" y="9363515"/>
          <a:ext cx="111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Model characteristics</a:t>
          </a:r>
        </a:p>
      </xdr:txBody>
    </xdr:sp>
    <xdr:clientData/>
  </xdr:twoCellAnchor>
  <xdr:twoCellAnchor editAs="oneCell">
    <xdr:from>
      <xdr:col>3</xdr:col>
      <xdr:colOff>544829</xdr:colOff>
      <xdr:row>46</xdr:row>
      <xdr:rowOff>48065</xdr:rowOff>
    </xdr:from>
    <xdr:to>
      <xdr:col>4</xdr:col>
      <xdr:colOff>479729</xdr:colOff>
      <xdr:row>46</xdr:row>
      <xdr:rowOff>264065</xdr:rowOff>
    </xdr:to>
    <xdr:sp macro="" textlink="">
      <xdr:nvSpPr>
        <xdr:cNvPr id="45" name="Rectángulo: esquinas redondeadas 44">
          <a:hlinkClick xmlns:r="http://schemas.openxmlformats.org/officeDocument/2006/relationships" r:id="rId9"/>
          <a:extLst>
            <a:ext uri="{FF2B5EF4-FFF2-40B4-BE49-F238E27FC236}">
              <a16:creationId xmlns:a16="http://schemas.microsoft.com/office/drawing/2014/main" id="{00000000-0008-0000-0000-00002D000000}"/>
            </a:ext>
          </a:extLst>
        </xdr:cNvPr>
        <xdr:cNvSpPr/>
      </xdr:nvSpPr>
      <xdr:spPr>
        <a:xfrm>
          <a:off x="3088004" y="9363515"/>
          <a:ext cx="111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PROBAST</a:t>
          </a:r>
          <a:r>
            <a:rPr lang="es-ES" sz="800" b="1" baseline="0"/>
            <a:t> summary</a:t>
          </a:r>
          <a:endParaRPr lang="es-ES" sz="800" b="1"/>
        </a:p>
      </xdr:txBody>
    </xdr:sp>
    <xdr:clientData/>
  </xdr:twoCellAnchor>
  <xdr:twoCellAnchor>
    <xdr:from>
      <xdr:col>10</xdr:col>
      <xdr:colOff>144780</xdr:colOff>
      <xdr:row>3</xdr:row>
      <xdr:rowOff>121920</xdr:rowOff>
    </xdr:from>
    <xdr:to>
      <xdr:col>11</xdr:col>
      <xdr:colOff>1080744</xdr:colOff>
      <xdr:row>6</xdr:row>
      <xdr:rowOff>67880</xdr:rowOff>
    </xdr:to>
    <xdr:pic>
      <xdr:nvPicPr>
        <xdr:cNvPr id="46" name="Imagen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803130" y="864870"/>
          <a:ext cx="2117064" cy="631760"/>
        </a:xfrm>
        <a:prstGeom prst="rect">
          <a:avLst/>
        </a:prstGeom>
      </xdr:spPr>
    </xdr:pic>
    <xdr:clientData/>
  </xdr:twoCellAnchor>
  <xdr:twoCellAnchor editAs="oneCell">
    <xdr:from>
      <xdr:col>1</xdr:col>
      <xdr:colOff>68580</xdr:colOff>
      <xdr:row>22</xdr:row>
      <xdr:rowOff>45720</xdr:rowOff>
    </xdr:from>
    <xdr:to>
      <xdr:col>1</xdr:col>
      <xdr:colOff>1148580</xdr:colOff>
      <xdr:row>22</xdr:row>
      <xdr:rowOff>261720</xdr:rowOff>
    </xdr:to>
    <xdr:sp macro="" textlink="">
      <xdr:nvSpPr>
        <xdr:cNvPr id="47" name="Rectángulo: esquinas redondeadas 46">
          <a:hlinkClick xmlns:r="http://schemas.openxmlformats.org/officeDocument/2006/relationships" r:id="rId11"/>
          <a:extLst>
            <a:ext uri="{FF2B5EF4-FFF2-40B4-BE49-F238E27FC236}">
              <a16:creationId xmlns:a16="http://schemas.microsoft.com/office/drawing/2014/main" id="{00000000-0008-0000-0000-00002F000000}"/>
            </a:ext>
          </a:extLst>
        </xdr:cNvPr>
        <xdr:cNvSpPr/>
      </xdr:nvSpPr>
      <xdr:spPr>
        <a:xfrm>
          <a:off x="249555" y="4446270"/>
          <a:ext cx="1080000" cy="216000"/>
        </a:xfrm>
        <a:prstGeom prst="roundRect">
          <a:avLst/>
        </a:prstGeom>
        <a:solidFill>
          <a:schemeClr val="tx1"/>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Summary</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0</xdr:colOff>
          <xdr:row>7</xdr:row>
          <xdr:rowOff>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2</xdr:col>
          <xdr:colOff>0</xdr:colOff>
          <xdr:row>8</xdr:row>
          <xdr:rowOff>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2</xdr:col>
          <xdr:colOff>0</xdr:colOff>
          <xdr:row>9</xdr:row>
          <xdr:rowOff>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0</xdr:rowOff>
        </xdr:from>
        <xdr:to>
          <xdr:col>2</xdr:col>
          <xdr:colOff>0</xdr:colOff>
          <xdr:row>10</xdr:row>
          <xdr:rowOff>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xdr:row>
          <xdr:rowOff>0</xdr:rowOff>
        </xdr:from>
        <xdr:to>
          <xdr:col>2</xdr:col>
          <xdr:colOff>0</xdr:colOff>
          <xdr:row>11</xdr:row>
          <xdr:rowOff>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2</xdr:col>
          <xdr:colOff>0</xdr:colOff>
          <xdr:row>12</xdr:row>
          <xdr:rowOff>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12</xdr:row>
          <xdr:rowOff>0</xdr:rowOff>
        </xdr:from>
        <xdr:to>
          <xdr:col>2</xdr:col>
          <xdr:colOff>0</xdr:colOff>
          <xdr:row>13</xdr:row>
          <xdr:rowOff>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xdr:row>
          <xdr:rowOff>0</xdr:rowOff>
        </xdr:from>
        <xdr:to>
          <xdr:col>2</xdr:col>
          <xdr:colOff>0</xdr:colOff>
          <xdr:row>14</xdr:row>
          <xdr:rowOff>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14</xdr:row>
          <xdr:rowOff>0</xdr:rowOff>
        </xdr:from>
        <xdr:to>
          <xdr:col>2</xdr:col>
          <xdr:colOff>0</xdr:colOff>
          <xdr:row>15</xdr:row>
          <xdr:rowOff>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15</xdr:row>
          <xdr:rowOff>0</xdr:rowOff>
        </xdr:from>
        <xdr:to>
          <xdr:col>2</xdr:col>
          <xdr:colOff>0</xdr:colOff>
          <xdr:row>16</xdr:row>
          <xdr:rowOff>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16</xdr:row>
          <xdr:rowOff>0</xdr:rowOff>
        </xdr:from>
        <xdr:to>
          <xdr:col>2</xdr:col>
          <xdr:colOff>0</xdr:colOff>
          <xdr:row>17</xdr:row>
          <xdr:rowOff>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17</xdr:row>
          <xdr:rowOff>0</xdr:rowOff>
        </xdr:from>
        <xdr:to>
          <xdr:col>2</xdr:col>
          <xdr:colOff>0</xdr:colOff>
          <xdr:row>18</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2</xdr:col>
          <xdr:colOff>0</xdr:colOff>
          <xdr:row>19</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xdr:row>
          <xdr:rowOff>0</xdr:rowOff>
        </xdr:from>
        <xdr:to>
          <xdr:col>2</xdr:col>
          <xdr:colOff>0</xdr:colOff>
          <xdr:row>20</xdr:row>
          <xdr:rowOff>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2</xdr:col>
          <xdr:colOff>0</xdr:colOff>
          <xdr:row>21</xdr:row>
          <xdr:rowOff>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0</xdr:rowOff>
        </xdr:from>
        <xdr:to>
          <xdr:col>2</xdr:col>
          <xdr:colOff>0</xdr:colOff>
          <xdr:row>22</xdr:row>
          <xdr:rowOff>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22</xdr:row>
          <xdr:rowOff>0</xdr:rowOff>
        </xdr:from>
        <xdr:to>
          <xdr:col>2</xdr:col>
          <xdr:colOff>0</xdr:colOff>
          <xdr:row>23</xdr:row>
          <xdr:rowOff>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23</xdr:row>
          <xdr:rowOff>0</xdr:rowOff>
        </xdr:from>
        <xdr:to>
          <xdr:col>2</xdr:col>
          <xdr:colOff>0</xdr:colOff>
          <xdr:row>24</xdr:row>
          <xdr:rowOff>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0</xdr:rowOff>
        </xdr:from>
        <xdr:to>
          <xdr:col>2</xdr:col>
          <xdr:colOff>0</xdr:colOff>
          <xdr:row>25</xdr:row>
          <xdr:rowOff>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0</xdr:rowOff>
        </xdr:from>
        <xdr:to>
          <xdr:col>2</xdr:col>
          <xdr:colOff>0</xdr:colOff>
          <xdr:row>26</xdr:row>
          <xdr:rowOff>0</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0</xdr:rowOff>
        </xdr:from>
        <xdr:to>
          <xdr:col>2</xdr:col>
          <xdr:colOff>0</xdr:colOff>
          <xdr:row>27</xdr:row>
          <xdr:rowOff>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1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xdr:row>
          <xdr:rowOff>0</xdr:rowOff>
        </xdr:from>
        <xdr:to>
          <xdr:col>2</xdr:col>
          <xdr:colOff>0</xdr:colOff>
          <xdr:row>28</xdr:row>
          <xdr:rowOff>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0</xdr:rowOff>
        </xdr:from>
        <xdr:to>
          <xdr:col>2</xdr:col>
          <xdr:colOff>0</xdr:colOff>
          <xdr:row>29</xdr:row>
          <xdr:rowOff>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xdr:row>
          <xdr:rowOff>0</xdr:rowOff>
        </xdr:from>
        <xdr:to>
          <xdr:col>2</xdr:col>
          <xdr:colOff>0</xdr:colOff>
          <xdr:row>30</xdr:row>
          <xdr:rowOff>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xdr:row>
          <xdr:rowOff>0</xdr:rowOff>
        </xdr:from>
        <xdr:to>
          <xdr:col>2</xdr:col>
          <xdr:colOff>0</xdr:colOff>
          <xdr:row>31</xdr:row>
          <xdr:rowOff>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1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xdr:row>
          <xdr:rowOff>0</xdr:rowOff>
        </xdr:from>
        <xdr:to>
          <xdr:col>2</xdr:col>
          <xdr:colOff>0</xdr:colOff>
          <xdr:row>32</xdr:row>
          <xdr:rowOff>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1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0</xdr:rowOff>
        </xdr:from>
        <xdr:to>
          <xdr:col>2</xdr:col>
          <xdr:colOff>0</xdr:colOff>
          <xdr:row>33</xdr:row>
          <xdr:rowOff>0</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1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33</xdr:row>
          <xdr:rowOff>0</xdr:rowOff>
        </xdr:from>
        <xdr:to>
          <xdr:col>2</xdr:col>
          <xdr:colOff>0</xdr:colOff>
          <xdr:row>34</xdr:row>
          <xdr:rowOff>0</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34</xdr:row>
          <xdr:rowOff>0</xdr:rowOff>
        </xdr:from>
        <xdr:to>
          <xdr:col>2</xdr:col>
          <xdr:colOff>0</xdr:colOff>
          <xdr:row>35</xdr:row>
          <xdr:rowOff>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35</xdr:row>
          <xdr:rowOff>0</xdr:rowOff>
        </xdr:from>
        <xdr:to>
          <xdr:col>2</xdr:col>
          <xdr:colOff>0</xdr:colOff>
          <xdr:row>36</xdr:row>
          <xdr:rowOff>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xdr:col>
      <xdr:colOff>647700</xdr:colOff>
      <xdr:row>0</xdr:row>
      <xdr:rowOff>0</xdr:rowOff>
    </xdr:from>
    <xdr:to>
      <xdr:col>8</xdr:col>
      <xdr:colOff>624204</xdr:colOff>
      <xdr:row>2</xdr:row>
      <xdr:rowOff>28875</xdr:rowOff>
    </xdr:to>
    <xdr:pic>
      <xdr:nvPicPr>
        <xdr:cNvPr id="35" name="Imagen 34">
          <a:extLst>
            <a:ext uri="{FF2B5EF4-FFF2-40B4-BE49-F238E27FC236}">
              <a16:creationId xmlns:a16="http://schemas.microsoft.com/office/drawing/2014/main" id="{00000000-0008-0000-0100-00002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29650" y="0"/>
          <a:ext cx="1643379" cy="648000"/>
        </a:xfrm>
        <a:prstGeom prst="rect">
          <a:avLst/>
        </a:prstGeom>
      </xdr:spPr>
    </xdr:pic>
    <xdr:clientData/>
  </xdr:twoCellAnchor>
  <xdr:twoCellAnchor editAs="oneCell">
    <xdr:from>
      <xdr:col>8</xdr:col>
      <xdr:colOff>876297</xdr:colOff>
      <xdr:row>0</xdr:row>
      <xdr:rowOff>1818</xdr:rowOff>
    </xdr:from>
    <xdr:to>
      <xdr:col>10</xdr:col>
      <xdr:colOff>528291</xdr:colOff>
      <xdr:row>2</xdr:row>
      <xdr:rowOff>27056</xdr:rowOff>
    </xdr:to>
    <xdr:pic>
      <xdr:nvPicPr>
        <xdr:cNvPr id="36" name="Imagen 35">
          <a:extLst>
            <a:ext uri="{FF2B5EF4-FFF2-40B4-BE49-F238E27FC236}">
              <a16:creationId xmlns:a16="http://schemas.microsoft.com/office/drawing/2014/main" id="{00000000-0008-0000-0100-00002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6997" y="1818"/>
          <a:ext cx="2109444" cy="644363"/>
        </a:xfrm>
        <a:prstGeom prst="rect">
          <a:avLst/>
        </a:prstGeom>
      </xdr:spPr>
    </xdr:pic>
    <xdr:clientData/>
  </xdr:twoCellAnchor>
  <xdr:twoCellAnchor>
    <xdr:from>
      <xdr:col>0</xdr:col>
      <xdr:colOff>142875</xdr:colOff>
      <xdr:row>0</xdr:row>
      <xdr:rowOff>104775</xdr:rowOff>
    </xdr:from>
    <xdr:to>
      <xdr:col>2</xdr:col>
      <xdr:colOff>374025</xdr:colOff>
      <xdr:row>1</xdr:row>
      <xdr:rowOff>82650</xdr:rowOff>
    </xdr:to>
    <xdr:sp macro="" textlink="">
      <xdr:nvSpPr>
        <xdr:cNvPr id="39" name="Rectángulo: esquinas redondeadas 38">
          <a:hlinkClick xmlns:r="http://schemas.openxmlformats.org/officeDocument/2006/relationships" r:id="rId3"/>
          <a:extLst>
            <a:ext uri="{FF2B5EF4-FFF2-40B4-BE49-F238E27FC236}">
              <a16:creationId xmlns:a16="http://schemas.microsoft.com/office/drawing/2014/main" id="{00000000-0008-0000-0100-000027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2</xdr:col>
      <xdr:colOff>485775</xdr:colOff>
      <xdr:row>0</xdr:row>
      <xdr:rowOff>104775</xdr:rowOff>
    </xdr:from>
    <xdr:to>
      <xdr:col>3</xdr:col>
      <xdr:colOff>812175</xdr:colOff>
      <xdr:row>1</xdr:row>
      <xdr:rowOff>82650</xdr:rowOff>
    </xdr:to>
    <xdr:sp macro="" textlink="">
      <xdr:nvSpPr>
        <xdr:cNvPr id="41" name="Rectángulo: esquinas redondeadas 40">
          <a:hlinkClick xmlns:r="http://schemas.openxmlformats.org/officeDocument/2006/relationships" r:id="rId4"/>
          <a:extLst>
            <a:ext uri="{FF2B5EF4-FFF2-40B4-BE49-F238E27FC236}">
              <a16:creationId xmlns:a16="http://schemas.microsoft.com/office/drawing/2014/main" id="{00000000-0008-0000-0100-000029000000}"/>
            </a:ext>
          </a:extLst>
        </xdr:cNvPr>
        <xdr:cNvSpPr/>
      </xdr:nvSpPr>
      <xdr:spPr>
        <a:xfrm>
          <a:off x="1190625" y="104775"/>
          <a:ext cx="936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 form</a:t>
          </a:r>
        </a:p>
      </xdr:txBody>
    </xdr:sp>
    <xdr:clientData/>
  </xdr:twoCellAnchor>
  <xdr:twoCellAnchor>
    <xdr:from>
      <xdr:col>3</xdr:col>
      <xdr:colOff>923925</xdr:colOff>
      <xdr:row>0</xdr:row>
      <xdr:rowOff>104775</xdr:rowOff>
    </xdr:from>
    <xdr:to>
      <xdr:col>4</xdr:col>
      <xdr:colOff>431175</xdr:colOff>
      <xdr:row>1</xdr:row>
      <xdr:rowOff>82650</xdr:rowOff>
    </xdr:to>
    <xdr:sp macro="" textlink="">
      <xdr:nvSpPr>
        <xdr:cNvPr id="42" name="Rectángulo: esquinas redondeadas 41">
          <a:hlinkClick xmlns:r="http://schemas.openxmlformats.org/officeDocument/2006/relationships" r:id="rId5"/>
          <a:extLst>
            <a:ext uri="{FF2B5EF4-FFF2-40B4-BE49-F238E27FC236}">
              <a16:creationId xmlns:a16="http://schemas.microsoft.com/office/drawing/2014/main" id="{00000000-0008-0000-0100-00002A000000}"/>
            </a:ext>
          </a:extLst>
        </xdr:cNvPr>
        <xdr:cNvSpPr/>
      </xdr:nvSpPr>
      <xdr:spPr>
        <a:xfrm>
          <a:off x="2238375" y="104775"/>
          <a:ext cx="936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form</a:t>
          </a:r>
        </a:p>
      </xdr:txBody>
    </xdr:sp>
    <xdr:clientData/>
  </xdr:twoCellAnchor>
  <xdr:twoCellAnchor>
    <xdr:from>
      <xdr:col>4</xdr:col>
      <xdr:colOff>552450</xdr:colOff>
      <xdr:row>0</xdr:row>
      <xdr:rowOff>104775</xdr:rowOff>
    </xdr:from>
    <xdr:to>
      <xdr:col>5</xdr:col>
      <xdr:colOff>533752</xdr:colOff>
      <xdr:row>1</xdr:row>
      <xdr:rowOff>82650</xdr:rowOff>
    </xdr:to>
    <xdr:sp macro="" textlink="">
      <xdr:nvSpPr>
        <xdr:cNvPr id="37" name="Rectángulo: esquinas redondeadas 36">
          <a:hlinkClick xmlns:r="http://schemas.openxmlformats.org/officeDocument/2006/relationships" r:id="rId6"/>
          <a:extLst>
            <a:ext uri="{FF2B5EF4-FFF2-40B4-BE49-F238E27FC236}">
              <a16:creationId xmlns:a16="http://schemas.microsoft.com/office/drawing/2014/main" id="{00000000-0008-0000-0100-000025000000}"/>
            </a:ext>
          </a:extLst>
        </xdr:cNvPr>
        <xdr:cNvSpPr/>
      </xdr:nvSpPr>
      <xdr:spPr>
        <a:xfrm>
          <a:off x="3295650" y="104775"/>
          <a:ext cx="933802"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1</a:t>
          </a:r>
          <a:endParaRPr lang="es-ES" sz="1100" b="1"/>
        </a:p>
      </xdr:txBody>
    </xdr:sp>
    <xdr:clientData/>
  </xdr:twoCellAnchor>
  <xdr:twoCellAnchor>
    <xdr:from>
      <xdr:col>5</xdr:col>
      <xdr:colOff>612164</xdr:colOff>
      <xdr:row>0</xdr:row>
      <xdr:rowOff>104775</xdr:rowOff>
    </xdr:from>
    <xdr:to>
      <xdr:col>5</xdr:col>
      <xdr:colOff>1548164</xdr:colOff>
      <xdr:row>1</xdr:row>
      <xdr:rowOff>82650</xdr:rowOff>
    </xdr:to>
    <xdr:sp macro="" textlink="">
      <xdr:nvSpPr>
        <xdr:cNvPr id="38" name="Rectángulo: esquinas redondeadas 37">
          <a:hlinkClick xmlns:r="http://schemas.openxmlformats.org/officeDocument/2006/relationships" r:id="rId7"/>
          <a:extLst>
            <a:ext uri="{FF2B5EF4-FFF2-40B4-BE49-F238E27FC236}">
              <a16:creationId xmlns:a16="http://schemas.microsoft.com/office/drawing/2014/main" id="{00000000-0008-0000-0100-000026000000}"/>
            </a:ext>
          </a:extLst>
        </xdr:cNvPr>
        <xdr:cNvSpPr/>
      </xdr:nvSpPr>
      <xdr:spPr>
        <a:xfrm>
          <a:off x="4307864" y="104775"/>
          <a:ext cx="93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2</a:t>
          </a:r>
          <a:endParaRPr lang="es-ES" sz="1100" b="1"/>
        </a:p>
      </xdr:txBody>
    </xdr:sp>
    <xdr:clientData/>
  </xdr:twoCellAnchor>
  <xdr:twoCellAnchor>
    <xdr:from>
      <xdr:col>5</xdr:col>
      <xdr:colOff>1626577</xdr:colOff>
      <xdr:row>0</xdr:row>
      <xdr:rowOff>104775</xdr:rowOff>
    </xdr:from>
    <xdr:to>
      <xdr:col>5</xdr:col>
      <xdr:colOff>2562577</xdr:colOff>
      <xdr:row>1</xdr:row>
      <xdr:rowOff>82650</xdr:rowOff>
    </xdr:to>
    <xdr:sp macro="" textlink="">
      <xdr:nvSpPr>
        <xdr:cNvPr id="40" name="Rectángulo: esquinas redondeadas 39">
          <a:hlinkClick xmlns:r="http://schemas.openxmlformats.org/officeDocument/2006/relationships" r:id="rId8"/>
          <a:extLst>
            <a:ext uri="{FF2B5EF4-FFF2-40B4-BE49-F238E27FC236}">
              <a16:creationId xmlns:a16="http://schemas.microsoft.com/office/drawing/2014/main" id="{00000000-0008-0000-0100-000028000000}"/>
            </a:ext>
          </a:extLst>
        </xdr:cNvPr>
        <xdr:cNvSpPr/>
      </xdr:nvSpPr>
      <xdr:spPr>
        <a:xfrm>
          <a:off x="5322277" y="104775"/>
          <a:ext cx="93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3</a:t>
          </a:r>
          <a:endParaRPr lang="es-E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104775</xdr:rowOff>
    </xdr:from>
    <xdr:to>
      <xdr:col>3</xdr:col>
      <xdr:colOff>88275</xdr:colOff>
      <xdr:row>1</xdr:row>
      <xdr:rowOff>130275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5240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3</xdr:col>
      <xdr:colOff>200025</xdr:colOff>
      <xdr:row>0</xdr:row>
      <xdr:rowOff>104775</xdr:rowOff>
    </xdr:from>
    <xdr:to>
      <xdr:col>3</xdr:col>
      <xdr:colOff>1136025</xdr:colOff>
      <xdr:row>1</xdr:row>
      <xdr:rowOff>130275</xdr:rowOff>
    </xdr:to>
    <xdr:sp macro="" textlink="">
      <xdr:nvSpPr>
        <xdr:cNvPr id="4" name="Rectángulo: esquinas redondeadas 3">
          <a:hlinkClick xmlns:r="http://schemas.openxmlformats.org/officeDocument/2006/relationships" r:id="rId2"/>
          <a:extLst>
            <a:ext uri="{FF2B5EF4-FFF2-40B4-BE49-F238E27FC236}">
              <a16:creationId xmlns:a16="http://schemas.microsoft.com/office/drawing/2014/main" id="{00000000-0008-0000-0200-000004000000}"/>
            </a:ext>
          </a:extLst>
        </xdr:cNvPr>
        <xdr:cNvSpPr/>
      </xdr:nvSpPr>
      <xdr:spPr>
        <a:xfrm>
          <a:off x="120015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133350</xdr:colOff>
      <xdr:row>0</xdr:row>
      <xdr:rowOff>104775</xdr:rowOff>
    </xdr:from>
    <xdr:to>
      <xdr:col>0</xdr:col>
      <xdr:colOff>1069350</xdr:colOff>
      <xdr:row>1</xdr:row>
      <xdr:rowOff>130275</xdr:rowOff>
    </xdr:to>
    <xdr:sp macro="" textlink="">
      <xdr:nvSpPr>
        <xdr:cNvPr id="5" name="Rectángulo: esquinas redondeadas 4">
          <a:hlinkClick xmlns:r="http://schemas.openxmlformats.org/officeDocument/2006/relationships" r:id="rId1"/>
          <a:extLst>
            <a:ext uri="{FF2B5EF4-FFF2-40B4-BE49-F238E27FC236}">
              <a16:creationId xmlns:a16="http://schemas.microsoft.com/office/drawing/2014/main" id="{00000000-0008-0000-0300-000005000000}"/>
            </a:ext>
          </a:extLst>
        </xdr:cNvPr>
        <xdr:cNvSpPr/>
      </xdr:nvSpPr>
      <xdr:spPr>
        <a:xfrm>
          <a:off x="13335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0</xdr:col>
      <xdr:colOff>1181100</xdr:colOff>
      <xdr:row>0</xdr:row>
      <xdr:rowOff>104775</xdr:rowOff>
    </xdr:from>
    <xdr:to>
      <xdr:col>0</xdr:col>
      <xdr:colOff>2117100</xdr:colOff>
      <xdr:row>1</xdr:row>
      <xdr:rowOff>130275</xdr:rowOff>
    </xdr:to>
    <xdr:sp macro="" textlink="">
      <xdr:nvSpPr>
        <xdr:cNvPr id="6" name="Rectángulo: esquinas redondeadas 5">
          <a:hlinkClick xmlns:r="http://schemas.openxmlformats.org/officeDocument/2006/relationships" r:id="rId2"/>
          <a:extLst>
            <a:ext uri="{FF2B5EF4-FFF2-40B4-BE49-F238E27FC236}">
              <a16:creationId xmlns:a16="http://schemas.microsoft.com/office/drawing/2014/main" id="{00000000-0008-0000-0300-000006000000}"/>
            </a:ext>
          </a:extLst>
        </xdr:cNvPr>
        <xdr:cNvSpPr/>
      </xdr:nvSpPr>
      <xdr:spPr>
        <a:xfrm>
          <a:off x="118110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142875</xdr:colOff>
      <xdr:row>0</xdr:row>
      <xdr:rowOff>104775</xdr:rowOff>
    </xdr:from>
    <xdr:to>
      <xdr:col>1</xdr:col>
      <xdr:colOff>1078875</xdr:colOff>
      <xdr:row>1</xdr:row>
      <xdr:rowOff>130275</xdr:rowOff>
    </xdr:to>
    <xdr:sp macro="" textlink="">
      <xdr:nvSpPr>
        <xdr:cNvPr id="5" name="Rectángulo: esquinas redondeadas 4">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2</xdr:col>
      <xdr:colOff>507375</xdr:colOff>
      <xdr:row>1</xdr:row>
      <xdr:rowOff>130275</xdr:rowOff>
    </xdr:to>
    <xdr:sp macro="" textlink="">
      <xdr:nvSpPr>
        <xdr:cNvPr id="6" name="Rectángulo: esquinas redondeadas 5">
          <a:hlinkClick xmlns:r="http://schemas.openxmlformats.org/officeDocument/2006/relationships" r:id="rId2"/>
          <a:extLst>
            <a:ext uri="{FF2B5EF4-FFF2-40B4-BE49-F238E27FC236}">
              <a16:creationId xmlns:a16="http://schemas.microsoft.com/office/drawing/2014/main" id="{00000000-0008-0000-0400-000006000000}"/>
            </a:ext>
          </a:extLst>
        </xdr:cNvPr>
        <xdr:cNvSpPr/>
      </xdr:nvSpPr>
      <xdr:spPr>
        <a:xfrm>
          <a:off x="119062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142875</xdr:colOff>
      <xdr:row>0</xdr:row>
      <xdr:rowOff>104775</xdr:rowOff>
    </xdr:from>
    <xdr:to>
      <xdr:col>1</xdr:col>
      <xdr:colOff>1078875</xdr:colOff>
      <xdr:row>1</xdr:row>
      <xdr:rowOff>130275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2</xdr:col>
      <xdr:colOff>412125</xdr:colOff>
      <xdr:row>1</xdr:row>
      <xdr:rowOff>130275</xdr:rowOff>
    </xdr:to>
    <xdr:sp macro="" textlink="">
      <xdr:nvSpPr>
        <xdr:cNvPr id="3" name="Rectángulo: esquinas redondeadas 2">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119062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2</xdr:row>
      <xdr:rowOff>142875</xdr:rowOff>
    </xdr:from>
    <xdr:to>
      <xdr:col>20</xdr:col>
      <xdr:colOff>1</xdr:colOff>
      <xdr:row>27</xdr:row>
      <xdr:rowOff>161925</xdr:rowOff>
    </xdr:to>
    <xdr:grpSp>
      <xdr:nvGrpSpPr>
        <xdr:cNvPr id="2" name="Grupo 1">
          <a:extLst>
            <a:ext uri="{FF2B5EF4-FFF2-40B4-BE49-F238E27FC236}">
              <a16:creationId xmlns:a16="http://schemas.microsoft.com/office/drawing/2014/main" id="{00000000-0008-0000-0600-000002000000}"/>
            </a:ext>
          </a:extLst>
        </xdr:cNvPr>
        <xdr:cNvGrpSpPr/>
      </xdr:nvGrpSpPr>
      <xdr:grpSpPr>
        <a:xfrm>
          <a:off x="7191375" y="523875"/>
          <a:ext cx="5334001" cy="5562600"/>
          <a:chOff x="6762750" y="552450"/>
          <a:chExt cx="5334001" cy="5524500"/>
        </a:xfrm>
      </xdr:grpSpPr>
      <xdr:graphicFrame macro="">
        <xdr:nvGraphicFramePr>
          <xdr:cNvPr id="3" name="Gráfico 2">
            <a:extLst>
              <a:ext uri="{FF2B5EF4-FFF2-40B4-BE49-F238E27FC236}">
                <a16:creationId xmlns:a16="http://schemas.microsoft.com/office/drawing/2014/main" id="{00000000-0008-0000-0600-000003000000}"/>
              </a:ext>
            </a:extLst>
          </xdr:cNvPr>
          <xdr:cNvGraphicFramePr/>
        </xdr:nvGraphicFramePr>
        <xdr:xfrm>
          <a:off x="6762750" y="552450"/>
          <a:ext cx="5334000" cy="285750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Gráfico 3">
            <a:extLst>
              <a:ext uri="{FF2B5EF4-FFF2-40B4-BE49-F238E27FC236}">
                <a16:creationId xmlns:a16="http://schemas.microsoft.com/office/drawing/2014/main" id="{00000000-0008-0000-0600-000004000000}"/>
              </a:ext>
            </a:extLst>
          </xdr:cNvPr>
          <xdr:cNvGraphicFramePr>
            <a:graphicFrameLocks/>
          </xdr:cNvGraphicFramePr>
        </xdr:nvGraphicFramePr>
        <xdr:xfrm>
          <a:off x="6762751" y="3600450"/>
          <a:ext cx="5334000" cy="24765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xdr:col>
      <xdr:colOff>0</xdr:colOff>
      <xdr:row>0</xdr:row>
      <xdr:rowOff>0</xdr:rowOff>
    </xdr:from>
    <xdr:to>
      <xdr:col>2</xdr:col>
      <xdr:colOff>0</xdr:colOff>
      <xdr:row>1</xdr:row>
      <xdr:rowOff>25500</xdr:rowOff>
    </xdr:to>
    <xdr:sp macro="" textlink="">
      <xdr:nvSpPr>
        <xdr:cNvPr id="6" name="Rectángulo: esquinas redondeadas 5">
          <a:hlinkClick xmlns:r="http://schemas.openxmlformats.org/officeDocument/2006/relationships" r:id="rId3"/>
          <a:extLst>
            <a:ext uri="{FF2B5EF4-FFF2-40B4-BE49-F238E27FC236}">
              <a16:creationId xmlns:a16="http://schemas.microsoft.com/office/drawing/2014/main" id="{00000000-0008-0000-0600-000006000000}"/>
            </a:ext>
          </a:extLst>
        </xdr:cNvPr>
        <xdr:cNvSpPr/>
      </xdr:nvSpPr>
      <xdr:spPr>
        <a:xfrm>
          <a:off x="1552575" y="0"/>
          <a:ext cx="1440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Resumen</a:t>
          </a:r>
        </a:p>
      </xdr:txBody>
    </xdr:sp>
    <xdr:clientData/>
  </xdr:twoCellAnchor>
  <xdr:twoCellAnchor>
    <xdr:from>
      <xdr:col>1</xdr:col>
      <xdr:colOff>142875</xdr:colOff>
      <xdr:row>0</xdr:row>
      <xdr:rowOff>104775</xdr:rowOff>
    </xdr:from>
    <xdr:to>
      <xdr:col>1</xdr:col>
      <xdr:colOff>1078875</xdr:colOff>
      <xdr:row>1</xdr:row>
      <xdr:rowOff>130275</xdr:rowOff>
    </xdr:to>
    <xdr:sp macro="" textlink="">
      <xdr:nvSpPr>
        <xdr:cNvPr id="9" name="Rectángulo: esquinas redondeadas 8">
          <a:hlinkClick xmlns:r="http://schemas.openxmlformats.org/officeDocument/2006/relationships" r:id="rId4"/>
          <a:extLst>
            <a:ext uri="{FF2B5EF4-FFF2-40B4-BE49-F238E27FC236}">
              <a16:creationId xmlns:a16="http://schemas.microsoft.com/office/drawing/2014/main" id="{00000000-0008-0000-0600-000009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3</xdr:col>
      <xdr:colOff>412125</xdr:colOff>
      <xdr:row>1</xdr:row>
      <xdr:rowOff>130275</xdr:rowOff>
    </xdr:to>
    <xdr:sp macro="" textlink="">
      <xdr:nvSpPr>
        <xdr:cNvPr id="10" name="Rectángulo: esquinas redondeadas 9">
          <a:hlinkClick xmlns:r="http://schemas.openxmlformats.org/officeDocument/2006/relationships" r:id="rId5"/>
          <a:extLst>
            <a:ext uri="{FF2B5EF4-FFF2-40B4-BE49-F238E27FC236}">
              <a16:creationId xmlns:a16="http://schemas.microsoft.com/office/drawing/2014/main" id="{00000000-0008-0000-0600-00000A000000}"/>
            </a:ext>
          </a:extLst>
        </xdr:cNvPr>
        <xdr:cNvSpPr/>
      </xdr:nvSpPr>
      <xdr:spPr>
        <a:xfrm>
          <a:off x="119062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tabColor theme="1"/>
  </sheetPr>
  <dimension ref="A1:L60"/>
  <sheetViews>
    <sheetView tabSelected="1" zoomScaleNormal="100" workbookViewId="0">
      <selection activeCell="A2" sqref="A2:L2"/>
    </sheetView>
  </sheetViews>
  <sheetFormatPr baseColWidth="10" defaultColWidth="11.42578125" defaultRowHeight="15" x14ac:dyDescent="0.25"/>
  <cols>
    <col min="1" max="1" width="2.7109375" style="3" customWidth="1"/>
    <col min="2" max="7" width="17.7109375" style="3" customWidth="1"/>
    <col min="8" max="8" width="0.42578125" style="3" customWidth="1"/>
    <col min="9" max="12" width="17.7109375" style="3" customWidth="1"/>
    <col min="13" max="16384" width="11.42578125" style="3"/>
  </cols>
  <sheetData>
    <row r="1" spans="1:12" ht="14.45" customHeight="1" x14ac:dyDescent="0.25">
      <c r="A1" s="266"/>
      <c r="B1" s="267"/>
      <c r="C1" s="267"/>
      <c r="D1" s="267"/>
      <c r="E1" s="267"/>
      <c r="F1" s="267"/>
      <c r="G1" s="267"/>
      <c r="H1" s="267"/>
      <c r="I1" s="267"/>
      <c r="J1" s="267"/>
      <c r="K1" s="267"/>
      <c r="L1" s="268"/>
    </row>
    <row r="2" spans="1:12" ht="30" customHeight="1" x14ac:dyDescent="0.25">
      <c r="A2" s="263" t="s">
        <v>0</v>
      </c>
      <c r="B2" s="264"/>
      <c r="C2" s="264"/>
      <c r="D2" s="264"/>
      <c r="E2" s="264"/>
      <c r="F2" s="264"/>
      <c r="G2" s="264"/>
      <c r="H2" s="264"/>
      <c r="I2" s="264"/>
      <c r="J2" s="264"/>
      <c r="K2" s="264"/>
      <c r="L2" s="265"/>
    </row>
    <row r="3" spans="1:12" ht="14.45" customHeight="1" thickBot="1" x14ac:dyDescent="0.3">
      <c r="A3" s="12"/>
      <c r="B3" s="192"/>
      <c r="C3" s="192"/>
      <c r="D3" s="10"/>
      <c r="E3" s="10"/>
      <c r="F3" s="10"/>
      <c r="G3" s="10"/>
      <c r="I3" s="10"/>
      <c r="J3" s="10"/>
      <c r="K3" s="10"/>
      <c r="L3" s="10"/>
    </row>
    <row r="4" spans="1:12" ht="24" customHeight="1" x14ac:dyDescent="0.25">
      <c r="A4" s="193"/>
      <c r="B4" s="206" t="s">
        <v>1</v>
      </c>
      <c r="C4" s="207"/>
      <c r="D4" s="207"/>
      <c r="E4" s="207"/>
      <c r="F4" s="207"/>
      <c r="G4" s="208"/>
      <c r="H4" s="194"/>
      <c r="I4" s="209"/>
      <c r="J4" s="210"/>
      <c r="K4" s="215"/>
      <c r="L4" s="216"/>
    </row>
    <row r="5" spans="1:12" ht="15" customHeight="1" x14ac:dyDescent="0.3">
      <c r="A5" s="195"/>
      <c r="B5" s="221" t="s">
        <v>2</v>
      </c>
      <c r="C5" s="222"/>
      <c r="D5" s="222"/>
      <c r="E5" s="222"/>
      <c r="F5" s="222"/>
      <c r="G5" s="223"/>
      <c r="H5" s="194"/>
      <c r="I5" s="211"/>
      <c r="J5" s="212"/>
      <c r="K5" s="217"/>
      <c r="L5" s="218"/>
    </row>
    <row r="6" spans="1:12" ht="15" customHeight="1" x14ac:dyDescent="0.25">
      <c r="A6" s="193"/>
      <c r="B6" s="221"/>
      <c r="C6" s="222"/>
      <c r="D6" s="222"/>
      <c r="E6" s="222"/>
      <c r="F6" s="222"/>
      <c r="G6" s="223"/>
      <c r="H6" s="194"/>
      <c r="I6" s="211"/>
      <c r="J6" s="212"/>
      <c r="K6" s="217"/>
      <c r="L6" s="218"/>
    </row>
    <row r="7" spans="1:12" ht="15" customHeight="1" thickBot="1" x14ac:dyDescent="0.3">
      <c r="A7" s="196"/>
      <c r="B7" s="221"/>
      <c r="C7" s="222"/>
      <c r="D7" s="222"/>
      <c r="E7" s="222"/>
      <c r="F7" s="222"/>
      <c r="G7" s="223"/>
      <c r="H7" s="194"/>
      <c r="I7" s="213"/>
      <c r="J7" s="214"/>
      <c r="K7" s="219"/>
      <c r="L7" s="220"/>
    </row>
    <row r="8" spans="1:12" ht="15" customHeight="1" thickBot="1" x14ac:dyDescent="0.3">
      <c r="A8" s="197"/>
      <c r="B8" s="224"/>
      <c r="C8" s="225"/>
      <c r="D8" s="225"/>
      <c r="E8" s="225"/>
      <c r="F8" s="225"/>
      <c r="G8" s="226"/>
      <c r="H8" s="194"/>
      <c r="I8" s="227" t="s">
        <v>3</v>
      </c>
      <c r="J8" s="228"/>
      <c r="K8" s="228"/>
      <c r="L8" s="229"/>
    </row>
    <row r="9" spans="1:12" ht="3" customHeight="1" thickBot="1" x14ac:dyDescent="0.3">
      <c r="A9" s="15"/>
      <c r="B9" s="11"/>
      <c r="C9" s="198"/>
      <c r="D9" s="11"/>
      <c r="E9" s="11"/>
      <c r="F9" s="11"/>
      <c r="G9" s="11"/>
      <c r="H9" s="199"/>
      <c r="I9" s="227"/>
      <c r="J9" s="228"/>
      <c r="K9" s="228"/>
      <c r="L9" s="229"/>
    </row>
    <row r="10" spans="1:12" ht="24" customHeight="1" x14ac:dyDescent="0.25">
      <c r="A10" s="15"/>
      <c r="B10" s="206" t="s">
        <v>4</v>
      </c>
      <c r="C10" s="207"/>
      <c r="D10" s="207"/>
      <c r="E10" s="207"/>
      <c r="F10" s="207"/>
      <c r="G10" s="208"/>
      <c r="H10" s="196"/>
      <c r="I10" s="227"/>
      <c r="J10" s="228"/>
      <c r="K10" s="228"/>
      <c r="L10" s="229"/>
    </row>
    <row r="11" spans="1:12" ht="15" customHeight="1" x14ac:dyDescent="0.25">
      <c r="A11" s="197"/>
      <c r="B11" s="233" t="s">
        <v>270</v>
      </c>
      <c r="C11" s="234"/>
      <c r="D11" s="234"/>
      <c r="E11" s="234"/>
      <c r="F11" s="234"/>
      <c r="G11" s="235"/>
      <c r="H11" s="200"/>
      <c r="I11" s="227"/>
      <c r="J11" s="228"/>
      <c r="K11" s="228"/>
      <c r="L11" s="229"/>
    </row>
    <row r="12" spans="1:12" ht="15" customHeight="1" x14ac:dyDescent="0.25">
      <c r="A12" s="197"/>
      <c r="B12" s="233"/>
      <c r="C12" s="234"/>
      <c r="D12" s="234"/>
      <c r="E12" s="234"/>
      <c r="F12" s="234"/>
      <c r="G12" s="235"/>
      <c r="H12" s="194"/>
      <c r="I12" s="227"/>
      <c r="J12" s="228"/>
      <c r="K12" s="228"/>
      <c r="L12" s="229"/>
    </row>
    <row r="13" spans="1:12" ht="15" customHeight="1" x14ac:dyDescent="0.25">
      <c r="A13" s="196"/>
      <c r="B13" s="233"/>
      <c r="C13" s="234"/>
      <c r="D13" s="234"/>
      <c r="E13" s="234"/>
      <c r="F13" s="234"/>
      <c r="G13" s="235"/>
      <c r="H13" s="194"/>
      <c r="I13" s="227"/>
      <c r="J13" s="228"/>
      <c r="K13" s="228"/>
      <c r="L13" s="229"/>
    </row>
    <row r="14" spans="1:12" ht="15" customHeight="1" x14ac:dyDescent="0.25">
      <c r="A14" s="197"/>
      <c r="B14" s="233"/>
      <c r="C14" s="234"/>
      <c r="D14" s="234"/>
      <c r="E14" s="234"/>
      <c r="F14" s="234"/>
      <c r="G14" s="235"/>
      <c r="H14" s="200"/>
      <c r="I14" s="227"/>
      <c r="J14" s="228"/>
      <c r="K14" s="228"/>
      <c r="L14" s="229"/>
    </row>
    <row r="15" spans="1:12" ht="15" customHeight="1" x14ac:dyDescent="0.25">
      <c r="A15" s="197"/>
      <c r="B15" s="233"/>
      <c r="C15" s="234"/>
      <c r="D15" s="234"/>
      <c r="E15" s="234"/>
      <c r="F15" s="234"/>
      <c r="G15" s="235"/>
      <c r="H15" s="201"/>
      <c r="I15" s="227"/>
      <c r="J15" s="228"/>
      <c r="K15" s="228"/>
      <c r="L15" s="229"/>
    </row>
    <row r="16" spans="1:12" ht="15" customHeight="1" x14ac:dyDescent="0.25">
      <c r="A16" s="197"/>
      <c r="B16" s="233"/>
      <c r="C16" s="234"/>
      <c r="D16" s="234"/>
      <c r="E16" s="234"/>
      <c r="F16" s="234"/>
      <c r="G16" s="235"/>
      <c r="H16" s="194"/>
      <c r="I16" s="227"/>
      <c r="J16" s="228"/>
      <c r="K16" s="228"/>
      <c r="L16" s="229"/>
    </row>
    <row r="17" spans="1:12" ht="15" customHeight="1" thickBot="1" x14ac:dyDescent="0.3">
      <c r="A17" s="196"/>
      <c r="B17" s="236"/>
      <c r="C17" s="237"/>
      <c r="D17" s="237"/>
      <c r="E17" s="237"/>
      <c r="F17" s="237"/>
      <c r="G17" s="238"/>
      <c r="H17" s="194"/>
      <c r="I17" s="230"/>
      <c r="J17" s="231"/>
      <c r="K17" s="231"/>
      <c r="L17" s="232"/>
    </row>
    <row r="18" spans="1:12" ht="3" customHeight="1" thickBot="1" x14ac:dyDescent="0.3">
      <c r="B18" s="202"/>
      <c r="C18" s="203"/>
      <c r="D18" s="202"/>
      <c r="E18" s="202"/>
      <c r="F18" s="202"/>
      <c r="G18" s="202"/>
      <c r="H18" s="10"/>
      <c r="I18" s="202"/>
      <c r="J18" s="202"/>
      <c r="K18" s="202"/>
      <c r="L18" s="202"/>
    </row>
    <row r="19" spans="1:12" ht="24" customHeight="1" x14ac:dyDescent="0.25">
      <c r="B19" s="239" t="s">
        <v>5</v>
      </c>
      <c r="C19" s="240"/>
      <c r="D19" s="240"/>
      <c r="E19" s="240"/>
      <c r="F19" s="240"/>
      <c r="G19" s="240"/>
      <c r="H19" s="240"/>
      <c r="I19" s="240"/>
      <c r="J19" s="240"/>
      <c r="K19" s="240"/>
      <c r="L19" s="241"/>
    </row>
    <row r="20" spans="1:12" ht="15" customHeight="1" x14ac:dyDescent="0.25">
      <c r="A20" s="196"/>
      <c r="B20" s="242" t="s">
        <v>6</v>
      </c>
      <c r="C20" s="243"/>
      <c r="D20" s="243"/>
      <c r="E20" s="243"/>
      <c r="F20" s="243"/>
      <c r="G20" s="243"/>
      <c r="H20" s="243"/>
      <c r="I20" s="243"/>
      <c r="J20" s="243"/>
      <c r="K20" s="243"/>
      <c r="L20" s="244"/>
    </row>
    <row r="21" spans="1:12" ht="15" customHeight="1" x14ac:dyDescent="0.25">
      <c r="A21" s="196"/>
      <c r="B21" s="245"/>
      <c r="C21" s="243"/>
      <c r="D21" s="243"/>
      <c r="E21" s="243"/>
      <c r="F21" s="243"/>
      <c r="G21" s="243"/>
      <c r="H21" s="243"/>
      <c r="I21" s="243"/>
      <c r="J21" s="243"/>
      <c r="K21" s="243"/>
      <c r="L21" s="244"/>
    </row>
    <row r="22" spans="1:12" ht="15" customHeight="1" x14ac:dyDescent="0.25">
      <c r="A22" s="196"/>
      <c r="B22" s="245"/>
      <c r="C22" s="243"/>
      <c r="D22" s="243"/>
      <c r="E22" s="243"/>
      <c r="F22" s="243"/>
      <c r="G22" s="243"/>
      <c r="H22" s="243"/>
      <c r="I22" s="243"/>
      <c r="J22" s="243"/>
      <c r="K22" s="243"/>
      <c r="L22" s="244"/>
    </row>
    <row r="23" spans="1:12" ht="24" customHeight="1" x14ac:dyDescent="0.25">
      <c r="A23" s="193"/>
      <c r="B23" s="246"/>
      <c r="C23" s="247"/>
      <c r="D23" s="247"/>
      <c r="E23" s="247"/>
      <c r="F23" s="247"/>
      <c r="G23" s="247"/>
      <c r="H23" s="247"/>
      <c r="I23" s="247"/>
      <c r="J23" s="247"/>
      <c r="K23" s="247"/>
      <c r="L23" s="248"/>
    </row>
    <row r="24" spans="1:12" ht="15" customHeight="1" x14ac:dyDescent="0.25">
      <c r="A24" s="193"/>
      <c r="B24" s="249" t="s">
        <v>7</v>
      </c>
      <c r="C24" s="250"/>
      <c r="D24" s="250"/>
      <c r="E24" s="250"/>
      <c r="F24" s="250"/>
      <c r="G24" s="250"/>
      <c r="H24" s="250"/>
      <c r="I24" s="250"/>
      <c r="J24" s="250"/>
      <c r="K24" s="250"/>
      <c r="L24" s="251"/>
    </row>
    <row r="25" spans="1:12" ht="15" customHeight="1" x14ac:dyDescent="0.25">
      <c r="A25" s="193"/>
      <c r="B25" s="249"/>
      <c r="C25" s="250"/>
      <c r="D25" s="250"/>
      <c r="E25" s="250"/>
      <c r="F25" s="250"/>
      <c r="G25" s="250"/>
      <c r="H25" s="250"/>
      <c r="I25" s="250"/>
      <c r="J25" s="250"/>
      <c r="K25" s="250"/>
      <c r="L25" s="251"/>
    </row>
    <row r="26" spans="1:12" ht="15" customHeight="1" x14ac:dyDescent="0.25">
      <c r="A26" s="193"/>
      <c r="B26" s="249"/>
      <c r="C26" s="250"/>
      <c r="D26" s="250"/>
      <c r="E26" s="250"/>
      <c r="F26" s="250"/>
      <c r="G26" s="250"/>
      <c r="H26" s="250"/>
      <c r="I26" s="250"/>
      <c r="J26" s="250"/>
      <c r="K26" s="250"/>
      <c r="L26" s="251"/>
    </row>
    <row r="27" spans="1:12" ht="15" customHeight="1" x14ac:dyDescent="0.25">
      <c r="A27" s="193"/>
      <c r="B27" s="249"/>
      <c r="C27" s="250"/>
      <c r="D27" s="250"/>
      <c r="E27" s="250"/>
      <c r="F27" s="250"/>
      <c r="G27" s="250"/>
      <c r="H27" s="250"/>
      <c r="I27" s="250"/>
      <c r="J27" s="250"/>
      <c r="K27" s="250"/>
      <c r="L27" s="251"/>
    </row>
    <row r="28" spans="1:12" ht="15" customHeight="1" x14ac:dyDescent="0.25">
      <c r="A28" s="193"/>
      <c r="B28" s="249"/>
      <c r="C28" s="250"/>
      <c r="D28" s="250"/>
      <c r="E28" s="250"/>
      <c r="F28" s="250"/>
      <c r="G28" s="250"/>
      <c r="H28" s="250"/>
      <c r="I28" s="250"/>
      <c r="J28" s="250"/>
      <c r="K28" s="250"/>
      <c r="L28" s="251"/>
    </row>
    <row r="29" spans="1:12" ht="24" customHeight="1" x14ac:dyDescent="0.25">
      <c r="A29" s="193"/>
      <c r="B29" s="252"/>
      <c r="C29" s="253"/>
      <c r="D29" s="253"/>
      <c r="E29" s="253"/>
      <c r="F29" s="253"/>
      <c r="G29" s="253"/>
      <c r="H29" s="253"/>
      <c r="I29" s="253"/>
      <c r="J29" s="253"/>
      <c r="K29" s="253"/>
      <c r="L29" s="254"/>
    </row>
    <row r="30" spans="1:12" ht="15" customHeight="1" x14ac:dyDescent="0.25">
      <c r="A30" s="193"/>
      <c r="B30" s="242" t="s">
        <v>8</v>
      </c>
      <c r="C30" s="255"/>
      <c r="D30" s="255"/>
      <c r="E30" s="255"/>
      <c r="F30" s="255"/>
      <c r="G30" s="255"/>
      <c r="H30" s="255"/>
      <c r="I30" s="255"/>
      <c r="J30" s="255"/>
      <c r="K30" s="255"/>
      <c r="L30" s="256"/>
    </row>
    <row r="31" spans="1:12" ht="15" customHeight="1" x14ac:dyDescent="0.25">
      <c r="A31" s="193"/>
      <c r="B31" s="242"/>
      <c r="C31" s="255"/>
      <c r="D31" s="255"/>
      <c r="E31" s="255"/>
      <c r="F31" s="255"/>
      <c r="G31" s="255"/>
      <c r="H31" s="255"/>
      <c r="I31" s="255"/>
      <c r="J31" s="255"/>
      <c r="K31" s="255"/>
      <c r="L31" s="256"/>
    </row>
    <row r="32" spans="1:12" ht="15" customHeight="1" x14ac:dyDescent="0.25">
      <c r="A32" s="193"/>
      <c r="B32" s="242"/>
      <c r="C32" s="255"/>
      <c r="D32" s="255"/>
      <c r="E32" s="255"/>
      <c r="F32" s="255"/>
      <c r="G32" s="255"/>
      <c r="H32" s="255"/>
      <c r="I32" s="255"/>
      <c r="J32" s="255"/>
      <c r="K32" s="255"/>
      <c r="L32" s="256"/>
    </row>
    <row r="33" spans="1:12" ht="15" customHeight="1" x14ac:dyDescent="0.25">
      <c r="A33" s="193"/>
      <c r="B33" s="242"/>
      <c r="C33" s="255"/>
      <c r="D33" s="255"/>
      <c r="E33" s="255"/>
      <c r="F33" s="255"/>
      <c r="G33" s="255"/>
      <c r="H33" s="255"/>
      <c r="I33" s="255"/>
      <c r="J33" s="255"/>
      <c r="K33" s="255"/>
      <c r="L33" s="256"/>
    </row>
    <row r="34" spans="1:12" ht="15" customHeight="1" x14ac:dyDescent="0.25">
      <c r="A34" s="193"/>
      <c r="B34" s="242"/>
      <c r="C34" s="255"/>
      <c r="D34" s="255"/>
      <c r="E34" s="255"/>
      <c r="F34" s="255"/>
      <c r="G34" s="255"/>
      <c r="H34" s="255"/>
      <c r="I34" s="255"/>
      <c r="J34" s="255"/>
      <c r="K34" s="255"/>
      <c r="L34" s="256"/>
    </row>
    <row r="35" spans="1:12" ht="15" customHeight="1" x14ac:dyDescent="0.25">
      <c r="A35" s="193"/>
      <c r="B35" s="242"/>
      <c r="C35" s="255"/>
      <c r="D35" s="255"/>
      <c r="E35" s="255"/>
      <c r="F35" s="255"/>
      <c r="G35" s="255"/>
      <c r="H35" s="255"/>
      <c r="I35" s="255"/>
      <c r="J35" s="255"/>
      <c r="K35" s="255"/>
      <c r="L35" s="256"/>
    </row>
    <row r="36" spans="1:12" ht="15" customHeight="1" x14ac:dyDescent="0.25">
      <c r="A36" s="193"/>
      <c r="B36" s="242"/>
      <c r="C36" s="255"/>
      <c r="D36" s="255"/>
      <c r="E36" s="255"/>
      <c r="F36" s="255"/>
      <c r="G36" s="255"/>
      <c r="H36" s="255"/>
      <c r="I36" s="255"/>
      <c r="J36" s="255"/>
      <c r="K36" s="255"/>
      <c r="L36" s="256"/>
    </row>
    <row r="37" spans="1:12" ht="24" customHeight="1" x14ac:dyDescent="0.25">
      <c r="A37" s="193"/>
      <c r="B37" s="257"/>
      <c r="C37" s="258"/>
      <c r="D37" s="258"/>
      <c r="E37" s="258"/>
      <c r="F37" s="258"/>
      <c r="G37" s="258"/>
      <c r="H37" s="258"/>
      <c r="I37" s="258"/>
      <c r="J37" s="258"/>
      <c r="K37" s="258"/>
      <c r="L37" s="259"/>
    </row>
    <row r="38" spans="1:12" ht="15" customHeight="1" x14ac:dyDescent="0.25">
      <c r="A38" s="193"/>
      <c r="B38" s="242" t="s">
        <v>269</v>
      </c>
      <c r="C38" s="255"/>
      <c r="D38" s="255"/>
      <c r="E38" s="255"/>
      <c r="F38" s="255"/>
      <c r="G38" s="255"/>
      <c r="H38" s="255"/>
      <c r="I38" s="255"/>
      <c r="J38" s="255"/>
      <c r="K38" s="255"/>
      <c r="L38" s="256"/>
    </row>
    <row r="39" spans="1:12" ht="15" customHeight="1" x14ac:dyDescent="0.25">
      <c r="A39" s="193"/>
      <c r="B39" s="242"/>
      <c r="C39" s="255"/>
      <c r="D39" s="255"/>
      <c r="E39" s="255"/>
      <c r="F39" s="255"/>
      <c r="G39" s="255"/>
      <c r="H39" s="255"/>
      <c r="I39" s="255"/>
      <c r="J39" s="255"/>
      <c r="K39" s="255"/>
      <c r="L39" s="256"/>
    </row>
    <row r="40" spans="1:12" ht="15" customHeight="1" x14ac:dyDescent="0.25">
      <c r="A40" s="204"/>
      <c r="B40" s="242"/>
      <c r="C40" s="255"/>
      <c r="D40" s="255"/>
      <c r="E40" s="255"/>
      <c r="F40" s="255"/>
      <c r="G40" s="255"/>
      <c r="H40" s="255"/>
      <c r="I40" s="255"/>
      <c r="J40" s="255"/>
      <c r="K40" s="255"/>
      <c r="L40" s="256"/>
    </row>
    <row r="41" spans="1:12" ht="15" customHeight="1" x14ac:dyDescent="0.25">
      <c r="A41" s="193"/>
      <c r="B41" s="242"/>
      <c r="C41" s="255"/>
      <c r="D41" s="255"/>
      <c r="E41" s="255"/>
      <c r="F41" s="255"/>
      <c r="G41" s="255"/>
      <c r="H41" s="255"/>
      <c r="I41" s="255"/>
      <c r="J41" s="255"/>
      <c r="K41" s="255"/>
      <c r="L41" s="256"/>
    </row>
    <row r="42" spans="1:12" ht="15" customHeight="1" x14ac:dyDescent="0.25">
      <c r="A42" s="193"/>
      <c r="B42" s="242"/>
      <c r="C42" s="255"/>
      <c r="D42" s="255"/>
      <c r="E42" s="255"/>
      <c r="F42" s="255"/>
      <c r="G42" s="255"/>
      <c r="H42" s="255"/>
      <c r="I42" s="255"/>
      <c r="J42" s="255"/>
      <c r="K42" s="255"/>
      <c r="L42" s="256"/>
    </row>
    <row r="43" spans="1:12" s="4" customFormat="1" ht="15" customHeight="1" x14ac:dyDescent="0.2">
      <c r="A43" s="204"/>
      <c r="B43" s="242"/>
      <c r="C43" s="255"/>
      <c r="D43" s="255"/>
      <c r="E43" s="255"/>
      <c r="F43" s="255"/>
      <c r="G43" s="255"/>
      <c r="H43" s="255"/>
      <c r="I43" s="255"/>
      <c r="J43" s="255"/>
      <c r="K43" s="255"/>
      <c r="L43" s="256"/>
    </row>
    <row r="44" spans="1:12" ht="15" customHeight="1" x14ac:dyDescent="0.25">
      <c r="A44" s="196"/>
      <c r="B44" s="242"/>
      <c r="C44" s="255"/>
      <c r="D44" s="255"/>
      <c r="E44" s="255"/>
      <c r="F44" s="255"/>
      <c r="G44" s="255"/>
      <c r="H44" s="255"/>
      <c r="I44" s="255"/>
      <c r="J44" s="255"/>
      <c r="K44" s="255"/>
      <c r="L44" s="256"/>
    </row>
    <row r="45" spans="1:12" ht="15" customHeight="1" x14ac:dyDescent="0.25">
      <c r="A45" s="196"/>
      <c r="B45" s="242"/>
      <c r="C45" s="255"/>
      <c r="D45" s="255"/>
      <c r="E45" s="255"/>
      <c r="F45" s="255"/>
      <c r="G45" s="255"/>
      <c r="H45" s="255"/>
      <c r="I45" s="255"/>
      <c r="J45" s="255"/>
      <c r="K45" s="255"/>
      <c r="L45" s="256"/>
    </row>
    <row r="46" spans="1:12" ht="15" customHeight="1" x14ac:dyDescent="0.25">
      <c r="A46" s="196"/>
      <c r="B46" s="242"/>
      <c r="C46" s="255"/>
      <c r="D46" s="255"/>
      <c r="E46" s="255"/>
      <c r="F46" s="255"/>
      <c r="G46" s="255"/>
      <c r="H46" s="255"/>
      <c r="I46" s="255"/>
      <c r="J46" s="255"/>
      <c r="K46" s="255"/>
      <c r="L46" s="256"/>
    </row>
    <row r="47" spans="1:12" ht="24" customHeight="1" thickBot="1" x14ac:dyDescent="0.3">
      <c r="A47" s="196"/>
      <c r="B47" s="260"/>
      <c r="C47" s="261"/>
      <c r="D47" s="261"/>
      <c r="E47" s="261"/>
      <c r="F47" s="261"/>
      <c r="G47" s="261"/>
      <c r="H47" s="261"/>
      <c r="I47" s="261"/>
      <c r="J47" s="261"/>
      <c r="K47" s="261"/>
      <c r="L47" s="262"/>
    </row>
    <row r="48" spans="1:12" ht="15" customHeight="1" x14ac:dyDescent="0.25">
      <c r="B48" s="11"/>
      <c r="C48" s="11"/>
      <c r="D48" s="11"/>
      <c r="E48" s="11"/>
      <c r="F48" s="11"/>
      <c r="G48" s="11"/>
      <c r="H48" s="11"/>
      <c r="I48" s="11"/>
      <c r="J48" s="11"/>
      <c r="K48" s="11"/>
      <c r="L48" s="11"/>
    </row>
    <row r="49" spans="1:5" ht="15" customHeight="1" x14ac:dyDescent="0.25"/>
    <row r="50" spans="1:5" ht="15" customHeight="1" x14ac:dyDescent="0.25"/>
    <row r="51" spans="1:5" ht="15" customHeight="1" x14ac:dyDescent="0.25"/>
    <row r="52" spans="1:5" ht="15" customHeight="1" x14ac:dyDescent="0.25"/>
    <row r="53" spans="1:5" ht="15" customHeight="1" x14ac:dyDescent="0.25"/>
    <row r="54" spans="1:5" ht="15" customHeight="1" x14ac:dyDescent="0.25"/>
    <row r="55" spans="1:5" ht="15" customHeight="1" x14ac:dyDescent="0.25"/>
    <row r="56" spans="1:5" ht="15" customHeight="1" x14ac:dyDescent="0.25"/>
    <row r="57" spans="1:5" ht="15" customHeight="1" x14ac:dyDescent="0.25"/>
    <row r="58" spans="1:5" ht="15" customHeight="1" x14ac:dyDescent="0.25"/>
    <row r="59" spans="1:5" ht="15" customHeight="1" x14ac:dyDescent="0.25"/>
    <row r="60" spans="1:5" x14ac:dyDescent="0.25">
      <c r="A60" s="11"/>
      <c r="B60" s="11"/>
      <c r="C60" s="11"/>
      <c r="D60" s="11"/>
      <c r="E60" s="11"/>
    </row>
  </sheetData>
  <sheetProtection password="8015" sheet="1" selectLockedCells="1" selectUnlockedCells="1"/>
  <mergeCells count="18">
    <mergeCell ref="A1:L1"/>
    <mergeCell ref="B30:L36"/>
    <mergeCell ref="B37:L37"/>
    <mergeCell ref="B38:L46"/>
    <mergeCell ref="B47:L47"/>
    <mergeCell ref="A2:L2"/>
    <mergeCell ref="B19:L19"/>
    <mergeCell ref="B20:L22"/>
    <mergeCell ref="B23:L23"/>
    <mergeCell ref="B24:L28"/>
    <mergeCell ref="B29:L29"/>
    <mergeCell ref="B4:G4"/>
    <mergeCell ref="I4:J7"/>
    <mergeCell ref="K4:L7"/>
    <mergeCell ref="B5:G8"/>
    <mergeCell ref="I8:L17"/>
    <mergeCell ref="B10:G10"/>
    <mergeCell ref="B11:G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35FD1-5C3B-4D16-8FDE-AA786208D457}">
  <sheetPr codeName="Hoja3">
    <tabColor theme="1"/>
  </sheetPr>
  <dimension ref="B1:K36"/>
  <sheetViews>
    <sheetView showGridLines="0" workbookViewId="0">
      <selection activeCell="B7" sqref="B7"/>
    </sheetView>
  </sheetViews>
  <sheetFormatPr baseColWidth="10" defaultColWidth="11.42578125" defaultRowHeight="15" x14ac:dyDescent="0.25"/>
  <cols>
    <col min="1" max="1" width="3.42578125" customWidth="1"/>
    <col min="2" max="2" width="7.140625" customWidth="1"/>
    <col min="3" max="3" width="9.140625" customWidth="1"/>
    <col min="4" max="4" width="21.42578125" customWidth="1"/>
    <col min="5" max="5" width="14.28515625" customWidth="1"/>
    <col min="6" max="6" width="57.140625" customWidth="1"/>
    <col min="7" max="7" width="21.42578125" customWidth="1"/>
    <col min="8" max="9" width="25" customWidth="1"/>
    <col min="10" max="10" width="11.85546875" bestFit="1" customWidth="1"/>
  </cols>
  <sheetData>
    <row r="1" spans="2:11" ht="18.75" customHeight="1" x14ac:dyDescent="0.25"/>
    <row r="2" spans="2:11" ht="30" customHeight="1" x14ac:dyDescent="0.25">
      <c r="D2" s="17"/>
      <c r="E2" s="18"/>
      <c r="F2" s="18"/>
    </row>
    <row r="3" spans="2:11" ht="16.5" customHeight="1" x14ac:dyDescent="0.35">
      <c r="B3" s="39" t="s">
        <v>9</v>
      </c>
      <c r="C3" s="16"/>
      <c r="D3" s="36"/>
      <c r="E3" s="18"/>
      <c r="F3" s="18"/>
      <c r="I3" s="35">
        <v>0</v>
      </c>
      <c r="J3" s="269" t="s">
        <v>10</v>
      </c>
      <c r="K3" s="269"/>
    </row>
    <row r="4" spans="2:11" ht="16.5" customHeight="1" x14ac:dyDescent="0.25">
      <c r="I4" s="35">
        <v>1</v>
      </c>
      <c r="J4" s="269" t="s">
        <v>11</v>
      </c>
      <c r="K4" s="269"/>
    </row>
    <row r="5" spans="2:11" ht="16.5" customHeight="1" x14ac:dyDescent="0.25">
      <c r="C5" s="19"/>
      <c r="E5" s="20" t="s">
        <v>12</v>
      </c>
      <c r="F5" s="45">
        <f>COUNTIF(SUMMARY!B7:B36,TRUE())</f>
        <v>0</v>
      </c>
    </row>
    <row r="6" spans="2:11" ht="37.5" customHeight="1" x14ac:dyDescent="0.25">
      <c r="B6" s="23" t="s">
        <v>13</v>
      </c>
      <c r="C6" s="24" t="s">
        <v>14</v>
      </c>
      <c r="D6" s="24" t="s">
        <v>15</v>
      </c>
      <c r="E6" s="24" t="s">
        <v>16</v>
      </c>
      <c r="F6" s="24" t="s">
        <v>17</v>
      </c>
      <c r="G6" s="24" t="s">
        <v>18</v>
      </c>
      <c r="H6" s="24" t="s">
        <v>19</v>
      </c>
      <c r="I6" s="24" t="s">
        <v>20</v>
      </c>
      <c r="J6" s="24" t="s">
        <v>21</v>
      </c>
      <c r="K6" s="24" t="s">
        <v>22</v>
      </c>
    </row>
    <row r="7" spans="2:11" s="14" customFormat="1" ht="15" customHeight="1" x14ac:dyDescent="0.2">
      <c r="B7" s="41" t="b">
        <v>0</v>
      </c>
      <c r="C7" s="21" t="str">
        <f>IF(B7=TRUE,1,"")</f>
        <v/>
      </c>
      <c r="D7" s="22"/>
      <c r="E7" s="26"/>
      <c r="F7" s="185"/>
      <c r="G7" s="185"/>
      <c r="H7" s="185"/>
      <c r="I7" s="186" t="str">
        <f>IF(D7="","",CONCATENATE("(",C7,") ",D7,", ",E7))</f>
        <v/>
      </c>
      <c r="J7" s="44" t="b">
        <f>IF(SUMMARY!B7=TRUE,IF(SUM(CHARMS!F$13,CHARMS!F$15,CHARMS!F$29,CHARMS!F$37,CHARMS!F$44,CHARMS!F$49,CHARMS!F$52,CHARMS!F$57,CHARMS!F$78,CHARMS!F$83,CHARMS!F$88)&lt;11,0,1))</f>
        <v>0</v>
      </c>
      <c r="K7" s="44" t="b">
        <f>IF(SUMMARY!B7=TRUE,IF(SUM(COUNTBLANK(PROBAST!B$16:B$17),COUNTBLANK(PROBAST!B$30:B$31),COUNTBLANK(PROBAST!B$44:B$45),COUNTBLANK(PROBAST!B$63))&gt;0,0,1))</f>
        <v>0</v>
      </c>
    </row>
    <row r="8" spans="2:11" ht="15" customHeight="1" x14ac:dyDescent="0.25">
      <c r="B8" s="42" t="b">
        <v>0</v>
      </c>
      <c r="C8" s="21" t="str">
        <f>IF(B8=TRUE,2,"")</f>
        <v/>
      </c>
      <c r="D8" s="22"/>
      <c r="E8" s="26"/>
      <c r="F8" s="185"/>
      <c r="G8" s="185"/>
      <c r="H8" s="185"/>
      <c r="I8" s="186" t="str">
        <f t="shared" ref="I8:I36" si="0">IF(D8="","",CONCATENATE("(",C8,") ",D8,", ",E8))</f>
        <v/>
      </c>
      <c r="J8" s="44" t="b">
        <f>IF(SUMMARY!B$8=TRUE,IF(SUM(CHARMS!I13,CHARMS!I15,CHARMS!I29,CHARMS!I37,CHARMS!I44,CHARMS!I49,CHARMS!I52,CHARMS!I57,CHARMS!I78,CHARMS!I83,CHARMS!I88)&lt;11,0,1))</f>
        <v>0</v>
      </c>
      <c r="K8" s="44" t="b">
        <f>IF(SUMMARY!B8=TRUE,IF(SUM(COUNTBLANK(PROBAST!C$16:C$17),COUNTBLANK(PROBAST!C$30:C$31),COUNTBLANK(PROBAST!C$44:C$45),COUNTBLANK(PROBAST!C$63))&gt;0,0,1))</f>
        <v>0</v>
      </c>
    </row>
    <row r="9" spans="2:11" ht="15" customHeight="1" x14ac:dyDescent="0.25">
      <c r="B9" s="42" t="b">
        <v>0</v>
      </c>
      <c r="C9" s="21" t="str">
        <f>IF(B9=TRUE,3,"")</f>
        <v/>
      </c>
      <c r="D9" s="22"/>
      <c r="E9" s="26"/>
      <c r="F9" s="185"/>
      <c r="G9" s="185"/>
      <c r="H9" s="185"/>
      <c r="I9" s="186" t="str">
        <f t="shared" si="0"/>
        <v/>
      </c>
      <c r="J9" s="44" t="b">
        <f>IF(SUMMARY!B$9=TRUE,IF(SUM(CHARMS!L13,CHARMS!L15,CHARMS!L29,CHARMS!L37,CHARMS!L44,CHARMS!L49,CHARMS!L52,CHARMS!L57,CHARMS!L78,CHARMS!L83,CHARMS!L88)&lt;11,0,1))</f>
        <v>0</v>
      </c>
      <c r="K9" s="44" t="b">
        <f>IF(SUMMARY!B9=TRUE,IF(SUM(COUNTBLANK(PROBAST!D$16:D$17),COUNTBLANK(PROBAST!D$30:D$31),COUNTBLANK(PROBAST!D$44:D$45),COUNTBLANK(PROBAST!D$63))&gt;0,0,1))</f>
        <v>0</v>
      </c>
    </row>
    <row r="10" spans="2:11" ht="15" customHeight="1" x14ac:dyDescent="0.25">
      <c r="B10" s="43" t="b">
        <v>0</v>
      </c>
      <c r="C10" s="21" t="str">
        <f>IF(B10=TRUE,4,"")</f>
        <v/>
      </c>
      <c r="D10" s="22"/>
      <c r="E10" s="26"/>
      <c r="F10" s="185"/>
      <c r="G10" s="185"/>
      <c r="H10" s="185"/>
      <c r="I10" s="186" t="str">
        <f t="shared" si="0"/>
        <v/>
      </c>
      <c r="J10" s="44" t="b">
        <f>IF(SUMMARY!B$10=TRUE,IF(SUM(CHARMS!O13,CHARMS!O15,CHARMS!O29,CHARMS!O37,CHARMS!O44,CHARMS!O49,CHARMS!O52,CHARMS!O57,CHARMS!O78,CHARMS!O83,CHARMS!O88)&lt;11,0,1))</f>
        <v>0</v>
      </c>
      <c r="K10" s="44" t="b">
        <f>IF(SUMMARY!B10=TRUE,IF(SUM(COUNTBLANK(PROBAST!E$16:E$17),COUNTBLANK(PROBAST!E$30:E$31),COUNTBLANK(PROBAST!E$44:E$45),COUNTBLANK(PROBAST!E$63))&gt;0,0,1))</f>
        <v>0</v>
      </c>
    </row>
    <row r="11" spans="2:11" ht="15" customHeight="1" x14ac:dyDescent="0.25">
      <c r="B11" s="43" t="b">
        <v>0</v>
      </c>
      <c r="C11" s="21" t="str">
        <f>IF(B11=TRUE,5,"")</f>
        <v/>
      </c>
      <c r="D11" s="22"/>
      <c r="E11" s="26"/>
      <c r="F11" s="185"/>
      <c r="G11" s="185"/>
      <c r="H11" s="185"/>
      <c r="I11" s="186" t="str">
        <f t="shared" si="0"/>
        <v/>
      </c>
      <c r="J11" s="44" t="b">
        <f>IF(SUMMARY!B$11=TRUE,IF(SUM(CHARMS!R13,CHARMS!R15,CHARMS!R29,CHARMS!R37,CHARMS!R44,CHARMS!R49,CHARMS!R52,CHARMS!R57,CHARMS!R78,CHARMS!R83,CHARMS!R88)&lt;11,0,1))</f>
        <v>0</v>
      </c>
      <c r="K11" s="44" t="b">
        <f>IF(SUMMARY!B11=TRUE,IF(SUM(COUNTBLANK(PROBAST!F$16:F$17),COUNTBLANK(PROBAST!F$30:F$31),COUNTBLANK(PROBAST!F$44:F$45),COUNTBLANK(PROBAST!F$63))&gt;0,0,1))</f>
        <v>0</v>
      </c>
    </row>
    <row r="12" spans="2:11" ht="15" customHeight="1" x14ac:dyDescent="0.25">
      <c r="B12" s="43" t="b">
        <v>0</v>
      </c>
      <c r="C12" s="21" t="str">
        <f>IF(B12=TRUE,6,"")</f>
        <v/>
      </c>
      <c r="D12" s="22"/>
      <c r="E12" s="26"/>
      <c r="F12" s="185"/>
      <c r="G12" s="185"/>
      <c r="H12" s="185"/>
      <c r="I12" s="186" t="str">
        <f t="shared" si="0"/>
        <v/>
      </c>
      <c r="J12" s="44" t="b">
        <f>IF(SUMMARY!B$12=TRUE,IF(SUM(CHARMS!U13,CHARMS!U15,CHARMS!U29,CHARMS!U37,CHARMS!U44,CHARMS!U49,CHARMS!U52,CHARMS!U57,CHARMS!U78,CHARMS!U83,CHARMS!U88)&lt;11,0,1))</f>
        <v>0</v>
      </c>
      <c r="K12" s="44" t="b">
        <f>IF(SUMMARY!B12=TRUE,IF(SUM(COUNTBLANK(PROBAST!G$16:G$17),COUNTBLANK(PROBAST!G$30:G$31),COUNTBLANK(PROBAST!G$44:G$45),COUNTBLANK(PROBAST!G$63))&gt;0,0,1))</f>
        <v>0</v>
      </c>
    </row>
    <row r="13" spans="2:11" ht="15" customHeight="1" x14ac:dyDescent="0.25">
      <c r="B13" s="43" t="b">
        <v>0</v>
      </c>
      <c r="C13" s="21" t="str">
        <f>IF(B13=TRUE,7,"")</f>
        <v/>
      </c>
      <c r="D13" s="22"/>
      <c r="E13" s="26"/>
      <c r="F13" s="185"/>
      <c r="G13" s="185"/>
      <c r="H13" s="185"/>
      <c r="I13" s="186" t="str">
        <f t="shared" si="0"/>
        <v/>
      </c>
      <c r="J13" s="44" t="b">
        <f>IF(SUMMARY!B$13=TRUE,IF(SUM(CHARMS!X13,CHARMS!X15,CHARMS!X29,CHARMS!X37,CHARMS!X44,CHARMS!X49,CHARMS!X52,CHARMS!X57,CHARMS!X78,CHARMS!X83,CHARMS!X88)&lt;11,0,1))</f>
        <v>0</v>
      </c>
      <c r="K13" s="44" t="b">
        <f>IF(SUMMARY!B13=TRUE,IF(SUM(COUNTBLANK(PROBAST!H$16:H$17),COUNTBLANK(PROBAST!H$30:H$31),COUNTBLANK(PROBAST!H$44:H$45),COUNTBLANK(PROBAST!H$63))&gt;0,0,1))</f>
        <v>0</v>
      </c>
    </row>
    <row r="14" spans="2:11" ht="15" customHeight="1" x14ac:dyDescent="0.25">
      <c r="B14" s="43" t="b">
        <v>0</v>
      </c>
      <c r="C14" s="21" t="str">
        <f>IF(B14=TRUE,8,"")</f>
        <v/>
      </c>
      <c r="D14" s="22"/>
      <c r="E14" s="26"/>
      <c r="F14" s="185"/>
      <c r="G14" s="185"/>
      <c r="H14" s="185"/>
      <c r="I14" s="186" t="str">
        <f t="shared" si="0"/>
        <v/>
      </c>
      <c r="J14" s="44" t="b">
        <f>IF(SUMMARY!B$14=TRUE,IF(SUM(CHARMS!AA13,CHARMS!AA15,CHARMS!AA29,CHARMS!AA37,CHARMS!AA44,CHARMS!AA49,CHARMS!AA52,CHARMS!AA57,CHARMS!AA78,CHARMS!AA83,CHARMS!AA88)&lt;11,0,1))</f>
        <v>0</v>
      </c>
      <c r="K14" s="44" t="b">
        <f>IF(SUMMARY!B14=TRUE,IF(SUM(COUNTBLANK(PROBAST!I$16:I$17),COUNTBLANK(PROBAST!I$30:I$31),COUNTBLANK(PROBAST!I$44:I$45),COUNTBLANK(PROBAST!I$63))&gt;0,0,1))</f>
        <v>0</v>
      </c>
    </row>
    <row r="15" spans="2:11" ht="15" customHeight="1" x14ac:dyDescent="0.25">
      <c r="B15" s="43" t="b">
        <v>0</v>
      </c>
      <c r="C15" s="21" t="str">
        <f>IF(B15=TRUE,9,"")</f>
        <v/>
      </c>
      <c r="D15" s="22"/>
      <c r="E15" s="26"/>
      <c r="F15" s="185"/>
      <c r="G15" s="185"/>
      <c r="H15" s="185"/>
      <c r="I15" s="186" t="str">
        <f t="shared" si="0"/>
        <v/>
      </c>
      <c r="J15" s="44" t="b">
        <f>IF(SUMMARY!B$15=TRUE,IF(SUM(CHARMS!AD13,CHARMS!AD15,CHARMS!AD29,CHARMS!AD37,CHARMS!AD44,CHARMS!AD49,CHARMS!AD52,CHARMS!AD57,CHARMS!AD78,CHARMS!AD83,CHARMS!AD88)&lt;11,0,1))</f>
        <v>0</v>
      </c>
      <c r="K15" s="44" t="b">
        <f>IF(SUMMARY!B15=TRUE,IF(SUM(COUNTBLANK(PROBAST!J$16:J$17),COUNTBLANK(PROBAST!J$30:J$31),COUNTBLANK(PROBAST!J$44:J$45),COUNTBLANK(PROBAST!J$63))&gt;0,0,1))</f>
        <v>0</v>
      </c>
    </row>
    <row r="16" spans="2:11" ht="15" customHeight="1" x14ac:dyDescent="0.25">
      <c r="B16" s="43" t="b">
        <v>0</v>
      </c>
      <c r="C16" s="21" t="str">
        <f>IF(B16=TRUE,10,"")</f>
        <v/>
      </c>
      <c r="D16" s="22"/>
      <c r="E16" s="26"/>
      <c r="F16" s="185"/>
      <c r="G16" s="185"/>
      <c r="H16" s="185"/>
      <c r="I16" s="186" t="str">
        <f t="shared" si="0"/>
        <v/>
      </c>
      <c r="J16" s="44" t="b">
        <f>IF(SUMMARY!B$16=TRUE,IF(SUM(CHARMS!AG13,CHARMS!AG15,CHARMS!AG29,CHARMS!AG37,CHARMS!AG44,CHARMS!AG49,CHARMS!AG52,CHARMS!AG57,CHARMS!AG78,CHARMS!AG83,CHARMS!AG88)&lt;11,0,1))</f>
        <v>0</v>
      </c>
      <c r="K16" s="44" t="b">
        <f>IF(SUMMARY!B16=TRUE,IF(SUM(COUNTBLANK(PROBAST!K$16:K$17),COUNTBLANK(PROBAST!K$30:K$31),COUNTBLANK(PROBAST!K$44:K$45),COUNTBLANK(PROBAST!K$63))&gt;0,0,1))</f>
        <v>0</v>
      </c>
    </row>
    <row r="17" spans="2:11" ht="15" customHeight="1" x14ac:dyDescent="0.25">
      <c r="B17" s="43" t="b">
        <v>0</v>
      </c>
      <c r="C17" s="21" t="str">
        <f>IF(B17=TRUE,11,"")</f>
        <v/>
      </c>
      <c r="D17" s="22"/>
      <c r="E17" s="26"/>
      <c r="F17" s="185"/>
      <c r="G17" s="185"/>
      <c r="H17" s="185"/>
      <c r="I17" s="186" t="str">
        <f t="shared" si="0"/>
        <v/>
      </c>
      <c r="J17" s="44" t="b">
        <f>IF(SUMMARY!B$17=TRUE,IF(SUM(CHARMS!AJ13,CHARMS!AJ15,CHARMS!AJ29,CHARMS!AJ37,CHARMS!AJ44,CHARMS!AJ49,CHARMS!AJ52,CHARMS!AJ57,CHARMS!AJ78,CHARMS!AJ83,CHARMS!AJ88)&lt;11,0,1))</f>
        <v>0</v>
      </c>
      <c r="K17" s="44" t="b">
        <f>IF(SUMMARY!B17=TRUE,IF(SUM(COUNTBLANK(PROBAST!L$16:L$17),COUNTBLANK(PROBAST!L$30:L$31),COUNTBLANK(PROBAST!L$44:L$45),COUNTBLANK(PROBAST!L$63))&gt;0,0,1))</f>
        <v>0</v>
      </c>
    </row>
    <row r="18" spans="2:11" x14ac:dyDescent="0.25">
      <c r="B18" s="43" t="b">
        <v>0</v>
      </c>
      <c r="C18" s="21" t="str">
        <f>IF(B18=TRUE,12,"")</f>
        <v/>
      </c>
      <c r="D18" s="22"/>
      <c r="E18" s="26"/>
      <c r="F18" s="185"/>
      <c r="G18" s="185"/>
      <c r="H18" s="185"/>
      <c r="I18" s="186" t="str">
        <f t="shared" si="0"/>
        <v/>
      </c>
      <c r="J18" s="44" t="b">
        <f>IF(SUMMARY!B$18=TRUE,IF(SUM(CHARMS!AM13,CHARMS!AM15,CHARMS!AM29,CHARMS!AM37,CHARMS!AM44,CHARMS!AM49,CHARMS!AM52,CHARMS!AM57,CHARMS!AM78,CHARMS!AM83,CHARMS!AM88)&lt;11,0,1))</f>
        <v>0</v>
      </c>
      <c r="K18" s="44" t="b">
        <f>IF(SUMMARY!B18=TRUE,IF(SUM(COUNTBLANK(PROBAST!M$16:M$17),COUNTBLANK(PROBAST!M$30:M$31),COUNTBLANK(PROBAST!M$44:M$45),COUNTBLANK(PROBAST!M$63))&gt;0,0,1))</f>
        <v>0</v>
      </c>
    </row>
    <row r="19" spans="2:11" x14ac:dyDescent="0.25">
      <c r="B19" s="43" t="b">
        <v>0</v>
      </c>
      <c r="C19" s="21" t="str">
        <f>IF(B19=TRUE,13,"")</f>
        <v/>
      </c>
      <c r="D19" s="22"/>
      <c r="E19" s="26"/>
      <c r="F19" s="185"/>
      <c r="G19" s="185"/>
      <c r="H19" s="185"/>
      <c r="I19" s="186" t="str">
        <f t="shared" si="0"/>
        <v/>
      </c>
      <c r="J19" s="44" t="b">
        <f>IF(SUMMARY!B$19=TRUE,IF(SUM(CHARMS!AP13,CHARMS!AP15,CHARMS!AP29,CHARMS!AP37,CHARMS!AP44,CHARMS!AP49,CHARMS!AP52,CHARMS!AP57,CHARMS!AP78,CHARMS!AP83,CHARMS!AP88)&lt;11,0,1))</f>
        <v>0</v>
      </c>
      <c r="K19" s="44" t="b">
        <f>IF(SUMMARY!B19=TRUE,IF(SUM(COUNTBLANK(PROBAST!N$16:N$17),COUNTBLANK(PROBAST!N$30:N$31),COUNTBLANK(PROBAST!N$44:N$45),COUNTBLANK(PROBAST!N$63))&gt;0,0,1))</f>
        <v>0</v>
      </c>
    </row>
    <row r="20" spans="2:11" x14ac:dyDescent="0.25">
      <c r="B20" s="43" t="b">
        <v>0</v>
      </c>
      <c r="C20" s="21" t="str">
        <f>IF(B20=TRUE,14,"")</f>
        <v/>
      </c>
      <c r="D20" s="22"/>
      <c r="E20" s="26"/>
      <c r="F20" s="185"/>
      <c r="G20" s="185"/>
      <c r="H20" s="185"/>
      <c r="I20" s="186" t="str">
        <f t="shared" si="0"/>
        <v/>
      </c>
      <c r="J20" s="44" t="b">
        <f>IF(SUMMARY!B$20=TRUE,IF(SUM(CHARMS!AS13,CHARMS!AS15,CHARMS!AS29,CHARMS!AS37,CHARMS!AS44,CHARMS!AS49,CHARMS!AS52,CHARMS!AS57,CHARMS!AS78,CHARMS!AS83,CHARMS!AS88)&lt;11,0,1))</f>
        <v>0</v>
      </c>
      <c r="K20" s="44" t="b">
        <f>IF(SUMMARY!B20=TRUE,IF(SUM(COUNTBLANK(PROBAST!O$16:O$17),COUNTBLANK(PROBAST!O$30:O$31),COUNTBLANK(PROBAST!O$44:O$45),COUNTBLANK(PROBAST!O$63))&gt;0,0,1))</f>
        <v>0</v>
      </c>
    </row>
    <row r="21" spans="2:11" x14ac:dyDescent="0.25">
      <c r="B21" s="43" t="b">
        <v>0</v>
      </c>
      <c r="C21" s="21" t="str">
        <f>IF(B21=TRUE,15,"")</f>
        <v/>
      </c>
      <c r="D21" s="22"/>
      <c r="E21" s="26"/>
      <c r="F21" s="185"/>
      <c r="G21" s="185"/>
      <c r="H21" s="185"/>
      <c r="I21" s="186" t="str">
        <f t="shared" si="0"/>
        <v/>
      </c>
      <c r="J21" s="44" t="b">
        <f>IF(SUMMARY!B$21=TRUE,IF(SUM(CHARMS!AV13,CHARMS!AV15,CHARMS!AV29,CHARMS!AV37,CHARMS!AV44,CHARMS!AV49,CHARMS!AV52,CHARMS!AV57,CHARMS!AV78,CHARMS!AV83,CHARMS!AV88)&lt;11,0,1))</f>
        <v>0</v>
      </c>
      <c r="K21" s="44" t="b">
        <f>IF(SUMMARY!B21=TRUE,IF(SUM(COUNTBLANK(PROBAST!P$16:P$17),COUNTBLANK(PROBAST!P$30:P$31),COUNTBLANK(PROBAST!P$44:P$45),COUNTBLANK(PROBAST!P$63))&gt;0,0,1))</f>
        <v>0</v>
      </c>
    </row>
    <row r="22" spans="2:11" x14ac:dyDescent="0.25">
      <c r="B22" s="43" t="b">
        <v>0</v>
      </c>
      <c r="C22" s="21" t="str">
        <f>IF(B22=TRUE,16,"")</f>
        <v/>
      </c>
      <c r="D22" s="22"/>
      <c r="E22" s="26"/>
      <c r="F22" s="185"/>
      <c r="G22" s="185"/>
      <c r="H22" s="185"/>
      <c r="I22" s="186" t="str">
        <f t="shared" si="0"/>
        <v/>
      </c>
      <c r="J22" s="44" t="b">
        <f>IF(SUMMARY!B$22=TRUE,IF(SUM(CHARMS!AY13,CHARMS!AY15,CHARMS!AY29,CHARMS!AY37,CHARMS!AY44,CHARMS!AY49,CHARMS!AY52,CHARMS!AY57,CHARMS!AY78,CHARMS!AY83,CHARMS!AY88)&lt;11,0,1))</f>
        <v>0</v>
      </c>
      <c r="K22" s="44" t="b">
        <f>IF(SUMMARY!B22=TRUE,IF(SUM(COUNTBLANK(PROBAST!Q$16:Q$17),COUNTBLANK(PROBAST!Q$30:Q$31),COUNTBLANK(PROBAST!Q$44:Q$45),COUNTBLANK(PROBAST!Q$63))&gt;0,0,1))</f>
        <v>0</v>
      </c>
    </row>
    <row r="23" spans="2:11" x14ac:dyDescent="0.25">
      <c r="B23" s="43" t="b">
        <v>0</v>
      </c>
      <c r="C23" s="21" t="str">
        <f>IF(B23=TRUE,17,"")</f>
        <v/>
      </c>
      <c r="D23" s="22"/>
      <c r="E23" s="26"/>
      <c r="F23" s="185"/>
      <c r="G23" s="185"/>
      <c r="H23" s="185"/>
      <c r="I23" s="186" t="str">
        <f t="shared" si="0"/>
        <v/>
      </c>
      <c r="J23" s="44" t="b">
        <f>IF(SUMMARY!B$23=TRUE,IF(SUM(CHARMS!BB13,CHARMS!BB15,CHARMS!BB29,CHARMS!BB37,CHARMS!BB44,CHARMS!BB49,CHARMS!BB52,CHARMS!BB57,CHARMS!BB78,CHARMS!BB83,CHARMS!BB88)&lt;11,0,1))</f>
        <v>0</v>
      </c>
      <c r="K23" s="44" t="b">
        <f>IF(SUMMARY!B23=TRUE,IF(SUM(COUNTBLANK(PROBAST!R$16:R$17),COUNTBLANK(PROBAST!R$30:R$31),COUNTBLANK(PROBAST!R$44:R$45),COUNTBLANK(PROBAST!R$63))&gt;0,0,1))</f>
        <v>0</v>
      </c>
    </row>
    <row r="24" spans="2:11" x14ac:dyDescent="0.25">
      <c r="B24" s="43" t="b">
        <v>0</v>
      </c>
      <c r="C24" s="21" t="str">
        <f>IF(B24=TRUE,18,"")</f>
        <v/>
      </c>
      <c r="D24" s="22"/>
      <c r="E24" s="26"/>
      <c r="F24" s="185"/>
      <c r="G24" s="185"/>
      <c r="H24" s="185"/>
      <c r="I24" s="186" t="str">
        <f t="shared" si="0"/>
        <v/>
      </c>
      <c r="J24" s="44" t="b">
        <f>IF(SUMMARY!B$24=TRUE,IF(SUM(CHARMS!BE13,CHARMS!BE15,CHARMS!BE29,CHARMS!BE37,CHARMS!BE44,CHARMS!BE49,CHARMS!BE52,CHARMS!BE57,CHARMS!BE78,CHARMS!BE83,CHARMS!BE88)&lt;11,0,1))</f>
        <v>0</v>
      </c>
      <c r="K24" s="44" t="b">
        <f>IF(SUMMARY!B24=TRUE,IF(SUM(COUNTBLANK(PROBAST!S$16:S$17),COUNTBLANK(PROBAST!S$30:S$31),COUNTBLANK(PROBAST!S$44:S$45),COUNTBLANK(PROBAST!S$63))&gt;0,0,1))</f>
        <v>0</v>
      </c>
    </row>
    <row r="25" spans="2:11" x14ac:dyDescent="0.25">
      <c r="B25" s="43" t="b">
        <v>0</v>
      </c>
      <c r="C25" s="21" t="str">
        <f>IF(B25=TRUE,19,"")</f>
        <v/>
      </c>
      <c r="D25" s="22"/>
      <c r="E25" s="26"/>
      <c r="F25" s="185"/>
      <c r="G25" s="185"/>
      <c r="H25" s="185"/>
      <c r="I25" s="186" t="str">
        <f t="shared" si="0"/>
        <v/>
      </c>
      <c r="J25" s="44" t="b">
        <f>IF(SUMMARY!B$25=TRUE,IF(SUM(CHARMS!BH13,CHARMS!BH15,CHARMS!BH29,CHARMS!BH37,CHARMS!BH44,CHARMS!BH49,CHARMS!BH52,CHARMS!BH57,CHARMS!BH78,CHARMS!BH83,CHARMS!BH88)&lt;11,0,1))</f>
        <v>0</v>
      </c>
      <c r="K25" s="44" t="b">
        <f>IF(SUMMARY!B25=TRUE,IF(SUM(COUNTBLANK(PROBAST!T$16:T$17),COUNTBLANK(PROBAST!T$30:T$31),COUNTBLANK(PROBAST!T$44:T$45),COUNTBLANK(PROBAST!T$63))&gt;0,0,1))</f>
        <v>0</v>
      </c>
    </row>
    <row r="26" spans="2:11" x14ac:dyDescent="0.25">
      <c r="B26" s="43" t="b">
        <v>0</v>
      </c>
      <c r="C26" s="21" t="str">
        <f>IF(B26=TRUE,20,"")</f>
        <v/>
      </c>
      <c r="D26" s="22"/>
      <c r="E26" s="26"/>
      <c r="F26" s="185"/>
      <c r="G26" s="185"/>
      <c r="H26" s="185"/>
      <c r="I26" s="186" t="str">
        <f t="shared" si="0"/>
        <v/>
      </c>
      <c r="J26" s="44" t="b">
        <f>IF(SUMMARY!B$26=TRUE,IF(SUM(CHARMS!BK13,CHARMS!BK15,CHARMS!BK29,CHARMS!BK37,CHARMS!BK44,CHARMS!BK49,CHARMS!BK52,CHARMS!BK57,CHARMS!BK78,CHARMS!BK83,CHARMS!BK88)&lt;11,0,1))</f>
        <v>0</v>
      </c>
      <c r="K26" s="44" t="b">
        <f>IF(SUMMARY!B26=TRUE,IF(SUM(COUNTBLANK(PROBAST!U$16:U$17),COUNTBLANK(PROBAST!U$30:U$31),COUNTBLANK(PROBAST!U$44:U$45),COUNTBLANK(PROBAST!U$63))&gt;0,0,1))</f>
        <v>0</v>
      </c>
    </row>
    <row r="27" spans="2:11" x14ac:dyDescent="0.25">
      <c r="B27" s="43" t="b">
        <v>0</v>
      </c>
      <c r="C27" s="21" t="str">
        <f>IF(B27=TRUE,21,"")</f>
        <v/>
      </c>
      <c r="D27" s="22"/>
      <c r="E27" s="26"/>
      <c r="F27" s="185"/>
      <c r="G27" s="185"/>
      <c r="H27" s="185"/>
      <c r="I27" s="186" t="str">
        <f t="shared" si="0"/>
        <v/>
      </c>
      <c r="J27" s="44" t="b">
        <f>IF(SUMMARY!B$27=TRUE,IF(SUM(CHARMS!BN13,CHARMS!BN15,CHARMS!BN29,CHARMS!BN37,CHARMS!BN44,CHARMS!BN49,CHARMS!BN52,CHARMS!BN57,CHARMS!BN78,CHARMS!BN83,CHARMS!BN88)&lt;11,0,1))</f>
        <v>0</v>
      </c>
      <c r="K27" s="44" t="b">
        <f>IF(SUMMARY!B27=TRUE,IF(SUM(COUNTBLANK(PROBAST!V$16:V$17),COUNTBLANK(PROBAST!V$30:V$31),COUNTBLANK(PROBAST!V$44:V$45),COUNTBLANK(PROBAST!V$63))&gt;0,0,1))</f>
        <v>0</v>
      </c>
    </row>
    <row r="28" spans="2:11" x14ac:dyDescent="0.25">
      <c r="B28" s="43" t="b">
        <v>0</v>
      </c>
      <c r="C28" s="21" t="str">
        <f>IF(B28=TRUE,22,"")</f>
        <v/>
      </c>
      <c r="D28" s="22"/>
      <c r="E28" s="26"/>
      <c r="F28" s="185"/>
      <c r="G28" s="185"/>
      <c r="H28" s="185"/>
      <c r="I28" s="186" t="str">
        <f t="shared" si="0"/>
        <v/>
      </c>
      <c r="J28" s="44" t="b">
        <f>IF(SUMMARY!B$28=TRUE,IF(SUM(CHARMS!BQ13,CHARMS!BQ15,CHARMS!BQ29,CHARMS!BQ37,CHARMS!BQ44,CHARMS!BQ49,CHARMS!BQ52,CHARMS!BQ57,CHARMS!BQ78,CHARMS!BQ83,CHARMS!BQ88)&lt;11,0,1))</f>
        <v>0</v>
      </c>
      <c r="K28" s="44" t="b">
        <f>IF(SUMMARY!B28=TRUE,IF(SUM(COUNTBLANK(PROBAST!W$16:W$17),COUNTBLANK(PROBAST!W$30:W$31),COUNTBLANK(PROBAST!W$44:W$45),COUNTBLANK(PROBAST!W$63))&gt;0,0,1))</f>
        <v>0</v>
      </c>
    </row>
    <row r="29" spans="2:11" x14ac:dyDescent="0.25">
      <c r="B29" s="43" t="b">
        <v>0</v>
      </c>
      <c r="C29" s="21" t="str">
        <f>IF(B29=TRUE,23,"")</f>
        <v/>
      </c>
      <c r="D29" s="22"/>
      <c r="E29" s="26"/>
      <c r="F29" s="185"/>
      <c r="G29" s="185"/>
      <c r="H29" s="185"/>
      <c r="I29" s="186" t="str">
        <f t="shared" si="0"/>
        <v/>
      </c>
      <c r="J29" s="44" t="b">
        <f>IF(SUMMARY!B$29=TRUE,IF(SUM(CHARMS!BT13,CHARMS!BT15,CHARMS!BT29,CHARMS!BT37,CHARMS!BT44,CHARMS!BT49,CHARMS!BT52,CHARMS!BT57,CHARMS!BT78,CHARMS!BT83,CHARMS!BT88)&lt;11,0,1))</f>
        <v>0</v>
      </c>
      <c r="K29" s="44" t="b">
        <f>IF(SUMMARY!B29=TRUE,IF(SUM(COUNTBLANK(PROBAST!X$16:X$17),COUNTBLANK(PROBAST!X$30:X$31),COUNTBLANK(PROBAST!X$44:X$45),COUNTBLANK(PROBAST!X$63))&gt;0,0,1))</f>
        <v>0</v>
      </c>
    </row>
    <row r="30" spans="2:11" x14ac:dyDescent="0.25">
      <c r="B30" s="43" t="b">
        <v>0</v>
      </c>
      <c r="C30" s="21" t="str">
        <f>IF(B30=TRUE,24,"")</f>
        <v/>
      </c>
      <c r="D30" s="22"/>
      <c r="E30" s="26"/>
      <c r="F30" s="185"/>
      <c r="G30" s="185"/>
      <c r="H30" s="185"/>
      <c r="I30" s="186" t="str">
        <f t="shared" si="0"/>
        <v/>
      </c>
      <c r="J30" s="44" t="b">
        <f>IF(SUMMARY!B$30=TRUE,IF(SUM(CHARMS!BW13,CHARMS!BW15,CHARMS!BW29,CHARMS!BW37,CHARMS!BW44,CHARMS!BW49,CHARMS!BW52,CHARMS!BW57,CHARMS!BW78,CHARMS!BW83,CHARMS!BW88)&lt;11,0,1))</f>
        <v>0</v>
      </c>
      <c r="K30" s="44" t="b">
        <f>IF(SUMMARY!B30=TRUE,IF(SUM(COUNTBLANK(PROBAST!Y$16:Y$17),COUNTBLANK(PROBAST!Y$30:Y$31),COUNTBLANK(PROBAST!Y$44:Y$45),COUNTBLANK(PROBAST!Y$63))&gt;0,0,1))</f>
        <v>0</v>
      </c>
    </row>
    <row r="31" spans="2:11" x14ac:dyDescent="0.25">
      <c r="B31" s="43" t="b">
        <v>0</v>
      </c>
      <c r="C31" s="21" t="str">
        <f>IF(B31=TRUE,25,"")</f>
        <v/>
      </c>
      <c r="D31" s="22"/>
      <c r="E31" s="26"/>
      <c r="F31" s="185"/>
      <c r="G31" s="185"/>
      <c r="H31" s="185"/>
      <c r="I31" s="186" t="str">
        <f t="shared" si="0"/>
        <v/>
      </c>
      <c r="J31" s="44" t="b">
        <f>IF(SUMMARY!B$31=TRUE,IF(SUM(CHARMS!BZ$13,CHARMS!BZ$15,CHARMS!BZ$29,CHARMS!BZ$37,CHARMS!BZ$44,CHARMS!BZ$49,CHARMS!BZ$52,CHARMS!BZ$57,CHARMS!BZ$78,CHARMS!BZ$83,CHARMS!BZ$88)&lt;11,0,1))</f>
        <v>0</v>
      </c>
      <c r="K31" s="44" t="b">
        <f>IF(SUMMARY!B31=TRUE,IF(SUM(COUNTBLANK(PROBAST!Z$16:Z$17),COUNTBLANK(PROBAST!Z$30:Z$31),COUNTBLANK(PROBAST!Z$44:Z$45),COUNTBLANK(PROBAST!Z$63))&gt;0,0,1))</f>
        <v>0</v>
      </c>
    </row>
    <row r="32" spans="2:11" x14ac:dyDescent="0.25">
      <c r="B32" s="43" t="b">
        <v>0</v>
      </c>
      <c r="C32" s="21" t="str">
        <f>IF(B32=TRUE,26,"")</f>
        <v/>
      </c>
      <c r="D32" s="22"/>
      <c r="E32" s="26"/>
      <c r="F32" s="185"/>
      <c r="G32" s="185"/>
      <c r="H32" s="185"/>
      <c r="I32" s="186" t="str">
        <f t="shared" si="0"/>
        <v/>
      </c>
      <c r="J32" s="44" t="b">
        <f>IF(SUMMARY!B$32=TRUE,IF(SUM(CHARMS!CC$13,CHARMS!CC$15,CHARMS!CC$29,CHARMS!CC$37,CHARMS!CC$44,CHARMS!CC$49,CHARMS!CC$52,CHARMS!CC$57,CHARMS!CC$78,CHARMS!CC$83,CHARMS!CC$88)&lt;11,0,1))</f>
        <v>0</v>
      </c>
      <c r="K32" s="44" t="b">
        <f>IF(SUMMARY!B32=TRUE,IF(SUM(COUNTBLANK(PROBAST!AA$16:AA$17),COUNTBLANK(PROBAST!AA$30:AA$31),COUNTBLANK(PROBAST!AA$44:AA$45),COUNTBLANK(PROBAST!AA$63))&gt;0,0,1))</f>
        <v>0</v>
      </c>
    </row>
    <row r="33" spans="2:11" x14ac:dyDescent="0.25">
      <c r="B33" s="43" t="b">
        <v>0</v>
      </c>
      <c r="C33" s="21" t="str">
        <f>IF(B33=TRUE,27,"")</f>
        <v/>
      </c>
      <c r="D33" s="22"/>
      <c r="E33" s="26"/>
      <c r="F33" s="185"/>
      <c r="G33" s="185"/>
      <c r="H33" s="185"/>
      <c r="I33" s="186" t="str">
        <f t="shared" si="0"/>
        <v/>
      </c>
      <c r="J33" s="44" t="b">
        <f>IF(SUMMARY!B$33=TRUE,IF(SUM(CHARMS!CF$13,CHARMS!CF$15,CHARMS!CF$29,CHARMS!CF$37,CHARMS!CF$44,CHARMS!CF$49,CHARMS!CF$52,CHARMS!CF$57,CHARMS!CF$78,CHARMS!CF$83,CHARMS!CF$88)&lt;11,0,1))</f>
        <v>0</v>
      </c>
      <c r="K33" s="44" t="b">
        <f>IF(SUMMARY!B33=TRUE,IF(SUM(COUNTBLANK(PROBAST!AB$16:AB$17),COUNTBLANK(PROBAST!AB$30:AB$31),COUNTBLANK(PROBAST!AB$44:AB$45),COUNTBLANK(PROBAST!AB$63))&gt;0,0,1))</f>
        <v>0</v>
      </c>
    </row>
    <row r="34" spans="2:11" x14ac:dyDescent="0.25">
      <c r="B34" s="43" t="b">
        <v>0</v>
      </c>
      <c r="C34" s="21" t="str">
        <f>IF(B34=TRUE,28,"")</f>
        <v/>
      </c>
      <c r="D34" s="22"/>
      <c r="E34" s="26"/>
      <c r="F34" s="185"/>
      <c r="G34" s="185"/>
      <c r="H34" s="185"/>
      <c r="I34" s="186" t="str">
        <f t="shared" si="0"/>
        <v/>
      </c>
      <c r="J34" s="44" t="b">
        <f>IF(SUMMARY!B$34=TRUE,IF(SUM(CHARMS!CI$13,CHARMS!CI$15,CHARMS!CI$29,CHARMS!CI$37,CHARMS!CI$44,CHARMS!CI$49,CHARMS!CI$52,CHARMS!CI$57,CHARMS!CI$78,CHARMS!CI$83,CHARMS!CI$88)&lt;11,0,1))</f>
        <v>0</v>
      </c>
      <c r="K34" s="44" t="b">
        <f>IF(SUMMARY!B34=TRUE,IF(SUM(COUNTBLANK(PROBAST!B$16:AC$17),COUNTBLANK(PROBAST!AC$30:AC$31),COUNTBLANK(PROBAST!AC$44:AC$45),COUNTBLANK(PROBAST!AC$63))&gt;0,0,1))</f>
        <v>0</v>
      </c>
    </row>
    <row r="35" spans="2:11" x14ac:dyDescent="0.25">
      <c r="B35" s="43" t="b">
        <v>0</v>
      </c>
      <c r="C35" s="21" t="str">
        <f>IF(B35=TRUE,29,"")</f>
        <v/>
      </c>
      <c r="D35" s="22"/>
      <c r="E35" s="26"/>
      <c r="F35" s="185"/>
      <c r="G35" s="185"/>
      <c r="H35" s="185"/>
      <c r="I35" s="186" t="str">
        <f t="shared" si="0"/>
        <v/>
      </c>
      <c r="J35" s="44" t="b">
        <f>IF(SUMMARY!B$35=TRUE,IF(SUM(CHARMS!CL$13,CHARMS!CL$15,CHARMS!CL$29,CHARMS!CL$37,CHARMS!CL$44,CHARMS!CL$49,CHARMS!CL$52,CHARMS!CL$57,CHARMS!CL$78,CHARMS!CL$83,CHARMS!CL$88)&lt;11,0,1))</f>
        <v>0</v>
      </c>
      <c r="K35" s="44" t="b">
        <f>IF(SUMMARY!B35=TRUE,IF(SUM(COUNTBLANK(PROBAST!AD$16:AD$17),COUNTBLANK(PROBAST!AD$30:AD$31),COUNTBLANK(PROBAST!AD$44:AD$45),COUNTBLANK(PROBAST!AD$63))&gt;0,0,1))</f>
        <v>0</v>
      </c>
    </row>
    <row r="36" spans="2:11" x14ac:dyDescent="0.25">
      <c r="B36" s="43" t="b">
        <v>0</v>
      </c>
      <c r="C36" s="21" t="str">
        <f>IF(B36=TRUE,30,"")</f>
        <v/>
      </c>
      <c r="D36" s="22"/>
      <c r="E36" s="26"/>
      <c r="F36" s="185"/>
      <c r="G36" s="185"/>
      <c r="H36" s="185"/>
      <c r="I36" s="186" t="str">
        <f t="shared" si="0"/>
        <v/>
      </c>
      <c r="J36" s="44" t="b">
        <f>IF(SUMMARY!B$36=TRUE,IF(SUM(CHARMS!CO$13,CHARMS!CO$15,CHARMS!CO$29,CHARMS!CO$37,CHARMS!CO$44,CHARMS!CO$49,CHARMS!CO$52,CHARMS!CO$57,CHARMS!CO$78,CHARMS!CO$83,CHARMS!CO$88)&lt;11,0,1))</f>
        <v>0</v>
      </c>
      <c r="K36" s="44" t="b">
        <f>IF(SUMMARY!B36=TRUE,IF(SUM(COUNTBLANK(PROBAST!AE$16:AE$17),COUNTBLANK(PROBAST!AE$30:AE$31),COUNTBLANK(PROBAST!AE$44:AE$45),COUNTBLANK(PROBAST!AE$63))&gt;0,0,1))</f>
        <v>0</v>
      </c>
    </row>
  </sheetData>
  <sheetProtection password="8015" sheet="1" selectLockedCells="1"/>
  <mergeCells count="2">
    <mergeCell ref="J3:K3"/>
    <mergeCell ref="J4:K4"/>
  </mergeCells>
  <conditionalFormatting sqref="C7:K36">
    <cfRule type="expression" dxfId="1149" priority="3">
      <formula>$B7=FALSE</formula>
    </cfRule>
  </conditionalFormatting>
  <conditionalFormatting sqref="J7:K36">
    <cfRule type="iconSet" priority="2">
      <iconSet iconSet="3Symbols" showValue="0">
        <cfvo type="percent" val="0"/>
        <cfvo type="num" val="0"/>
        <cfvo type="num" val="1"/>
      </iconSet>
    </cfRule>
  </conditionalFormatting>
  <conditionalFormatting sqref="I3:I4">
    <cfRule type="iconSet" priority="1">
      <iconSet iconSet="3Symbols" showValue="0">
        <cfvo type="percent" val="0"/>
        <cfvo type="num" val="0"/>
        <cfvo type="num" val="1"/>
      </iconSet>
    </cfRule>
  </conditionalFormatting>
  <dataValidations disablePrompts="1" count="1">
    <dataValidation showInputMessage="1" showErrorMessage="1" sqref="K7" xr:uid="{00000000-0002-0000-0000-000000000000}"/>
  </dataValidations>
  <pageMargins left="0.7" right="0.7" top="0.75" bottom="0.75" header="0.3" footer="0.3"/>
  <pageSetup paperSize="9" orientation="portrait"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ltText="">
                <anchor moveWithCells="1">
                  <from>
                    <xdr:col>1</xdr:col>
                    <xdr:colOff>0</xdr:colOff>
                    <xdr:row>6</xdr:row>
                    <xdr:rowOff>0</xdr:rowOff>
                  </from>
                  <to>
                    <xdr:col>2</xdr:col>
                    <xdr:colOff>0</xdr:colOff>
                    <xdr:row>7</xdr:row>
                    <xdr:rowOff>0</xdr:rowOff>
                  </to>
                </anchor>
              </controlPr>
            </control>
          </mc:Choice>
        </mc:AlternateContent>
        <mc:AlternateContent xmlns:mc="http://schemas.openxmlformats.org/markup-compatibility/2006">
          <mc:Choice Requires="x14">
            <control shapeId="2050" r:id="rId5" name="Check Box 2">
              <controlPr defaultSize="0" autoFill="0" autoLine="0" autoPict="0" altText="">
                <anchor moveWithCells="1">
                  <from>
                    <xdr:col>1</xdr:col>
                    <xdr:colOff>0</xdr:colOff>
                    <xdr:row>7</xdr:row>
                    <xdr:rowOff>0</xdr:rowOff>
                  </from>
                  <to>
                    <xdr:col>2</xdr:col>
                    <xdr:colOff>0</xdr:colOff>
                    <xdr:row>8</xdr:row>
                    <xdr:rowOff>0</xdr:rowOff>
                  </to>
                </anchor>
              </controlPr>
            </control>
          </mc:Choice>
        </mc:AlternateContent>
        <mc:AlternateContent xmlns:mc="http://schemas.openxmlformats.org/markup-compatibility/2006">
          <mc:Choice Requires="x14">
            <control shapeId="2051" r:id="rId6" name="Check Box 3">
              <controlPr defaultSize="0" autoFill="0" autoLine="0" autoPict="0" altText="">
                <anchor moveWithCells="1">
                  <from>
                    <xdr:col>1</xdr:col>
                    <xdr:colOff>0</xdr:colOff>
                    <xdr:row>8</xdr:row>
                    <xdr:rowOff>0</xdr:rowOff>
                  </from>
                  <to>
                    <xdr:col>2</xdr:col>
                    <xdr:colOff>0</xdr:colOff>
                    <xdr:row>9</xdr:row>
                    <xdr:rowOff>0</xdr:rowOff>
                  </to>
                </anchor>
              </controlPr>
            </control>
          </mc:Choice>
        </mc:AlternateContent>
        <mc:AlternateContent xmlns:mc="http://schemas.openxmlformats.org/markup-compatibility/2006">
          <mc:Choice Requires="x14">
            <control shapeId="2052" r:id="rId7" name="Check Box 4">
              <controlPr defaultSize="0" autoFill="0" autoLine="0" autoPict="0" altText="">
                <anchor moveWithCells="1">
                  <from>
                    <xdr:col>1</xdr:col>
                    <xdr:colOff>0</xdr:colOff>
                    <xdr:row>9</xdr:row>
                    <xdr:rowOff>0</xdr:rowOff>
                  </from>
                  <to>
                    <xdr:col>2</xdr:col>
                    <xdr:colOff>0</xdr:colOff>
                    <xdr:row>10</xdr:row>
                    <xdr:rowOff>0</xdr:rowOff>
                  </to>
                </anchor>
              </controlPr>
            </control>
          </mc:Choice>
        </mc:AlternateContent>
        <mc:AlternateContent xmlns:mc="http://schemas.openxmlformats.org/markup-compatibility/2006">
          <mc:Choice Requires="x14">
            <control shapeId="2053" r:id="rId8" name="Check Box 5">
              <controlPr defaultSize="0" autoFill="0" autoLine="0" autoPict="0" altText="">
                <anchor moveWithCells="1">
                  <from>
                    <xdr:col>1</xdr:col>
                    <xdr:colOff>0</xdr:colOff>
                    <xdr:row>10</xdr:row>
                    <xdr:rowOff>0</xdr:rowOff>
                  </from>
                  <to>
                    <xdr:col>2</xdr:col>
                    <xdr:colOff>0</xdr:colOff>
                    <xdr:row>11</xdr:row>
                    <xdr:rowOff>0</xdr:rowOff>
                  </to>
                </anchor>
              </controlPr>
            </control>
          </mc:Choice>
        </mc:AlternateContent>
        <mc:AlternateContent xmlns:mc="http://schemas.openxmlformats.org/markup-compatibility/2006">
          <mc:Choice Requires="x14">
            <control shapeId="2054" r:id="rId9" name="Check Box 6">
              <controlPr defaultSize="0" autoFill="0" autoLine="0" autoPict="0" altText="">
                <anchor moveWithCells="1">
                  <from>
                    <xdr:col>1</xdr:col>
                    <xdr:colOff>0</xdr:colOff>
                    <xdr:row>11</xdr:row>
                    <xdr:rowOff>0</xdr:rowOff>
                  </from>
                  <to>
                    <xdr:col>2</xdr:col>
                    <xdr:colOff>0</xdr:colOff>
                    <xdr:row>12</xdr:row>
                    <xdr:rowOff>0</xdr:rowOff>
                  </to>
                </anchor>
              </controlPr>
            </control>
          </mc:Choice>
        </mc:AlternateContent>
        <mc:AlternateContent xmlns:mc="http://schemas.openxmlformats.org/markup-compatibility/2006">
          <mc:Choice Requires="x14">
            <control shapeId="2055" r:id="rId10" name="Check Box 7">
              <controlPr defaultSize="0" autoFill="0" autoLine="0" autoPict="0" altText="">
                <anchor moveWithCells="1">
                  <from>
                    <xdr:col>1</xdr:col>
                    <xdr:colOff>0</xdr:colOff>
                    <xdr:row>12</xdr:row>
                    <xdr:rowOff>0</xdr:rowOff>
                  </from>
                  <to>
                    <xdr:col>2</xdr:col>
                    <xdr:colOff>0</xdr:colOff>
                    <xdr:row>13</xdr:row>
                    <xdr:rowOff>0</xdr:rowOff>
                  </to>
                </anchor>
              </controlPr>
            </control>
          </mc:Choice>
        </mc:AlternateContent>
        <mc:AlternateContent xmlns:mc="http://schemas.openxmlformats.org/markup-compatibility/2006">
          <mc:Choice Requires="x14">
            <control shapeId="2056" r:id="rId11" name="Check Box 8">
              <controlPr defaultSize="0" autoFill="0" autoLine="0" autoPict="0" altText="">
                <anchor moveWithCells="1">
                  <from>
                    <xdr:col>1</xdr:col>
                    <xdr:colOff>0</xdr:colOff>
                    <xdr:row>13</xdr:row>
                    <xdr:rowOff>0</xdr:rowOff>
                  </from>
                  <to>
                    <xdr:col>2</xdr:col>
                    <xdr:colOff>0</xdr:colOff>
                    <xdr:row>14</xdr:row>
                    <xdr:rowOff>0</xdr:rowOff>
                  </to>
                </anchor>
              </controlPr>
            </control>
          </mc:Choice>
        </mc:AlternateContent>
        <mc:AlternateContent xmlns:mc="http://schemas.openxmlformats.org/markup-compatibility/2006">
          <mc:Choice Requires="x14">
            <control shapeId="2057" r:id="rId12" name="Check Box 9">
              <controlPr defaultSize="0" autoFill="0" autoLine="0" autoPict="0" altText="">
                <anchor moveWithCells="1">
                  <from>
                    <xdr:col>1</xdr:col>
                    <xdr:colOff>0</xdr:colOff>
                    <xdr:row>14</xdr:row>
                    <xdr:rowOff>0</xdr:rowOff>
                  </from>
                  <to>
                    <xdr:col>2</xdr:col>
                    <xdr:colOff>0</xdr:colOff>
                    <xdr:row>15</xdr:row>
                    <xdr:rowOff>0</xdr:rowOff>
                  </to>
                </anchor>
              </controlPr>
            </control>
          </mc:Choice>
        </mc:AlternateContent>
        <mc:AlternateContent xmlns:mc="http://schemas.openxmlformats.org/markup-compatibility/2006">
          <mc:Choice Requires="x14">
            <control shapeId="2058" r:id="rId13" name="Check Box 10">
              <controlPr defaultSize="0" autoFill="0" autoLine="0" autoPict="0" altText="">
                <anchor moveWithCells="1">
                  <from>
                    <xdr:col>1</xdr:col>
                    <xdr:colOff>0</xdr:colOff>
                    <xdr:row>15</xdr:row>
                    <xdr:rowOff>0</xdr:rowOff>
                  </from>
                  <to>
                    <xdr:col>2</xdr:col>
                    <xdr:colOff>0</xdr:colOff>
                    <xdr:row>16</xdr:row>
                    <xdr:rowOff>0</xdr:rowOff>
                  </to>
                </anchor>
              </controlPr>
            </control>
          </mc:Choice>
        </mc:AlternateContent>
        <mc:AlternateContent xmlns:mc="http://schemas.openxmlformats.org/markup-compatibility/2006">
          <mc:Choice Requires="x14">
            <control shapeId="2059" r:id="rId14" name="Check Box 11">
              <controlPr defaultSize="0" autoFill="0" autoLine="0" autoPict="0" altText="">
                <anchor moveWithCells="1">
                  <from>
                    <xdr:col>1</xdr:col>
                    <xdr:colOff>0</xdr:colOff>
                    <xdr:row>16</xdr:row>
                    <xdr:rowOff>0</xdr:rowOff>
                  </from>
                  <to>
                    <xdr:col>2</xdr:col>
                    <xdr:colOff>0</xdr:colOff>
                    <xdr:row>17</xdr:row>
                    <xdr:rowOff>0</xdr:rowOff>
                  </to>
                </anchor>
              </controlPr>
            </control>
          </mc:Choice>
        </mc:AlternateContent>
        <mc:AlternateContent xmlns:mc="http://schemas.openxmlformats.org/markup-compatibility/2006">
          <mc:Choice Requires="x14">
            <control shapeId="2060" r:id="rId15" name="Check Box 12">
              <controlPr defaultSize="0" autoFill="0" autoLine="0" autoPict="0" altText="">
                <anchor moveWithCells="1">
                  <from>
                    <xdr:col>1</xdr:col>
                    <xdr:colOff>0</xdr:colOff>
                    <xdr:row>17</xdr:row>
                    <xdr:rowOff>0</xdr:rowOff>
                  </from>
                  <to>
                    <xdr:col>2</xdr:col>
                    <xdr:colOff>0</xdr:colOff>
                    <xdr:row>18</xdr:row>
                    <xdr:rowOff>0</xdr:rowOff>
                  </to>
                </anchor>
              </controlPr>
            </control>
          </mc:Choice>
        </mc:AlternateContent>
        <mc:AlternateContent xmlns:mc="http://schemas.openxmlformats.org/markup-compatibility/2006">
          <mc:Choice Requires="x14">
            <control shapeId="2061" r:id="rId16" name="Check Box 13">
              <controlPr defaultSize="0" autoFill="0" autoLine="0" autoPict="0" altText="">
                <anchor moveWithCells="1">
                  <from>
                    <xdr:col>1</xdr:col>
                    <xdr:colOff>0</xdr:colOff>
                    <xdr:row>18</xdr:row>
                    <xdr:rowOff>0</xdr:rowOff>
                  </from>
                  <to>
                    <xdr:col>2</xdr:col>
                    <xdr:colOff>0</xdr:colOff>
                    <xdr:row>19</xdr:row>
                    <xdr:rowOff>0</xdr:rowOff>
                  </to>
                </anchor>
              </controlPr>
            </control>
          </mc:Choice>
        </mc:AlternateContent>
        <mc:AlternateContent xmlns:mc="http://schemas.openxmlformats.org/markup-compatibility/2006">
          <mc:Choice Requires="x14">
            <control shapeId="2062" r:id="rId17" name="Check Box 14">
              <controlPr defaultSize="0" autoFill="0" autoLine="0" autoPict="0" altText="">
                <anchor moveWithCells="1">
                  <from>
                    <xdr:col>1</xdr:col>
                    <xdr:colOff>0</xdr:colOff>
                    <xdr:row>19</xdr:row>
                    <xdr:rowOff>0</xdr:rowOff>
                  </from>
                  <to>
                    <xdr:col>2</xdr:col>
                    <xdr:colOff>0</xdr:colOff>
                    <xdr:row>20</xdr:row>
                    <xdr:rowOff>0</xdr:rowOff>
                  </to>
                </anchor>
              </controlPr>
            </control>
          </mc:Choice>
        </mc:AlternateContent>
        <mc:AlternateContent xmlns:mc="http://schemas.openxmlformats.org/markup-compatibility/2006">
          <mc:Choice Requires="x14">
            <control shapeId="2063" r:id="rId18" name="Check Box 15">
              <controlPr defaultSize="0" autoFill="0" autoLine="0" autoPict="0" altText="">
                <anchor moveWithCells="1">
                  <from>
                    <xdr:col>1</xdr:col>
                    <xdr:colOff>0</xdr:colOff>
                    <xdr:row>20</xdr:row>
                    <xdr:rowOff>0</xdr:rowOff>
                  </from>
                  <to>
                    <xdr:col>2</xdr:col>
                    <xdr:colOff>0</xdr:colOff>
                    <xdr:row>21</xdr:row>
                    <xdr:rowOff>0</xdr:rowOff>
                  </to>
                </anchor>
              </controlPr>
            </control>
          </mc:Choice>
        </mc:AlternateContent>
        <mc:AlternateContent xmlns:mc="http://schemas.openxmlformats.org/markup-compatibility/2006">
          <mc:Choice Requires="x14">
            <control shapeId="2064" r:id="rId19" name="Check Box 16">
              <controlPr defaultSize="0" autoFill="0" autoLine="0" autoPict="0" altText="">
                <anchor moveWithCells="1">
                  <from>
                    <xdr:col>1</xdr:col>
                    <xdr:colOff>0</xdr:colOff>
                    <xdr:row>21</xdr:row>
                    <xdr:rowOff>0</xdr:rowOff>
                  </from>
                  <to>
                    <xdr:col>2</xdr:col>
                    <xdr:colOff>0</xdr:colOff>
                    <xdr:row>22</xdr:row>
                    <xdr:rowOff>0</xdr:rowOff>
                  </to>
                </anchor>
              </controlPr>
            </control>
          </mc:Choice>
        </mc:AlternateContent>
        <mc:AlternateContent xmlns:mc="http://schemas.openxmlformats.org/markup-compatibility/2006">
          <mc:Choice Requires="x14">
            <control shapeId="2065" r:id="rId20" name="Check Box 17">
              <controlPr defaultSize="0" autoFill="0" autoLine="0" autoPict="0" altText="">
                <anchor moveWithCells="1">
                  <from>
                    <xdr:col>1</xdr:col>
                    <xdr:colOff>0</xdr:colOff>
                    <xdr:row>22</xdr:row>
                    <xdr:rowOff>0</xdr:rowOff>
                  </from>
                  <to>
                    <xdr:col>2</xdr:col>
                    <xdr:colOff>0</xdr:colOff>
                    <xdr:row>23</xdr:row>
                    <xdr:rowOff>0</xdr:rowOff>
                  </to>
                </anchor>
              </controlPr>
            </control>
          </mc:Choice>
        </mc:AlternateContent>
        <mc:AlternateContent xmlns:mc="http://schemas.openxmlformats.org/markup-compatibility/2006">
          <mc:Choice Requires="x14">
            <control shapeId="2066" r:id="rId21" name="Check Box 18">
              <controlPr defaultSize="0" autoFill="0" autoLine="0" autoPict="0" altText="">
                <anchor moveWithCells="1">
                  <from>
                    <xdr:col>1</xdr:col>
                    <xdr:colOff>0</xdr:colOff>
                    <xdr:row>23</xdr:row>
                    <xdr:rowOff>0</xdr:rowOff>
                  </from>
                  <to>
                    <xdr:col>2</xdr:col>
                    <xdr:colOff>0</xdr:colOff>
                    <xdr:row>24</xdr:row>
                    <xdr:rowOff>0</xdr:rowOff>
                  </to>
                </anchor>
              </controlPr>
            </control>
          </mc:Choice>
        </mc:AlternateContent>
        <mc:AlternateContent xmlns:mc="http://schemas.openxmlformats.org/markup-compatibility/2006">
          <mc:Choice Requires="x14">
            <control shapeId="2067" r:id="rId22" name="Check Box 19">
              <controlPr defaultSize="0" autoFill="0" autoLine="0" autoPict="0" altText="">
                <anchor moveWithCells="1">
                  <from>
                    <xdr:col>1</xdr:col>
                    <xdr:colOff>0</xdr:colOff>
                    <xdr:row>24</xdr:row>
                    <xdr:rowOff>0</xdr:rowOff>
                  </from>
                  <to>
                    <xdr:col>2</xdr:col>
                    <xdr:colOff>0</xdr:colOff>
                    <xdr:row>25</xdr:row>
                    <xdr:rowOff>0</xdr:rowOff>
                  </to>
                </anchor>
              </controlPr>
            </control>
          </mc:Choice>
        </mc:AlternateContent>
        <mc:AlternateContent xmlns:mc="http://schemas.openxmlformats.org/markup-compatibility/2006">
          <mc:Choice Requires="x14">
            <control shapeId="2068" r:id="rId23" name="Check Box 20">
              <controlPr defaultSize="0" autoFill="0" autoLine="0" autoPict="0" altText="">
                <anchor moveWithCells="1">
                  <from>
                    <xdr:col>1</xdr:col>
                    <xdr:colOff>0</xdr:colOff>
                    <xdr:row>25</xdr:row>
                    <xdr:rowOff>0</xdr:rowOff>
                  </from>
                  <to>
                    <xdr:col>2</xdr:col>
                    <xdr:colOff>0</xdr:colOff>
                    <xdr:row>26</xdr:row>
                    <xdr:rowOff>0</xdr:rowOff>
                  </to>
                </anchor>
              </controlPr>
            </control>
          </mc:Choice>
        </mc:AlternateContent>
        <mc:AlternateContent xmlns:mc="http://schemas.openxmlformats.org/markup-compatibility/2006">
          <mc:Choice Requires="x14">
            <control shapeId="2069" r:id="rId24" name="Check Box 21">
              <controlPr defaultSize="0" autoFill="0" autoLine="0" autoPict="0" altText="">
                <anchor moveWithCells="1">
                  <from>
                    <xdr:col>1</xdr:col>
                    <xdr:colOff>0</xdr:colOff>
                    <xdr:row>26</xdr:row>
                    <xdr:rowOff>0</xdr:rowOff>
                  </from>
                  <to>
                    <xdr:col>2</xdr:col>
                    <xdr:colOff>0</xdr:colOff>
                    <xdr:row>27</xdr:row>
                    <xdr:rowOff>0</xdr:rowOff>
                  </to>
                </anchor>
              </controlPr>
            </control>
          </mc:Choice>
        </mc:AlternateContent>
        <mc:AlternateContent xmlns:mc="http://schemas.openxmlformats.org/markup-compatibility/2006">
          <mc:Choice Requires="x14">
            <control shapeId="2070" r:id="rId25" name="Check Box 22">
              <controlPr defaultSize="0" autoFill="0" autoLine="0" autoPict="0" altText="">
                <anchor moveWithCells="1">
                  <from>
                    <xdr:col>1</xdr:col>
                    <xdr:colOff>0</xdr:colOff>
                    <xdr:row>27</xdr:row>
                    <xdr:rowOff>0</xdr:rowOff>
                  </from>
                  <to>
                    <xdr:col>2</xdr:col>
                    <xdr:colOff>0</xdr:colOff>
                    <xdr:row>28</xdr:row>
                    <xdr:rowOff>0</xdr:rowOff>
                  </to>
                </anchor>
              </controlPr>
            </control>
          </mc:Choice>
        </mc:AlternateContent>
        <mc:AlternateContent xmlns:mc="http://schemas.openxmlformats.org/markup-compatibility/2006">
          <mc:Choice Requires="x14">
            <control shapeId="2071" r:id="rId26" name="Check Box 23">
              <controlPr defaultSize="0" autoFill="0" autoLine="0" autoPict="0" altText="">
                <anchor moveWithCells="1">
                  <from>
                    <xdr:col>1</xdr:col>
                    <xdr:colOff>0</xdr:colOff>
                    <xdr:row>28</xdr:row>
                    <xdr:rowOff>0</xdr:rowOff>
                  </from>
                  <to>
                    <xdr:col>2</xdr:col>
                    <xdr:colOff>0</xdr:colOff>
                    <xdr:row>29</xdr:row>
                    <xdr:rowOff>0</xdr:rowOff>
                  </to>
                </anchor>
              </controlPr>
            </control>
          </mc:Choice>
        </mc:AlternateContent>
        <mc:AlternateContent xmlns:mc="http://schemas.openxmlformats.org/markup-compatibility/2006">
          <mc:Choice Requires="x14">
            <control shapeId="2072" r:id="rId27" name="Check Box 24">
              <controlPr defaultSize="0" autoFill="0" autoLine="0" autoPict="0" altText="">
                <anchor moveWithCells="1">
                  <from>
                    <xdr:col>1</xdr:col>
                    <xdr:colOff>0</xdr:colOff>
                    <xdr:row>29</xdr:row>
                    <xdr:rowOff>0</xdr:rowOff>
                  </from>
                  <to>
                    <xdr:col>2</xdr:col>
                    <xdr:colOff>0</xdr:colOff>
                    <xdr:row>30</xdr:row>
                    <xdr:rowOff>0</xdr:rowOff>
                  </to>
                </anchor>
              </controlPr>
            </control>
          </mc:Choice>
        </mc:AlternateContent>
        <mc:AlternateContent xmlns:mc="http://schemas.openxmlformats.org/markup-compatibility/2006">
          <mc:Choice Requires="x14">
            <control shapeId="2073" r:id="rId28" name="Check Box 25">
              <controlPr defaultSize="0" autoFill="0" autoLine="0" autoPict="0" altText="">
                <anchor moveWithCells="1">
                  <from>
                    <xdr:col>1</xdr:col>
                    <xdr:colOff>0</xdr:colOff>
                    <xdr:row>30</xdr:row>
                    <xdr:rowOff>0</xdr:rowOff>
                  </from>
                  <to>
                    <xdr:col>2</xdr:col>
                    <xdr:colOff>0</xdr:colOff>
                    <xdr:row>31</xdr:row>
                    <xdr:rowOff>0</xdr:rowOff>
                  </to>
                </anchor>
              </controlPr>
            </control>
          </mc:Choice>
        </mc:AlternateContent>
        <mc:AlternateContent xmlns:mc="http://schemas.openxmlformats.org/markup-compatibility/2006">
          <mc:Choice Requires="x14">
            <control shapeId="2074" r:id="rId29" name="Check Box 26">
              <controlPr defaultSize="0" autoFill="0" autoLine="0" autoPict="0" altText="">
                <anchor moveWithCells="1">
                  <from>
                    <xdr:col>1</xdr:col>
                    <xdr:colOff>0</xdr:colOff>
                    <xdr:row>31</xdr:row>
                    <xdr:rowOff>0</xdr:rowOff>
                  </from>
                  <to>
                    <xdr:col>2</xdr:col>
                    <xdr:colOff>0</xdr:colOff>
                    <xdr:row>32</xdr:row>
                    <xdr:rowOff>0</xdr:rowOff>
                  </to>
                </anchor>
              </controlPr>
            </control>
          </mc:Choice>
        </mc:AlternateContent>
        <mc:AlternateContent xmlns:mc="http://schemas.openxmlformats.org/markup-compatibility/2006">
          <mc:Choice Requires="x14">
            <control shapeId="2075" r:id="rId30" name="Check Box 27">
              <controlPr defaultSize="0" autoFill="0" autoLine="0" autoPict="0" altText="">
                <anchor moveWithCells="1">
                  <from>
                    <xdr:col>1</xdr:col>
                    <xdr:colOff>0</xdr:colOff>
                    <xdr:row>32</xdr:row>
                    <xdr:rowOff>0</xdr:rowOff>
                  </from>
                  <to>
                    <xdr:col>2</xdr:col>
                    <xdr:colOff>0</xdr:colOff>
                    <xdr:row>33</xdr:row>
                    <xdr:rowOff>0</xdr:rowOff>
                  </to>
                </anchor>
              </controlPr>
            </control>
          </mc:Choice>
        </mc:AlternateContent>
        <mc:AlternateContent xmlns:mc="http://schemas.openxmlformats.org/markup-compatibility/2006">
          <mc:Choice Requires="x14">
            <control shapeId="2076" r:id="rId31" name="Check Box 28">
              <controlPr defaultSize="0" autoFill="0" autoLine="0" autoPict="0" altText="">
                <anchor moveWithCells="1">
                  <from>
                    <xdr:col>1</xdr:col>
                    <xdr:colOff>0</xdr:colOff>
                    <xdr:row>33</xdr:row>
                    <xdr:rowOff>0</xdr:rowOff>
                  </from>
                  <to>
                    <xdr:col>2</xdr:col>
                    <xdr:colOff>0</xdr:colOff>
                    <xdr:row>34</xdr:row>
                    <xdr:rowOff>0</xdr:rowOff>
                  </to>
                </anchor>
              </controlPr>
            </control>
          </mc:Choice>
        </mc:AlternateContent>
        <mc:AlternateContent xmlns:mc="http://schemas.openxmlformats.org/markup-compatibility/2006">
          <mc:Choice Requires="x14">
            <control shapeId="2077" r:id="rId32" name="Check Box 29">
              <controlPr defaultSize="0" autoFill="0" autoLine="0" autoPict="0" altText="">
                <anchor moveWithCells="1">
                  <from>
                    <xdr:col>1</xdr:col>
                    <xdr:colOff>0</xdr:colOff>
                    <xdr:row>34</xdr:row>
                    <xdr:rowOff>0</xdr:rowOff>
                  </from>
                  <to>
                    <xdr:col>2</xdr:col>
                    <xdr:colOff>0</xdr:colOff>
                    <xdr:row>35</xdr:row>
                    <xdr:rowOff>0</xdr:rowOff>
                  </to>
                </anchor>
              </controlPr>
            </control>
          </mc:Choice>
        </mc:AlternateContent>
        <mc:AlternateContent xmlns:mc="http://schemas.openxmlformats.org/markup-compatibility/2006">
          <mc:Choice Requires="x14">
            <control shapeId="2078" r:id="rId33" name="Check Box 30">
              <controlPr defaultSize="0" autoFill="0" autoLine="0" autoPict="0" altText="">
                <anchor moveWithCells="1">
                  <from>
                    <xdr:col>1</xdr:col>
                    <xdr:colOff>0</xdr:colOff>
                    <xdr:row>35</xdr:row>
                    <xdr:rowOff>0</xdr:rowOff>
                  </from>
                  <to>
                    <xdr:col>2</xdr:col>
                    <xdr:colOff>0</xdr:colOff>
                    <xdr:row>36</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tabColor theme="4" tint="-0.499984740745262"/>
  </sheetPr>
  <dimension ref="A1:CQ96"/>
  <sheetViews>
    <sheetView zoomScaleNormal="100" workbookViewId="0">
      <pane xSplit="5" ySplit="6" topLeftCell="F34" activePane="bottomRight" state="frozen"/>
      <selection pane="topRight" activeCell="F1" sqref="F1"/>
      <selection pane="bottomLeft" activeCell="A5" sqref="A5"/>
      <selection pane="bottomRight" activeCell="F65" sqref="F65"/>
    </sheetView>
  </sheetViews>
  <sheetFormatPr baseColWidth="10" defaultColWidth="11.42578125" defaultRowHeight="15" x14ac:dyDescent="0.25"/>
  <cols>
    <col min="1" max="2" width="5" style="1" customWidth="1"/>
    <col min="3" max="3" width="5" style="2" customWidth="1"/>
    <col min="4" max="4" width="35.7109375" style="2" customWidth="1"/>
    <col min="5" max="5" width="21.42578125" style="2" customWidth="1"/>
    <col min="6" max="6" width="6.42578125" customWidth="1"/>
    <col min="7" max="7" width="12.85546875" customWidth="1"/>
    <col min="8" max="8" width="21.42578125" customWidth="1"/>
    <col min="9" max="9" width="6.42578125" customWidth="1"/>
    <col min="10" max="10" width="12.85546875" customWidth="1"/>
    <col min="11" max="11" width="21.42578125" customWidth="1"/>
    <col min="12" max="12" width="6.42578125" customWidth="1"/>
    <col min="13" max="13" width="12.85546875" customWidth="1"/>
    <col min="14" max="14" width="21.42578125" customWidth="1"/>
    <col min="15" max="15" width="6.42578125" customWidth="1"/>
    <col min="16" max="16" width="12.85546875" customWidth="1"/>
    <col min="17" max="17" width="21.42578125" customWidth="1"/>
    <col min="18" max="18" width="6.42578125" customWidth="1"/>
    <col min="19" max="19" width="12.85546875" customWidth="1"/>
    <col min="20" max="20" width="21.42578125" customWidth="1"/>
    <col min="21" max="21" width="6.42578125" customWidth="1"/>
    <col min="22" max="22" width="12.85546875" customWidth="1"/>
    <col min="23" max="23" width="21.42578125" customWidth="1"/>
    <col min="24" max="24" width="6.42578125" customWidth="1"/>
    <col min="25" max="25" width="12.85546875" customWidth="1"/>
    <col min="26" max="26" width="21.42578125" customWidth="1"/>
    <col min="27" max="27" width="6.42578125" customWidth="1"/>
    <col min="28" max="28" width="12.85546875" customWidth="1"/>
    <col min="29" max="29" width="21.42578125" customWidth="1"/>
    <col min="30" max="30" width="6.42578125" customWidth="1"/>
    <col min="31" max="31" width="12.85546875" customWidth="1"/>
    <col min="32" max="32" width="21.42578125" customWidth="1"/>
    <col min="33" max="33" width="6.42578125" customWidth="1"/>
    <col min="34" max="34" width="12.85546875" customWidth="1"/>
    <col min="35" max="35" width="21.42578125" customWidth="1"/>
    <col min="36" max="36" width="6.42578125" customWidth="1"/>
    <col min="37" max="37" width="12.85546875" customWidth="1"/>
    <col min="38" max="38" width="21.42578125" customWidth="1"/>
    <col min="39" max="39" width="6.42578125" customWidth="1"/>
    <col min="40" max="40" width="12.85546875" customWidth="1"/>
    <col min="41" max="41" width="21.42578125" customWidth="1"/>
    <col min="42" max="42" width="6.42578125" customWidth="1"/>
    <col min="43" max="43" width="12.85546875" customWidth="1"/>
    <col min="44" max="44" width="21.42578125" customWidth="1"/>
    <col min="45" max="45" width="6.42578125" customWidth="1"/>
    <col min="46" max="46" width="12.85546875" customWidth="1"/>
    <col min="47" max="47" width="21.42578125" customWidth="1"/>
    <col min="48" max="48" width="6.42578125" customWidth="1"/>
    <col min="49" max="49" width="12.85546875" customWidth="1"/>
    <col min="50" max="50" width="21.42578125" customWidth="1"/>
    <col min="51" max="51" width="6.42578125" customWidth="1"/>
    <col min="52" max="52" width="12.85546875" customWidth="1"/>
    <col min="53" max="53" width="21.42578125" customWidth="1"/>
    <col min="54" max="54" width="6.42578125" customWidth="1"/>
    <col min="55" max="55" width="12.85546875" customWidth="1"/>
    <col min="56" max="56" width="21.42578125" customWidth="1"/>
    <col min="57" max="57" width="6.42578125" customWidth="1"/>
    <col min="58" max="58" width="12.85546875" customWidth="1"/>
    <col min="59" max="59" width="21.42578125" customWidth="1"/>
    <col min="60" max="60" width="6.42578125" customWidth="1"/>
    <col min="61" max="61" width="12.85546875" customWidth="1"/>
    <col min="62" max="62" width="21.42578125" customWidth="1"/>
    <col min="63" max="63" width="6.42578125" customWidth="1"/>
    <col min="64" max="64" width="12.85546875" customWidth="1"/>
    <col min="65" max="65" width="21.42578125" customWidth="1"/>
    <col min="66" max="66" width="6.42578125" customWidth="1"/>
    <col min="67" max="67" width="12.85546875" customWidth="1"/>
    <col min="68" max="68" width="21.42578125" customWidth="1"/>
    <col min="69" max="69" width="6.42578125" customWidth="1"/>
    <col min="70" max="70" width="12.85546875" customWidth="1"/>
    <col min="71" max="71" width="21.42578125" customWidth="1"/>
    <col min="72" max="72" width="6.42578125" customWidth="1"/>
    <col min="73" max="73" width="12.85546875" customWidth="1"/>
    <col min="74" max="74" width="21.42578125" customWidth="1"/>
    <col min="75" max="75" width="6.42578125" customWidth="1"/>
    <col min="76" max="76" width="12.85546875" customWidth="1"/>
    <col min="77" max="77" width="21.42578125" customWidth="1"/>
    <col min="78" max="78" width="6.42578125" customWidth="1"/>
    <col min="79" max="79" width="12.85546875" customWidth="1"/>
    <col min="80" max="80" width="21.42578125" customWidth="1"/>
    <col min="81" max="81" width="6.42578125" customWidth="1"/>
    <col min="82" max="82" width="12.85546875" customWidth="1"/>
    <col min="83" max="83" width="21.42578125" customWidth="1"/>
    <col min="84" max="84" width="6.42578125" customWidth="1"/>
    <col min="85" max="85" width="12.85546875" customWidth="1"/>
    <col min="86" max="86" width="21.42578125" customWidth="1"/>
    <col min="87" max="87" width="6.42578125" customWidth="1"/>
    <col min="88" max="88" width="12.85546875" customWidth="1"/>
    <col min="89" max="89" width="21.42578125" customWidth="1"/>
    <col min="90" max="90" width="6.42578125" customWidth="1"/>
    <col min="91" max="91" width="12.85546875" customWidth="1"/>
    <col min="92" max="92" width="21.42578125" customWidth="1"/>
    <col min="93" max="93" width="6.42578125" customWidth="1"/>
    <col min="94" max="94" width="12.85546875" customWidth="1"/>
    <col min="95" max="95" width="21.42578125" customWidth="1"/>
  </cols>
  <sheetData>
    <row r="1" spans="1:95" s="3" customFormat="1" x14ac:dyDescent="0.25">
      <c r="A1" s="5"/>
      <c r="B1" s="5"/>
      <c r="C1" s="6"/>
      <c r="D1" s="6"/>
      <c r="E1" s="6"/>
    </row>
    <row r="2" spans="1:95" s="3" customFormat="1" x14ac:dyDescent="0.25">
      <c r="A2" s="5"/>
      <c r="B2" s="5"/>
      <c r="C2" s="6"/>
      <c r="D2" s="6"/>
      <c r="E2" s="6"/>
    </row>
    <row r="3" spans="1:95" s="10" customFormat="1" ht="27" customHeight="1" x14ac:dyDescent="0.25">
      <c r="A3" s="270" t="s">
        <v>23</v>
      </c>
      <c r="B3" s="270"/>
      <c r="C3" s="270"/>
      <c r="D3" s="270"/>
      <c r="E3" s="271"/>
    </row>
    <row r="4" spans="1:95" s="10" customFormat="1" x14ac:dyDescent="0.25">
      <c r="A4" s="40"/>
      <c r="B4" s="40"/>
      <c r="C4" s="9"/>
      <c r="D4" s="9"/>
      <c r="E4" s="9"/>
    </row>
    <row r="5" spans="1:95" s="10" customFormat="1" ht="17.25" customHeight="1" thickBot="1" x14ac:dyDescent="0.3">
      <c r="A5" s="7" t="s">
        <v>24</v>
      </c>
      <c r="B5" s="8"/>
      <c r="C5" s="7"/>
      <c r="D5" s="9"/>
      <c r="E5" s="9"/>
    </row>
    <row r="6" spans="1:95" s="14" customFormat="1" ht="30" customHeight="1" x14ac:dyDescent="0.2">
      <c r="A6" s="59" t="s">
        <v>25</v>
      </c>
      <c r="B6" s="60" t="s">
        <v>26</v>
      </c>
      <c r="C6" s="60" t="s">
        <v>27</v>
      </c>
      <c r="D6" s="291" t="s">
        <v>28</v>
      </c>
      <c r="E6" s="293"/>
      <c r="F6" s="291" t="str">
        <f>IF(SUMMARY!C7="","",SUMMARY!I7)</f>
        <v/>
      </c>
      <c r="G6" s="292"/>
      <c r="H6" s="293"/>
      <c r="I6" s="291" t="str">
        <f>IF(SUMMARY!C8="","",SUMMARY!I8)</f>
        <v/>
      </c>
      <c r="J6" s="292" t="s">
        <v>29</v>
      </c>
      <c r="K6" s="293" t="s">
        <v>30</v>
      </c>
      <c r="L6" s="291" t="str">
        <f>IF(SUMMARY!C9="","",SUMMARY!I9)</f>
        <v/>
      </c>
      <c r="M6" s="292"/>
      <c r="N6" s="293"/>
      <c r="O6" s="291" t="str">
        <f>IF(SUMMARY!C10="","",SUMMARY!I10)</f>
        <v/>
      </c>
      <c r="P6" s="292"/>
      <c r="Q6" s="293"/>
      <c r="R6" s="291" t="str">
        <f>IF(SUMMARY!C11="","",SUMMARY!I11)</f>
        <v/>
      </c>
      <c r="S6" s="292"/>
      <c r="T6" s="293"/>
      <c r="U6" s="291" t="str">
        <f>IF(SUMMARY!C12="","",SUMMARY!I12)</f>
        <v/>
      </c>
      <c r="V6" s="292"/>
      <c r="W6" s="293"/>
      <c r="X6" s="291" t="str">
        <f>IF(SUMMARY!C13="","",SUMMARY!I13)</f>
        <v/>
      </c>
      <c r="Y6" s="292"/>
      <c r="Z6" s="293"/>
      <c r="AA6" s="291" t="str">
        <f>IF(SUMMARY!C14="","",SUMMARY!I14)</f>
        <v/>
      </c>
      <c r="AB6" s="292"/>
      <c r="AC6" s="293"/>
      <c r="AD6" s="291" t="str">
        <f>IF(SUMMARY!C15="","",SUMMARY!I15)</f>
        <v/>
      </c>
      <c r="AE6" s="292"/>
      <c r="AF6" s="293"/>
      <c r="AG6" s="291" t="str">
        <f>IF(SUMMARY!C16="","",SUMMARY!I16)</f>
        <v/>
      </c>
      <c r="AH6" s="292"/>
      <c r="AI6" s="293"/>
      <c r="AJ6" s="291" t="str">
        <f>IF(SUMMARY!C17="","",SUMMARY!I17)</f>
        <v/>
      </c>
      <c r="AK6" s="292"/>
      <c r="AL6" s="293"/>
      <c r="AM6" s="291" t="str">
        <f>IF(SUMMARY!C18="","",SUMMARY!I18)</f>
        <v/>
      </c>
      <c r="AN6" s="292"/>
      <c r="AO6" s="293"/>
      <c r="AP6" s="291" t="str">
        <f>IF(SUMMARY!C19="","",SUMMARY!I19)</f>
        <v/>
      </c>
      <c r="AQ6" s="292"/>
      <c r="AR6" s="293"/>
      <c r="AS6" s="291" t="str">
        <f>IF(SUMMARY!C20="","",SUMMARY!I20)</f>
        <v/>
      </c>
      <c r="AT6" s="292"/>
      <c r="AU6" s="293"/>
      <c r="AV6" s="291" t="str">
        <f>IF(SUMMARY!C21="","",SUMMARY!I21)</f>
        <v/>
      </c>
      <c r="AW6" s="292"/>
      <c r="AX6" s="293"/>
      <c r="AY6" s="291" t="str">
        <f>IF(SUMMARY!C22="","",SUMMARY!I22)</f>
        <v/>
      </c>
      <c r="AZ6" s="292"/>
      <c r="BA6" s="293"/>
      <c r="BB6" s="291" t="str">
        <f>IF(SUMMARY!C23="","",SUMMARY!I23)</f>
        <v/>
      </c>
      <c r="BC6" s="292"/>
      <c r="BD6" s="293"/>
      <c r="BE6" s="291" t="str">
        <f>IF(SUMMARY!C24="","",SUMMARY!I24)</f>
        <v/>
      </c>
      <c r="BF6" s="292"/>
      <c r="BG6" s="293"/>
      <c r="BH6" s="291" t="str">
        <f>IF(SUMMARY!C25="","",SUMMARY!I25)</f>
        <v/>
      </c>
      <c r="BI6" s="292"/>
      <c r="BJ6" s="293"/>
      <c r="BK6" s="291" t="str">
        <f>IF(SUMMARY!C26="","",SUMMARY!I26)</f>
        <v/>
      </c>
      <c r="BL6" s="292"/>
      <c r="BM6" s="293"/>
      <c r="BN6" s="291" t="str">
        <f>IF(SUMMARY!C27="","",SUMMARY!I27)</f>
        <v/>
      </c>
      <c r="BO6" s="292"/>
      <c r="BP6" s="293"/>
      <c r="BQ6" s="291" t="str">
        <f>IF(SUMMARY!C28="","",SUMMARY!I28)</f>
        <v/>
      </c>
      <c r="BR6" s="292"/>
      <c r="BS6" s="293"/>
      <c r="BT6" s="291" t="str">
        <f>IF(SUMMARY!C29="","",SUMMARY!I29)</f>
        <v/>
      </c>
      <c r="BU6" s="292"/>
      <c r="BV6" s="293"/>
      <c r="BW6" s="291" t="str">
        <f>IF(SUMMARY!C30="","",SUMMARY!I30)</f>
        <v/>
      </c>
      <c r="BX6" s="292"/>
      <c r="BY6" s="293"/>
      <c r="BZ6" s="291" t="str">
        <f>IF(SUMMARY!C31="","",SUMMARY!I31)</f>
        <v/>
      </c>
      <c r="CA6" s="292"/>
      <c r="CB6" s="293"/>
      <c r="CC6" s="291" t="str">
        <f>IF(SUMMARY!C32="","",SUMMARY!I32)</f>
        <v/>
      </c>
      <c r="CD6" s="292"/>
      <c r="CE6" s="293"/>
      <c r="CF6" s="291" t="str">
        <f>IF(SUMMARY!C33="","",SUMMARY!I33)</f>
        <v/>
      </c>
      <c r="CG6" s="292"/>
      <c r="CH6" s="293"/>
      <c r="CI6" s="291" t="str">
        <f>IF(SUMMARY!C34="","",SUMMARY!I34)</f>
        <v/>
      </c>
      <c r="CJ6" s="292"/>
      <c r="CK6" s="293"/>
      <c r="CL6" s="291" t="str">
        <f>IF(SUMMARY!C35="","",SUMMARY!I35)</f>
        <v/>
      </c>
      <c r="CM6" s="292"/>
      <c r="CN6" s="292"/>
      <c r="CO6" s="291" t="str">
        <f>IF(SUMMARY!C36="","",SUMMARY!I36)</f>
        <v/>
      </c>
      <c r="CP6" s="292"/>
      <c r="CQ6" s="292"/>
    </row>
    <row r="7" spans="1:95" ht="18.75" customHeight="1" x14ac:dyDescent="0.25">
      <c r="A7" s="330" t="s">
        <v>31</v>
      </c>
      <c r="B7" s="330"/>
      <c r="C7" s="330"/>
      <c r="D7" s="330"/>
      <c r="E7" s="331"/>
      <c r="F7" s="276"/>
      <c r="G7" s="275"/>
      <c r="H7" s="275"/>
      <c r="I7" s="275"/>
      <c r="J7" s="275"/>
      <c r="K7" s="275"/>
      <c r="L7" s="275"/>
      <c r="M7" s="275"/>
      <c r="N7" s="275"/>
      <c r="O7" s="275"/>
      <c r="P7" s="275"/>
      <c r="Q7" s="275"/>
      <c r="R7" s="275"/>
      <c r="S7" s="275"/>
      <c r="T7" s="275"/>
      <c r="U7" s="275"/>
      <c r="V7" s="275"/>
      <c r="W7" s="275"/>
      <c r="X7" s="275"/>
      <c r="Y7" s="275"/>
      <c r="Z7" s="275"/>
      <c r="AA7" s="275"/>
      <c r="AB7" s="275"/>
      <c r="AC7" s="275"/>
      <c r="AD7" s="275"/>
      <c r="AE7" s="275"/>
      <c r="AF7" s="275"/>
      <c r="AG7" s="275"/>
      <c r="AH7" s="275"/>
      <c r="AI7" s="275"/>
      <c r="AJ7" s="276"/>
      <c r="AK7" s="275"/>
      <c r="AL7" s="275"/>
      <c r="AM7" s="275"/>
      <c r="AN7" s="275"/>
      <c r="AO7" s="275"/>
      <c r="AP7" s="275"/>
      <c r="AQ7" s="275"/>
      <c r="AR7" s="275"/>
      <c r="AS7" s="275"/>
      <c r="AT7" s="275"/>
      <c r="AU7" s="275"/>
      <c r="AV7" s="275"/>
      <c r="AW7" s="275"/>
      <c r="AX7" s="275"/>
      <c r="AY7" s="275"/>
      <c r="AZ7" s="275"/>
      <c r="BA7" s="275"/>
      <c r="BB7" s="275"/>
      <c r="BC7" s="275"/>
      <c r="BD7" s="275"/>
      <c r="BE7" s="275"/>
      <c r="BF7" s="275"/>
      <c r="BG7" s="275"/>
      <c r="BH7" s="275"/>
      <c r="BI7" s="275"/>
      <c r="BJ7" s="275"/>
      <c r="BK7" s="275"/>
      <c r="BL7" s="275"/>
      <c r="BM7" s="275"/>
      <c r="BN7" s="275"/>
      <c r="BO7" s="275"/>
      <c r="BP7" s="275"/>
      <c r="BQ7" s="275"/>
      <c r="BR7" s="275"/>
      <c r="BS7" s="275"/>
      <c r="BT7" s="275"/>
      <c r="BU7" s="275"/>
      <c r="BV7" s="275"/>
      <c r="BW7" s="275"/>
      <c r="BX7" s="275"/>
      <c r="BY7" s="275"/>
      <c r="BZ7" s="275"/>
      <c r="CA7" s="275"/>
      <c r="CB7" s="275"/>
      <c r="CC7" s="275"/>
      <c r="CD7" s="275"/>
      <c r="CE7" s="275"/>
      <c r="CF7" s="275"/>
      <c r="CG7" s="275"/>
      <c r="CH7" s="275"/>
      <c r="CI7" s="275"/>
      <c r="CJ7" s="275"/>
      <c r="CK7" s="275"/>
      <c r="CL7" s="275"/>
      <c r="CM7" s="275"/>
      <c r="CN7" s="275"/>
      <c r="CO7" s="276"/>
      <c r="CP7" s="275"/>
      <c r="CQ7" s="275"/>
    </row>
    <row r="8" spans="1:95" s="14" customFormat="1" ht="15" customHeight="1" x14ac:dyDescent="0.2">
      <c r="A8" s="61" t="s">
        <v>32</v>
      </c>
      <c r="B8" s="61"/>
      <c r="C8" s="61"/>
      <c r="D8" s="324" t="s">
        <v>33</v>
      </c>
      <c r="E8" s="325"/>
      <c r="F8" s="300" t="str">
        <f>IF(SUMMARY!$D7="","",SUMMARY!$D7)</f>
        <v/>
      </c>
      <c r="G8" s="301"/>
      <c r="H8" s="301"/>
      <c r="I8" s="300" t="str">
        <f>IF(SUMMARY!$D8="","",SUMMARY!$D8)</f>
        <v/>
      </c>
      <c r="J8" s="301"/>
      <c r="K8" s="301"/>
      <c r="L8" s="300" t="str">
        <f>IF(SUMMARY!$D9="","",SUMMARY!$D9)</f>
        <v/>
      </c>
      <c r="M8" s="301"/>
      <c r="N8" s="301"/>
      <c r="O8" s="300" t="str">
        <f>IF(SUMMARY!$D10="","",SUMMARY!$D10)</f>
        <v/>
      </c>
      <c r="P8" s="301"/>
      <c r="Q8" s="301"/>
      <c r="R8" s="300" t="str">
        <f>IF(SUMMARY!$D11="","",SUMMARY!$D11)</f>
        <v/>
      </c>
      <c r="S8" s="301"/>
      <c r="T8" s="301"/>
      <c r="U8" s="300" t="str">
        <f>IF(SUMMARY!$D12="","",SUMMARY!$D12)</f>
        <v/>
      </c>
      <c r="V8" s="301"/>
      <c r="W8" s="301"/>
      <c r="X8" s="300" t="str">
        <f>IF(SUMMARY!$D13="","",SUMMARY!$D13)</f>
        <v/>
      </c>
      <c r="Y8" s="301"/>
      <c r="Z8" s="301"/>
      <c r="AA8" s="300" t="str">
        <f>IF(SUMMARY!$D14="","",SUMMARY!$D14)</f>
        <v/>
      </c>
      <c r="AB8" s="301"/>
      <c r="AC8" s="301"/>
      <c r="AD8" s="300" t="str">
        <f>IF(SUMMARY!$D15="","",SUMMARY!$D15)</f>
        <v/>
      </c>
      <c r="AE8" s="301"/>
      <c r="AF8" s="301"/>
      <c r="AG8" s="300" t="str">
        <f>IF(SUMMARY!$D16="","",SUMMARY!$D16)</f>
        <v/>
      </c>
      <c r="AH8" s="301"/>
      <c r="AI8" s="301"/>
      <c r="AJ8" s="300" t="str">
        <f>IF(SUMMARY!$D17="","",SUMMARY!$D17)</f>
        <v/>
      </c>
      <c r="AK8" s="301"/>
      <c r="AL8" s="301"/>
      <c r="AM8" s="300" t="str">
        <f>IF(SUMMARY!$D18="","",SUMMARY!$D18)</f>
        <v/>
      </c>
      <c r="AN8" s="301"/>
      <c r="AO8" s="301"/>
      <c r="AP8" s="300" t="str">
        <f>IF(SUMMARY!$D19="","",SUMMARY!$D19)</f>
        <v/>
      </c>
      <c r="AQ8" s="301"/>
      <c r="AR8" s="301"/>
      <c r="AS8" s="300" t="str">
        <f>IF(SUMMARY!$D20="","",SUMMARY!$D20)</f>
        <v/>
      </c>
      <c r="AT8" s="301"/>
      <c r="AU8" s="301"/>
      <c r="AV8" s="300" t="str">
        <f>IF(SUMMARY!$D21="","",SUMMARY!$D21)</f>
        <v/>
      </c>
      <c r="AW8" s="301"/>
      <c r="AX8" s="301"/>
      <c r="AY8" s="300" t="str">
        <f>IF(SUMMARY!$D22="","",SUMMARY!$D22)</f>
        <v/>
      </c>
      <c r="AZ8" s="301"/>
      <c r="BA8" s="301"/>
      <c r="BB8" s="300" t="str">
        <f>IF(SUMMARY!$D23="","",SUMMARY!$D23)</f>
        <v/>
      </c>
      <c r="BC8" s="301"/>
      <c r="BD8" s="301"/>
      <c r="BE8" s="300" t="str">
        <f>IF(SUMMARY!$D24="","",SUMMARY!$D24)</f>
        <v/>
      </c>
      <c r="BF8" s="301"/>
      <c r="BG8" s="301"/>
      <c r="BH8" s="300" t="str">
        <f>IF(SUMMARY!$D25="","",SUMMARY!$D25)</f>
        <v/>
      </c>
      <c r="BI8" s="301"/>
      <c r="BJ8" s="301"/>
      <c r="BK8" s="300" t="str">
        <f>IF(SUMMARY!$D26="","",SUMMARY!$D26)</f>
        <v/>
      </c>
      <c r="BL8" s="301"/>
      <c r="BM8" s="301"/>
      <c r="BN8" s="300" t="str">
        <f>IF(SUMMARY!$D27="","",SUMMARY!$D27)</f>
        <v/>
      </c>
      <c r="BO8" s="301"/>
      <c r="BP8" s="301"/>
      <c r="BQ8" s="300" t="str">
        <f>IF(SUMMARY!$D28="","",SUMMARY!$D28)</f>
        <v/>
      </c>
      <c r="BR8" s="301"/>
      <c r="BS8" s="301"/>
      <c r="BT8" s="300" t="str">
        <f>IF(SUMMARY!$D29="","",SUMMARY!$D29)</f>
        <v/>
      </c>
      <c r="BU8" s="301"/>
      <c r="BV8" s="301"/>
      <c r="BW8" s="300" t="str">
        <f>IF(SUMMARY!$D30="","",SUMMARY!$D30)</f>
        <v/>
      </c>
      <c r="BX8" s="301"/>
      <c r="BY8" s="301"/>
      <c r="BZ8" s="300" t="str">
        <f>IF(SUMMARY!$D31="","",SUMMARY!$D31)</f>
        <v/>
      </c>
      <c r="CA8" s="301"/>
      <c r="CB8" s="301"/>
      <c r="CC8" s="300" t="str">
        <f>IF(SUMMARY!$D32="","",SUMMARY!$D32)</f>
        <v/>
      </c>
      <c r="CD8" s="301"/>
      <c r="CE8" s="301"/>
      <c r="CF8" s="300" t="str">
        <f>IF(SUMMARY!$D33="","",SUMMARY!$D33)</f>
        <v/>
      </c>
      <c r="CG8" s="301"/>
      <c r="CH8" s="301"/>
      <c r="CI8" s="300" t="str">
        <f>IF(SUMMARY!$D34="","",SUMMARY!$D34)</f>
        <v/>
      </c>
      <c r="CJ8" s="301"/>
      <c r="CK8" s="301"/>
      <c r="CL8" s="300" t="str">
        <f>IF(SUMMARY!$D35="","",SUMMARY!$D35)</f>
        <v/>
      </c>
      <c r="CM8" s="301"/>
      <c r="CN8" s="301"/>
      <c r="CO8" s="300" t="str">
        <f>IF(SUMMARY!$D36="","",SUMMARY!$D36)</f>
        <v/>
      </c>
      <c r="CP8" s="301"/>
      <c r="CQ8" s="301"/>
    </row>
    <row r="9" spans="1:95" s="14" customFormat="1" ht="15" customHeight="1" x14ac:dyDescent="0.2">
      <c r="A9" s="62" t="s">
        <v>32</v>
      </c>
      <c r="B9" s="62"/>
      <c r="C9" s="62"/>
      <c r="D9" s="322" t="s">
        <v>34</v>
      </c>
      <c r="E9" s="323"/>
      <c r="F9" s="297" t="str">
        <f>IF(SUMMARY!$E7="","",SUMMARY!$E7)</f>
        <v/>
      </c>
      <c r="G9" s="298"/>
      <c r="H9" s="299"/>
      <c r="I9" s="297" t="str">
        <f>IF(SUMMARY!$E8="","",SUMMARY!$E8)</f>
        <v/>
      </c>
      <c r="J9" s="298"/>
      <c r="K9" s="299"/>
      <c r="L9" s="297" t="str">
        <f>IF(SUMMARY!$E9="","",SUMMARY!$E9)</f>
        <v/>
      </c>
      <c r="M9" s="298"/>
      <c r="N9" s="299"/>
      <c r="O9" s="297" t="str">
        <f>IF(SUMMARY!$E10="","",SUMMARY!$E10)</f>
        <v/>
      </c>
      <c r="P9" s="298"/>
      <c r="Q9" s="299"/>
      <c r="R9" s="297" t="str">
        <f>IF(SUMMARY!$E11="","",SUMMARY!$E11)</f>
        <v/>
      </c>
      <c r="S9" s="298"/>
      <c r="T9" s="299"/>
      <c r="U9" s="297" t="str">
        <f>IF(SUMMARY!$E12="","",SUMMARY!$E12)</f>
        <v/>
      </c>
      <c r="V9" s="298"/>
      <c r="W9" s="299"/>
      <c r="X9" s="297" t="str">
        <f>IF(SUMMARY!$E13="","",SUMMARY!$E13)</f>
        <v/>
      </c>
      <c r="Y9" s="298"/>
      <c r="Z9" s="299"/>
      <c r="AA9" s="297" t="str">
        <f>IF(SUMMARY!$E14="","",SUMMARY!$E14)</f>
        <v/>
      </c>
      <c r="AB9" s="298"/>
      <c r="AC9" s="299"/>
      <c r="AD9" s="297" t="str">
        <f>IF(SUMMARY!$E15="","",SUMMARY!$E15)</f>
        <v/>
      </c>
      <c r="AE9" s="298"/>
      <c r="AF9" s="299"/>
      <c r="AG9" s="297" t="str">
        <f>IF(SUMMARY!$E16="","",SUMMARY!$E16)</f>
        <v/>
      </c>
      <c r="AH9" s="298"/>
      <c r="AI9" s="299"/>
      <c r="AJ9" s="297" t="str">
        <f>IF(SUMMARY!$E17="","",SUMMARY!$E17)</f>
        <v/>
      </c>
      <c r="AK9" s="298"/>
      <c r="AL9" s="299"/>
      <c r="AM9" s="297" t="str">
        <f>IF(SUMMARY!$E18="","",SUMMARY!$E18)</f>
        <v/>
      </c>
      <c r="AN9" s="298"/>
      <c r="AO9" s="299"/>
      <c r="AP9" s="297" t="str">
        <f>IF(SUMMARY!$E19="","",SUMMARY!$E19)</f>
        <v/>
      </c>
      <c r="AQ9" s="298"/>
      <c r="AR9" s="299"/>
      <c r="AS9" s="297" t="str">
        <f>IF(SUMMARY!$E20="","",SUMMARY!$E20)</f>
        <v/>
      </c>
      <c r="AT9" s="298"/>
      <c r="AU9" s="299"/>
      <c r="AV9" s="297" t="str">
        <f>IF(SUMMARY!$E21="","",SUMMARY!$E21)</f>
        <v/>
      </c>
      <c r="AW9" s="298"/>
      <c r="AX9" s="299"/>
      <c r="AY9" s="297" t="str">
        <f>IF(SUMMARY!$E22="","",SUMMARY!$E22)</f>
        <v/>
      </c>
      <c r="AZ9" s="298"/>
      <c r="BA9" s="299"/>
      <c r="BB9" s="297" t="str">
        <f>IF(SUMMARY!$E23="","",SUMMARY!$E23)</f>
        <v/>
      </c>
      <c r="BC9" s="298"/>
      <c r="BD9" s="299"/>
      <c r="BE9" s="297" t="str">
        <f>IF(SUMMARY!$E24="","",SUMMARY!$E24)</f>
        <v/>
      </c>
      <c r="BF9" s="298"/>
      <c r="BG9" s="299"/>
      <c r="BH9" s="297" t="str">
        <f>IF(SUMMARY!$E25="","",SUMMARY!$E25)</f>
        <v/>
      </c>
      <c r="BI9" s="298"/>
      <c r="BJ9" s="299"/>
      <c r="BK9" s="297" t="str">
        <f>IF(SUMMARY!$E26="","",SUMMARY!$E26)</f>
        <v/>
      </c>
      <c r="BL9" s="298"/>
      <c r="BM9" s="299"/>
      <c r="BN9" s="297" t="str">
        <f>IF(SUMMARY!$E27="","",SUMMARY!$E27)</f>
        <v/>
      </c>
      <c r="BO9" s="298"/>
      <c r="BP9" s="299"/>
      <c r="BQ9" s="297" t="str">
        <f>IF(SUMMARY!$E28="","",SUMMARY!$E28)</f>
        <v/>
      </c>
      <c r="BR9" s="298"/>
      <c r="BS9" s="299"/>
      <c r="BT9" s="297" t="str">
        <f>IF(SUMMARY!$E29="","",SUMMARY!$E29)</f>
        <v/>
      </c>
      <c r="BU9" s="298"/>
      <c r="BV9" s="299"/>
      <c r="BW9" s="297" t="str">
        <f>IF(SUMMARY!$E30="","",SUMMARY!$E30)</f>
        <v/>
      </c>
      <c r="BX9" s="298"/>
      <c r="BY9" s="299"/>
      <c r="BZ9" s="297" t="str">
        <f>IF(SUMMARY!$E31="","",SUMMARY!$E31)</f>
        <v/>
      </c>
      <c r="CA9" s="298"/>
      <c r="CB9" s="299"/>
      <c r="CC9" s="297" t="str">
        <f>IF(SUMMARY!$E32="","",SUMMARY!$E32)</f>
        <v/>
      </c>
      <c r="CD9" s="298"/>
      <c r="CE9" s="299"/>
      <c r="CF9" s="297" t="str">
        <f>IF(SUMMARY!$E33="","",SUMMARY!$E33)</f>
        <v/>
      </c>
      <c r="CG9" s="298"/>
      <c r="CH9" s="299"/>
      <c r="CI9" s="297" t="str">
        <f>IF(SUMMARY!$E34="","",SUMMARY!$E34)</f>
        <v/>
      </c>
      <c r="CJ9" s="298"/>
      <c r="CK9" s="299"/>
      <c r="CL9" s="297" t="str">
        <f>IF(SUMMARY!$E35="","",SUMMARY!$E35)</f>
        <v/>
      </c>
      <c r="CM9" s="298"/>
      <c r="CN9" s="298"/>
      <c r="CO9" s="297" t="str">
        <f>IF(SUMMARY!$E36="","",SUMMARY!$E36)</f>
        <v/>
      </c>
      <c r="CP9" s="298"/>
      <c r="CQ9" s="298"/>
    </row>
    <row r="10" spans="1:95" s="14" customFormat="1" ht="15" customHeight="1" x14ac:dyDescent="0.2">
      <c r="A10" s="62" t="s">
        <v>32</v>
      </c>
      <c r="B10" s="62"/>
      <c r="C10" s="62"/>
      <c r="D10" s="322" t="s">
        <v>35</v>
      </c>
      <c r="E10" s="323"/>
      <c r="F10" s="297" t="str">
        <f>IF(SUMMARY!$F7="","",SUMMARY!$F7)</f>
        <v/>
      </c>
      <c r="G10" s="298"/>
      <c r="H10" s="299"/>
      <c r="I10" s="297" t="str">
        <f>IF(SUMMARY!$F8="","",SUMMARY!$F8)</f>
        <v/>
      </c>
      <c r="J10" s="298"/>
      <c r="K10" s="299"/>
      <c r="L10" s="297" t="str">
        <f>IF(SUMMARY!$F9="","",SUMMARY!$F9)</f>
        <v/>
      </c>
      <c r="M10" s="298"/>
      <c r="N10" s="299"/>
      <c r="O10" s="297" t="str">
        <f>IF(SUMMARY!$F10="","",SUMMARY!$F10)</f>
        <v/>
      </c>
      <c r="P10" s="298"/>
      <c r="Q10" s="299"/>
      <c r="R10" s="297" t="str">
        <f>IF(SUMMARY!$F11="","",SUMMARY!$F11)</f>
        <v/>
      </c>
      <c r="S10" s="298"/>
      <c r="T10" s="299"/>
      <c r="U10" s="297" t="str">
        <f>IF(SUMMARY!$F12="","",SUMMARY!$F12)</f>
        <v/>
      </c>
      <c r="V10" s="298"/>
      <c r="W10" s="299"/>
      <c r="X10" s="297" t="str">
        <f>IF(SUMMARY!$F13="","",SUMMARY!$F13)</f>
        <v/>
      </c>
      <c r="Y10" s="298"/>
      <c r="Z10" s="299"/>
      <c r="AA10" s="297" t="str">
        <f>IF(SUMMARY!$F14="","",SUMMARY!$F14)</f>
        <v/>
      </c>
      <c r="AB10" s="298"/>
      <c r="AC10" s="299"/>
      <c r="AD10" s="297" t="str">
        <f>IF(SUMMARY!$F15="","",SUMMARY!$F15)</f>
        <v/>
      </c>
      <c r="AE10" s="298"/>
      <c r="AF10" s="299"/>
      <c r="AG10" s="297" t="str">
        <f>IF(SUMMARY!$F16="","",SUMMARY!$F16)</f>
        <v/>
      </c>
      <c r="AH10" s="298"/>
      <c r="AI10" s="299"/>
      <c r="AJ10" s="297" t="str">
        <f>IF(SUMMARY!$F17="","",SUMMARY!$F17)</f>
        <v/>
      </c>
      <c r="AK10" s="298"/>
      <c r="AL10" s="299"/>
      <c r="AM10" s="297" t="str">
        <f>IF(SUMMARY!$F18="","",SUMMARY!$F18)</f>
        <v/>
      </c>
      <c r="AN10" s="298"/>
      <c r="AO10" s="299"/>
      <c r="AP10" s="297" t="str">
        <f>IF(SUMMARY!$F19="","",SUMMARY!$F19)</f>
        <v/>
      </c>
      <c r="AQ10" s="298"/>
      <c r="AR10" s="299"/>
      <c r="AS10" s="297" t="str">
        <f>IF(SUMMARY!$F20="","",SUMMARY!$F20)</f>
        <v/>
      </c>
      <c r="AT10" s="298"/>
      <c r="AU10" s="299"/>
      <c r="AV10" s="297" t="str">
        <f>IF(SUMMARY!$F21="","",SUMMARY!$F21)</f>
        <v/>
      </c>
      <c r="AW10" s="298"/>
      <c r="AX10" s="299"/>
      <c r="AY10" s="297" t="str">
        <f>IF(SUMMARY!$F22="","",SUMMARY!$F22)</f>
        <v/>
      </c>
      <c r="AZ10" s="298"/>
      <c r="BA10" s="299"/>
      <c r="BB10" s="297" t="str">
        <f>IF(SUMMARY!$F23="","",SUMMARY!$F23)</f>
        <v/>
      </c>
      <c r="BC10" s="298"/>
      <c r="BD10" s="299"/>
      <c r="BE10" s="297" t="str">
        <f>IF(SUMMARY!$F24="","",SUMMARY!$F24)</f>
        <v/>
      </c>
      <c r="BF10" s="298"/>
      <c r="BG10" s="299"/>
      <c r="BH10" s="297" t="str">
        <f>IF(SUMMARY!$F25="","",SUMMARY!$F25)</f>
        <v/>
      </c>
      <c r="BI10" s="298"/>
      <c r="BJ10" s="299"/>
      <c r="BK10" s="297" t="str">
        <f>IF(SUMMARY!$F26="","",SUMMARY!$F26)</f>
        <v/>
      </c>
      <c r="BL10" s="298"/>
      <c r="BM10" s="299"/>
      <c r="BN10" s="297" t="str">
        <f>IF(SUMMARY!$F27="","",SUMMARY!$F27)</f>
        <v/>
      </c>
      <c r="BO10" s="298"/>
      <c r="BP10" s="299"/>
      <c r="BQ10" s="297" t="str">
        <f>IF(SUMMARY!$F28="","",SUMMARY!$F28)</f>
        <v/>
      </c>
      <c r="BR10" s="298"/>
      <c r="BS10" s="299"/>
      <c r="BT10" s="297" t="str">
        <f>IF(SUMMARY!$F29="","",SUMMARY!$F29)</f>
        <v/>
      </c>
      <c r="BU10" s="298"/>
      <c r="BV10" s="299"/>
      <c r="BW10" s="297" t="str">
        <f>IF(SUMMARY!$F30="","",SUMMARY!$F30)</f>
        <v/>
      </c>
      <c r="BX10" s="298"/>
      <c r="BY10" s="299"/>
      <c r="BZ10" s="297" t="str">
        <f>IF(SUMMARY!$F31="","",SUMMARY!$F31)</f>
        <v/>
      </c>
      <c r="CA10" s="298"/>
      <c r="CB10" s="299"/>
      <c r="CC10" s="297" t="str">
        <f>IF(SUMMARY!$F32="","",SUMMARY!$F32)</f>
        <v/>
      </c>
      <c r="CD10" s="298"/>
      <c r="CE10" s="299"/>
      <c r="CF10" s="297" t="str">
        <f>IF(SUMMARY!$F33="","",SUMMARY!$F33)</f>
        <v/>
      </c>
      <c r="CG10" s="298"/>
      <c r="CH10" s="299"/>
      <c r="CI10" s="297" t="str">
        <f>IF(SUMMARY!$F34="","",SUMMARY!$F34)</f>
        <v/>
      </c>
      <c r="CJ10" s="298"/>
      <c r="CK10" s="299"/>
      <c r="CL10" s="297" t="str">
        <f>IF(SUMMARY!$F35="","",SUMMARY!$F35)</f>
        <v/>
      </c>
      <c r="CM10" s="298"/>
      <c r="CN10" s="298"/>
      <c r="CO10" s="297" t="str">
        <f>IF(SUMMARY!$F36="","",SUMMARY!$F36)</f>
        <v/>
      </c>
      <c r="CP10" s="298"/>
      <c r="CQ10" s="298"/>
    </row>
    <row r="11" spans="1:95" s="14" customFormat="1" ht="15" customHeight="1" x14ac:dyDescent="0.2">
      <c r="A11" s="63" t="s">
        <v>32</v>
      </c>
      <c r="B11" s="63"/>
      <c r="C11" s="63"/>
      <c r="D11" s="322" t="s">
        <v>36</v>
      </c>
      <c r="E11" s="323"/>
      <c r="F11" s="297" t="str">
        <f>IF(SUMMARY!$G7="","",SUMMARY!$G7)</f>
        <v/>
      </c>
      <c r="G11" s="298"/>
      <c r="H11" s="299"/>
      <c r="I11" s="297" t="str">
        <f>IF(SUMMARY!$G8="","",SUMMARY!$G8)</f>
        <v/>
      </c>
      <c r="J11" s="298"/>
      <c r="K11" s="299"/>
      <c r="L11" s="297" t="str">
        <f>IF(SUMMARY!$G9="","",SUMMARY!$G9)</f>
        <v/>
      </c>
      <c r="M11" s="298"/>
      <c r="N11" s="299"/>
      <c r="O11" s="297" t="str">
        <f>IF(SUMMARY!$G10="","",SUMMARY!$G10)</f>
        <v/>
      </c>
      <c r="P11" s="298"/>
      <c r="Q11" s="299"/>
      <c r="R11" s="297" t="str">
        <f>IF(SUMMARY!$G11="","",SUMMARY!$G11)</f>
        <v/>
      </c>
      <c r="S11" s="298"/>
      <c r="T11" s="299"/>
      <c r="U11" s="297" t="str">
        <f>IF(SUMMARY!$G12="","",SUMMARY!$G12)</f>
        <v/>
      </c>
      <c r="V11" s="298"/>
      <c r="W11" s="299"/>
      <c r="X11" s="297" t="str">
        <f>IF(SUMMARY!$G13="","",SUMMARY!$G13)</f>
        <v/>
      </c>
      <c r="Y11" s="298"/>
      <c r="Z11" s="299"/>
      <c r="AA11" s="297" t="str">
        <f>IF(SUMMARY!$G14="","",SUMMARY!$G14)</f>
        <v/>
      </c>
      <c r="AB11" s="298"/>
      <c r="AC11" s="299"/>
      <c r="AD11" s="297" t="str">
        <f>IF(SUMMARY!$G15="","",SUMMARY!$G15)</f>
        <v/>
      </c>
      <c r="AE11" s="298"/>
      <c r="AF11" s="299"/>
      <c r="AG11" s="297" t="str">
        <f>IF(SUMMARY!$G16="","",SUMMARY!$G16)</f>
        <v/>
      </c>
      <c r="AH11" s="298"/>
      <c r="AI11" s="299"/>
      <c r="AJ11" s="297" t="str">
        <f>IF(SUMMARY!$G17="","",SUMMARY!$G17)</f>
        <v/>
      </c>
      <c r="AK11" s="298"/>
      <c r="AL11" s="299"/>
      <c r="AM11" s="297" t="str">
        <f>IF(SUMMARY!$G18="","",SUMMARY!$G18)</f>
        <v/>
      </c>
      <c r="AN11" s="298"/>
      <c r="AO11" s="299"/>
      <c r="AP11" s="297" t="str">
        <f>IF(SUMMARY!$G19="","",SUMMARY!$G19)</f>
        <v/>
      </c>
      <c r="AQ11" s="298"/>
      <c r="AR11" s="299"/>
      <c r="AS11" s="297" t="str">
        <f>IF(SUMMARY!$G20="","",SUMMARY!$G20)</f>
        <v/>
      </c>
      <c r="AT11" s="298"/>
      <c r="AU11" s="299"/>
      <c r="AV11" s="297" t="str">
        <f>IF(SUMMARY!$G21="","",SUMMARY!$G21)</f>
        <v/>
      </c>
      <c r="AW11" s="298"/>
      <c r="AX11" s="299"/>
      <c r="AY11" s="297" t="str">
        <f>IF(SUMMARY!$G22="","",SUMMARY!$G22)</f>
        <v/>
      </c>
      <c r="AZ11" s="298"/>
      <c r="BA11" s="299"/>
      <c r="BB11" s="297" t="str">
        <f>IF(SUMMARY!$G23="","",SUMMARY!$G23)</f>
        <v/>
      </c>
      <c r="BC11" s="298"/>
      <c r="BD11" s="299"/>
      <c r="BE11" s="297" t="str">
        <f>IF(SUMMARY!$G24="","",SUMMARY!$G24)</f>
        <v/>
      </c>
      <c r="BF11" s="298"/>
      <c r="BG11" s="299"/>
      <c r="BH11" s="297" t="str">
        <f>IF(SUMMARY!$G25="","",SUMMARY!$G25)</f>
        <v/>
      </c>
      <c r="BI11" s="298"/>
      <c r="BJ11" s="299"/>
      <c r="BK11" s="297" t="str">
        <f>IF(SUMMARY!$G26="","",SUMMARY!$G26)</f>
        <v/>
      </c>
      <c r="BL11" s="298"/>
      <c r="BM11" s="299"/>
      <c r="BN11" s="297" t="str">
        <f>IF(SUMMARY!$G27="","",SUMMARY!$G27)</f>
        <v/>
      </c>
      <c r="BO11" s="298"/>
      <c r="BP11" s="299"/>
      <c r="BQ11" s="297" t="str">
        <f>IF(SUMMARY!$G28="","",SUMMARY!$G28)</f>
        <v/>
      </c>
      <c r="BR11" s="298"/>
      <c r="BS11" s="299"/>
      <c r="BT11" s="297" t="str">
        <f>IF(SUMMARY!$G29="","",SUMMARY!$G29)</f>
        <v/>
      </c>
      <c r="BU11" s="298"/>
      <c r="BV11" s="299"/>
      <c r="BW11" s="297" t="str">
        <f>IF(SUMMARY!$G30="","",SUMMARY!$G30)</f>
        <v/>
      </c>
      <c r="BX11" s="298"/>
      <c r="BY11" s="299"/>
      <c r="BZ11" s="297" t="str">
        <f>IF(SUMMARY!$G31="","",SUMMARY!$G31)</f>
        <v/>
      </c>
      <c r="CA11" s="298"/>
      <c r="CB11" s="299"/>
      <c r="CC11" s="297" t="str">
        <f>IF(SUMMARY!$G32="","",SUMMARY!$G32)</f>
        <v/>
      </c>
      <c r="CD11" s="298"/>
      <c r="CE11" s="299"/>
      <c r="CF11" s="297" t="str">
        <f>IF(SUMMARY!$G33="","",SUMMARY!$G33)</f>
        <v/>
      </c>
      <c r="CG11" s="298"/>
      <c r="CH11" s="299"/>
      <c r="CI11" s="297" t="str">
        <f>IF(SUMMARY!$G34="","",SUMMARY!$G34)</f>
        <v/>
      </c>
      <c r="CJ11" s="298"/>
      <c r="CK11" s="299"/>
      <c r="CL11" s="297" t="str">
        <f>IF(SUMMARY!$G35="","",SUMMARY!$G35)</f>
        <v/>
      </c>
      <c r="CM11" s="298"/>
      <c r="CN11" s="298"/>
      <c r="CO11" s="297" t="str">
        <f>IF(SUMMARY!$G36="","",SUMMARY!$G36)</f>
        <v/>
      </c>
      <c r="CP11" s="298"/>
      <c r="CQ11" s="298"/>
    </row>
    <row r="12" spans="1:95" s="14" customFormat="1" ht="15" customHeight="1" x14ac:dyDescent="0.2">
      <c r="A12" s="63" t="s">
        <v>32</v>
      </c>
      <c r="B12" s="63"/>
      <c r="C12" s="63"/>
      <c r="D12" s="326" t="s">
        <v>37</v>
      </c>
      <c r="E12" s="327"/>
      <c r="F12" s="294" t="str">
        <f>IF(SUMMARY!$H7="","",SUMMARY!$H7)</f>
        <v/>
      </c>
      <c r="G12" s="295"/>
      <c r="H12" s="296"/>
      <c r="I12" s="294" t="str">
        <f>IF(SUMMARY!$H8="","",SUMMARY!$H8)</f>
        <v/>
      </c>
      <c r="J12" s="295"/>
      <c r="K12" s="296"/>
      <c r="L12" s="294" t="str">
        <f>IF(SUMMARY!$H9="","",SUMMARY!$H9)</f>
        <v/>
      </c>
      <c r="M12" s="295"/>
      <c r="N12" s="296"/>
      <c r="O12" s="294" t="str">
        <f>IF(SUMMARY!$H10="","",SUMMARY!$H10)</f>
        <v/>
      </c>
      <c r="P12" s="295"/>
      <c r="Q12" s="296"/>
      <c r="R12" s="294" t="str">
        <f>IF(SUMMARY!$H11="","",SUMMARY!$H11)</f>
        <v/>
      </c>
      <c r="S12" s="295"/>
      <c r="T12" s="296"/>
      <c r="U12" s="294" t="str">
        <f>IF(SUMMARY!$H12="","",SUMMARY!$H12)</f>
        <v/>
      </c>
      <c r="V12" s="295"/>
      <c r="W12" s="296"/>
      <c r="X12" s="294" t="str">
        <f>IF(SUMMARY!$H13="","",SUMMARY!$H13)</f>
        <v/>
      </c>
      <c r="Y12" s="295"/>
      <c r="Z12" s="296"/>
      <c r="AA12" s="294" t="str">
        <f>IF(SUMMARY!$H14="","",SUMMARY!$H14)</f>
        <v/>
      </c>
      <c r="AB12" s="295"/>
      <c r="AC12" s="296"/>
      <c r="AD12" s="294" t="str">
        <f>IF(SUMMARY!$H15="","",SUMMARY!$H15)</f>
        <v/>
      </c>
      <c r="AE12" s="295"/>
      <c r="AF12" s="296"/>
      <c r="AG12" s="294" t="str">
        <f>IF(SUMMARY!$H16="","",SUMMARY!$H16)</f>
        <v/>
      </c>
      <c r="AH12" s="295"/>
      <c r="AI12" s="296"/>
      <c r="AJ12" s="294" t="str">
        <f>IF(SUMMARY!$H17="","",SUMMARY!$H17)</f>
        <v/>
      </c>
      <c r="AK12" s="295"/>
      <c r="AL12" s="296"/>
      <c r="AM12" s="294" t="str">
        <f>IF(SUMMARY!$H18="","",SUMMARY!$H18)</f>
        <v/>
      </c>
      <c r="AN12" s="295"/>
      <c r="AO12" s="296"/>
      <c r="AP12" s="294" t="str">
        <f>IF(SUMMARY!$H19="","",SUMMARY!$H19)</f>
        <v/>
      </c>
      <c r="AQ12" s="295"/>
      <c r="AR12" s="296"/>
      <c r="AS12" s="294" t="str">
        <f>IF(SUMMARY!$H20="","",SUMMARY!$H20)</f>
        <v/>
      </c>
      <c r="AT12" s="295"/>
      <c r="AU12" s="296"/>
      <c r="AV12" s="294" t="str">
        <f>IF(SUMMARY!$H21="","",SUMMARY!$H21)</f>
        <v/>
      </c>
      <c r="AW12" s="295"/>
      <c r="AX12" s="296"/>
      <c r="AY12" s="294" t="str">
        <f>IF(SUMMARY!$H22="","",SUMMARY!$H22)</f>
        <v/>
      </c>
      <c r="AZ12" s="295"/>
      <c r="BA12" s="296"/>
      <c r="BB12" s="294" t="str">
        <f>IF(SUMMARY!$H23="","",SUMMARY!$H23)</f>
        <v/>
      </c>
      <c r="BC12" s="295"/>
      <c r="BD12" s="296"/>
      <c r="BE12" s="294" t="str">
        <f>IF(SUMMARY!$H24="","",SUMMARY!$H24)</f>
        <v/>
      </c>
      <c r="BF12" s="295"/>
      <c r="BG12" s="296"/>
      <c r="BH12" s="294" t="str">
        <f>IF(SUMMARY!$H25="","",SUMMARY!$H25)</f>
        <v/>
      </c>
      <c r="BI12" s="295"/>
      <c r="BJ12" s="296"/>
      <c r="BK12" s="294" t="str">
        <f>IF(SUMMARY!$H26="","",SUMMARY!$H26)</f>
        <v/>
      </c>
      <c r="BL12" s="295"/>
      <c r="BM12" s="296"/>
      <c r="BN12" s="294" t="str">
        <f>IF(SUMMARY!$H27="","",SUMMARY!$H27)</f>
        <v/>
      </c>
      <c r="BO12" s="295"/>
      <c r="BP12" s="296"/>
      <c r="BQ12" s="294" t="str">
        <f>IF(SUMMARY!$H28="","",SUMMARY!$H28)</f>
        <v/>
      </c>
      <c r="BR12" s="295"/>
      <c r="BS12" s="296"/>
      <c r="BT12" s="294" t="str">
        <f>IF(SUMMARY!$H29="","",SUMMARY!$H29)</f>
        <v/>
      </c>
      <c r="BU12" s="295"/>
      <c r="BV12" s="296"/>
      <c r="BW12" s="294" t="str">
        <f>IF(SUMMARY!$H30="","",SUMMARY!$H30)</f>
        <v/>
      </c>
      <c r="BX12" s="295"/>
      <c r="BY12" s="296"/>
      <c r="BZ12" s="294" t="str">
        <f>IF(SUMMARY!$H31="","",SUMMARY!$H31)</f>
        <v/>
      </c>
      <c r="CA12" s="295"/>
      <c r="CB12" s="296"/>
      <c r="CC12" s="294" t="str">
        <f>IF(SUMMARY!$H32="","",SUMMARY!$H32)</f>
        <v/>
      </c>
      <c r="CD12" s="295"/>
      <c r="CE12" s="296"/>
      <c r="CF12" s="294" t="str">
        <f>IF(SUMMARY!$H33="","",SUMMARY!$H33)</f>
        <v/>
      </c>
      <c r="CG12" s="295"/>
      <c r="CH12" s="296"/>
      <c r="CI12" s="294" t="str">
        <f>IF(SUMMARY!$H34="","",SUMMARY!$H34)</f>
        <v/>
      </c>
      <c r="CJ12" s="295"/>
      <c r="CK12" s="296"/>
      <c r="CL12" s="294" t="str">
        <f>IF(SUMMARY!$H35="","",SUMMARY!$H35)</f>
        <v/>
      </c>
      <c r="CM12" s="295"/>
      <c r="CN12" s="295"/>
      <c r="CO12" s="294" t="str">
        <f>IF(SUMMARY!$H36="","",SUMMARY!$H36)</f>
        <v/>
      </c>
      <c r="CP12" s="295"/>
      <c r="CQ12" s="295"/>
    </row>
    <row r="13" spans="1:95" s="1" customFormat="1" ht="18.75" customHeight="1" x14ac:dyDescent="0.25">
      <c r="A13" s="330" t="s">
        <v>38</v>
      </c>
      <c r="B13" s="330"/>
      <c r="C13" s="330"/>
      <c r="D13" s="330"/>
      <c r="E13" s="330"/>
      <c r="F13" s="48" t="str">
        <f>IF(SUMMARY!$B$7=TRUE,IF(F14="",0,1),"")</f>
        <v/>
      </c>
      <c r="G13" s="50"/>
      <c r="H13" s="50"/>
      <c r="I13" s="50" t="str">
        <f>IF(SUMMARY!$B$8=TRUE,IF(I14="",0,1),"")</f>
        <v/>
      </c>
      <c r="J13" s="50"/>
      <c r="K13" s="50"/>
      <c r="L13" s="50" t="str">
        <f>IF(SUMMARY!$B$9=TRUE,IF(L14="",0,1),"")</f>
        <v/>
      </c>
      <c r="M13" s="50"/>
      <c r="N13" s="50"/>
      <c r="O13" s="50" t="str">
        <f>IF(SUMMARY!$B$10=TRUE,IF(O14="",0,1),"")</f>
        <v/>
      </c>
      <c r="P13" s="50"/>
      <c r="Q13" s="50"/>
      <c r="R13" s="50" t="str">
        <f>IF(SUMMARY!$B$11=TRUE,IF(R14="",0,1),"")</f>
        <v/>
      </c>
      <c r="S13" s="50"/>
      <c r="T13" s="50"/>
      <c r="U13" s="50" t="str">
        <f>IF(SUMMARY!$B$12=TRUE,IF(U14="",0,1),"")</f>
        <v/>
      </c>
      <c r="V13" s="50"/>
      <c r="W13" s="50"/>
      <c r="X13" s="50" t="str">
        <f>IF(SUMMARY!$B$13=TRUE,IF(X14="",0,1),"")</f>
        <v/>
      </c>
      <c r="Y13" s="50"/>
      <c r="Z13" s="50"/>
      <c r="AA13" s="50" t="str">
        <f>IF(SUMMARY!$B$14=TRUE,IF(AA14="",0,1),"")</f>
        <v/>
      </c>
      <c r="AB13" s="50"/>
      <c r="AC13" s="50"/>
      <c r="AD13" s="50" t="str">
        <f>IF(SUMMARY!$B$15=TRUE,IF(AD14="",0,1),"")</f>
        <v/>
      </c>
      <c r="AE13" s="50"/>
      <c r="AF13" s="50"/>
      <c r="AG13" s="50" t="str">
        <f>IF(SUMMARY!$B$16=TRUE,IF(AG14="",0,1),"")</f>
        <v/>
      </c>
      <c r="AH13" s="50"/>
      <c r="AI13" s="50"/>
      <c r="AJ13" s="50" t="str">
        <f>IF(SUMMARY!$B$17=TRUE,IF(AJ14="",0,1),"")</f>
        <v/>
      </c>
      <c r="AK13" s="50"/>
      <c r="AL13" s="50"/>
      <c r="AM13" s="50" t="str">
        <f>IF(SUMMARY!$B$18=TRUE,IF(AM14="",0,1),"")</f>
        <v/>
      </c>
      <c r="AN13" s="50"/>
      <c r="AO13" s="50"/>
      <c r="AP13" s="50" t="str">
        <f>IF(SUMMARY!$B$19=TRUE,IF(AP14="",0,1),"")</f>
        <v/>
      </c>
      <c r="AQ13" s="50"/>
      <c r="AR13" s="50"/>
      <c r="AS13" s="50" t="str">
        <f>IF(SUMMARY!$B$20=TRUE,IF(AS14="",0,1),"")</f>
        <v/>
      </c>
      <c r="AT13" s="50"/>
      <c r="AU13" s="50"/>
      <c r="AV13" s="50" t="str">
        <f>IF(SUMMARY!$B$21=TRUE,IF(AV14="",0,1),"")</f>
        <v/>
      </c>
      <c r="AW13" s="50"/>
      <c r="AX13" s="50"/>
      <c r="AY13" s="50" t="str">
        <f>IF(SUMMARY!$B$22=TRUE,IF(AY14="",0,1),"")</f>
        <v/>
      </c>
      <c r="AZ13" s="50"/>
      <c r="BA13" s="50"/>
      <c r="BB13" s="50" t="str">
        <f>IF(SUMMARY!$B$23=TRUE,IF(BB14="",0,1),"")</f>
        <v/>
      </c>
      <c r="BC13" s="50"/>
      <c r="BD13" s="50"/>
      <c r="BE13" s="50" t="str">
        <f>IF(SUMMARY!$B$24=TRUE,IF(BE14="",0,1),"")</f>
        <v/>
      </c>
      <c r="BF13" s="50"/>
      <c r="BG13" s="50"/>
      <c r="BH13" s="50" t="str">
        <f>IF(SUMMARY!$B$25=TRUE,IF(BH14="",0,1),"")</f>
        <v/>
      </c>
      <c r="BI13" s="50"/>
      <c r="BJ13" s="50"/>
      <c r="BK13" s="50" t="str">
        <f>IF(SUMMARY!$B$26=TRUE,IF(BK14="",0,1),"")</f>
        <v/>
      </c>
      <c r="BL13" s="50"/>
      <c r="BM13" s="50"/>
      <c r="BN13" s="50" t="str">
        <f>IF(SUMMARY!$B$27=TRUE,IF(BN14="",0,1),"")</f>
        <v/>
      </c>
      <c r="BO13" s="50"/>
      <c r="BP13" s="50"/>
      <c r="BQ13" s="50" t="str">
        <f>IF(SUMMARY!$B$28=TRUE,IF(BQ14="",0,1),"")</f>
        <v/>
      </c>
      <c r="BR13" s="50"/>
      <c r="BS13" s="50"/>
      <c r="BT13" s="50" t="str">
        <f>IF(SUMMARY!$B$29=TRUE,IF(BT14="",0,1),"")</f>
        <v/>
      </c>
      <c r="BU13" s="50"/>
      <c r="BV13" s="50"/>
      <c r="BW13" s="50" t="str">
        <f>IF(SUMMARY!$B$30=TRUE,IF(BW14="",0,1),"")</f>
        <v/>
      </c>
      <c r="BX13" s="50"/>
      <c r="BY13" s="50"/>
      <c r="BZ13" s="50" t="str">
        <f>IF(SUMMARY!$B$31=TRUE,IF(BZ14="",0,1),"")</f>
        <v/>
      </c>
      <c r="CA13" s="50"/>
      <c r="CB13" s="50"/>
      <c r="CC13" s="50" t="str">
        <f>IF(SUMMARY!$B$32=TRUE,IF(CC14="",0,1),"")</f>
        <v/>
      </c>
      <c r="CD13" s="50"/>
      <c r="CE13" s="50"/>
      <c r="CF13" s="50" t="str">
        <f>IF(SUMMARY!$B$33=TRUE,IF(CF14="",0,1),"")</f>
        <v/>
      </c>
      <c r="CG13" s="50"/>
      <c r="CH13" s="50"/>
      <c r="CI13" s="50" t="str">
        <f>IF(SUMMARY!$B$34=TRUE,IF(CI14="",0,1),"")</f>
        <v/>
      </c>
      <c r="CJ13" s="50"/>
      <c r="CK13" s="50"/>
      <c r="CL13" s="50" t="str">
        <f>IF(SUMMARY!$B$35=TRUE,IF(CL14="",0,1),"")</f>
        <v/>
      </c>
      <c r="CM13" s="50"/>
      <c r="CN13" s="50"/>
      <c r="CO13" s="51" t="str">
        <f>IF(SUMMARY!$B$36=TRUE,IF(CO14="",0,1),"")</f>
        <v/>
      </c>
      <c r="CP13" s="50"/>
      <c r="CQ13" s="50"/>
    </row>
    <row r="14" spans="1:95" s="13" customFormat="1" ht="15" customHeight="1" x14ac:dyDescent="0.25">
      <c r="A14" s="205"/>
      <c r="B14" s="64" t="s">
        <v>32</v>
      </c>
      <c r="C14" s="64" t="s">
        <v>32</v>
      </c>
      <c r="D14" s="334" t="s">
        <v>39</v>
      </c>
      <c r="E14" s="335"/>
      <c r="F14" s="285"/>
      <c r="G14" s="286"/>
      <c r="H14" s="286"/>
      <c r="I14" s="285"/>
      <c r="J14" s="286"/>
      <c r="K14" s="286"/>
      <c r="L14" s="285"/>
      <c r="M14" s="286"/>
      <c r="N14" s="286"/>
      <c r="O14" s="285"/>
      <c r="P14" s="286"/>
      <c r="Q14" s="286"/>
      <c r="R14" s="285"/>
      <c r="S14" s="286"/>
      <c r="T14" s="286"/>
      <c r="U14" s="285"/>
      <c r="V14" s="286"/>
      <c r="W14" s="286"/>
      <c r="X14" s="285"/>
      <c r="Y14" s="286"/>
      <c r="Z14" s="286"/>
      <c r="AA14" s="285"/>
      <c r="AB14" s="286"/>
      <c r="AC14" s="286"/>
      <c r="AD14" s="285"/>
      <c r="AE14" s="286"/>
      <c r="AF14" s="286"/>
      <c r="AG14" s="285"/>
      <c r="AH14" s="286"/>
      <c r="AI14" s="286"/>
      <c r="AJ14" s="285"/>
      <c r="AK14" s="286"/>
      <c r="AL14" s="286"/>
      <c r="AM14" s="285"/>
      <c r="AN14" s="286"/>
      <c r="AO14" s="286"/>
      <c r="AP14" s="285"/>
      <c r="AQ14" s="286"/>
      <c r="AR14" s="286"/>
      <c r="AS14" s="285"/>
      <c r="AT14" s="286"/>
      <c r="AU14" s="286"/>
      <c r="AV14" s="285"/>
      <c r="AW14" s="286"/>
      <c r="AX14" s="286"/>
      <c r="AY14" s="285"/>
      <c r="AZ14" s="286"/>
      <c r="BA14" s="286"/>
      <c r="BB14" s="285"/>
      <c r="BC14" s="286"/>
      <c r="BD14" s="286"/>
      <c r="BE14" s="285"/>
      <c r="BF14" s="286"/>
      <c r="BG14" s="286"/>
      <c r="BH14" s="285"/>
      <c r="BI14" s="286"/>
      <c r="BJ14" s="286"/>
      <c r="BK14" s="285"/>
      <c r="BL14" s="286"/>
      <c r="BM14" s="286"/>
      <c r="BN14" s="285"/>
      <c r="BO14" s="286"/>
      <c r="BP14" s="286"/>
      <c r="BQ14" s="285"/>
      <c r="BR14" s="286"/>
      <c r="BS14" s="286"/>
      <c r="BT14" s="285"/>
      <c r="BU14" s="286"/>
      <c r="BV14" s="286"/>
      <c r="BW14" s="285"/>
      <c r="BX14" s="286"/>
      <c r="BY14" s="286"/>
      <c r="BZ14" s="285"/>
      <c r="CA14" s="286"/>
      <c r="CB14" s="286"/>
      <c r="CC14" s="285"/>
      <c r="CD14" s="286"/>
      <c r="CE14" s="286"/>
      <c r="CF14" s="285"/>
      <c r="CG14" s="286"/>
      <c r="CH14" s="286"/>
      <c r="CI14" s="285"/>
      <c r="CJ14" s="286"/>
      <c r="CK14" s="286"/>
      <c r="CL14" s="285"/>
      <c r="CM14" s="286"/>
      <c r="CN14" s="286"/>
      <c r="CO14" s="285"/>
      <c r="CP14" s="286"/>
      <c r="CQ14" s="286"/>
    </row>
    <row r="15" spans="1:95" s="1" customFormat="1" ht="18.75" customHeight="1" x14ac:dyDescent="0.25">
      <c r="A15" s="330" t="s">
        <v>40</v>
      </c>
      <c r="B15" s="330"/>
      <c r="C15" s="330"/>
      <c r="D15" s="330"/>
      <c r="E15" s="330"/>
      <c r="F15" s="48" t="str">
        <f>IF(SUMMARY!$B$7=TRUE,IF(AND(COUNTBLANK(F16:F22)=0,COUNTBLANK(F24:F28)&lt;5),1,0),"")</f>
        <v/>
      </c>
      <c r="G15" s="49"/>
      <c r="H15" s="49"/>
      <c r="I15" s="50" t="str">
        <f>IF(SUMMARY!$B$8=TRUE,IF(AND(COUNTBLANK(I16:I22)=0,COUNTBLANK(I24:I28)&lt;5),1,0),"")</f>
        <v/>
      </c>
      <c r="J15" s="49"/>
      <c r="K15" s="49"/>
      <c r="L15" s="50" t="str">
        <f>IF(SUMMARY!$B$9=TRUE,IF(AND(COUNTBLANK(L16:L22)=0,COUNTBLANK(L24:L28)&lt;5),1,0),"")</f>
        <v/>
      </c>
      <c r="M15" s="49"/>
      <c r="N15" s="49"/>
      <c r="O15" s="50" t="str">
        <f>IF(SUMMARY!$B$10=TRUE,IF(AND(COUNTBLANK(O16:O22)=0,COUNTBLANK(O24:O28)&lt;5),1,0),"")</f>
        <v/>
      </c>
      <c r="P15" s="49"/>
      <c r="Q15" s="49"/>
      <c r="R15" s="50" t="str">
        <f>IF(SUMMARY!$B$11=TRUE,IF(AND(COUNTBLANK(R16:R22)=0,COUNTBLANK(R24:R28)&lt;5),1,0),"")</f>
        <v/>
      </c>
      <c r="S15" s="49"/>
      <c r="T15" s="49"/>
      <c r="U15" s="50" t="str">
        <f>IF(SUMMARY!$B$12=TRUE,IF(AND(COUNTBLANK(U16:U22)=0,COUNTBLANK(U24:U28)&lt;5),1,0),"")</f>
        <v/>
      </c>
      <c r="V15" s="49"/>
      <c r="W15" s="49"/>
      <c r="X15" s="50" t="str">
        <f>IF(SUMMARY!$B$13=TRUE,IF(AND(COUNTBLANK(X16:X22)=0,COUNTBLANK(X24:X28)&lt;5),1,0),"")</f>
        <v/>
      </c>
      <c r="Y15" s="49"/>
      <c r="Z15" s="49"/>
      <c r="AA15" s="50" t="str">
        <f>IF(SUMMARY!$B$14=TRUE,IF(AND(COUNTBLANK(AA16:AA22)=0,COUNTBLANK(AA24:AA28)&lt;5),1,0),"")</f>
        <v/>
      </c>
      <c r="AB15" s="49"/>
      <c r="AC15" s="49"/>
      <c r="AD15" s="50" t="str">
        <f>IF(SUMMARY!$B$15=TRUE,IF(AND(COUNTBLANK(AD16:AD22)=0,COUNTBLANK(AD24:AD28)&lt;5),1,0),"")</f>
        <v/>
      </c>
      <c r="AE15" s="49"/>
      <c r="AF15" s="49"/>
      <c r="AG15" s="50" t="str">
        <f>IF(SUMMARY!$B$16=TRUE,IF(AND(COUNTBLANK(AG16:AG22)=0,COUNTBLANK(AG24:AG28)&lt;5),1,0),"")</f>
        <v/>
      </c>
      <c r="AH15" s="49"/>
      <c r="AI15" s="49"/>
      <c r="AJ15" s="50" t="str">
        <f>IF(SUMMARY!$B$17=TRUE,IF(AND(COUNTBLANK(AJ16:AJ22)=0,COUNTBLANK(AJ24:AJ28)&lt;5),1,0),"")</f>
        <v/>
      </c>
      <c r="AK15" s="49"/>
      <c r="AL15" s="49"/>
      <c r="AM15" s="50" t="str">
        <f>IF(SUMMARY!$B$18=TRUE,IF(AND(COUNTBLANK(AM16:AM22)=0,COUNTBLANK(AM24:AM28)&lt;5),1,0),"")</f>
        <v/>
      </c>
      <c r="AN15" s="49"/>
      <c r="AO15" s="49"/>
      <c r="AP15" s="50" t="str">
        <f>IF(SUMMARY!$B$19=TRUE,IF(AND(COUNTBLANK(AP16:AP22)=0,COUNTBLANK(AP24:AP28)&lt;5),1,0),"")</f>
        <v/>
      </c>
      <c r="AQ15" s="49"/>
      <c r="AR15" s="49"/>
      <c r="AS15" s="50" t="str">
        <f>IF(SUMMARY!$B$20=TRUE,IF(AND(COUNTBLANK(AS16:AS22)=0,COUNTBLANK(AS24:AS28)&lt;5),1,0),"")</f>
        <v/>
      </c>
      <c r="AT15" s="49"/>
      <c r="AU15" s="49"/>
      <c r="AV15" s="50" t="str">
        <f>IF(SUMMARY!$B$21=TRUE,IF(AND(COUNTBLANK(AV16:AV22)=0,COUNTBLANK(AV24:AV28)&lt;5),1,0),"")</f>
        <v/>
      </c>
      <c r="AW15" s="49"/>
      <c r="AX15" s="49"/>
      <c r="AY15" s="50" t="str">
        <f>IF(SUMMARY!$B$22=TRUE,IF(AND(COUNTBLANK(AY16:AY22)=0,COUNTBLANK(AY24:AY28)&lt;5),1,0),"")</f>
        <v/>
      </c>
      <c r="AZ15" s="49"/>
      <c r="BA15" s="49"/>
      <c r="BB15" s="50" t="str">
        <f>IF(SUMMARY!$B$23=TRUE,IF(AND(COUNTBLANK(BB16:BB22)=0,COUNTBLANK(BB24:BB28)&lt;5),1,0),"")</f>
        <v/>
      </c>
      <c r="BC15" s="49"/>
      <c r="BD15" s="49"/>
      <c r="BE15" s="50" t="str">
        <f>IF(SUMMARY!$B$24=TRUE,IF(AND(COUNTBLANK(BE16:BE22)=0,COUNTBLANK(BE24:BE28)&lt;5),1,0),"")</f>
        <v/>
      </c>
      <c r="BF15" s="49"/>
      <c r="BG15" s="49"/>
      <c r="BH15" s="50" t="str">
        <f>IF(SUMMARY!$B$25=TRUE,IF(AND(COUNTBLANK(BH16:BH22)=0,COUNTBLANK(BH24:BH28)&lt;5),1,0),"")</f>
        <v/>
      </c>
      <c r="BI15" s="49"/>
      <c r="BJ15" s="49"/>
      <c r="BK15" s="50" t="str">
        <f>IF(SUMMARY!$B$26=TRUE,IF(AND(COUNTBLANK(BK16:BK22)=0,COUNTBLANK(BK24:BK28)&lt;5),1,0),"")</f>
        <v/>
      </c>
      <c r="BL15" s="49"/>
      <c r="BM15" s="49"/>
      <c r="BN15" s="50" t="str">
        <f>IF(SUMMARY!$B$27=TRUE,IF(AND(COUNTBLANK(BN16:BN22)=0,COUNTBLANK(BN24:BN28)&lt;5),1,0),"")</f>
        <v/>
      </c>
      <c r="BO15" s="49"/>
      <c r="BP15" s="49"/>
      <c r="BQ15" s="50" t="str">
        <f>IF(SUMMARY!$B$28=TRUE,IF(AND(COUNTBLANK(BQ16:BQ22)=0,COUNTBLANK(BQ24:BQ28)&lt;5),1,0),"")</f>
        <v/>
      </c>
      <c r="BR15" s="49"/>
      <c r="BS15" s="49"/>
      <c r="BT15" s="50" t="str">
        <f>IF(SUMMARY!$B$29=TRUE,IF(AND(COUNTBLANK(BT16:BT22)=0,COUNTBLANK(BT24:BT28)&lt;5),1,0),"")</f>
        <v/>
      </c>
      <c r="BU15" s="49"/>
      <c r="BV15" s="49"/>
      <c r="BW15" s="50" t="str">
        <f>IF(SUMMARY!$B$30=TRUE,IF(AND(COUNTBLANK(BW16:BW22)=0,COUNTBLANK(BW24:BW28)&lt;5),1,0),"")</f>
        <v/>
      </c>
      <c r="BX15" s="49"/>
      <c r="BY15" s="49"/>
      <c r="BZ15" s="50" t="str">
        <f>IF(SUMMARY!$B$31=TRUE,IF(AND(COUNTBLANK(BZ16:BZ22)=0,COUNTBLANK(BZ24:BZ28)&lt;5),1,0),"")</f>
        <v/>
      </c>
      <c r="CA15" s="49"/>
      <c r="CB15" s="49"/>
      <c r="CC15" s="50" t="str">
        <f>IF(SUMMARY!$B$32=TRUE,IF(AND(COUNTBLANK(CC16:CC22)=0,COUNTBLANK(CC24:CC28)&lt;5),1,0),"")</f>
        <v/>
      </c>
      <c r="CD15" s="49"/>
      <c r="CE15" s="49"/>
      <c r="CF15" s="50" t="str">
        <f>IF(SUMMARY!$B$33=TRUE,IF(AND(COUNTBLANK(CF16:CF22)=0,COUNTBLANK(CF24:CF28)&lt;5),1,0),"")</f>
        <v/>
      </c>
      <c r="CG15" s="49"/>
      <c r="CH15" s="49"/>
      <c r="CI15" s="50" t="str">
        <f>IF(SUMMARY!$B$34=TRUE,IF(AND(COUNTBLANK(CI16:CI22)=0,COUNTBLANK(CI24:CI28)&lt;5),1,0),"")</f>
        <v/>
      </c>
      <c r="CJ15" s="49"/>
      <c r="CK15" s="49"/>
      <c r="CL15" s="50" t="str">
        <f>IF(SUMMARY!$B$35=TRUE,IF(AND(COUNTBLANK(CL16:CL22)=0,COUNTBLANK(CL24:CL28)&lt;5),1,0),"")</f>
        <v/>
      </c>
      <c r="CM15" s="49"/>
      <c r="CN15" s="49"/>
      <c r="CO15" s="51" t="str">
        <f>IF(SUMMARY!$B$36=TRUE,IF(AND(COUNTBLANK(CO16:CO22)=0,COUNTBLANK(CO24:CO28)&lt;5),1,0),"")</f>
        <v/>
      </c>
      <c r="CP15" s="49"/>
      <c r="CQ15" s="49"/>
    </row>
    <row r="16" spans="1:95" s="13" customFormat="1" ht="15" customHeight="1" x14ac:dyDescent="0.25">
      <c r="A16" s="61" t="s">
        <v>41</v>
      </c>
      <c r="B16" s="61" t="s">
        <v>32</v>
      </c>
      <c r="C16" s="61"/>
      <c r="D16" s="324" t="s">
        <v>42</v>
      </c>
      <c r="E16" s="325"/>
      <c r="F16" s="289"/>
      <c r="G16" s="290"/>
      <c r="H16" s="290"/>
      <c r="I16" s="289"/>
      <c r="J16" s="290"/>
      <c r="K16" s="290"/>
      <c r="L16" s="289"/>
      <c r="M16" s="290"/>
      <c r="N16" s="290"/>
      <c r="O16" s="289"/>
      <c r="P16" s="290"/>
      <c r="Q16" s="290"/>
      <c r="R16" s="289"/>
      <c r="S16" s="290"/>
      <c r="T16" s="290"/>
      <c r="U16" s="289"/>
      <c r="V16" s="290"/>
      <c r="W16" s="290"/>
      <c r="X16" s="289"/>
      <c r="Y16" s="290"/>
      <c r="Z16" s="290"/>
      <c r="AA16" s="289"/>
      <c r="AB16" s="290"/>
      <c r="AC16" s="290"/>
      <c r="AD16" s="289"/>
      <c r="AE16" s="290"/>
      <c r="AF16" s="290"/>
      <c r="AG16" s="289"/>
      <c r="AH16" s="290"/>
      <c r="AI16" s="290"/>
      <c r="AJ16" s="289"/>
      <c r="AK16" s="290"/>
      <c r="AL16" s="290"/>
      <c r="AM16" s="289"/>
      <c r="AN16" s="290"/>
      <c r="AO16" s="290"/>
      <c r="AP16" s="289"/>
      <c r="AQ16" s="290"/>
      <c r="AR16" s="290"/>
      <c r="AS16" s="289"/>
      <c r="AT16" s="290"/>
      <c r="AU16" s="290"/>
      <c r="AV16" s="289"/>
      <c r="AW16" s="290"/>
      <c r="AX16" s="290"/>
      <c r="AY16" s="289"/>
      <c r="AZ16" s="290"/>
      <c r="BA16" s="290"/>
      <c r="BB16" s="289"/>
      <c r="BC16" s="290"/>
      <c r="BD16" s="290"/>
      <c r="BE16" s="289"/>
      <c r="BF16" s="290"/>
      <c r="BG16" s="290"/>
      <c r="BH16" s="289"/>
      <c r="BI16" s="290"/>
      <c r="BJ16" s="290"/>
      <c r="BK16" s="289"/>
      <c r="BL16" s="290"/>
      <c r="BM16" s="290"/>
      <c r="BN16" s="289"/>
      <c r="BO16" s="290"/>
      <c r="BP16" s="290"/>
      <c r="BQ16" s="289"/>
      <c r="BR16" s="290"/>
      <c r="BS16" s="290"/>
      <c r="BT16" s="289"/>
      <c r="BU16" s="290"/>
      <c r="BV16" s="290"/>
      <c r="BW16" s="289"/>
      <c r="BX16" s="290"/>
      <c r="BY16" s="290"/>
      <c r="BZ16" s="289"/>
      <c r="CA16" s="290"/>
      <c r="CB16" s="290"/>
      <c r="CC16" s="289"/>
      <c r="CD16" s="290"/>
      <c r="CE16" s="290"/>
      <c r="CF16" s="289"/>
      <c r="CG16" s="290"/>
      <c r="CH16" s="290"/>
      <c r="CI16" s="289"/>
      <c r="CJ16" s="290"/>
      <c r="CK16" s="290"/>
      <c r="CL16" s="289"/>
      <c r="CM16" s="290"/>
      <c r="CN16" s="290"/>
      <c r="CO16" s="289"/>
      <c r="CP16" s="290"/>
      <c r="CQ16" s="290"/>
    </row>
    <row r="17" spans="1:95" s="13" customFormat="1" ht="15" customHeight="1" x14ac:dyDescent="0.25">
      <c r="A17" s="62" t="s">
        <v>32</v>
      </c>
      <c r="B17" s="62" t="s">
        <v>32</v>
      </c>
      <c r="C17" s="62"/>
      <c r="D17" s="322" t="s">
        <v>43</v>
      </c>
      <c r="E17" s="323"/>
      <c r="F17" s="283"/>
      <c r="G17" s="284"/>
      <c r="H17" s="284"/>
      <c r="I17" s="283"/>
      <c r="J17" s="284"/>
      <c r="K17" s="284"/>
      <c r="L17" s="283"/>
      <c r="M17" s="284"/>
      <c r="N17" s="284"/>
      <c r="O17" s="283"/>
      <c r="P17" s="284"/>
      <c r="Q17" s="284"/>
      <c r="R17" s="283"/>
      <c r="S17" s="284"/>
      <c r="T17" s="284"/>
      <c r="U17" s="283"/>
      <c r="V17" s="284"/>
      <c r="W17" s="284"/>
      <c r="X17" s="283"/>
      <c r="Y17" s="284"/>
      <c r="Z17" s="284"/>
      <c r="AA17" s="283"/>
      <c r="AB17" s="284"/>
      <c r="AC17" s="284"/>
      <c r="AD17" s="283"/>
      <c r="AE17" s="284"/>
      <c r="AF17" s="284"/>
      <c r="AG17" s="283"/>
      <c r="AH17" s="284"/>
      <c r="AI17" s="284"/>
      <c r="AJ17" s="283"/>
      <c r="AK17" s="284"/>
      <c r="AL17" s="284"/>
      <c r="AM17" s="283"/>
      <c r="AN17" s="284"/>
      <c r="AO17" s="284"/>
      <c r="AP17" s="283"/>
      <c r="AQ17" s="284"/>
      <c r="AR17" s="284"/>
      <c r="AS17" s="283"/>
      <c r="AT17" s="284"/>
      <c r="AU17" s="284"/>
      <c r="AV17" s="283"/>
      <c r="AW17" s="284"/>
      <c r="AX17" s="284"/>
      <c r="AY17" s="283"/>
      <c r="AZ17" s="284"/>
      <c r="BA17" s="284"/>
      <c r="BB17" s="283"/>
      <c r="BC17" s="284"/>
      <c r="BD17" s="284"/>
      <c r="BE17" s="283"/>
      <c r="BF17" s="284"/>
      <c r="BG17" s="284"/>
      <c r="BH17" s="283"/>
      <c r="BI17" s="284"/>
      <c r="BJ17" s="284"/>
      <c r="BK17" s="283"/>
      <c r="BL17" s="284"/>
      <c r="BM17" s="284"/>
      <c r="BN17" s="283"/>
      <c r="BO17" s="284"/>
      <c r="BP17" s="284"/>
      <c r="BQ17" s="283"/>
      <c r="BR17" s="284"/>
      <c r="BS17" s="284"/>
      <c r="BT17" s="283"/>
      <c r="BU17" s="284"/>
      <c r="BV17" s="284"/>
      <c r="BW17" s="283"/>
      <c r="BX17" s="284"/>
      <c r="BY17" s="284"/>
      <c r="BZ17" s="283"/>
      <c r="CA17" s="284"/>
      <c r="CB17" s="284"/>
      <c r="CC17" s="283"/>
      <c r="CD17" s="284"/>
      <c r="CE17" s="284"/>
      <c r="CF17" s="283"/>
      <c r="CG17" s="284"/>
      <c r="CH17" s="284"/>
      <c r="CI17" s="283"/>
      <c r="CJ17" s="284"/>
      <c r="CK17" s="284"/>
      <c r="CL17" s="283"/>
      <c r="CM17" s="284"/>
      <c r="CN17" s="284"/>
      <c r="CO17" s="283"/>
      <c r="CP17" s="284"/>
      <c r="CQ17" s="284"/>
    </row>
    <row r="18" spans="1:95" s="13" customFormat="1" ht="15" customHeight="1" x14ac:dyDescent="0.25">
      <c r="A18" s="62" t="s">
        <v>32</v>
      </c>
      <c r="B18" s="62" t="s">
        <v>32</v>
      </c>
      <c r="C18" s="62"/>
      <c r="D18" s="322" t="s">
        <v>44</v>
      </c>
      <c r="E18" s="323"/>
      <c r="F18" s="283"/>
      <c r="G18" s="284"/>
      <c r="H18" s="284"/>
      <c r="I18" s="283"/>
      <c r="J18" s="284"/>
      <c r="K18" s="284"/>
      <c r="L18" s="283"/>
      <c r="M18" s="284"/>
      <c r="N18" s="284"/>
      <c r="O18" s="283"/>
      <c r="P18" s="284"/>
      <c r="Q18" s="284"/>
      <c r="R18" s="283"/>
      <c r="S18" s="284"/>
      <c r="T18" s="284"/>
      <c r="U18" s="283"/>
      <c r="V18" s="284"/>
      <c r="W18" s="284"/>
      <c r="X18" s="283"/>
      <c r="Y18" s="284"/>
      <c r="Z18" s="284"/>
      <c r="AA18" s="283"/>
      <c r="AB18" s="284"/>
      <c r="AC18" s="284"/>
      <c r="AD18" s="283"/>
      <c r="AE18" s="284"/>
      <c r="AF18" s="284"/>
      <c r="AG18" s="283"/>
      <c r="AH18" s="284"/>
      <c r="AI18" s="284"/>
      <c r="AJ18" s="283"/>
      <c r="AK18" s="284"/>
      <c r="AL18" s="284"/>
      <c r="AM18" s="283"/>
      <c r="AN18" s="284"/>
      <c r="AO18" s="284"/>
      <c r="AP18" s="283"/>
      <c r="AQ18" s="284"/>
      <c r="AR18" s="284"/>
      <c r="AS18" s="283"/>
      <c r="AT18" s="284"/>
      <c r="AU18" s="284"/>
      <c r="AV18" s="283"/>
      <c r="AW18" s="284"/>
      <c r="AX18" s="284"/>
      <c r="AY18" s="283"/>
      <c r="AZ18" s="284"/>
      <c r="BA18" s="284"/>
      <c r="BB18" s="283"/>
      <c r="BC18" s="284"/>
      <c r="BD18" s="284"/>
      <c r="BE18" s="283"/>
      <c r="BF18" s="284"/>
      <c r="BG18" s="284"/>
      <c r="BH18" s="283"/>
      <c r="BI18" s="284"/>
      <c r="BJ18" s="284"/>
      <c r="BK18" s="283"/>
      <c r="BL18" s="284"/>
      <c r="BM18" s="284"/>
      <c r="BN18" s="283"/>
      <c r="BO18" s="284"/>
      <c r="BP18" s="284"/>
      <c r="BQ18" s="283"/>
      <c r="BR18" s="284"/>
      <c r="BS18" s="284"/>
      <c r="BT18" s="283"/>
      <c r="BU18" s="284"/>
      <c r="BV18" s="284"/>
      <c r="BW18" s="283"/>
      <c r="BX18" s="284"/>
      <c r="BY18" s="284"/>
      <c r="BZ18" s="283"/>
      <c r="CA18" s="284"/>
      <c r="CB18" s="284"/>
      <c r="CC18" s="283"/>
      <c r="CD18" s="284"/>
      <c r="CE18" s="284"/>
      <c r="CF18" s="283"/>
      <c r="CG18" s="284"/>
      <c r="CH18" s="284"/>
      <c r="CI18" s="283"/>
      <c r="CJ18" s="284"/>
      <c r="CK18" s="284"/>
      <c r="CL18" s="283"/>
      <c r="CM18" s="284"/>
      <c r="CN18" s="284"/>
      <c r="CO18" s="283"/>
      <c r="CP18" s="284"/>
      <c r="CQ18" s="284"/>
    </row>
    <row r="19" spans="1:95" s="13" customFormat="1" ht="15" customHeight="1" x14ac:dyDescent="0.25">
      <c r="A19" s="62" t="s">
        <v>32</v>
      </c>
      <c r="B19" s="62" t="s">
        <v>32</v>
      </c>
      <c r="C19" s="62"/>
      <c r="D19" s="322" t="s">
        <v>45</v>
      </c>
      <c r="E19" s="323"/>
      <c r="F19" s="283"/>
      <c r="G19" s="284"/>
      <c r="H19" s="284"/>
      <c r="I19" s="283"/>
      <c r="J19" s="284"/>
      <c r="K19" s="284"/>
      <c r="L19" s="283"/>
      <c r="M19" s="284"/>
      <c r="N19" s="284"/>
      <c r="O19" s="283"/>
      <c r="P19" s="284"/>
      <c r="Q19" s="284"/>
      <c r="R19" s="283"/>
      <c r="S19" s="284"/>
      <c r="T19" s="284"/>
      <c r="U19" s="283"/>
      <c r="V19" s="284"/>
      <c r="W19" s="284"/>
      <c r="X19" s="283"/>
      <c r="Y19" s="284"/>
      <c r="Z19" s="284"/>
      <c r="AA19" s="283"/>
      <c r="AB19" s="284"/>
      <c r="AC19" s="284"/>
      <c r="AD19" s="283"/>
      <c r="AE19" s="284"/>
      <c r="AF19" s="284"/>
      <c r="AG19" s="283"/>
      <c r="AH19" s="284"/>
      <c r="AI19" s="284"/>
      <c r="AJ19" s="283"/>
      <c r="AK19" s="284"/>
      <c r="AL19" s="284"/>
      <c r="AM19" s="283"/>
      <c r="AN19" s="284"/>
      <c r="AO19" s="284"/>
      <c r="AP19" s="283"/>
      <c r="AQ19" s="284"/>
      <c r="AR19" s="284"/>
      <c r="AS19" s="283"/>
      <c r="AT19" s="284"/>
      <c r="AU19" s="284"/>
      <c r="AV19" s="283"/>
      <c r="AW19" s="284"/>
      <c r="AX19" s="284"/>
      <c r="AY19" s="283"/>
      <c r="AZ19" s="284"/>
      <c r="BA19" s="284"/>
      <c r="BB19" s="283"/>
      <c r="BC19" s="284"/>
      <c r="BD19" s="284"/>
      <c r="BE19" s="283"/>
      <c r="BF19" s="284"/>
      <c r="BG19" s="284"/>
      <c r="BH19" s="283"/>
      <c r="BI19" s="284"/>
      <c r="BJ19" s="284"/>
      <c r="BK19" s="283"/>
      <c r="BL19" s="284"/>
      <c r="BM19" s="284"/>
      <c r="BN19" s="283"/>
      <c r="BO19" s="284"/>
      <c r="BP19" s="284"/>
      <c r="BQ19" s="283"/>
      <c r="BR19" s="284"/>
      <c r="BS19" s="284"/>
      <c r="BT19" s="283"/>
      <c r="BU19" s="284"/>
      <c r="BV19" s="284"/>
      <c r="BW19" s="283"/>
      <c r="BX19" s="284"/>
      <c r="BY19" s="284"/>
      <c r="BZ19" s="283"/>
      <c r="CA19" s="284"/>
      <c r="CB19" s="284"/>
      <c r="CC19" s="283"/>
      <c r="CD19" s="284"/>
      <c r="CE19" s="284"/>
      <c r="CF19" s="283"/>
      <c r="CG19" s="284"/>
      <c r="CH19" s="284"/>
      <c r="CI19" s="283"/>
      <c r="CJ19" s="284"/>
      <c r="CK19" s="284"/>
      <c r="CL19" s="283"/>
      <c r="CM19" s="284"/>
      <c r="CN19" s="284"/>
      <c r="CO19" s="283"/>
      <c r="CP19" s="284"/>
      <c r="CQ19" s="284"/>
    </row>
    <row r="20" spans="1:95" s="13" customFormat="1" ht="15" customHeight="1" x14ac:dyDescent="0.25">
      <c r="A20" s="62" t="s">
        <v>32</v>
      </c>
      <c r="B20" s="62" t="s">
        <v>32</v>
      </c>
      <c r="C20" s="62"/>
      <c r="D20" s="322" t="s">
        <v>46</v>
      </c>
      <c r="E20" s="323"/>
      <c r="F20" s="283"/>
      <c r="G20" s="284"/>
      <c r="H20" s="284"/>
      <c r="I20" s="283"/>
      <c r="J20" s="284"/>
      <c r="K20" s="284"/>
      <c r="L20" s="283"/>
      <c r="M20" s="284"/>
      <c r="N20" s="284"/>
      <c r="O20" s="283"/>
      <c r="P20" s="284"/>
      <c r="Q20" s="284"/>
      <c r="R20" s="283"/>
      <c r="S20" s="284"/>
      <c r="T20" s="284"/>
      <c r="U20" s="283"/>
      <c r="V20" s="284"/>
      <c r="W20" s="284"/>
      <c r="X20" s="283"/>
      <c r="Y20" s="284"/>
      <c r="Z20" s="284"/>
      <c r="AA20" s="283"/>
      <c r="AB20" s="284"/>
      <c r="AC20" s="284"/>
      <c r="AD20" s="283"/>
      <c r="AE20" s="284"/>
      <c r="AF20" s="284"/>
      <c r="AG20" s="283"/>
      <c r="AH20" s="284"/>
      <c r="AI20" s="284"/>
      <c r="AJ20" s="283"/>
      <c r="AK20" s="284"/>
      <c r="AL20" s="284"/>
      <c r="AM20" s="283"/>
      <c r="AN20" s="284"/>
      <c r="AO20" s="284"/>
      <c r="AP20" s="283"/>
      <c r="AQ20" s="284"/>
      <c r="AR20" s="284"/>
      <c r="AS20" s="283"/>
      <c r="AT20" s="284"/>
      <c r="AU20" s="284"/>
      <c r="AV20" s="283"/>
      <c r="AW20" s="284"/>
      <c r="AX20" s="284"/>
      <c r="AY20" s="283"/>
      <c r="AZ20" s="284"/>
      <c r="BA20" s="284"/>
      <c r="BB20" s="283"/>
      <c r="BC20" s="284"/>
      <c r="BD20" s="284"/>
      <c r="BE20" s="283"/>
      <c r="BF20" s="284"/>
      <c r="BG20" s="284"/>
      <c r="BH20" s="283"/>
      <c r="BI20" s="284"/>
      <c r="BJ20" s="284"/>
      <c r="BK20" s="283"/>
      <c r="BL20" s="284"/>
      <c r="BM20" s="284"/>
      <c r="BN20" s="283"/>
      <c r="BO20" s="284"/>
      <c r="BP20" s="284"/>
      <c r="BQ20" s="283"/>
      <c r="BR20" s="284"/>
      <c r="BS20" s="284"/>
      <c r="BT20" s="283"/>
      <c r="BU20" s="284"/>
      <c r="BV20" s="284"/>
      <c r="BW20" s="283"/>
      <c r="BX20" s="284"/>
      <c r="BY20" s="284"/>
      <c r="BZ20" s="283"/>
      <c r="CA20" s="284"/>
      <c r="CB20" s="284"/>
      <c r="CC20" s="283"/>
      <c r="CD20" s="284"/>
      <c r="CE20" s="284"/>
      <c r="CF20" s="283"/>
      <c r="CG20" s="284"/>
      <c r="CH20" s="284"/>
      <c r="CI20" s="283"/>
      <c r="CJ20" s="284"/>
      <c r="CK20" s="284"/>
      <c r="CL20" s="283"/>
      <c r="CM20" s="284"/>
      <c r="CN20" s="284"/>
      <c r="CO20" s="283"/>
      <c r="CP20" s="284"/>
      <c r="CQ20" s="284"/>
    </row>
    <row r="21" spans="1:95" s="13" customFormat="1" ht="45" customHeight="1" x14ac:dyDescent="0.25">
      <c r="A21" s="62" t="s">
        <v>32</v>
      </c>
      <c r="B21" s="62" t="s">
        <v>32</v>
      </c>
      <c r="C21" s="62"/>
      <c r="D21" s="322" t="s">
        <v>47</v>
      </c>
      <c r="E21" s="323"/>
      <c r="F21" s="283"/>
      <c r="G21" s="284"/>
      <c r="H21" s="284"/>
      <c r="I21" s="283"/>
      <c r="J21" s="284"/>
      <c r="K21" s="284"/>
      <c r="L21" s="283"/>
      <c r="M21" s="284"/>
      <c r="N21" s="284"/>
      <c r="O21" s="283"/>
      <c r="P21" s="284"/>
      <c r="Q21" s="284"/>
      <c r="R21" s="283"/>
      <c r="S21" s="284"/>
      <c r="T21" s="284"/>
      <c r="U21" s="283"/>
      <c r="V21" s="284"/>
      <c r="W21" s="284"/>
      <c r="X21" s="283"/>
      <c r="Y21" s="284"/>
      <c r="Z21" s="284"/>
      <c r="AA21" s="283"/>
      <c r="AB21" s="284"/>
      <c r="AC21" s="284"/>
      <c r="AD21" s="283"/>
      <c r="AE21" s="284"/>
      <c r="AF21" s="284"/>
      <c r="AG21" s="283"/>
      <c r="AH21" s="284"/>
      <c r="AI21" s="284"/>
      <c r="AJ21" s="283"/>
      <c r="AK21" s="284"/>
      <c r="AL21" s="284"/>
      <c r="AM21" s="283"/>
      <c r="AN21" s="284"/>
      <c r="AO21" s="284"/>
      <c r="AP21" s="283"/>
      <c r="AQ21" s="284"/>
      <c r="AR21" s="284"/>
      <c r="AS21" s="283"/>
      <c r="AT21" s="284"/>
      <c r="AU21" s="284"/>
      <c r="AV21" s="283"/>
      <c r="AW21" s="284"/>
      <c r="AX21" s="284"/>
      <c r="AY21" s="283"/>
      <c r="AZ21" s="284"/>
      <c r="BA21" s="284"/>
      <c r="BB21" s="283"/>
      <c r="BC21" s="284"/>
      <c r="BD21" s="284"/>
      <c r="BE21" s="283"/>
      <c r="BF21" s="284"/>
      <c r="BG21" s="284"/>
      <c r="BH21" s="283"/>
      <c r="BI21" s="284"/>
      <c r="BJ21" s="284"/>
      <c r="BK21" s="283"/>
      <c r="BL21" s="284"/>
      <c r="BM21" s="284"/>
      <c r="BN21" s="283"/>
      <c r="BO21" s="284"/>
      <c r="BP21" s="284"/>
      <c r="BQ21" s="283"/>
      <c r="BR21" s="284"/>
      <c r="BS21" s="284"/>
      <c r="BT21" s="283"/>
      <c r="BU21" s="284"/>
      <c r="BV21" s="284"/>
      <c r="BW21" s="283"/>
      <c r="BX21" s="284"/>
      <c r="BY21" s="284"/>
      <c r="BZ21" s="283"/>
      <c r="CA21" s="284"/>
      <c r="CB21" s="284"/>
      <c r="CC21" s="283"/>
      <c r="CD21" s="284"/>
      <c r="CE21" s="284"/>
      <c r="CF21" s="283"/>
      <c r="CG21" s="284"/>
      <c r="CH21" s="284"/>
      <c r="CI21" s="283"/>
      <c r="CJ21" s="284"/>
      <c r="CK21" s="284"/>
      <c r="CL21" s="283"/>
      <c r="CM21" s="284"/>
      <c r="CN21" s="284"/>
      <c r="CO21" s="283"/>
      <c r="CP21" s="284"/>
      <c r="CQ21" s="284"/>
    </row>
    <row r="22" spans="1:95" s="13" customFormat="1" ht="45" customHeight="1" x14ac:dyDescent="0.25">
      <c r="A22" s="62" t="s">
        <v>32</v>
      </c>
      <c r="B22" s="62" t="s">
        <v>32</v>
      </c>
      <c r="C22" s="62"/>
      <c r="D22" s="332" t="s">
        <v>48</v>
      </c>
      <c r="E22" s="333"/>
      <c r="F22" s="287"/>
      <c r="G22" s="288"/>
      <c r="H22" s="288"/>
      <c r="I22" s="283"/>
      <c r="J22" s="284"/>
      <c r="K22" s="284"/>
      <c r="L22" s="283"/>
      <c r="M22" s="284"/>
      <c r="N22" s="284"/>
      <c r="O22" s="283"/>
      <c r="P22" s="284"/>
      <c r="Q22" s="284"/>
      <c r="R22" s="283"/>
      <c r="S22" s="284"/>
      <c r="T22" s="284"/>
      <c r="U22" s="283"/>
      <c r="V22" s="284"/>
      <c r="W22" s="284"/>
      <c r="X22" s="283"/>
      <c r="Y22" s="284"/>
      <c r="Z22" s="284"/>
      <c r="AA22" s="283"/>
      <c r="AB22" s="284"/>
      <c r="AC22" s="284"/>
      <c r="AD22" s="283"/>
      <c r="AE22" s="284"/>
      <c r="AF22" s="284"/>
      <c r="AG22" s="283"/>
      <c r="AH22" s="284"/>
      <c r="AI22" s="284"/>
      <c r="AJ22" s="283"/>
      <c r="AK22" s="284"/>
      <c r="AL22" s="284"/>
      <c r="AM22" s="283"/>
      <c r="AN22" s="284"/>
      <c r="AO22" s="284"/>
      <c r="AP22" s="283"/>
      <c r="AQ22" s="284"/>
      <c r="AR22" s="284"/>
      <c r="AS22" s="283"/>
      <c r="AT22" s="284"/>
      <c r="AU22" s="284"/>
      <c r="AV22" s="283"/>
      <c r="AW22" s="284"/>
      <c r="AX22" s="284"/>
      <c r="AY22" s="283"/>
      <c r="AZ22" s="284"/>
      <c r="BA22" s="284"/>
      <c r="BB22" s="283"/>
      <c r="BC22" s="284"/>
      <c r="BD22" s="284"/>
      <c r="BE22" s="283"/>
      <c r="BF22" s="284"/>
      <c r="BG22" s="284"/>
      <c r="BH22" s="283"/>
      <c r="BI22" s="284"/>
      <c r="BJ22" s="284"/>
      <c r="BK22" s="283"/>
      <c r="BL22" s="284"/>
      <c r="BM22" s="284"/>
      <c r="BN22" s="283"/>
      <c r="BO22" s="284"/>
      <c r="BP22" s="284"/>
      <c r="BQ22" s="283"/>
      <c r="BR22" s="284"/>
      <c r="BS22" s="284"/>
      <c r="BT22" s="283"/>
      <c r="BU22" s="284"/>
      <c r="BV22" s="284"/>
      <c r="BW22" s="283"/>
      <c r="BX22" s="284"/>
      <c r="BY22" s="284"/>
      <c r="BZ22" s="283"/>
      <c r="CA22" s="284"/>
      <c r="CB22" s="284"/>
      <c r="CC22" s="283"/>
      <c r="CD22" s="284"/>
      <c r="CE22" s="284"/>
      <c r="CF22" s="283"/>
      <c r="CG22" s="284"/>
      <c r="CH22" s="284"/>
      <c r="CI22" s="283"/>
      <c r="CJ22" s="284"/>
      <c r="CK22" s="284"/>
      <c r="CL22" s="283"/>
      <c r="CM22" s="284"/>
      <c r="CN22" s="284"/>
      <c r="CO22" s="283"/>
      <c r="CP22" s="284"/>
      <c r="CQ22" s="284"/>
    </row>
    <row r="23" spans="1:95" s="13" customFormat="1" ht="15" customHeight="1" x14ac:dyDescent="0.25">
      <c r="A23" s="62" t="s">
        <v>32</v>
      </c>
      <c r="B23" s="62" t="s">
        <v>32</v>
      </c>
      <c r="C23" s="62"/>
      <c r="D23" s="65" t="s">
        <v>49</v>
      </c>
      <c r="E23" s="66" t="s">
        <v>50</v>
      </c>
      <c r="F23" s="302" t="s">
        <v>51</v>
      </c>
      <c r="G23" s="303"/>
      <c r="H23" s="57" t="s">
        <v>52</v>
      </c>
      <c r="I23" s="302" t="s">
        <v>51</v>
      </c>
      <c r="J23" s="303"/>
      <c r="K23" s="57" t="s">
        <v>52</v>
      </c>
      <c r="L23" s="302" t="s">
        <v>51</v>
      </c>
      <c r="M23" s="303"/>
      <c r="N23" s="57" t="s">
        <v>52</v>
      </c>
      <c r="O23" s="302" t="s">
        <v>51</v>
      </c>
      <c r="P23" s="303"/>
      <c r="Q23" s="57" t="s">
        <v>52</v>
      </c>
      <c r="R23" s="302" t="s">
        <v>51</v>
      </c>
      <c r="S23" s="303"/>
      <c r="T23" s="57" t="s">
        <v>52</v>
      </c>
      <c r="U23" s="302" t="s">
        <v>51</v>
      </c>
      <c r="V23" s="303"/>
      <c r="W23" s="57" t="s">
        <v>52</v>
      </c>
      <c r="X23" s="302" t="s">
        <v>51</v>
      </c>
      <c r="Y23" s="303"/>
      <c r="Z23" s="57" t="s">
        <v>52</v>
      </c>
      <c r="AA23" s="302" t="s">
        <v>51</v>
      </c>
      <c r="AB23" s="303"/>
      <c r="AC23" s="57" t="s">
        <v>52</v>
      </c>
      <c r="AD23" s="302" t="s">
        <v>51</v>
      </c>
      <c r="AE23" s="303"/>
      <c r="AF23" s="57" t="s">
        <v>52</v>
      </c>
      <c r="AG23" s="302" t="s">
        <v>51</v>
      </c>
      <c r="AH23" s="303"/>
      <c r="AI23" s="57" t="s">
        <v>52</v>
      </c>
      <c r="AJ23" s="302" t="s">
        <v>51</v>
      </c>
      <c r="AK23" s="303"/>
      <c r="AL23" s="57" t="s">
        <v>52</v>
      </c>
      <c r="AM23" s="302" t="s">
        <v>51</v>
      </c>
      <c r="AN23" s="303"/>
      <c r="AO23" s="57" t="s">
        <v>52</v>
      </c>
      <c r="AP23" s="302" t="s">
        <v>51</v>
      </c>
      <c r="AQ23" s="303"/>
      <c r="AR23" s="57" t="s">
        <v>52</v>
      </c>
      <c r="AS23" s="302" t="s">
        <v>51</v>
      </c>
      <c r="AT23" s="303"/>
      <c r="AU23" s="57" t="s">
        <v>52</v>
      </c>
      <c r="AV23" s="302" t="s">
        <v>51</v>
      </c>
      <c r="AW23" s="303"/>
      <c r="AX23" s="57" t="s">
        <v>52</v>
      </c>
      <c r="AY23" s="302" t="s">
        <v>51</v>
      </c>
      <c r="AZ23" s="303"/>
      <c r="BA23" s="57" t="s">
        <v>52</v>
      </c>
      <c r="BB23" s="302" t="s">
        <v>51</v>
      </c>
      <c r="BC23" s="303"/>
      <c r="BD23" s="57" t="s">
        <v>52</v>
      </c>
      <c r="BE23" s="302" t="s">
        <v>51</v>
      </c>
      <c r="BF23" s="303"/>
      <c r="BG23" s="57" t="s">
        <v>52</v>
      </c>
      <c r="BH23" s="302" t="s">
        <v>51</v>
      </c>
      <c r="BI23" s="303"/>
      <c r="BJ23" s="57" t="s">
        <v>52</v>
      </c>
      <c r="BK23" s="302" t="s">
        <v>51</v>
      </c>
      <c r="BL23" s="303"/>
      <c r="BM23" s="57" t="s">
        <v>52</v>
      </c>
      <c r="BN23" s="302" t="s">
        <v>51</v>
      </c>
      <c r="BO23" s="303"/>
      <c r="BP23" s="57" t="s">
        <v>52</v>
      </c>
      <c r="BQ23" s="302" t="s">
        <v>51</v>
      </c>
      <c r="BR23" s="303"/>
      <c r="BS23" s="57" t="s">
        <v>52</v>
      </c>
      <c r="BT23" s="302" t="s">
        <v>51</v>
      </c>
      <c r="BU23" s="303"/>
      <c r="BV23" s="57" t="s">
        <v>52</v>
      </c>
      <c r="BW23" s="302" t="s">
        <v>51</v>
      </c>
      <c r="BX23" s="303"/>
      <c r="BY23" s="57" t="s">
        <v>52</v>
      </c>
      <c r="BZ23" s="302" t="s">
        <v>51</v>
      </c>
      <c r="CA23" s="303"/>
      <c r="CB23" s="57" t="s">
        <v>52</v>
      </c>
      <c r="CC23" s="302" t="s">
        <v>51</v>
      </c>
      <c r="CD23" s="303"/>
      <c r="CE23" s="57" t="s">
        <v>52</v>
      </c>
      <c r="CF23" s="302" t="s">
        <v>51</v>
      </c>
      <c r="CG23" s="303"/>
      <c r="CH23" s="57" t="s">
        <v>52</v>
      </c>
      <c r="CI23" s="302" t="s">
        <v>51</v>
      </c>
      <c r="CJ23" s="303"/>
      <c r="CK23" s="57" t="s">
        <v>52</v>
      </c>
      <c r="CL23" s="302" t="s">
        <v>51</v>
      </c>
      <c r="CM23" s="303"/>
      <c r="CN23" s="57" t="s">
        <v>52</v>
      </c>
      <c r="CO23" s="302" t="s">
        <v>51</v>
      </c>
      <c r="CP23" s="303"/>
      <c r="CQ23" s="57" t="s">
        <v>52</v>
      </c>
    </row>
    <row r="24" spans="1:95" s="13" customFormat="1" ht="15" customHeight="1" x14ac:dyDescent="0.25">
      <c r="A24" s="62" t="s">
        <v>32</v>
      </c>
      <c r="B24" s="62" t="s">
        <v>32</v>
      </c>
      <c r="C24" s="62"/>
      <c r="D24" s="67" t="str">
        <f>IF(E24="","2.8.1 Characteristic 1", CONCATENATE("2.8.1 ", E24))</f>
        <v>2.8.1 Characteristic 1</v>
      </c>
      <c r="E24" s="79"/>
      <c r="F24" s="281"/>
      <c r="G24" s="282"/>
      <c r="H24" s="174"/>
      <c r="I24" s="281"/>
      <c r="J24" s="282"/>
      <c r="K24" s="174"/>
      <c r="L24" s="281"/>
      <c r="M24" s="282"/>
      <c r="N24" s="174"/>
      <c r="O24" s="281"/>
      <c r="P24" s="282"/>
      <c r="Q24" s="174"/>
      <c r="R24" s="281"/>
      <c r="S24" s="282"/>
      <c r="T24" s="174"/>
      <c r="U24" s="281"/>
      <c r="V24" s="282"/>
      <c r="W24" s="174"/>
      <c r="X24" s="281"/>
      <c r="Y24" s="282"/>
      <c r="Z24" s="174"/>
      <c r="AA24" s="281"/>
      <c r="AB24" s="282"/>
      <c r="AC24" s="174"/>
      <c r="AD24" s="281"/>
      <c r="AE24" s="282"/>
      <c r="AF24" s="174"/>
      <c r="AG24" s="281"/>
      <c r="AH24" s="282"/>
      <c r="AI24" s="174"/>
      <c r="AJ24" s="281"/>
      <c r="AK24" s="282"/>
      <c r="AL24" s="174"/>
      <c r="AM24" s="281"/>
      <c r="AN24" s="282"/>
      <c r="AO24" s="174"/>
      <c r="AP24" s="281"/>
      <c r="AQ24" s="282"/>
      <c r="AR24" s="174"/>
      <c r="AS24" s="281"/>
      <c r="AT24" s="282"/>
      <c r="AU24" s="174"/>
      <c r="AV24" s="281"/>
      <c r="AW24" s="282"/>
      <c r="AX24" s="174"/>
      <c r="AY24" s="281"/>
      <c r="AZ24" s="282"/>
      <c r="BA24" s="174"/>
      <c r="BB24" s="281"/>
      <c r="BC24" s="282"/>
      <c r="BD24" s="174"/>
      <c r="BE24" s="281"/>
      <c r="BF24" s="282"/>
      <c r="BG24" s="174"/>
      <c r="BH24" s="281"/>
      <c r="BI24" s="282"/>
      <c r="BJ24" s="174"/>
      <c r="BK24" s="281"/>
      <c r="BL24" s="282"/>
      <c r="BM24" s="174"/>
      <c r="BN24" s="281"/>
      <c r="BO24" s="282"/>
      <c r="BP24" s="174"/>
      <c r="BQ24" s="281"/>
      <c r="BR24" s="282"/>
      <c r="BS24" s="174"/>
      <c r="BT24" s="281"/>
      <c r="BU24" s="282"/>
      <c r="BV24" s="174"/>
      <c r="BW24" s="281"/>
      <c r="BX24" s="282"/>
      <c r="BY24" s="174"/>
      <c r="BZ24" s="281"/>
      <c r="CA24" s="282"/>
      <c r="CB24" s="174"/>
      <c r="CC24" s="281"/>
      <c r="CD24" s="282"/>
      <c r="CE24" s="174"/>
      <c r="CF24" s="281"/>
      <c r="CG24" s="282"/>
      <c r="CH24" s="174"/>
      <c r="CI24" s="281"/>
      <c r="CJ24" s="282"/>
      <c r="CK24" s="174"/>
      <c r="CL24" s="281"/>
      <c r="CM24" s="282"/>
      <c r="CN24" s="174"/>
      <c r="CO24" s="281"/>
      <c r="CP24" s="282"/>
      <c r="CQ24" s="174"/>
    </row>
    <row r="25" spans="1:95" s="13" customFormat="1" ht="15" customHeight="1" x14ac:dyDescent="0.25">
      <c r="A25" s="62" t="s">
        <v>32</v>
      </c>
      <c r="B25" s="62" t="s">
        <v>32</v>
      </c>
      <c r="C25" s="62"/>
      <c r="D25" s="67" t="str">
        <f>IF(E25="","2.8.2 Characteristic 2", CONCATENATE("2.8.2 ", E25))</f>
        <v>2.8.2 Characteristic 2</v>
      </c>
      <c r="E25" s="79"/>
      <c r="F25" s="277"/>
      <c r="G25" s="278"/>
      <c r="H25" s="175"/>
      <c r="I25" s="277"/>
      <c r="J25" s="278"/>
      <c r="K25" s="175"/>
      <c r="L25" s="277"/>
      <c r="M25" s="278"/>
      <c r="N25" s="175"/>
      <c r="O25" s="277"/>
      <c r="P25" s="278"/>
      <c r="Q25" s="175"/>
      <c r="R25" s="277"/>
      <c r="S25" s="278"/>
      <c r="T25" s="175"/>
      <c r="U25" s="277"/>
      <c r="V25" s="278"/>
      <c r="W25" s="175"/>
      <c r="X25" s="277"/>
      <c r="Y25" s="278"/>
      <c r="Z25" s="175"/>
      <c r="AA25" s="277"/>
      <c r="AB25" s="278"/>
      <c r="AC25" s="175"/>
      <c r="AD25" s="277"/>
      <c r="AE25" s="278"/>
      <c r="AF25" s="175"/>
      <c r="AG25" s="277"/>
      <c r="AH25" s="278"/>
      <c r="AI25" s="175"/>
      <c r="AJ25" s="277"/>
      <c r="AK25" s="278"/>
      <c r="AL25" s="175"/>
      <c r="AM25" s="277"/>
      <c r="AN25" s="278"/>
      <c r="AO25" s="175"/>
      <c r="AP25" s="277"/>
      <c r="AQ25" s="278"/>
      <c r="AR25" s="175"/>
      <c r="AS25" s="277"/>
      <c r="AT25" s="278"/>
      <c r="AU25" s="175"/>
      <c r="AV25" s="277"/>
      <c r="AW25" s="278"/>
      <c r="AX25" s="175"/>
      <c r="AY25" s="277"/>
      <c r="AZ25" s="278"/>
      <c r="BA25" s="175"/>
      <c r="BB25" s="277"/>
      <c r="BC25" s="278"/>
      <c r="BD25" s="175"/>
      <c r="BE25" s="277"/>
      <c r="BF25" s="278"/>
      <c r="BG25" s="175"/>
      <c r="BH25" s="277"/>
      <c r="BI25" s="278"/>
      <c r="BJ25" s="175"/>
      <c r="BK25" s="277"/>
      <c r="BL25" s="278"/>
      <c r="BM25" s="175"/>
      <c r="BN25" s="277"/>
      <c r="BO25" s="278"/>
      <c r="BP25" s="175"/>
      <c r="BQ25" s="277"/>
      <c r="BR25" s="278"/>
      <c r="BS25" s="175"/>
      <c r="BT25" s="277"/>
      <c r="BU25" s="278"/>
      <c r="BV25" s="175"/>
      <c r="BW25" s="277"/>
      <c r="BX25" s="278"/>
      <c r="BY25" s="175"/>
      <c r="BZ25" s="277"/>
      <c r="CA25" s="278"/>
      <c r="CB25" s="175"/>
      <c r="CC25" s="277"/>
      <c r="CD25" s="278"/>
      <c r="CE25" s="175"/>
      <c r="CF25" s="277"/>
      <c r="CG25" s="278"/>
      <c r="CH25" s="175"/>
      <c r="CI25" s="277"/>
      <c r="CJ25" s="278"/>
      <c r="CK25" s="175"/>
      <c r="CL25" s="277"/>
      <c r="CM25" s="278"/>
      <c r="CN25" s="175"/>
      <c r="CO25" s="277"/>
      <c r="CP25" s="278"/>
      <c r="CQ25" s="175"/>
    </row>
    <row r="26" spans="1:95" s="13" customFormat="1" ht="15" customHeight="1" x14ac:dyDescent="0.25">
      <c r="A26" s="62" t="s">
        <v>32</v>
      </c>
      <c r="B26" s="62" t="s">
        <v>32</v>
      </c>
      <c r="C26" s="62"/>
      <c r="D26" s="67" t="str">
        <f>IF(E26="","2.8.3 Characteristic 3", CONCATENATE("2.8.3 ", E26))</f>
        <v>2.8.3 Characteristic 3</v>
      </c>
      <c r="E26" s="79"/>
      <c r="F26" s="277"/>
      <c r="G26" s="278"/>
      <c r="H26" s="175"/>
      <c r="I26" s="277"/>
      <c r="J26" s="278"/>
      <c r="K26" s="175"/>
      <c r="L26" s="277"/>
      <c r="M26" s="278"/>
      <c r="N26" s="175"/>
      <c r="O26" s="277"/>
      <c r="P26" s="278"/>
      <c r="Q26" s="175"/>
      <c r="R26" s="277"/>
      <c r="S26" s="278"/>
      <c r="T26" s="175"/>
      <c r="U26" s="277"/>
      <c r="V26" s="278"/>
      <c r="W26" s="175"/>
      <c r="X26" s="277"/>
      <c r="Y26" s="278"/>
      <c r="Z26" s="175"/>
      <c r="AA26" s="277"/>
      <c r="AB26" s="278"/>
      <c r="AC26" s="175"/>
      <c r="AD26" s="277"/>
      <c r="AE26" s="278"/>
      <c r="AF26" s="175"/>
      <c r="AG26" s="277"/>
      <c r="AH26" s="278"/>
      <c r="AI26" s="175"/>
      <c r="AJ26" s="277"/>
      <c r="AK26" s="278"/>
      <c r="AL26" s="175"/>
      <c r="AM26" s="277"/>
      <c r="AN26" s="278"/>
      <c r="AO26" s="175"/>
      <c r="AP26" s="277"/>
      <c r="AQ26" s="278"/>
      <c r="AR26" s="175"/>
      <c r="AS26" s="277"/>
      <c r="AT26" s="278"/>
      <c r="AU26" s="175"/>
      <c r="AV26" s="277"/>
      <c r="AW26" s="278"/>
      <c r="AX26" s="175"/>
      <c r="AY26" s="277"/>
      <c r="AZ26" s="278"/>
      <c r="BA26" s="175"/>
      <c r="BB26" s="277"/>
      <c r="BC26" s="278"/>
      <c r="BD26" s="175"/>
      <c r="BE26" s="277"/>
      <c r="BF26" s="278"/>
      <c r="BG26" s="175"/>
      <c r="BH26" s="277"/>
      <c r="BI26" s="278"/>
      <c r="BJ26" s="175"/>
      <c r="BK26" s="277"/>
      <c r="BL26" s="278"/>
      <c r="BM26" s="175"/>
      <c r="BN26" s="277"/>
      <c r="BO26" s="278"/>
      <c r="BP26" s="175"/>
      <c r="BQ26" s="277"/>
      <c r="BR26" s="278"/>
      <c r="BS26" s="175"/>
      <c r="BT26" s="277"/>
      <c r="BU26" s="278"/>
      <c r="BV26" s="175"/>
      <c r="BW26" s="277"/>
      <c r="BX26" s="278"/>
      <c r="BY26" s="175"/>
      <c r="BZ26" s="277"/>
      <c r="CA26" s="278"/>
      <c r="CB26" s="175"/>
      <c r="CC26" s="277"/>
      <c r="CD26" s="278"/>
      <c r="CE26" s="175"/>
      <c r="CF26" s="277"/>
      <c r="CG26" s="278"/>
      <c r="CH26" s="175"/>
      <c r="CI26" s="277"/>
      <c r="CJ26" s="278"/>
      <c r="CK26" s="175"/>
      <c r="CL26" s="277"/>
      <c r="CM26" s="278"/>
      <c r="CN26" s="175"/>
      <c r="CO26" s="277"/>
      <c r="CP26" s="278"/>
      <c r="CQ26" s="175"/>
    </row>
    <row r="27" spans="1:95" s="13" customFormat="1" ht="15" customHeight="1" x14ac:dyDescent="0.25">
      <c r="A27" s="62" t="s">
        <v>32</v>
      </c>
      <c r="B27" s="62" t="s">
        <v>32</v>
      </c>
      <c r="C27" s="62"/>
      <c r="D27" s="67" t="str">
        <f>IF(E27="","2.8.4 Characteristic 4", CONCATENATE("2.8.4 ", E27))</f>
        <v>2.8.4 Characteristic 4</v>
      </c>
      <c r="E27" s="79"/>
      <c r="F27" s="277"/>
      <c r="G27" s="278"/>
      <c r="H27" s="175"/>
      <c r="I27" s="277"/>
      <c r="J27" s="278"/>
      <c r="K27" s="175"/>
      <c r="L27" s="277"/>
      <c r="M27" s="278"/>
      <c r="N27" s="175"/>
      <c r="O27" s="277"/>
      <c r="P27" s="278"/>
      <c r="Q27" s="175"/>
      <c r="R27" s="277"/>
      <c r="S27" s="278"/>
      <c r="T27" s="175"/>
      <c r="U27" s="277"/>
      <c r="V27" s="278"/>
      <c r="W27" s="175"/>
      <c r="X27" s="277"/>
      <c r="Y27" s="278"/>
      <c r="Z27" s="175"/>
      <c r="AA27" s="277"/>
      <c r="AB27" s="278"/>
      <c r="AC27" s="175"/>
      <c r="AD27" s="277"/>
      <c r="AE27" s="278"/>
      <c r="AF27" s="175"/>
      <c r="AG27" s="277"/>
      <c r="AH27" s="278"/>
      <c r="AI27" s="175"/>
      <c r="AJ27" s="277"/>
      <c r="AK27" s="278"/>
      <c r="AL27" s="175"/>
      <c r="AM27" s="277"/>
      <c r="AN27" s="278"/>
      <c r="AO27" s="175"/>
      <c r="AP27" s="277"/>
      <c r="AQ27" s="278"/>
      <c r="AR27" s="175"/>
      <c r="AS27" s="277"/>
      <c r="AT27" s="278"/>
      <c r="AU27" s="175"/>
      <c r="AV27" s="277"/>
      <c r="AW27" s="278"/>
      <c r="AX27" s="175"/>
      <c r="AY27" s="277"/>
      <c r="AZ27" s="278"/>
      <c r="BA27" s="175"/>
      <c r="BB27" s="277"/>
      <c r="BC27" s="278"/>
      <c r="BD27" s="175"/>
      <c r="BE27" s="277"/>
      <c r="BF27" s="278"/>
      <c r="BG27" s="175"/>
      <c r="BH27" s="277"/>
      <c r="BI27" s="278"/>
      <c r="BJ27" s="175"/>
      <c r="BK27" s="277"/>
      <c r="BL27" s="278"/>
      <c r="BM27" s="175"/>
      <c r="BN27" s="277"/>
      <c r="BO27" s="278"/>
      <c r="BP27" s="175"/>
      <c r="BQ27" s="277"/>
      <c r="BR27" s="278"/>
      <c r="BS27" s="175"/>
      <c r="BT27" s="277"/>
      <c r="BU27" s="278"/>
      <c r="BV27" s="175"/>
      <c r="BW27" s="277"/>
      <c r="BX27" s="278"/>
      <c r="BY27" s="175"/>
      <c r="BZ27" s="277"/>
      <c r="CA27" s="278"/>
      <c r="CB27" s="175"/>
      <c r="CC27" s="277"/>
      <c r="CD27" s="278"/>
      <c r="CE27" s="175"/>
      <c r="CF27" s="277"/>
      <c r="CG27" s="278"/>
      <c r="CH27" s="175"/>
      <c r="CI27" s="277"/>
      <c r="CJ27" s="278"/>
      <c r="CK27" s="175"/>
      <c r="CL27" s="277"/>
      <c r="CM27" s="278"/>
      <c r="CN27" s="175"/>
      <c r="CO27" s="277"/>
      <c r="CP27" s="278"/>
      <c r="CQ27" s="175"/>
    </row>
    <row r="28" spans="1:95" s="13" customFormat="1" ht="15" customHeight="1" x14ac:dyDescent="0.25">
      <c r="A28" s="62" t="s">
        <v>32</v>
      </c>
      <c r="B28" s="62" t="s">
        <v>32</v>
      </c>
      <c r="C28" s="58"/>
      <c r="D28" s="68" t="str">
        <f>IF(E28="","2.8.5 Characteristic 5", CONCATENATE("2.8.5 ", E28))</f>
        <v>2.8.5 Characteristic 5</v>
      </c>
      <c r="E28" s="80"/>
      <c r="F28" s="279"/>
      <c r="G28" s="280"/>
      <c r="H28" s="176"/>
      <c r="I28" s="279"/>
      <c r="J28" s="280"/>
      <c r="K28" s="176"/>
      <c r="L28" s="279"/>
      <c r="M28" s="280"/>
      <c r="N28" s="176"/>
      <c r="O28" s="279"/>
      <c r="P28" s="280"/>
      <c r="Q28" s="176"/>
      <c r="R28" s="279"/>
      <c r="S28" s="280"/>
      <c r="T28" s="176"/>
      <c r="U28" s="279"/>
      <c r="V28" s="280"/>
      <c r="W28" s="176"/>
      <c r="X28" s="279"/>
      <c r="Y28" s="280"/>
      <c r="Z28" s="176"/>
      <c r="AA28" s="279"/>
      <c r="AB28" s="280"/>
      <c r="AC28" s="176"/>
      <c r="AD28" s="279"/>
      <c r="AE28" s="280"/>
      <c r="AF28" s="176"/>
      <c r="AG28" s="279"/>
      <c r="AH28" s="280"/>
      <c r="AI28" s="176"/>
      <c r="AJ28" s="279"/>
      <c r="AK28" s="280"/>
      <c r="AL28" s="176"/>
      <c r="AM28" s="279"/>
      <c r="AN28" s="280"/>
      <c r="AO28" s="176"/>
      <c r="AP28" s="279"/>
      <c r="AQ28" s="280"/>
      <c r="AR28" s="176"/>
      <c r="AS28" s="279"/>
      <c r="AT28" s="280"/>
      <c r="AU28" s="176"/>
      <c r="AV28" s="279"/>
      <c r="AW28" s="280"/>
      <c r="AX28" s="176"/>
      <c r="AY28" s="279"/>
      <c r="AZ28" s="280"/>
      <c r="BA28" s="176"/>
      <c r="BB28" s="279"/>
      <c r="BC28" s="280"/>
      <c r="BD28" s="176"/>
      <c r="BE28" s="279"/>
      <c r="BF28" s="280"/>
      <c r="BG28" s="176"/>
      <c r="BH28" s="279"/>
      <c r="BI28" s="280"/>
      <c r="BJ28" s="176"/>
      <c r="BK28" s="279"/>
      <c r="BL28" s="280"/>
      <c r="BM28" s="176"/>
      <c r="BN28" s="279"/>
      <c r="BO28" s="280"/>
      <c r="BP28" s="176"/>
      <c r="BQ28" s="279"/>
      <c r="BR28" s="280"/>
      <c r="BS28" s="176"/>
      <c r="BT28" s="279"/>
      <c r="BU28" s="280"/>
      <c r="BV28" s="176"/>
      <c r="BW28" s="279"/>
      <c r="BX28" s="280"/>
      <c r="BY28" s="176"/>
      <c r="BZ28" s="279"/>
      <c r="CA28" s="280"/>
      <c r="CB28" s="176"/>
      <c r="CC28" s="279"/>
      <c r="CD28" s="280"/>
      <c r="CE28" s="176"/>
      <c r="CF28" s="279"/>
      <c r="CG28" s="280"/>
      <c r="CH28" s="176"/>
      <c r="CI28" s="279"/>
      <c r="CJ28" s="280"/>
      <c r="CK28" s="176"/>
      <c r="CL28" s="279"/>
      <c r="CM28" s="280"/>
      <c r="CN28" s="176"/>
      <c r="CO28" s="279"/>
      <c r="CP28" s="280"/>
      <c r="CQ28" s="176"/>
    </row>
    <row r="29" spans="1:95" s="1" customFormat="1" ht="18.75" customHeight="1" x14ac:dyDescent="0.25">
      <c r="A29" s="330" t="s">
        <v>53</v>
      </c>
      <c r="B29" s="330"/>
      <c r="C29" s="330"/>
      <c r="D29" s="330"/>
      <c r="E29" s="330"/>
      <c r="F29" s="48" t="str">
        <f>IF(SUMMARY!$B$7=TRUE,IF(COUNTBLANK(F30:F36)&gt;0,0,1),"")</f>
        <v/>
      </c>
      <c r="G29" s="50"/>
      <c r="H29" s="50"/>
      <c r="I29" s="50" t="str">
        <f>IF(SUMMARY!$B$8=TRUE,IF(COUNTBLANK(I30:I36)&gt;0,0,1),"")</f>
        <v/>
      </c>
      <c r="J29" s="50"/>
      <c r="K29" s="50"/>
      <c r="L29" s="50" t="str">
        <f>IF(SUMMARY!$B$9=TRUE,IF(COUNTBLANK(L30:L36)&gt;0,0,1),"")</f>
        <v/>
      </c>
      <c r="M29" s="50"/>
      <c r="N29" s="50"/>
      <c r="O29" s="50" t="str">
        <f>IF(SUMMARY!$B$10=TRUE,IF(COUNTBLANK(O30:O36)&gt;0,0,1),"")</f>
        <v/>
      </c>
      <c r="P29" s="50"/>
      <c r="Q29" s="50"/>
      <c r="R29" s="50" t="str">
        <f>IF(SUMMARY!$B$11=TRUE,IF(COUNTBLANK(R30:R36)&gt;0,0,1),"")</f>
        <v/>
      </c>
      <c r="S29" s="50"/>
      <c r="T29" s="50"/>
      <c r="U29" s="50" t="str">
        <f>IF(SUMMARY!$B$12=TRUE,IF(COUNTBLANK(U30:U36)&gt;0,0,1),"")</f>
        <v/>
      </c>
      <c r="V29" s="50"/>
      <c r="W29" s="50"/>
      <c r="X29" s="50" t="str">
        <f>IF(SUMMARY!$B$13=TRUE,IF(COUNTBLANK(X30:X36)&gt;0,0,1),"")</f>
        <v/>
      </c>
      <c r="Y29" s="50"/>
      <c r="Z29" s="50"/>
      <c r="AA29" s="50" t="str">
        <f>IF(SUMMARY!$B$14=TRUE,IF(COUNTBLANK(AA30:AA36)&gt;0,0,1),"")</f>
        <v/>
      </c>
      <c r="AB29" s="50"/>
      <c r="AC29" s="50"/>
      <c r="AD29" s="50" t="str">
        <f>IF(SUMMARY!$B$15=TRUE,IF(COUNTBLANK(AD30:AD36)&gt;0,0,1),"")</f>
        <v/>
      </c>
      <c r="AE29" s="50"/>
      <c r="AF29" s="50"/>
      <c r="AG29" s="50" t="str">
        <f>IF(SUMMARY!$B$16=TRUE,IF(COUNTBLANK(AG30:AG36)&gt;0,0,1),"")</f>
        <v/>
      </c>
      <c r="AH29" s="50"/>
      <c r="AI29" s="50"/>
      <c r="AJ29" s="50" t="str">
        <f>IF(SUMMARY!$B$17=TRUE,IF(COUNTBLANK(AJ30:AJ36)&gt;0,0,1),"")</f>
        <v/>
      </c>
      <c r="AK29" s="50"/>
      <c r="AL29" s="50"/>
      <c r="AM29" s="50" t="str">
        <f>IF(SUMMARY!$B$18=TRUE,IF(COUNTBLANK(AM30:AM36)&gt;0,0,1),"")</f>
        <v/>
      </c>
      <c r="AN29" s="50"/>
      <c r="AO29" s="50"/>
      <c r="AP29" s="50" t="str">
        <f>IF(SUMMARY!$B$19=TRUE,IF(COUNTBLANK(AP30:AP36)&gt;0,0,1),"")</f>
        <v/>
      </c>
      <c r="AQ29" s="50"/>
      <c r="AR29" s="50"/>
      <c r="AS29" s="50" t="str">
        <f>IF(SUMMARY!$B$20=TRUE,IF(COUNTBLANK(AS30:AS36)&gt;0,0,1),"")</f>
        <v/>
      </c>
      <c r="AT29" s="50"/>
      <c r="AU29" s="50"/>
      <c r="AV29" s="50" t="str">
        <f>IF(SUMMARY!$B$21=TRUE,IF(COUNTBLANK(AV30:AV36)&gt;0,0,1),"")</f>
        <v/>
      </c>
      <c r="AW29" s="50"/>
      <c r="AX29" s="50"/>
      <c r="AY29" s="50" t="str">
        <f>IF(SUMMARY!$B$22=TRUE,IF(COUNTBLANK(AY30:AY36)&gt;0,0,1),"")</f>
        <v/>
      </c>
      <c r="AZ29" s="50"/>
      <c r="BA29" s="50"/>
      <c r="BB29" s="50" t="str">
        <f>IF(SUMMARY!$B$23=TRUE,IF(COUNTBLANK(BB30:BB36)&gt;0,0,1),"")</f>
        <v/>
      </c>
      <c r="BC29" s="50"/>
      <c r="BD29" s="50"/>
      <c r="BE29" s="50" t="str">
        <f>IF(SUMMARY!$B$24=TRUE,IF(COUNTBLANK(BE30:BE36)&gt;0,0,1),"")</f>
        <v/>
      </c>
      <c r="BF29" s="50"/>
      <c r="BG29" s="50"/>
      <c r="BH29" s="50" t="str">
        <f>IF(SUMMARY!$B$25=TRUE,IF(COUNTBLANK(BH30:BH36)&gt;0,0,1),"")</f>
        <v/>
      </c>
      <c r="BI29" s="50"/>
      <c r="BJ29" s="50"/>
      <c r="BK29" s="50" t="str">
        <f>IF(SUMMARY!$B$26=TRUE,IF(COUNTBLANK(BK30:BK36)&gt;0,0,1),"")</f>
        <v/>
      </c>
      <c r="BL29" s="50"/>
      <c r="BM29" s="50"/>
      <c r="BN29" s="50" t="str">
        <f>IF(SUMMARY!$B$27=TRUE,IF(COUNTBLANK(BN30:BN36)&gt;0,0,1),"")</f>
        <v/>
      </c>
      <c r="BO29" s="50"/>
      <c r="BP29" s="50"/>
      <c r="BQ29" s="50" t="str">
        <f>IF(SUMMARY!$B$28=TRUE,IF(COUNTBLANK(BQ30:BQ36)&gt;0,0,1),"")</f>
        <v/>
      </c>
      <c r="BR29" s="50"/>
      <c r="BS29" s="50"/>
      <c r="BT29" s="50" t="str">
        <f>IF(SUMMARY!$B$29=TRUE,IF(COUNTBLANK(BT30:BT36)&gt;0,0,1),"")</f>
        <v/>
      </c>
      <c r="BU29" s="50"/>
      <c r="BV29" s="50"/>
      <c r="BW29" s="50" t="str">
        <f>IF(SUMMARY!$B$30=TRUE,IF(COUNTBLANK(BW30:BW36)&gt;0,0,1),"")</f>
        <v/>
      </c>
      <c r="BX29" s="50"/>
      <c r="BY29" s="50"/>
      <c r="BZ29" s="50" t="str">
        <f>IF(SUMMARY!$B$31=TRUE,IF(COUNTBLANK(BZ30:BZ36)&gt;0,0,1),"")</f>
        <v/>
      </c>
      <c r="CA29" s="50"/>
      <c r="CB29" s="50"/>
      <c r="CC29" s="50" t="str">
        <f>IF(SUMMARY!$B$32=TRUE,IF(COUNTBLANK(CC30:CC36)&gt;0,0,1),"")</f>
        <v/>
      </c>
      <c r="CD29" s="50"/>
      <c r="CE29" s="50"/>
      <c r="CF29" s="50" t="str">
        <f>IF(SUMMARY!$B$33=TRUE,IF(COUNTBLANK(CF30:CF36)&gt;0,0,1),"")</f>
        <v/>
      </c>
      <c r="CG29" s="50"/>
      <c r="CH29" s="50"/>
      <c r="CI29" s="50" t="str">
        <f>IF(SUMMARY!$B$34=TRUE,IF(COUNTBLANK(CI30:CI36)&gt;0,0,1),"")</f>
        <v/>
      </c>
      <c r="CJ29" s="50"/>
      <c r="CK29" s="50"/>
      <c r="CL29" s="50" t="str">
        <f>IF(SUMMARY!$B$35=TRUE,IF(COUNTBLANK(CL30:CL36)&gt;0,0,1),"")</f>
        <v/>
      </c>
      <c r="CM29" s="50"/>
      <c r="CN29" s="50"/>
      <c r="CO29" s="51" t="str">
        <f>IF(SUMMARY!$B$36=TRUE,IF(COUNTBLANK(CO30:CO36)&gt;0,0,1),"")</f>
        <v/>
      </c>
      <c r="CP29" s="50"/>
      <c r="CQ29" s="50"/>
    </row>
    <row r="30" spans="1:95" s="13" customFormat="1" ht="15" customHeight="1" x14ac:dyDescent="0.25">
      <c r="A30" s="69"/>
      <c r="B30" s="69" t="s">
        <v>32</v>
      </c>
      <c r="C30" s="69" t="s">
        <v>32</v>
      </c>
      <c r="D30" s="324" t="s">
        <v>54</v>
      </c>
      <c r="E30" s="325"/>
      <c r="F30" s="289"/>
      <c r="G30" s="290"/>
      <c r="H30" s="290"/>
      <c r="I30" s="289"/>
      <c r="J30" s="290"/>
      <c r="K30" s="290"/>
      <c r="L30" s="289"/>
      <c r="M30" s="290"/>
      <c r="N30" s="290"/>
      <c r="O30" s="289"/>
      <c r="P30" s="290"/>
      <c r="Q30" s="290"/>
      <c r="R30" s="289"/>
      <c r="S30" s="290"/>
      <c r="T30" s="290"/>
      <c r="U30" s="289"/>
      <c r="V30" s="290"/>
      <c r="W30" s="290"/>
      <c r="X30" s="289"/>
      <c r="Y30" s="290"/>
      <c r="Z30" s="290"/>
      <c r="AA30" s="289"/>
      <c r="AB30" s="290"/>
      <c r="AC30" s="290"/>
      <c r="AD30" s="289"/>
      <c r="AE30" s="290"/>
      <c r="AF30" s="290"/>
      <c r="AG30" s="289"/>
      <c r="AH30" s="290"/>
      <c r="AI30" s="290"/>
      <c r="AJ30" s="289"/>
      <c r="AK30" s="290"/>
      <c r="AL30" s="290"/>
      <c r="AM30" s="289"/>
      <c r="AN30" s="290"/>
      <c r="AO30" s="290"/>
      <c r="AP30" s="289"/>
      <c r="AQ30" s="290"/>
      <c r="AR30" s="290"/>
      <c r="AS30" s="289"/>
      <c r="AT30" s="290"/>
      <c r="AU30" s="290"/>
      <c r="AV30" s="289"/>
      <c r="AW30" s="290"/>
      <c r="AX30" s="290"/>
      <c r="AY30" s="289"/>
      <c r="AZ30" s="290"/>
      <c r="BA30" s="290"/>
      <c r="BB30" s="289"/>
      <c r="BC30" s="290"/>
      <c r="BD30" s="290"/>
      <c r="BE30" s="289"/>
      <c r="BF30" s="290"/>
      <c r="BG30" s="290"/>
      <c r="BH30" s="289"/>
      <c r="BI30" s="290"/>
      <c r="BJ30" s="290"/>
      <c r="BK30" s="289"/>
      <c r="BL30" s="290"/>
      <c r="BM30" s="290"/>
      <c r="BN30" s="289"/>
      <c r="BO30" s="290"/>
      <c r="BP30" s="290"/>
      <c r="BQ30" s="289"/>
      <c r="BR30" s="290"/>
      <c r="BS30" s="290"/>
      <c r="BT30" s="289"/>
      <c r="BU30" s="290"/>
      <c r="BV30" s="290"/>
      <c r="BW30" s="289"/>
      <c r="BX30" s="290"/>
      <c r="BY30" s="290"/>
      <c r="BZ30" s="289"/>
      <c r="CA30" s="290"/>
      <c r="CB30" s="290"/>
      <c r="CC30" s="289"/>
      <c r="CD30" s="290"/>
      <c r="CE30" s="290"/>
      <c r="CF30" s="289"/>
      <c r="CG30" s="290"/>
      <c r="CH30" s="290"/>
      <c r="CI30" s="289"/>
      <c r="CJ30" s="290"/>
      <c r="CK30" s="318"/>
      <c r="CL30" s="289"/>
      <c r="CM30" s="290"/>
      <c r="CN30" s="290"/>
      <c r="CO30" s="289"/>
      <c r="CP30" s="290"/>
      <c r="CQ30" s="290"/>
    </row>
    <row r="31" spans="1:95" s="13" customFormat="1" ht="30" customHeight="1" x14ac:dyDescent="0.25">
      <c r="A31" s="69"/>
      <c r="B31" s="69" t="s">
        <v>32</v>
      </c>
      <c r="C31" s="69" t="s">
        <v>32</v>
      </c>
      <c r="D31" s="322" t="s">
        <v>55</v>
      </c>
      <c r="E31" s="323"/>
      <c r="F31" s="283"/>
      <c r="G31" s="284"/>
      <c r="H31" s="284"/>
      <c r="I31" s="283"/>
      <c r="J31" s="284"/>
      <c r="K31" s="284"/>
      <c r="L31" s="283"/>
      <c r="M31" s="284"/>
      <c r="N31" s="284"/>
      <c r="O31" s="283"/>
      <c r="P31" s="284"/>
      <c r="Q31" s="284"/>
      <c r="R31" s="283"/>
      <c r="S31" s="284"/>
      <c r="T31" s="284"/>
      <c r="U31" s="283"/>
      <c r="V31" s="284"/>
      <c r="W31" s="284"/>
      <c r="X31" s="283"/>
      <c r="Y31" s="284"/>
      <c r="Z31" s="284"/>
      <c r="AA31" s="283"/>
      <c r="AB31" s="284"/>
      <c r="AC31" s="284"/>
      <c r="AD31" s="283"/>
      <c r="AE31" s="284"/>
      <c r="AF31" s="284"/>
      <c r="AG31" s="283"/>
      <c r="AH31" s="284"/>
      <c r="AI31" s="284"/>
      <c r="AJ31" s="283"/>
      <c r="AK31" s="284"/>
      <c r="AL31" s="284"/>
      <c r="AM31" s="283"/>
      <c r="AN31" s="284"/>
      <c r="AO31" s="284"/>
      <c r="AP31" s="283"/>
      <c r="AQ31" s="284"/>
      <c r="AR31" s="284"/>
      <c r="AS31" s="283"/>
      <c r="AT31" s="284"/>
      <c r="AU31" s="284"/>
      <c r="AV31" s="283"/>
      <c r="AW31" s="284"/>
      <c r="AX31" s="284"/>
      <c r="AY31" s="283"/>
      <c r="AZ31" s="284"/>
      <c r="BA31" s="284"/>
      <c r="BB31" s="283"/>
      <c r="BC31" s="284"/>
      <c r="BD31" s="284"/>
      <c r="BE31" s="283"/>
      <c r="BF31" s="284"/>
      <c r="BG31" s="284"/>
      <c r="BH31" s="283"/>
      <c r="BI31" s="284"/>
      <c r="BJ31" s="284"/>
      <c r="BK31" s="283"/>
      <c r="BL31" s="284"/>
      <c r="BM31" s="284"/>
      <c r="BN31" s="283"/>
      <c r="BO31" s="284"/>
      <c r="BP31" s="284"/>
      <c r="BQ31" s="283"/>
      <c r="BR31" s="284"/>
      <c r="BS31" s="284"/>
      <c r="BT31" s="283"/>
      <c r="BU31" s="284"/>
      <c r="BV31" s="284"/>
      <c r="BW31" s="283"/>
      <c r="BX31" s="284"/>
      <c r="BY31" s="284"/>
      <c r="BZ31" s="283"/>
      <c r="CA31" s="284"/>
      <c r="CB31" s="284"/>
      <c r="CC31" s="283"/>
      <c r="CD31" s="284"/>
      <c r="CE31" s="284"/>
      <c r="CF31" s="283"/>
      <c r="CG31" s="284"/>
      <c r="CH31" s="284"/>
      <c r="CI31" s="283"/>
      <c r="CJ31" s="284"/>
      <c r="CK31" s="284"/>
      <c r="CL31" s="283"/>
      <c r="CM31" s="284"/>
      <c r="CN31" s="284"/>
      <c r="CO31" s="283"/>
      <c r="CP31" s="284"/>
      <c r="CQ31" s="284"/>
    </row>
    <row r="32" spans="1:95" s="13" customFormat="1" ht="15" customHeight="1" x14ac:dyDescent="0.25">
      <c r="A32" s="62"/>
      <c r="B32" s="62"/>
      <c r="C32" s="62" t="s">
        <v>32</v>
      </c>
      <c r="D32" s="322" t="s">
        <v>56</v>
      </c>
      <c r="E32" s="323"/>
      <c r="F32" s="283"/>
      <c r="G32" s="284"/>
      <c r="H32" s="284"/>
      <c r="I32" s="283"/>
      <c r="J32" s="284"/>
      <c r="K32" s="284"/>
      <c r="L32" s="283"/>
      <c r="M32" s="284"/>
      <c r="N32" s="284"/>
      <c r="O32" s="283"/>
      <c r="P32" s="284"/>
      <c r="Q32" s="284"/>
      <c r="R32" s="283"/>
      <c r="S32" s="284"/>
      <c r="T32" s="284"/>
      <c r="U32" s="283"/>
      <c r="V32" s="284"/>
      <c r="W32" s="284"/>
      <c r="X32" s="283"/>
      <c r="Y32" s="284"/>
      <c r="Z32" s="284"/>
      <c r="AA32" s="283"/>
      <c r="AB32" s="284"/>
      <c r="AC32" s="284"/>
      <c r="AD32" s="283"/>
      <c r="AE32" s="284"/>
      <c r="AF32" s="284"/>
      <c r="AG32" s="283"/>
      <c r="AH32" s="284"/>
      <c r="AI32" s="284"/>
      <c r="AJ32" s="283"/>
      <c r="AK32" s="284"/>
      <c r="AL32" s="284"/>
      <c r="AM32" s="283"/>
      <c r="AN32" s="284"/>
      <c r="AO32" s="284"/>
      <c r="AP32" s="283"/>
      <c r="AQ32" s="284"/>
      <c r="AR32" s="284"/>
      <c r="AS32" s="283"/>
      <c r="AT32" s="284"/>
      <c r="AU32" s="284"/>
      <c r="AV32" s="283"/>
      <c r="AW32" s="284"/>
      <c r="AX32" s="284"/>
      <c r="AY32" s="283"/>
      <c r="AZ32" s="284"/>
      <c r="BA32" s="284"/>
      <c r="BB32" s="283"/>
      <c r="BC32" s="284"/>
      <c r="BD32" s="284"/>
      <c r="BE32" s="283"/>
      <c r="BF32" s="284"/>
      <c r="BG32" s="284"/>
      <c r="BH32" s="283"/>
      <c r="BI32" s="284"/>
      <c r="BJ32" s="284"/>
      <c r="BK32" s="283"/>
      <c r="BL32" s="284"/>
      <c r="BM32" s="284"/>
      <c r="BN32" s="283"/>
      <c r="BO32" s="284"/>
      <c r="BP32" s="284"/>
      <c r="BQ32" s="283"/>
      <c r="BR32" s="284"/>
      <c r="BS32" s="284"/>
      <c r="BT32" s="283"/>
      <c r="BU32" s="284"/>
      <c r="BV32" s="284"/>
      <c r="BW32" s="283"/>
      <c r="BX32" s="284"/>
      <c r="BY32" s="284"/>
      <c r="BZ32" s="283"/>
      <c r="CA32" s="284"/>
      <c r="CB32" s="284"/>
      <c r="CC32" s="283"/>
      <c r="CD32" s="284"/>
      <c r="CE32" s="284"/>
      <c r="CF32" s="283"/>
      <c r="CG32" s="284"/>
      <c r="CH32" s="284"/>
      <c r="CI32" s="283"/>
      <c r="CJ32" s="284"/>
      <c r="CK32" s="284"/>
      <c r="CL32" s="283"/>
      <c r="CM32" s="284"/>
      <c r="CN32" s="284"/>
      <c r="CO32" s="283"/>
      <c r="CP32" s="284"/>
      <c r="CQ32" s="284"/>
    </row>
    <row r="33" spans="1:95" s="13" customFormat="1" ht="15" customHeight="1" x14ac:dyDescent="0.25">
      <c r="A33" s="63" t="s">
        <v>32</v>
      </c>
      <c r="B33" s="63" t="s">
        <v>32</v>
      </c>
      <c r="C33" s="63"/>
      <c r="D33" s="322" t="s">
        <v>57</v>
      </c>
      <c r="E33" s="323"/>
      <c r="F33" s="283"/>
      <c r="G33" s="284"/>
      <c r="H33" s="284"/>
      <c r="I33" s="283"/>
      <c r="J33" s="284"/>
      <c r="K33" s="284"/>
      <c r="L33" s="283"/>
      <c r="M33" s="284"/>
      <c r="N33" s="284"/>
      <c r="O33" s="283"/>
      <c r="P33" s="284"/>
      <c r="Q33" s="284"/>
      <c r="R33" s="283"/>
      <c r="S33" s="284"/>
      <c r="T33" s="284"/>
      <c r="U33" s="283"/>
      <c r="V33" s="284"/>
      <c r="W33" s="284"/>
      <c r="X33" s="283"/>
      <c r="Y33" s="284"/>
      <c r="Z33" s="284"/>
      <c r="AA33" s="283"/>
      <c r="AB33" s="284"/>
      <c r="AC33" s="284"/>
      <c r="AD33" s="283"/>
      <c r="AE33" s="284"/>
      <c r="AF33" s="284"/>
      <c r="AG33" s="283"/>
      <c r="AH33" s="284"/>
      <c r="AI33" s="284"/>
      <c r="AJ33" s="283"/>
      <c r="AK33" s="284"/>
      <c r="AL33" s="284"/>
      <c r="AM33" s="283"/>
      <c r="AN33" s="284"/>
      <c r="AO33" s="284"/>
      <c r="AP33" s="283"/>
      <c r="AQ33" s="284"/>
      <c r="AR33" s="284"/>
      <c r="AS33" s="283"/>
      <c r="AT33" s="284"/>
      <c r="AU33" s="284"/>
      <c r="AV33" s="283"/>
      <c r="AW33" s="284"/>
      <c r="AX33" s="284"/>
      <c r="AY33" s="283"/>
      <c r="AZ33" s="284"/>
      <c r="BA33" s="284"/>
      <c r="BB33" s="283"/>
      <c r="BC33" s="284"/>
      <c r="BD33" s="284"/>
      <c r="BE33" s="283"/>
      <c r="BF33" s="284"/>
      <c r="BG33" s="284"/>
      <c r="BH33" s="283"/>
      <c r="BI33" s="284"/>
      <c r="BJ33" s="284"/>
      <c r="BK33" s="283"/>
      <c r="BL33" s="284"/>
      <c r="BM33" s="284"/>
      <c r="BN33" s="283"/>
      <c r="BO33" s="284"/>
      <c r="BP33" s="284"/>
      <c r="BQ33" s="283"/>
      <c r="BR33" s="284"/>
      <c r="BS33" s="284"/>
      <c r="BT33" s="283"/>
      <c r="BU33" s="284"/>
      <c r="BV33" s="284"/>
      <c r="BW33" s="283"/>
      <c r="BX33" s="284"/>
      <c r="BY33" s="284"/>
      <c r="BZ33" s="283"/>
      <c r="CA33" s="284"/>
      <c r="CB33" s="284"/>
      <c r="CC33" s="283"/>
      <c r="CD33" s="284"/>
      <c r="CE33" s="284"/>
      <c r="CF33" s="283"/>
      <c r="CG33" s="284"/>
      <c r="CH33" s="284"/>
      <c r="CI33" s="283"/>
      <c r="CJ33" s="284"/>
      <c r="CK33" s="284"/>
      <c r="CL33" s="283"/>
      <c r="CM33" s="284"/>
      <c r="CN33" s="284"/>
      <c r="CO33" s="283"/>
      <c r="CP33" s="284"/>
      <c r="CQ33" s="284"/>
    </row>
    <row r="34" spans="1:95" s="13" customFormat="1" ht="15" customHeight="1" x14ac:dyDescent="0.25">
      <c r="A34" s="63"/>
      <c r="B34" s="63"/>
      <c r="C34" s="63" t="s">
        <v>32</v>
      </c>
      <c r="D34" s="328" t="s">
        <v>58</v>
      </c>
      <c r="E34" s="329"/>
      <c r="F34" s="283"/>
      <c r="G34" s="284"/>
      <c r="H34" s="284"/>
      <c r="I34" s="283"/>
      <c r="J34" s="284"/>
      <c r="K34" s="284"/>
      <c r="L34" s="283"/>
      <c r="M34" s="284"/>
      <c r="N34" s="284"/>
      <c r="O34" s="283"/>
      <c r="P34" s="284"/>
      <c r="Q34" s="284"/>
      <c r="R34" s="283"/>
      <c r="S34" s="284"/>
      <c r="T34" s="284"/>
      <c r="U34" s="283"/>
      <c r="V34" s="284"/>
      <c r="W34" s="284"/>
      <c r="X34" s="283"/>
      <c r="Y34" s="284"/>
      <c r="Z34" s="284"/>
      <c r="AA34" s="283"/>
      <c r="AB34" s="284"/>
      <c r="AC34" s="284"/>
      <c r="AD34" s="283"/>
      <c r="AE34" s="284"/>
      <c r="AF34" s="284"/>
      <c r="AG34" s="283"/>
      <c r="AH34" s="284"/>
      <c r="AI34" s="284"/>
      <c r="AJ34" s="283"/>
      <c r="AK34" s="284"/>
      <c r="AL34" s="284"/>
      <c r="AM34" s="283"/>
      <c r="AN34" s="284"/>
      <c r="AO34" s="284"/>
      <c r="AP34" s="283"/>
      <c r="AQ34" s="284"/>
      <c r="AR34" s="284"/>
      <c r="AS34" s="283"/>
      <c r="AT34" s="284"/>
      <c r="AU34" s="284"/>
      <c r="AV34" s="283"/>
      <c r="AW34" s="284"/>
      <c r="AX34" s="284"/>
      <c r="AY34" s="283"/>
      <c r="AZ34" s="284"/>
      <c r="BA34" s="284"/>
      <c r="BB34" s="283"/>
      <c r="BC34" s="284"/>
      <c r="BD34" s="284"/>
      <c r="BE34" s="283"/>
      <c r="BF34" s="284"/>
      <c r="BG34" s="284"/>
      <c r="BH34" s="283"/>
      <c r="BI34" s="284"/>
      <c r="BJ34" s="284"/>
      <c r="BK34" s="283"/>
      <c r="BL34" s="284"/>
      <c r="BM34" s="284"/>
      <c r="BN34" s="283"/>
      <c r="BO34" s="284"/>
      <c r="BP34" s="284"/>
      <c r="BQ34" s="283"/>
      <c r="BR34" s="284"/>
      <c r="BS34" s="284"/>
      <c r="BT34" s="283"/>
      <c r="BU34" s="284"/>
      <c r="BV34" s="284"/>
      <c r="BW34" s="283"/>
      <c r="BX34" s="284"/>
      <c r="BY34" s="284"/>
      <c r="BZ34" s="283"/>
      <c r="CA34" s="284"/>
      <c r="CB34" s="284"/>
      <c r="CC34" s="283"/>
      <c r="CD34" s="284"/>
      <c r="CE34" s="284"/>
      <c r="CF34" s="283"/>
      <c r="CG34" s="284"/>
      <c r="CH34" s="284"/>
      <c r="CI34" s="283"/>
      <c r="CJ34" s="284"/>
      <c r="CK34" s="284"/>
      <c r="CL34" s="283"/>
      <c r="CM34" s="284"/>
      <c r="CN34" s="284"/>
      <c r="CO34" s="283"/>
      <c r="CP34" s="284"/>
      <c r="CQ34" s="284"/>
    </row>
    <row r="35" spans="1:95" s="13" customFormat="1" ht="15" customHeight="1" x14ac:dyDescent="0.25">
      <c r="A35" s="63"/>
      <c r="B35" s="63"/>
      <c r="C35" s="63" t="s">
        <v>32</v>
      </c>
      <c r="D35" s="328" t="s">
        <v>59</v>
      </c>
      <c r="E35" s="329"/>
      <c r="F35" s="283"/>
      <c r="G35" s="284"/>
      <c r="H35" s="284"/>
      <c r="I35" s="283"/>
      <c r="J35" s="284"/>
      <c r="K35" s="284"/>
      <c r="L35" s="283"/>
      <c r="M35" s="284"/>
      <c r="N35" s="284"/>
      <c r="O35" s="283"/>
      <c r="P35" s="284"/>
      <c r="Q35" s="284"/>
      <c r="R35" s="283"/>
      <c r="S35" s="284"/>
      <c r="T35" s="284"/>
      <c r="U35" s="283"/>
      <c r="V35" s="284"/>
      <c r="W35" s="284"/>
      <c r="X35" s="283"/>
      <c r="Y35" s="284"/>
      <c r="Z35" s="284"/>
      <c r="AA35" s="283"/>
      <c r="AB35" s="284"/>
      <c r="AC35" s="284"/>
      <c r="AD35" s="283"/>
      <c r="AE35" s="284"/>
      <c r="AF35" s="284"/>
      <c r="AG35" s="283"/>
      <c r="AH35" s="284"/>
      <c r="AI35" s="284"/>
      <c r="AJ35" s="283"/>
      <c r="AK35" s="284"/>
      <c r="AL35" s="284"/>
      <c r="AM35" s="283"/>
      <c r="AN35" s="284"/>
      <c r="AO35" s="284"/>
      <c r="AP35" s="283"/>
      <c r="AQ35" s="284"/>
      <c r="AR35" s="284"/>
      <c r="AS35" s="283"/>
      <c r="AT35" s="284"/>
      <c r="AU35" s="284"/>
      <c r="AV35" s="283"/>
      <c r="AW35" s="284"/>
      <c r="AX35" s="284"/>
      <c r="AY35" s="283"/>
      <c r="AZ35" s="284"/>
      <c r="BA35" s="284"/>
      <c r="BB35" s="283"/>
      <c r="BC35" s="284"/>
      <c r="BD35" s="284"/>
      <c r="BE35" s="283"/>
      <c r="BF35" s="284"/>
      <c r="BG35" s="284"/>
      <c r="BH35" s="283"/>
      <c r="BI35" s="284"/>
      <c r="BJ35" s="284"/>
      <c r="BK35" s="283"/>
      <c r="BL35" s="284"/>
      <c r="BM35" s="284"/>
      <c r="BN35" s="283"/>
      <c r="BO35" s="284"/>
      <c r="BP35" s="284"/>
      <c r="BQ35" s="283"/>
      <c r="BR35" s="284"/>
      <c r="BS35" s="284"/>
      <c r="BT35" s="283"/>
      <c r="BU35" s="284"/>
      <c r="BV35" s="284"/>
      <c r="BW35" s="283"/>
      <c r="BX35" s="284"/>
      <c r="BY35" s="284"/>
      <c r="BZ35" s="283"/>
      <c r="CA35" s="284"/>
      <c r="CB35" s="284"/>
      <c r="CC35" s="283"/>
      <c r="CD35" s="284"/>
      <c r="CE35" s="284"/>
      <c r="CF35" s="283"/>
      <c r="CG35" s="284"/>
      <c r="CH35" s="284"/>
      <c r="CI35" s="283"/>
      <c r="CJ35" s="284"/>
      <c r="CK35" s="284"/>
      <c r="CL35" s="283"/>
      <c r="CM35" s="284"/>
      <c r="CN35" s="284"/>
      <c r="CO35" s="283"/>
      <c r="CP35" s="284"/>
      <c r="CQ35" s="284"/>
    </row>
    <row r="36" spans="1:95" s="13" customFormat="1" ht="15" customHeight="1" x14ac:dyDescent="0.25">
      <c r="A36" s="58"/>
      <c r="B36" s="58" t="s">
        <v>32</v>
      </c>
      <c r="C36" s="58"/>
      <c r="D36" s="326" t="s">
        <v>60</v>
      </c>
      <c r="E36" s="327"/>
      <c r="F36" s="285"/>
      <c r="G36" s="286"/>
      <c r="H36" s="286"/>
      <c r="I36" s="285"/>
      <c r="J36" s="286"/>
      <c r="K36" s="286"/>
      <c r="L36" s="285"/>
      <c r="M36" s="286"/>
      <c r="N36" s="286"/>
      <c r="O36" s="285"/>
      <c r="P36" s="286"/>
      <c r="Q36" s="286"/>
      <c r="R36" s="285"/>
      <c r="S36" s="286"/>
      <c r="T36" s="286"/>
      <c r="U36" s="285"/>
      <c r="V36" s="286"/>
      <c r="W36" s="286"/>
      <c r="X36" s="285"/>
      <c r="Y36" s="286"/>
      <c r="Z36" s="286"/>
      <c r="AA36" s="285"/>
      <c r="AB36" s="286"/>
      <c r="AC36" s="286"/>
      <c r="AD36" s="285"/>
      <c r="AE36" s="286"/>
      <c r="AF36" s="286"/>
      <c r="AG36" s="285"/>
      <c r="AH36" s="286"/>
      <c r="AI36" s="286"/>
      <c r="AJ36" s="285"/>
      <c r="AK36" s="286"/>
      <c r="AL36" s="286"/>
      <c r="AM36" s="285"/>
      <c r="AN36" s="286"/>
      <c r="AO36" s="286"/>
      <c r="AP36" s="285"/>
      <c r="AQ36" s="286"/>
      <c r="AR36" s="286"/>
      <c r="AS36" s="285"/>
      <c r="AT36" s="286"/>
      <c r="AU36" s="286"/>
      <c r="AV36" s="285"/>
      <c r="AW36" s="286"/>
      <c r="AX36" s="286"/>
      <c r="AY36" s="285"/>
      <c r="AZ36" s="286"/>
      <c r="BA36" s="286"/>
      <c r="BB36" s="285"/>
      <c r="BC36" s="286"/>
      <c r="BD36" s="286"/>
      <c r="BE36" s="285"/>
      <c r="BF36" s="286"/>
      <c r="BG36" s="286"/>
      <c r="BH36" s="285"/>
      <c r="BI36" s="286"/>
      <c r="BJ36" s="286"/>
      <c r="BK36" s="285"/>
      <c r="BL36" s="286"/>
      <c r="BM36" s="286"/>
      <c r="BN36" s="285"/>
      <c r="BO36" s="286"/>
      <c r="BP36" s="286"/>
      <c r="BQ36" s="285"/>
      <c r="BR36" s="286"/>
      <c r="BS36" s="286"/>
      <c r="BT36" s="285"/>
      <c r="BU36" s="286"/>
      <c r="BV36" s="286"/>
      <c r="BW36" s="285"/>
      <c r="BX36" s="286"/>
      <c r="BY36" s="286"/>
      <c r="BZ36" s="285"/>
      <c r="CA36" s="286"/>
      <c r="CB36" s="286"/>
      <c r="CC36" s="285"/>
      <c r="CD36" s="286"/>
      <c r="CE36" s="286"/>
      <c r="CF36" s="285"/>
      <c r="CG36" s="286"/>
      <c r="CH36" s="286"/>
      <c r="CI36" s="285"/>
      <c r="CJ36" s="286"/>
      <c r="CK36" s="286"/>
      <c r="CL36" s="285"/>
      <c r="CM36" s="286"/>
      <c r="CN36" s="286"/>
      <c r="CO36" s="285"/>
      <c r="CP36" s="286"/>
      <c r="CQ36" s="286"/>
    </row>
    <row r="37" spans="1:95" s="1" customFormat="1" ht="18.75" customHeight="1" x14ac:dyDescent="0.25">
      <c r="A37" s="330" t="s">
        <v>61</v>
      </c>
      <c r="B37" s="330"/>
      <c r="C37" s="330"/>
      <c r="D37" s="330"/>
      <c r="E37" s="330"/>
      <c r="F37" s="48" t="str">
        <f>IF(SUMMARY!$B$7=TRUE,IF(COUNTBLANK(F38:F43)&gt;0,0,1),"")</f>
        <v/>
      </c>
      <c r="G37" s="49"/>
      <c r="H37" s="49"/>
      <c r="I37" s="50" t="str">
        <f>IF(SUMMARY!$B$8=TRUE,IF(COUNTBLANK(I38:I43)&gt;0,0,1),"")</f>
        <v/>
      </c>
      <c r="J37" s="49"/>
      <c r="K37" s="49"/>
      <c r="L37" s="50" t="str">
        <f>IF(SUMMARY!$B$9=TRUE,IF(COUNTBLANK(L38:L43)&gt;0,0,1),"")</f>
        <v/>
      </c>
      <c r="M37" s="49"/>
      <c r="N37" s="49"/>
      <c r="O37" s="50" t="str">
        <f>IF(SUMMARY!$B$10=TRUE,IF(COUNTBLANK(O38:O43)&gt;0,0,1),"")</f>
        <v/>
      </c>
      <c r="P37" s="49"/>
      <c r="Q37" s="49"/>
      <c r="R37" s="50" t="str">
        <f>IF(SUMMARY!$B$11=TRUE,IF(COUNTBLANK(R38:R43)&gt;0,0,1),"")</f>
        <v/>
      </c>
      <c r="S37" s="49"/>
      <c r="T37" s="49"/>
      <c r="U37" s="50" t="str">
        <f>IF(SUMMARY!$B$12=TRUE,IF(COUNTBLANK(U38:U43)&gt;0,0,1),"")</f>
        <v/>
      </c>
      <c r="V37" s="49"/>
      <c r="W37" s="49"/>
      <c r="X37" s="50" t="str">
        <f>IF(SUMMARY!$B$13=TRUE,IF(COUNTBLANK(X38:X43)&gt;0,0,1),"")</f>
        <v/>
      </c>
      <c r="Y37" s="49"/>
      <c r="Z37" s="49"/>
      <c r="AA37" s="50" t="str">
        <f>IF(SUMMARY!$B$14=TRUE,IF(COUNTBLANK(AA38:AA43)&gt;0,0,1),"")</f>
        <v/>
      </c>
      <c r="AB37" s="49"/>
      <c r="AC37" s="49"/>
      <c r="AD37" s="50" t="str">
        <f>IF(SUMMARY!$B$15=TRUE,IF(COUNTBLANK(AD38:AD43)&gt;0,0,1),"")</f>
        <v/>
      </c>
      <c r="AE37" s="49"/>
      <c r="AF37" s="49"/>
      <c r="AG37" s="50" t="str">
        <f>IF(SUMMARY!$B$16=TRUE,IF(COUNTBLANK(AG38:AG43)&gt;0,0,1),"")</f>
        <v/>
      </c>
      <c r="AH37" s="49"/>
      <c r="AI37" s="49"/>
      <c r="AJ37" s="50" t="str">
        <f>IF(SUMMARY!$B$17=TRUE,IF(COUNTBLANK(AJ38:AJ43)&gt;0,0,1),"")</f>
        <v/>
      </c>
      <c r="AK37" s="49"/>
      <c r="AL37" s="49"/>
      <c r="AM37" s="50" t="str">
        <f>IF(SUMMARY!$B$18=TRUE,IF(COUNTBLANK(AM38:AM43)&gt;0,0,1),"")</f>
        <v/>
      </c>
      <c r="AN37" s="49"/>
      <c r="AO37" s="49"/>
      <c r="AP37" s="50" t="str">
        <f>IF(SUMMARY!$B$19=TRUE,IF(COUNTBLANK(AP38:AP43)&gt;0,0,1),"")</f>
        <v/>
      </c>
      <c r="AQ37" s="49"/>
      <c r="AR37" s="49"/>
      <c r="AS37" s="50" t="str">
        <f>IF(SUMMARY!$B$20=TRUE,IF(COUNTBLANK(AS38:AS43)&gt;0,0,1),"")</f>
        <v/>
      </c>
      <c r="AT37" s="49"/>
      <c r="AU37" s="49"/>
      <c r="AV37" s="50" t="str">
        <f>IF(SUMMARY!$B$21=TRUE,IF(COUNTBLANK(AV38:AV43)&gt;0,0,1),"")</f>
        <v/>
      </c>
      <c r="AW37" s="49"/>
      <c r="AX37" s="49"/>
      <c r="AY37" s="50" t="str">
        <f>IF(SUMMARY!$B$22=TRUE,IF(COUNTBLANK(AY38:AY43)&gt;0,0,1),"")</f>
        <v/>
      </c>
      <c r="AZ37" s="49"/>
      <c r="BA37" s="49"/>
      <c r="BB37" s="50" t="str">
        <f>IF(SUMMARY!$B$23=TRUE,IF(COUNTBLANK(BB38:BB43)&gt;0,0,1),"")</f>
        <v/>
      </c>
      <c r="BC37" s="49"/>
      <c r="BD37" s="49"/>
      <c r="BE37" s="50" t="str">
        <f>IF(SUMMARY!$B$24=TRUE,IF(COUNTBLANK(BE38:BE43)&gt;0,0,1),"")</f>
        <v/>
      </c>
      <c r="BF37" s="49"/>
      <c r="BG37" s="49"/>
      <c r="BH37" s="50" t="str">
        <f>IF(SUMMARY!$B$25=TRUE,IF(COUNTBLANK(BH38:BH43)&gt;0,0,1),"")</f>
        <v/>
      </c>
      <c r="BI37" s="49"/>
      <c r="BJ37" s="49"/>
      <c r="BK37" s="50" t="str">
        <f>IF(SUMMARY!$B$26=TRUE,IF(COUNTBLANK(BK38:BK43)&gt;0,0,1),"")</f>
        <v/>
      </c>
      <c r="BL37" s="49"/>
      <c r="BM37" s="49"/>
      <c r="BN37" s="50" t="str">
        <f>IF(SUMMARY!$B$27=TRUE,IF(COUNTBLANK(BN38:BN43)&gt;0,0,1),"")</f>
        <v/>
      </c>
      <c r="BO37" s="49"/>
      <c r="BP37" s="49"/>
      <c r="BQ37" s="50" t="str">
        <f>IF(SUMMARY!$B$28=TRUE,IF(COUNTBLANK(BQ38:BQ43)&gt;0,0,1),"")</f>
        <v/>
      </c>
      <c r="BR37" s="49"/>
      <c r="BS37" s="49"/>
      <c r="BT37" s="50" t="str">
        <f>IF(SUMMARY!$B$29=TRUE,IF(COUNTBLANK(BT38:BT43)&gt;0,0,1),"")</f>
        <v/>
      </c>
      <c r="BU37" s="49"/>
      <c r="BV37" s="49"/>
      <c r="BW37" s="50" t="str">
        <f>IF(SUMMARY!$B$30=TRUE,IF(COUNTBLANK(BW38:BW43)&gt;0,0,1),"")</f>
        <v/>
      </c>
      <c r="BX37" s="49"/>
      <c r="BY37" s="49"/>
      <c r="BZ37" s="50" t="str">
        <f>IF(SUMMARY!$B$31=TRUE,IF(COUNTBLANK(BZ38:BZ43)&gt;0,0,1),"")</f>
        <v/>
      </c>
      <c r="CA37" s="49"/>
      <c r="CB37" s="49"/>
      <c r="CC37" s="50" t="str">
        <f>IF(SUMMARY!$B$32=TRUE,IF(COUNTBLANK(CC38:CC43)&gt;0,0,1),"")</f>
        <v/>
      </c>
      <c r="CD37" s="49"/>
      <c r="CE37" s="49"/>
      <c r="CF37" s="50" t="str">
        <f>IF(SUMMARY!$B$33=TRUE,IF(COUNTBLANK(CF38:CF43)&gt;0,0,1),"")</f>
        <v/>
      </c>
      <c r="CG37" s="49"/>
      <c r="CH37" s="49"/>
      <c r="CI37" s="50" t="str">
        <f>IF(SUMMARY!$B$34=TRUE,IF(COUNTBLANK(CI38:CI43)&gt;0,0,1),"")</f>
        <v/>
      </c>
      <c r="CJ37" s="49"/>
      <c r="CK37" s="49"/>
      <c r="CL37" s="50" t="str">
        <f>IF(SUMMARY!$B$35=TRUE,IF(COUNTBLANK(CL38:CL43)&gt;0,0,1),"")</f>
        <v/>
      </c>
      <c r="CM37" s="49"/>
      <c r="CN37" s="49"/>
      <c r="CO37" s="51" t="str">
        <f>IF(SUMMARY!$B$36=TRUE,IF(COUNTBLANK(CO38:CO43)&gt;0,0,1),"")</f>
        <v/>
      </c>
      <c r="CP37" s="49"/>
      <c r="CQ37" s="49"/>
    </row>
    <row r="38" spans="1:95" s="13" customFormat="1" ht="15" customHeight="1" x14ac:dyDescent="0.25">
      <c r="A38" s="69" t="s">
        <v>32</v>
      </c>
      <c r="B38" s="69"/>
      <c r="C38" s="69"/>
      <c r="D38" s="324" t="s">
        <v>62</v>
      </c>
      <c r="E38" s="325"/>
      <c r="F38" s="289"/>
      <c r="G38" s="290"/>
      <c r="H38" s="290"/>
      <c r="I38" s="289"/>
      <c r="J38" s="290"/>
      <c r="K38" s="290"/>
      <c r="L38" s="289"/>
      <c r="M38" s="290"/>
      <c r="N38" s="290"/>
      <c r="O38" s="289"/>
      <c r="P38" s="290"/>
      <c r="Q38" s="290"/>
      <c r="R38" s="289"/>
      <c r="S38" s="290"/>
      <c r="T38" s="290"/>
      <c r="U38" s="289"/>
      <c r="V38" s="290"/>
      <c r="W38" s="290"/>
      <c r="X38" s="289"/>
      <c r="Y38" s="290"/>
      <c r="Z38" s="290"/>
      <c r="AA38" s="289"/>
      <c r="AB38" s="290"/>
      <c r="AC38" s="290"/>
      <c r="AD38" s="289"/>
      <c r="AE38" s="290"/>
      <c r="AF38" s="290"/>
      <c r="AG38" s="289"/>
      <c r="AH38" s="290"/>
      <c r="AI38" s="290"/>
      <c r="AJ38" s="289"/>
      <c r="AK38" s="290"/>
      <c r="AL38" s="290"/>
      <c r="AM38" s="289"/>
      <c r="AN38" s="290"/>
      <c r="AO38" s="290"/>
      <c r="AP38" s="289"/>
      <c r="AQ38" s="290"/>
      <c r="AR38" s="290"/>
      <c r="AS38" s="289"/>
      <c r="AT38" s="290"/>
      <c r="AU38" s="290"/>
      <c r="AV38" s="289"/>
      <c r="AW38" s="290"/>
      <c r="AX38" s="290"/>
      <c r="AY38" s="289"/>
      <c r="AZ38" s="290"/>
      <c r="BA38" s="290"/>
      <c r="BB38" s="289"/>
      <c r="BC38" s="290"/>
      <c r="BD38" s="290"/>
      <c r="BE38" s="289"/>
      <c r="BF38" s="290"/>
      <c r="BG38" s="290"/>
      <c r="BH38" s="289"/>
      <c r="BI38" s="290"/>
      <c r="BJ38" s="290"/>
      <c r="BK38" s="289"/>
      <c r="BL38" s="290"/>
      <c r="BM38" s="290"/>
      <c r="BN38" s="289"/>
      <c r="BO38" s="290"/>
      <c r="BP38" s="290"/>
      <c r="BQ38" s="289"/>
      <c r="BR38" s="290"/>
      <c r="BS38" s="290"/>
      <c r="BT38" s="289"/>
      <c r="BU38" s="290"/>
      <c r="BV38" s="290"/>
      <c r="BW38" s="289"/>
      <c r="BX38" s="290"/>
      <c r="BY38" s="290"/>
      <c r="BZ38" s="289"/>
      <c r="CA38" s="290"/>
      <c r="CB38" s="290"/>
      <c r="CC38" s="289"/>
      <c r="CD38" s="290"/>
      <c r="CE38" s="290"/>
      <c r="CF38" s="289"/>
      <c r="CG38" s="290"/>
      <c r="CH38" s="290"/>
      <c r="CI38" s="289"/>
      <c r="CJ38" s="290"/>
      <c r="CK38" s="290"/>
      <c r="CL38" s="289"/>
      <c r="CM38" s="290"/>
      <c r="CN38" s="290"/>
      <c r="CO38" s="289"/>
      <c r="CP38" s="290"/>
      <c r="CQ38" s="290"/>
    </row>
    <row r="39" spans="1:95" s="13" customFormat="1" ht="15" customHeight="1" x14ac:dyDescent="0.25">
      <c r="A39" s="62" t="s">
        <v>32</v>
      </c>
      <c r="B39" s="62"/>
      <c r="C39" s="62"/>
      <c r="D39" s="322" t="s">
        <v>63</v>
      </c>
      <c r="E39" s="323"/>
      <c r="F39" s="283"/>
      <c r="G39" s="284"/>
      <c r="H39" s="284"/>
      <c r="I39" s="283"/>
      <c r="J39" s="284"/>
      <c r="K39" s="284"/>
      <c r="L39" s="283"/>
      <c r="M39" s="284"/>
      <c r="N39" s="284"/>
      <c r="O39" s="283"/>
      <c r="P39" s="284"/>
      <c r="Q39" s="284"/>
      <c r="R39" s="283"/>
      <c r="S39" s="284"/>
      <c r="T39" s="284"/>
      <c r="U39" s="283"/>
      <c r="V39" s="284"/>
      <c r="W39" s="284"/>
      <c r="X39" s="283"/>
      <c r="Y39" s="284"/>
      <c r="Z39" s="284"/>
      <c r="AA39" s="283"/>
      <c r="AB39" s="284"/>
      <c r="AC39" s="284"/>
      <c r="AD39" s="283"/>
      <c r="AE39" s="284"/>
      <c r="AF39" s="284"/>
      <c r="AG39" s="283"/>
      <c r="AH39" s="284"/>
      <c r="AI39" s="284"/>
      <c r="AJ39" s="283"/>
      <c r="AK39" s="284"/>
      <c r="AL39" s="284"/>
      <c r="AM39" s="283"/>
      <c r="AN39" s="284"/>
      <c r="AO39" s="284"/>
      <c r="AP39" s="283"/>
      <c r="AQ39" s="284"/>
      <c r="AR39" s="284"/>
      <c r="AS39" s="283"/>
      <c r="AT39" s="284"/>
      <c r="AU39" s="284"/>
      <c r="AV39" s="283"/>
      <c r="AW39" s="284"/>
      <c r="AX39" s="284"/>
      <c r="AY39" s="283"/>
      <c r="AZ39" s="284"/>
      <c r="BA39" s="284"/>
      <c r="BB39" s="283"/>
      <c r="BC39" s="284"/>
      <c r="BD39" s="284"/>
      <c r="BE39" s="283"/>
      <c r="BF39" s="284"/>
      <c r="BG39" s="284"/>
      <c r="BH39" s="283"/>
      <c r="BI39" s="284"/>
      <c r="BJ39" s="284"/>
      <c r="BK39" s="283"/>
      <c r="BL39" s="284"/>
      <c r="BM39" s="284"/>
      <c r="BN39" s="283"/>
      <c r="BO39" s="284"/>
      <c r="BP39" s="284"/>
      <c r="BQ39" s="283"/>
      <c r="BR39" s="284"/>
      <c r="BS39" s="284"/>
      <c r="BT39" s="283"/>
      <c r="BU39" s="284"/>
      <c r="BV39" s="284"/>
      <c r="BW39" s="283"/>
      <c r="BX39" s="284"/>
      <c r="BY39" s="284"/>
      <c r="BZ39" s="283"/>
      <c r="CA39" s="284"/>
      <c r="CB39" s="284"/>
      <c r="CC39" s="283"/>
      <c r="CD39" s="284"/>
      <c r="CE39" s="284"/>
      <c r="CF39" s="283"/>
      <c r="CG39" s="284"/>
      <c r="CH39" s="284"/>
      <c r="CI39" s="283"/>
      <c r="CJ39" s="284"/>
      <c r="CK39" s="284"/>
      <c r="CL39" s="283"/>
      <c r="CM39" s="284"/>
      <c r="CN39" s="284"/>
      <c r="CO39" s="283"/>
      <c r="CP39" s="284"/>
      <c r="CQ39" s="284"/>
    </row>
    <row r="40" spans="1:95" s="13" customFormat="1" ht="15" customHeight="1" x14ac:dyDescent="0.25">
      <c r="A40" s="62"/>
      <c r="B40" s="62" t="s">
        <v>32</v>
      </c>
      <c r="C40" s="62"/>
      <c r="D40" s="322" t="s">
        <v>64</v>
      </c>
      <c r="E40" s="323"/>
      <c r="F40" s="283"/>
      <c r="G40" s="284"/>
      <c r="H40" s="284"/>
      <c r="I40" s="283"/>
      <c r="J40" s="284"/>
      <c r="K40" s="284"/>
      <c r="L40" s="283"/>
      <c r="M40" s="284"/>
      <c r="N40" s="284"/>
      <c r="O40" s="283"/>
      <c r="P40" s="284"/>
      <c r="Q40" s="284"/>
      <c r="R40" s="283"/>
      <c r="S40" s="284"/>
      <c r="T40" s="284"/>
      <c r="U40" s="283"/>
      <c r="V40" s="284"/>
      <c r="W40" s="284"/>
      <c r="X40" s="283"/>
      <c r="Y40" s="284"/>
      <c r="Z40" s="284"/>
      <c r="AA40" s="283"/>
      <c r="AB40" s="284"/>
      <c r="AC40" s="284"/>
      <c r="AD40" s="283"/>
      <c r="AE40" s="284"/>
      <c r="AF40" s="284"/>
      <c r="AG40" s="283"/>
      <c r="AH40" s="284"/>
      <c r="AI40" s="284"/>
      <c r="AJ40" s="283"/>
      <c r="AK40" s="284"/>
      <c r="AL40" s="284"/>
      <c r="AM40" s="283"/>
      <c r="AN40" s="284"/>
      <c r="AO40" s="284"/>
      <c r="AP40" s="283"/>
      <c r="AQ40" s="284"/>
      <c r="AR40" s="284"/>
      <c r="AS40" s="283"/>
      <c r="AT40" s="284"/>
      <c r="AU40" s="284"/>
      <c r="AV40" s="283"/>
      <c r="AW40" s="284"/>
      <c r="AX40" s="284"/>
      <c r="AY40" s="283"/>
      <c r="AZ40" s="284"/>
      <c r="BA40" s="284"/>
      <c r="BB40" s="283"/>
      <c r="BC40" s="284"/>
      <c r="BD40" s="284"/>
      <c r="BE40" s="283"/>
      <c r="BF40" s="284"/>
      <c r="BG40" s="284"/>
      <c r="BH40" s="283"/>
      <c r="BI40" s="284"/>
      <c r="BJ40" s="284"/>
      <c r="BK40" s="283"/>
      <c r="BL40" s="284"/>
      <c r="BM40" s="284"/>
      <c r="BN40" s="283"/>
      <c r="BO40" s="284"/>
      <c r="BP40" s="284"/>
      <c r="BQ40" s="283"/>
      <c r="BR40" s="284"/>
      <c r="BS40" s="284"/>
      <c r="BT40" s="283"/>
      <c r="BU40" s="284"/>
      <c r="BV40" s="284"/>
      <c r="BW40" s="283"/>
      <c r="BX40" s="284"/>
      <c r="BY40" s="284"/>
      <c r="BZ40" s="283"/>
      <c r="CA40" s="284"/>
      <c r="CB40" s="284"/>
      <c r="CC40" s="283"/>
      <c r="CD40" s="284"/>
      <c r="CE40" s="284"/>
      <c r="CF40" s="283"/>
      <c r="CG40" s="284"/>
      <c r="CH40" s="284"/>
      <c r="CI40" s="283"/>
      <c r="CJ40" s="284"/>
      <c r="CK40" s="284"/>
      <c r="CL40" s="283"/>
      <c r="CM40" s="284"/>
      <c r="CN40" s="284"/>
      <c r="CO40" s="283"/>
      <c r="CP40" s="284"/>
      <c r="CQ40" s="284"/>
    </row>
    <row r="41" spans="1:95" s="13" customFormat="1" ht="15" customHeight="1" x14ac:dyDescent="0.25">
      <c r="A41" s="62"/>
      <c r="B41" s="62"/>
      <c r="C41" s="62" t="s">
        <v>32</v>
      </c>
      <c r="D41" s="322" t="s">
        <v>65</v>
      </c>
      <c r="E41" s="323"/>
      <c r="F41" s="283"/>
      <c r="G41" s="284"/>
      <c r="H41" s="284"/>
      <c r="I41" s="283"/>
      <c r="J41" s="284"/>
      <c r="K41" s="284"/>
      <c r="L41" s="283"/>
      <c r="M41" s="284"/>
      <c r="N41" s="284"/>
      <c r="O41" s="283"/>
      <c r="P41" s="284"/>
      <c r="Q41" s="284"/>
      <c r="R41" s="283"/>
      <c r="S41" s="284"/>
      <c r="T41" s="284"/>
      <c r="U41" s="283"/>
      <c r="V41" s="284"/>
      <c r="W41" s="284"/>
      <c r="X41" s="283"/>
      <c r="Y41" s="284"/>
      <c r="Z41" s="284"/>
      <c r="AA41" s="283"/>
      <c r="AB41" s="284"/>
      <c r="AC41" s="284"/>
      <c r="AD41" s="283"/>
      <c r="AE41" s="284"/>
      <c r="AF41" s="284"/>
      <c r="AG41" s="283"/>
      <c r="AH41" s="284"/>
      <c r="AI41" s="284"/>
      <c r="AJ41" s="283"/>
      <c r="AK41" s="284"/>
      <c r="AL41" s="284"/>
      <c r="AM41" s="283"/>
      <c r="AN41" s="284"/>
      <c r="AO41" s="284"/>
      <c r="AP41" s="283"/>
      <c r="AQ41" s="284"/>
      <c r="AR41" s="284"/>
      <c r="AS41" s="283"/>
      <c r="AT41" s="284"/>
      <c r="AU41" s="284"/>
      <c r="AV41" s="283"/>
      <c r="AW41" s="284"/>
      <c r="AX41" s="284"/>
      <c r="AY41" s="283"/>
      <c r="AZ41" s="284"/>
      <c r="BA41" s="284"/>
      <c r="BB41" s="283"/>
      <c r="BC41" s="284"/>
      <c r="BD41" s="284"/>
      <c r="BE41" s="283"/>
      <c r="BF41" s="284"/>
      <c r="BG41" s="284"/>
      <c r="BH41" s="283"/>
      <c r="BI41" s="284"/>
      <c r="BJ41" s="284"/>
      <c r="BK41" s="283"/>
      <c r="BL41" s="284"/>
      <c r="BM41" s="284"/>
      <c r="BN41" s="283"/>
      <c r="BO41" s="284"/>
      <c r="BP41" s="284"/>
      <c r="BQ41" s="283"/>
      <c r="BR41" s="284"/>
      <c r="BS41" s="284"/>
      <c r="BT41" s="283"/>
      <c r="BU41" s="284"/>
      <c r="BV41" s="284"/>
      <c r="BW41" s="283"/>
      <c r="BX41" s="284"/>
      <c r="BY41" s="284"/>
      <c r="BZ41" s="283"/>
      <c r="CA41" s="284"/>
      <c r="CB41" s="284"/>
      <c r="CC41" s="283"/>
      <c r="CD41" s="284"/>
      <c r="CE41" s="284"/>
      <c r="CF41" s="283"/>
      <c r="CG41" s="284"/>
      <c r="CH41" s="284"/>
      <c r="CI41" s="283"/>
      <c r="CJ41" s="284"/>
      <c r="CK41" s="284"/>
      <c r="CL41" s="283"/>
      <c r="CM41" s="284"/>
      <c r="CN41" s="284"/>
      <c r="CO41" s="283"/>
      <c r="CP41" s="284"/>
      <c r="CQ41" s="284"/>
    </row>
    <row r="42" spans="1:95" s="13" customFormat="1" ht="15" customHeight="1" x14ac:dyDescent="0.25">
      <c r="A42" s="62"/>
      <c r="B42" s="62"/>
      <c r="C42" s="62" t="s">
        <v>32</v>
      </c>
      <c r="D42" s="322" t="s">
        <v>66</v>
      </c>
      <c r="E42" s="323"/>
      <c r="F42" s="283"/>
      <c r="G42" s="284"/>
      <c r="H42" s="284"/>
      <c r="I42" s="283"/>
      <c r="J42" s="284"/>
      <c r="K42" s="284"/>
      <c r="L42" s="283"/>
      <c r="M42" s="284"/>
      <c r="N42" s="284"/>
      <c r="O42" s="283"/>
      <c r="P42" s="284"/>
      <c r="Q42" s="284"/>
      <c r="R42" s="283"/>
      <c r="S42" s="284"/>
      <c r="T42" s="284"/>
      <c r="U42" s="283"/>
      <c r="V42" s="284"/>
      <c r="W42" s="284"/>
      <c r="X42" s="283"/>
      <c r="Y42" s="284"/>
      <c r="Z42" s="284"/>
      <c r="AA42" s="283"/>
      <c r="AB42" s="284"/>
      <c r="AC42" s="284"/>
      <c r="AD42" s="283"/>
      <c r="AE42" s="284"/>
      <c r="AF42" s="284"/>
      <c r="AG42" s="283"/>
      <c r="AH42" s="284"/>
      <c r="AI42" s="284"/>
      <c r="AJ42" s="283"/>
      <c r="AK42" s="284"/>
      <c r="AL42" s="284"/>
      <c r="AM42" s="283"/>
      <c r="AN42" s="284"/>
      <c r="AO42" s="284"/>
      <c r="AP42" s="283"/>
      <c r="AQ42" s="284"/>
      <c r="AR42" s="284"/>
      <c r="AS42" s="283"/>
      <c r="AT42" s="284"/>
      <c r="AU42" s="284"/>
      <c r="AV42" s="283"/>
      <c r="AW42" s="284"/>
      <c r="AX42" s="284"/>
      <c r="AY42" s="283"/>
      <c r="AZ42" s="284"/>
      <c r="BA42" s="284"/>
      <c r="BB42" s="283"/>
      <c r="BC42" s="284"/>
      <c r="BD42" s="284"/>
      <c r="BE42" s="283"/>
      <c r="BF42" s="284"/>
      <c r="BG42" s="284"/>
      <c r="BH42" s="283"/>
      <c r="BI42" s="284"/>
      <c r="BJ42" s="284"/>
      <c r="BK42" s="283"/>
      <c r="BL42" s="284"/>
      <c r="BM42" s="284"/>
      <c r="BN42" s="283"/>
      <c r="BO42" s="284"/>
      <c r="BP42" s="284"/>
      <c r="BQ42" s="283"/>
      <c r="BR42" s="284"/>
      <c r="BS42" s="284"/>
      <c r="BT42" s="283"/>
      <c r="BU42" s="284"/>
      <c r="BV42" s="284"/>
      <c r="BW42" s="283"/>
      <c r="BX42" s="284"/>
      <c r="BY42" s="284"/>
      <c r="BZ42" s="283"/>
      <c r="CA42" s="284"/>
      <c r="CB42" s="284"/>
      <c r="CC42" s="283"/>
      <c r="CD42" s="284"/>
      <c r="CE42" s="284"/>
      <c r="CF42" s="283"/>
      <c r="CG42" s="284"/>
      <c r="CH42" s="284"/>
      <c r="CI42" s="283"/>
      <c r="CJ42" s="284"/>
      <c r="CK42" s="284"/>
      <c r="CL42" s="283"/>
      <c r="CM42" s="284"/>
      <c r="CN42" s="284"/>
      <c r="CO42" s="283"/>
      <c r="CP42" s="284"/>
      <c r="CQ42" s="284"/>
    </row>
    <row r="43" spans="1:95" s="13" customFormat="1" ht="15" customHeight="1" x14ac:dyDescent="0.25">
      <c r="A43" s="58"/>
      <c r="B43" s="58"/>
      <c r="C43" s="58" t="s">
        <v>32</v>
      </c>
      <c r="D43" s="326" t="s">
        <v>67</v>
      </c>
      <c r="E43" s="327"/>
      <c r="F43" s="285"/>
      <c r="G43" s="286"/>
      <c r="H43" s="286"/>
      <c r="I43" s="285"/>
      <c r="J43" s="286"/>
      <c r="K43" s="286"/>
      <c r="L43" s="285"/>
      <c r="M43" s="286"/>
      <c r="N43" s="286"/>
      <c r="O43" s="285"/>
      <c r="P43" s="286"/>
      <c r="Q43" s="286"/>
      <c r="R43" s="285"/>
      <c r="S43" s="286"/>
      <c r="T43" s="286"/>
      <c r="U43" s="285"/>
      <c r="V43" s="286"/>
      <c r="W43" s="286"/>
      <c r="X43" s="285"/>
      <c r="Y43" s="286"/>
      <c r="Z43" s="286"/>
      <c r="AA43" s="285"/>
      <c r="AB43" s="286"/>
      <c r="AC43" s="286"/>
      <c r="AD43" s="285"/>
      <c r="AE43" s="286"/>
      <c r="AF43" s="286"/>
      <c r="AG43" s="285"/>
      <c r="AH43" s="286"/>
      <c r="AI43" s="286"/>
      <c r="AJ43" s="285"/>
      <c r="AK43" s="286"/>
      <c r="AL43" s="286"/>
      <c r="AM43" s="285"/>
      <c r="AN43" s="286"/>
      <c r="AO43" s="286"/>
      <c r="AP43" s="285"/>
      <c r="AQ43" s="286"/>
      <c r="AR43" s="286"/>
      <c r="AS43" s="285"/>
      <c r="AT43" s="286"/>
      <c r="AU43" s="286"/>
      <c r="AV43" s="285"/>
      <c r="AW43" s="286"/>
      <c r="AX43" s="286"/>
      <c r="AY43" s="285"/>
      <c r="AZ43" s="286"/>
      <c r="BA43" s="286"/>
      <c r="BB43" s="285"/>
      <c r="BC43" s="286"/>
      <c r="BD43" s="286"/>
      <c r="BE43" s="285"/>
      <c r="BF43" s="286"/>
      <c r="BG43" s="286"/>
      <c r="BH43" s="285"/>
      <c r="BI43" s="286"/>
      <c r="BJ43" s="286"/>
      <c r="BK43" s="285"/>
      <c r="BL43" s="286"/>
      <c r="BM43" s="286"/>
      <c r="BN43" s="285"/>
      <c r="BO43" s="286"/>
      <c r="BP43" s="286"/>
      <c r="BQ43" s="285"/>
      <c r="BR43" s="286"/>
      <c r="BS43" s="286"/>
      <c r="BT43" s="285"/>
      <c r="BU43" s="286"/>
      <c r="BV43" s="286"/>
      <c r="BW43" s="285"/>
      <c r="BX43" s="286"/>
      <c r="BY43" s="286"/>
      <c r="BZ43" s="285"/>
      <c r="CA43" s="286"/>
      <c r="CB43" s="286"/>
      <c r="CC43" s="285"/>
      <c r="CD43" s="286"/>
      <c r="CE43" s="286"/>
      <c r="CF43" s="285"/>
      <c r="CG43" s="286"/>
      <c r="CH43" s="286"/>
      <c r="CI43" s="285"/>
      <c r="CJ43" s="286"/>
      <c r="CK43" s="286"/>
      <c r="CL43" s="285"/>
      <c r="CM43" s="286"/>
      <c r="CN43" s="286"/>
      <c r="CO43" s="285"/>
      <c r="CP43" s="286"/>
      <c r="CQ43" s="286"/>
    </row>
    <row r="44" spans="1:95" s="1" customFormat="1" ht="18.75" customHeight="1" x14ac:dyDescent="0.25">
      <c r="A44" s="330" t="s">
        <v>68</v>
      </c>
      <c r="B44" s="330"/>
      <c r="C44" s="330"/>
      <c r="D44" s="330"/>
      <c r="E44" s="330"/>
      <c r="F44" s="48" t="str">
        <f>IF(SUMMARY!$B$7=TRUE,IF(COUNTBLANK(F45:F46)&gt;0,0,1),"")</f>
        <v/>
      </c>
      <c r="G44" s="49"/>
      <c r="H44" s="49"/>
      <c r="I44" s="50" t="str">
        <f>IF(SUMMARY!$B$8=TRUE,IF(COUNTBLANK(I45:I46)&gt;0,0,1),"")</f>
        <v/>
      </c>
      <c r="J44" s="49"/>
      <c r="K44" s="49"/>
      <c r="L44" s="50" t="str">
        <f>IF(SUMMARY!$B$9=TRUE,IF(COUNTBLANK(L45:L46)&gt;0,0,1),"")</f>
        <v/>
      </c>
      <c r="M44" s="49"/>
      <c r="N44" s="49"/>
      <c r="O44" s="50" t="str">
        <f>IF(SUMMARY!$B$10=TRUE,IF(COUNTBLANK(O45:O46)&gt;0,0,1),"")</f>
        <v/>
      </c>
      <c r="P44" s="49"/>
      <c r="Q44" s="49"/>
      <c r="R44" s="50" t="str">
        <f>IF(SUMMARY!$B$11=TRUE,IF(COUNTBLANK(R45:R46)&gt;0,0,1),"")</f>
        <v/>
      </c>
      <c r="S44" s="49"/>
      <c r="T44" s="49"/>
      <c r="U44" s="50" t="str">
        <f>IF(SUMMARY!$B$12=TRUE,IF(COUNTBLANK(U45:U46)&gt;0,0,1),"")</f>
        <v/>
      </c>
      <c r="V44" s="49"/>
      <c r="W44" s="49"/>
      <c r="X44" s="50" t="str">
        <f>IF(SUMMARY!$B$13=TRUE,IF(COUNTBLANK(X45:X46)&gt;0,0,1),"")</f>
        <v/>
      </c>
      <c r="Y44" s="49"/>
      <c r="Z44" s="49"/>
      <c r="AA44" s="50" t="str">
        <f>IF(SUMMARY!$B$14=TRUE,IF(COUNTBLANK(AA45:AA46)&gt;0,0,1),"")</f>
        <v/>
      </c>
      <c r="AB44" s="49"/>
      <c r="AC44" s="49"/>
      <c r="AD44" s="50" t="str">
        <f>IF(SUMMARY!$B$15=TRUE,IF(COUNTBLANK(AD45:AD46)&gt;0,0,1),"")</f>
        <v/>
      </c>
      <c r="AE44" s="49"/>
      <c r="AF44" s="49"/>
      <c r="AG44" s="50" t="str">
        <f>IF(SUMMARY!$B$16=TRUE,IF(COUNTBLANK(AG45:AG46)&gt;0,0,1),"")</f>
        <v/>
      </c>
      <c r="AH44" s="49"/>
      <c r="AI44" s="49"/>
      <c r="AJ44" s="50" t="str">
        <f>IF(SUMMARY!$B$17=TRUE,IF(COUNTBLANK(AJ45:AJ46)&gt;0,0,1),"")</f>
        <v/>
      </c>
      <c r="AK44" s="49"/>
      <c r="AL44" s="49"/>
      <c r="AM44" s="50" t="str">
        <f>IF(SUMMARY!$B$18=TRUE,IF(COUNTBLANK(AM45:AM46)&gt;0,0,1),"")</f>
        <v/>
      </c>
      <c r="AN44" s="49"/>
      <c r="AO44" s="49"/>
      <c r="AP44" s="50" t="str">
        <f>IF(SUMMARY!$B$19=TRUE,IF(COUNTBLANK(AP45:AP46)&gt;0,0,1),"")</f>
        <v/>
      </c>
      <c r="AQ44" s="49"/>
      <c r="AR44" s="49"/>
      <c r="AS44" s="50" t="str">
        <f>IF(SUMMARY!$B$20=TRUE,IF(COUNTBLANK(AS45:AS46)&gt;0,0,1),"")</f>
        <v/>
      </c>
      <c r="AT44" s="49"/>
      <c r="AU44" s="49"/>
      <c r="AV44" s="50" t="str">
        <f>IF(SUMMARY!$B$21=TRUE,IF(COUNTBLANK(AV45:AV46)&gt;0,0,1),"")</f>
        <v/>
      </c>
      <c r="AW44" s="49"/>
      <c r="AX44" s="49"/>
      <c r="AY44" s="50" t="str">
        <f>IF(SUMMARY!$B$22=TRUE,IF(COUNTBLANK(AY45:AY46)&gt;0,0,1),"")</f>
        <v/>
      </c>
      <c r="AZ44" s="49"/>
      <c r="BA44" s="49"/>
      <c r="BB44" s="50" t="str">
        <f>IF(SUMMARY!$B$23=TRUE,IF(COUNTBLANK(BB45:BB46)&gt;0,0,1),"")</f>
        <v/>
      </c>
      <c r="BC44" s="49"/>
      <c r="BD44" s="49"/>
      <c r="BE44" s="50" t="str">
        <f>IF(SUMMARY!$B$24=TRUE,IF(COUNTBLANK(BE45:BE46)&gt;0,0,1),"")</f>
        <v/>
      </c>
      <c r="BF44" s="49"/>
      <c r="BG44" s="49"/>
      <c r="BH44" s="50" t="str">
        <f>IF(SUMMARY!$B$25=TRUE,IF(COUNTBLANK(BH45:BH46)&gt;0,0,1),"")</f>
        <v/>
      </c>
      <c r="BI44" s="49"/>
      <c r="BJ44" s="49"/>
      <c r="BK44" s="50" t="str">
        <f>IF(SUMMARY!$B$26=TRUE,IF(COUNTBLANK(BK45:BK46)&gt;0,0,1),"")</f>
        <v/>
      </c>
      <c r="BL44" s="49"/>
      <c r="BM44" s="49"/>
      <c r="BN44" s="50" t="str">
        <f>IF(SUMMARY!$B$27=TRUE,IF(COUNTBLANK(BN45:BN46)&gt;0,0,1),"")</f>
        <v/>
      </c>
      <c r="BO44" s="49"/>
      <c r="BP44" s="49"/>
      <c r="BQ44" s="50" t="str">
        <f>IF(SUMMARY!$B$28=TRUE,IF(COUNTBLANK(BQ45:BQ46)&gt;0,0,1),"")</f>
        <v/>
      </c>
      <c r="BR44" s="49"/>
      <c r="BS44" s="49"/>
      <c r="BT44" s="50" t="str">
        <f>IF(SUMMARY!$B$29=TRUE,IF(COUNTBLANK(BT45:BT46)&gt;0,0,1),"")</f>
        <v/>
      </c>
      <c r="BU44" s="49"/>
      <c r="BV44" s="49"/>
      <c r="BW44" s="50" t="str">
        <f>IF(SUMMARY!$B$30=TRUE,IF(COUNTBLANK(BW45:BW46)&gt;0,0,1),"")</f>
        <v/>
      </c>
      <c r="BX44" s="49"/>
      <c r="BY44" s="49"/>
      <c r="BZ44" s="50" t="str">
        <f>IF(SUMMARY!$B$31=TRUE,IF(COUNTBLANK(BZ45:BZ46)&gt;0,0,1),"")</f>
        <v/>
      </c>
      <c r="CA44" s="49"/>
      <c r="CB44" s="49"/>
      <c r="CC44" s="50" t="str">
        <f>IF(SUMMARY!$B$32=TRUE,IF(COUNTBLANK(CC45:CC46)&gt;0,0,1),"")</f>
        <v/>
      </c>
      <c r="CD44" s="49"/>
      <c r="CE44" s="49"/>
      <c r="CF44" s="50" t="str">
        <f>IF(SUMMARY!$B$33=TRUE,IF(COUNTBLANK(CF45:CF46)&gt;0,0,1),"")</f>
        <v/>
      </c>
      <c r="CG44" s="49"/>
      <c r="CH44" s="49"/>
      <c r="CI44" s="50" t="str">
        <f>IF(SUMMARY!$B$34=TRUE,IF(COUNTBLANK(CI45:CI46)&gt;0,0,1),"")</f>
        <v/>
      </c>
      <c r="CJ44" s="49"/>
      <c r="CK44" s="49"/>
      <c r="CL44" s="50" t="str">
        <f>IF(SUMMARY!$B$35=TRUE,IF(COUNTBLANK(CL45:CL46)&gt;0,0,1),"")</f>
        <v/>
      </c>
      <c r="CM44" s="49"/>
      <c r="CN44" s="49"/>
      <c r="CO44" s="51" t="str">
        <f>IF(SUMMARY!$B$36=TRUE,IF(COUNTBLANK(CO45:CO46)&gt;0,0,1),"")</f>
        <v/>
      </c>
      <c r="CP44" s="49"/>
      <c r="CQ44" s="49"/>
    </row>
    <row r="45" spans="1:95" s="13" customFormat="1" ht="15" customHeight="1" x14ac:dyDescent="0.25">
      <c r="A45" s="69" t="s">
        <v>32</v>
      </c>
      <c r="B45" s="69"/>
      <c r="C45" s="69"/>
      <c r="D45" s="324" t="s">
        <v>69</v>
      </c>
      <c r="E45" s="325"/>
      <c r="F45" s="308"/>
      <c r="G45" s="309"/>
      <c r="H45" s="309"/>
      <c r="I45" s="308"/>
      <c r="J45" s="309"/>
      <c r="K45" s="309"/>
      <c r="L45" s="308"/>
      <c r="M45" s="309"/>
      <c r="N45" s="309"/>
      <c r="O45" s="308"/>
      <c r="P45" s="309"/>
      <c r="Q45" s="309"/>
      <c r="R45" s="308"/>
      <c r="S45" s="309"/>
      <c r="T45" s="309"/>
      <c r="U45" s="308"/>
      <c r="V45" s="309"/>
      <c r="W45" s="309"/>
      <c r="X45" s="308"/>
      <c r="Y45" s="309"/>
      <c r="Z45" s="309"/>
      <c r="AA45" s="308"/>
      <c r="AB45" s="309"/>
      <c r="AC45" s="309"/>
      <c r="AD45" s="308"/>
      <c r="AE45" s="309"/>
      <c r="AF45" s="309"/>
      <c r="AG45" s="308"/>
      <c r="AH45" s="309"/>
      <c r="AI45" s="309"/>
      <c r="AJ45" s="308"/>
      <c r="AK45" s="309"/>
      <c r="AL45" s="309"/>
      <c r="AM45" s="308"/>
      <c r="AN45" s="309"/>
      <c r="AO45" s="309"/>
      <c r="AP45" s="308"/>
      <c r="AQ45" s="309"/>
      <c r="AR45" s="309"/>
      <c r="AS45" s="308"/>
      <c r="AT45" s="309"/>
      <c r="AU45" s="309"/>
      <c r="AV45" s="308"/>
      <c r="AW45" s="309"/>
      <c r="AX45" s="309"/>
      <c r="AY45" s="308"/>
      <c r="AZ45" s="309"/>
      <c r="BA45" s="309"/>
      <c r="BB45" s="308"/>
      <c r="BC45" s="309"/>
      <c r="BD45" s="309"/>
      <c r="BE45" s="308"/>
      <c r="BF45" s="309"/>
      <c r="BG45" s="309"/>
      <c r="BH45" s="308"/>
      <c r="BI45" s="309"/>
      <c r="BJ45" s="309"/>
      <c r="BK45" s="308"/>
      <c r="BL45" s="309"/>
      <c r="BM45" s="309"/>
      <c r="BN45" s="308"/>
      <c r="BO45" s="309"/>
      <c r="BP45" s="309"/>
      <c r="BQ45" s="308"/>
      <c r="BR45" s="309"/>
      <c r="BS45" s="309"/>
      <c r="BT45" s="308"/>
      <c r="BU45" s="309"/>
      <c r="BV45" s="309"/>
      <c r="BW45" s="308"/>
      <c r="BX45" s="309"/>
      <c r="BY45" s="309"/>
      <c r="BZ45" s="308"/>
      <c r="CA45" s="309"/>
      <c r="CB45" s="309"/>
      <c r="CC45" s="308"/>
      <c r="CD45" s="309"/>
      <c r="CE45" s="309"/>
      <c r="CF45" s="308"/>
      <c r="CG45" s="309"/>
      <c r="CH45" s="309"/>
      <c r="CI45" s="308"/>
      <c r="CJ45" s="309"/>
      <c r="CK45" s="309"/>
      <c r="CL45" s="308"/>
      <c r="CM45" s="309"/>
      <c r="CN45" s="309"/>
      <c r="CO45" s="308"/>
      <c r="CP45" s="309"/>
      <c r="CQ45" s="309"/>
    </row>
    <row r="46" spans="1:95" s="13" customFormat="1" ht="15" customHeight="1" x14ac:dyDescent="0.25">
      <c r="A46" s="62" t="s">
        <v>32</v>
      </c>
      <c r="B46" s="62"/>
      <c r="C46" s="62"/>
      <c r="D46" s="322" t="s">
        <v>70</v>
      </c>
      <c r="E46" s="323"/>
      <c r="F46" s="306"/>
      <c r="G46" s="307"/>
      <c r="H46" s="307"/>
      <c r="I46" s="306"/>
      <c r="J46" s="307"/>
      <c r="K46" s="307"/>
      <c r="L46" s="306"/>
      <c r="M46" s="307"/>
      <c r="N46" s="307"/>
      <c r="O46" s="306"/>
      <c r="P46" s="307"/>
      <c r="Q46" s="307"/>
      <c r="R46" s="306"/>
      <c r="S46" s="307"/>
      <c r="T46" s="307"/>
      <c r="U46" s="306"/>
      <c r="V46" s="307"/>
      <c r="W46" s="307"/>
      <c r="X46" s="306"/>
      <c r="Y46" s="307"/>
      <c r="Z46" s="307"/>
      <c r="AA46" s="306"/>
      <c r="AB46" s="307"/>
      <c r="AC46" s="307"/>
      <c r="AD46" s="306"/>
      <c r="AE46" s="307"/>
      <c r="AF46" s="307"/>
      <c r="AG46" s="306"/>
      <c r="AH46" s="307"/>
      <c r="AI46" s="307"/>
      <c r="AJ46" s="306"/>
      <c r="AK46" s="307"/>
      <c r="AL46" s="307"/>
      <c r="AM46" s="306"/>
      <c r="AN46" s="307"/>
      <c r="AO46" s="307"/>
      <c r="AP46" s="306"/>
      <c r="AQ46" s="307"/>
      <c r="AR46" s="307"/>
      <c r="AS46" s="306"/>
      <c r="AT46" s="307"/>
      <c r="AU46" s="307"/>
      <c r="AV46" s="306"/>
      <c r="AW46" s="307"/>
      <c r="AX46" s="307"/>
      <c r="AY46" s="306"/>
      <c r="AZ46" s="307"/>
      <c r="BA46" s="307"/>
      <c r="BB46" s="306"/>
      <c r="BC46" s="307"/>
      <c r="BD46" s="307"/>
      <c r="BE46" s="306"/>
      <c r="BF46" s="307"/>
      <c r="BG46" s="307"/>
      <c r="BH46" s="306"/>
      <c r="BI46" s="307"/>
      <c r="BJ46" s="307"/>
      <c r="BK46" s="306"/>
      <c r="BL46" s="307"/>
      <c r="BM46" s="307"/>
      <c r="BN46" s="306"/>
      <c r="BO46" s="307"/>
      <c r="BP46" s="307"/>
      <c r="BQ46" s="306"/>
      <c r="BR46" s="307"/>
      <c r="BS46" s="307"/>
      <c r="BT46" s="306"/>
      <c r="BU46" s="307"/>
      <c r="BV46" s="307"/>
      <c r="BW46" s="306"/>
      <c r="BX46" s="307"/>
      <c r="BY46" s="307"/>
      <c r="BZ46" s="306"/>
      <c r="CA46" s="307"/>
      <c r="CB46" s="307"/>
      <c r="CC46" s="306"/>
      <c r="CD46" s="307"/>
      <c r="CE46" s="307"/>
      <c r="CF46" s="306"/>
      <c r="CG46" s="307"/>
      <c r="CH46" s="307"/>
      <c r="CI46" s="306"/>
      <c r="CJ46" s="307"/>
      <c r="CK46" s="307"/>
      <c r="CL46" s="306"/>
      <c r="CM46" s="307"/>
      <c r="CN46" s="307"/>
      <c r="CO46" s="306"/>
      <c r="CP46" s="307"/>
      <c r="CQ46" s="307"/>
    </row>
    <row r="47" spans="1:95" s="13" customFormat="1" ht="15" hidden="1" customHeight="1" x14ac:dyDescent="0.25">
      <c r="A47" s="63"/>
      <c r="B47" s="63"/>
      <c r="C47" s="63"/>
      <c r="D47" s="166"/>
      <c r="E47" s="70"/>
      <c r="F47" s="283">
        <f>MAX(F45-F46,0)</f>
        <v>0</v>
      </c>
      <c r="G47" s="284"/>
      <c r="H47" s="284"/>
      <c r="I47" s="283">
        <f>MAX(I45-I46,0)</f>
        <v>0</v>
      </c>
      <c r="J47" s="284"/>
      <c r="K47" s="284"/>
      <c r="L47" s="283">
        <f>MAX(L45-L46,0)</f>
        <v>0</v>
      </c>
      <c r="M47" s="284"/>
      <c r="N47" s="284"/>
      <c r="O47" s="283">
        <f>MAX(O45-O46,0)</f>
        <v>0</v>
      </c>
      <c r="P47" s="284"/>
      <c r="Q47" s="284"/>
      <c r="R47" s="283">
        <f>MAX(R45-R46,0)</f>
        <v>0</v>
      </c>
      <c r="S47" s="284"/>
      <c r="T47" s="284"/>
      <c r="U47" s="283">
        <f>MAX(U45-U46,0)</f>
        <v>0</v>
      </c>
      <c r="V47" s="284"/>
      <c r="W47" s="284"/>
      <c r="X47" s="283">
        <f>MAX(X45-X46,0)</f>
        <v>0</v>
      </c>
      <c r="Y47" s="284"/>
      <c r="Z47" s="284"/>
      <c r="AA47" s="283">
        <f>MAX(AA45-AA46,0)</f>
        <v>0</v>
      </c>
      <c r="AB47" s="284"/>
      <c r="AC47" s="284"/>
      <c r="AD47" s="283">
        <f>MAX(AD45-AD46,0)</f>
        <v>0</v>
      </c>
      <c r="AE47" s="284"/>
      <c r="AF47" s="284"/>
      <c r="AG47" s="283">
        <f>MAX(AG45-AG46,0)</f>
        <v>0</v>
      </c>
      <c r="AH47" s="284"/>
      <c r="AI47" s="284"/>
      <c r="AJ47" s="283">
        <f>MAX(AJ45-AJ46,0)</f>
        <v>0</v>
      </c>
      <c r="AK47" s="284"/>
      <c r="AL47" s="284"/>
      <c r="AM47" s="283">
        <f>MAX(AM45-AM46,0)</f>
        <v>0</v>
      </c>
      <c r="AN47" s="284"/>
      <c r="AO47" s="284"/>
      <c r="AP47" s="283">
        <f>MAX(AP45-AP46,0)</f>
        <v>0</v>
      </c>
      <c r="AQ47" s="284"/>
      <c r="AR47" s="284"/>
      <c r="AS47" s="283">
        <f>MAX(AS45-AS46,0)</f>
        <v>0</v>
      </c>
      <c r="AT47" s="284"/>
      <c r="AU47" s="284"/>
      <c r="AV47" s="283">
        <f>MAX(AV45-AV46,0)</f>
        <v>0</v>
      </c>
      <c r="AW47" s="284"/>
      <c r="AX47" s="284"/>
      <c r="AY47" s="283">
        <f>MAX(AY45-AY46,0)</f>
        <v>0</v>
      </c>
      <c r="AZ47" s="284"/>
      <c r="BA47" s="284"/>
      <c r="BB47" s="283">
        <f>MAX(BB45-BB46,0)</f>
        <v>0</v>
      </c>
      <c r="BC47" s="284"/>
      <c r="BD47" s="284"/>
      <c r="BE47" s="283">
        <f>MAX(BE45-BE46,0)</f>
        <v>0</v>
      </c>
      <c r="BF47" s="284"/>
      <c r="BG47" s="284"/>
      <c r="BH47" s="283">
        <f>MAX(BH45-BH46,0)</f>
        <v>0</v>
      </c>
      <c r="BI47" s="284"/>
      <c r="BJ47" s="284"/>
      <c r="BK47" s="283">
        <f>MAX(BK45-BK46,0)</f>
        <v>0</v>
      </c>
      <c r="BL47" s="284"/>
      <c r="BM47" s="284"/>
      <c r="BN47" s="283">
        <f>MAX(BN45-BN46,0)</f>
        <v>0</v>
      </c>
      <c r="BO47" s="284"/>
      <c r="BP47" s="284"/>
      <c r="BQ47" s="283">
        <f>MAX(BQ45-BQ46,0)</f>
        <v>0</v>
      </c>
      <c r="BR47" s="284"/>
      <c r="BS47" s="284"/>
      <c r="BT47" s="283">
        <f>MAX(BT45-BT46,0)</f>
        <v>0</v>
      </c>
      <c r="BU47" s="284"/>
      <c r="BV47" s="284"/>
      <c r="BW47" s="283">
        <f>MAX(BW45-BW46,0)</f>
        <v>0</v>
      </c>
      <c r="BX47" s="284"/>
      <c r="BY47" s="284"/>
      <c r="BZ47" s="283">
        <f>MAX(BZ45-BZ46,0)</f>
        <v>0</v>
      </c>
      <c r="CA47" s="284"/>
      <c r="CB47" s="284"/>
      <c r="CC47" s="283">
        <f>MAX(CC45-CC46,0)</f>
        <v>0</v>
      </c>
      <c r="CD47" s="284"/>
      <c r="CE47" s="284"/>
      <c r="CF47" s="283">
        <f>MAX(CF45-CF46,0)</f>
        <v>0</v>
      </c>
      <c r="CG47" s="284"/>
      <c r="CH47" s="284"/>
      <c r="CI47" s="283">
        <f>MAX(CI45-CI46,0)</f>
        <v>0</v>
      </c>
      <c r="CJ47" s="284"/>
      <c r="CK47" s="284"/>
      <c r="CL47" s="283">
        <f>MAX(CL45-CL46,0)</f>
        <v>0</v>
      </c>
      <c r="CM47" s="284"/>
      <c r="CN47" s="284"/>
      <c r="CO47" s="283">
        <f>MAX(CO45-CO46,0)</f>
        <v>0</v>
      </c>
      <c r="CP47" s="284"/>
      <c r="CQ47" s="284"/>
    </row>
    <row r="48" spans="1:95" s="13" customFormat="1" ht="15" customHeight="1" x14ac:dyDescent="0.25">
      <c r="A48" s="58"/>
      <c r="B48" s="58"/>
      <c r="C48" s="58" t="s">
        <v>32</v>
      </c>
      <c r="D48" s="326" t="s">
        <v>71</v>
      </c>
      <c r="E48" s="327"/>
      <c r="F48" s="304" t="str">
        <f>IF(OR(F$38="",F$46=""),"",IF(F$53="Survival",IF(ISERROR(F$46/F$38),"Unknown",F$46/F$38),IF(ISERROR(MIN(F$46,F$47)/F$38),"Unknown",MIN(F$46,F$47)/F$38)))</f>
        <v/>
      </c>
      <c r="G48" s="305"/>
      <c r="H48" s="305"/>
      <c r="I48" s="304" t="str">
        <f>IF(OR(I$38="",I$46=""),"",IF(I$53="Survival",IF(ISERROR(I$46/I$38),"Unknown",I$46/I$38),IF(ISERROR(MIN(I$46,I$47)/I$38),"Unknown",MIN(I$46,I$47)/I$38)))</f>
        <v/>
      </c>
      <c r="J48" s="305"/>
      <c r="K48" s="305"/>
      <c r="L48" s="304" t="str">
        <f>IF(OR(L$38="",L$46=""),"",IF(L$53="Survival",IF(ISERROR(L$46/L$38),"Unknown",L$46/L$38),IF(ISERROR(MIN(L$46,L$47)/L$38),"Unknown",MIN(L$46,L$47)/L$38)))</f>
        <v/>
      </c>
      <c r="M48" s="305"/>
      <c r="N48" s="305"/>
      <c r="O48" s="304" t="str">
        <f>IF(OR(O$38="",O$46=""),"",IF(O$53="Survival",IF(ISERROR(O$46/O$38),"Unknown",O$46/O$38),IF(ISERROR(MIN(O$46,O$47)/O$38),"Unknown",MIN(O$46,O$47)/O$38)))</f>
        <v/>
      </c>
      <c r="P48" s="305"/>
      <c r="Q48" s="305"/>
      <c r="R48" s="304" t="str">
        <f>IF(OR(R$38="",R$46=""),"",IF(R$53="Survival",IF(ISERROR(R$46/R$38),"Unknown",R$46/R$38),IF(ISERROR(MIN(R$46,R$47)/R$38),"Unknown",MIN(R$46,R$47)/R$38)))</f>
        <v/>
      </c>
      <c r="S48" s="305"/>
      <c r="T48" s="305"/>
      <c r="U48" s="304" t="str">
        <f>IF(OR(U$38="",U$46=""),"",IF(U$53="Survival",IF(ISERROR(U$46/U$38),"Unknown",U$46/U$38),IF(ISERROR(MIN(U$46,U$47)/U$38),"Unknown",MIN(U$46,U$47)/U$38)))</f>
        <v/>
      </c>
      <c r="V48" s="305"/>
      <c r="W48" s="305"/>
      <c r="X48" s="304" t="str">
        <f>IF(OR(X$38="",X$46=""),"",IF(X$53="Survival",IF(ISERROR(X$46/X$38),"Unknown",X$46/X$38),IF(ISERROR(MIN(X$46,X$47)/X$38),"Unknown",MIN(X$46,X$47)/X$38)))</f>
        <v/>
      </c>
      <c r="Y48" s="305"/>
      <c r="Z48" s="305"/>
      <c r="AA48" s="304" t="str">
        <f>IF(OR(AA$38="",AA$46=""),"",IF(AA$53="Survival",IF(ISERROR(AA$46/AA$38),"Unknown",AA$46/AA$38),IF(ISERROR(MIN(AA$46,AA$47)/AA$38),"Unknown",MIN(AA$46,AA$47)/AA$38)))</f>
        <v/>
      </c>
      <c r="AB48" s="305"/>
      <c r="AC48" s="305"/>
      <c r="AD48" s="304" t="str">
        <f>IF(OR(AD$38="",AD$46=""),"",IF(AD$53="Survival",IF(ISERROR(AD$46/AD$38),"Unknown",AD$46/AD$38),IF(ISERROR(MIN(AD$46,AD$47)/AD$38),"Unknown",MIN(AD$46,AD$47)/AD$38)))</f>
        <v/>
      </c>
      <c r="AE48" s="305"/>
      <c r="AF48" s="305"/>
      <c r="AG48" s="304" t="str">
        <f>IF(OR(AG$38="",AG$46=""),"",IF(AG$53="Survival",IF(ISERROR(AG$46/AG$38),"Unknown",AG$46/AG$38),IF(ISERROR(MIN(AG$46,AG$47)/AG$38),"Unknown",MIN(AG$46,AG$47)/AG$38)))</f>
        <v/>
      </c>
      <c r="AH48" s="305"/>
      <c r="AI48" s="305"/>
      <c r="AJ48" s="304" t="str">
        <f>IF(OR(AJ$38="",AJ$46=""),"",IF(AJ$53="Survival",IF(ISERROR(AJ$46/AJ$38),"Unknown",AJ$46/AJ$38),IF(ISERROR(MIN(AJ$46,AJ$47)/AJ$38),"Unknown",MIN(AJ$46,AJ$47)/AJ$38)))</f>
        <v/>
      </c>
      <c r="AK48" s="305"/>
      <c r="AL48" s="305"/>
      <c r="AM48" s="304" t="str">
        <f>IF(OR(AM$38="",AM$46=""),"",IF(AM$53="Survival",IF(ISERROR(AM$46/AM$38),"Unknown",AM$46/AM$38),IF(ISERROR(MIN(AM$46,AM$47)/AM$38),"Unknown",MIN(AM$46,AM$47)/AM$38)))</f>
        <v/>
      </c>
      <c r="AN48" s="305"/>
      <c r="AO48" s="305"/>
      <c r="AP48" s="304" t="str">
        <f>IF(OR(AP$38="",AP$46=""),"",IF(AP$53="Survival",IF(ISERROR(AP$46/AP$38),"Unknown",AP$46/AP$38),IF(ISERROR(MIN(AP$46,AP$47)/AP$38),"Unknown",MIN(AP$46,AP$47)/AP$38)))</f>
        <v/>
      </c>
      <c r="AQ48" s="305"/>
      <c r="AR48" s="305"/>
      <c r="AS48" s="304" t="str">
        <f>IF(OR(AS$38="",AS$46=""),"",IF(AS$53="Survival",IF(ISERROR(AS$46/AS$38),"Unknown",AS$46/AS$38),IF(ISERROR(MIN(AS$46,AS$47)/AS$38),"Unknown",MIN(AS$46,AS$47)/AS$38)))</f>
        <v/>
      </c>
      <c r="AT48" s="305"/>
      <c r="AU48" s="305"/>
      <c r="AV48" s="304" t="str">
        <f>IF(OR(AV$38="",AV$46=""),"",IF(AV$53="Survival",IF(ISERROR(AV$46/AV$38),"Unknown",AV$46/AV$38),IF(ISERROR(MIN(AV$46,AV$47)/AV$38),"Unknown",MIN(AV$46,AV$47)/AV$38)))</f>
        <v/>
      </c>
      <c r="AW48" s="305"/>
      <c r="AX48" s="305"/>
      <c r="AY48" s="304" t="str">
        <f>IF(OR(AY$38="",AY$46=""),"",IF(AY$53="Survival",IF(ISERROR(AY$46/AY$38),"Unknown",AY$46/AY$38),IF(ISERROR(MIN(AY$46,AY$47)/AY$38),"Unknown",MIN(AY$46,AY$47)/AY$38)))</f>
        <v/>
      </c>
      <c r="AZ48" s="305"/>
      <c r="BA48" s="305"/>
      <c r="BB48" s="304" t="str">
        <f>IF(OR(BB$38="",BB$46=""),"",IF(BB$53="Survival",IF(ISERROR(BB$46/BB$38),"Unknown",BB$46/BB$38),IF(ISERROR(MIN(BB$46,BB$47)/BB$38),"Unknown",MIN(BB$46,BB$47)/BB$38)))</f>
        <v/>
      </c>
      <c r="BC48" s="305"/>
      <c r="BD48" s="305"/>
      <c r="BE48" s="304" t="str">
        <f>IF(OR(BE$38="",BE$46=""),"",IF(BE$53="Survival",IF(ISERROR(BE$46/BE$38),"Unknown",BE$46/BE$38),IF(ISERROR(MIN(BE$46,BE$47)/BE$38),"Unknown",MIN(BE$46,BE$47)/BE$38)))</f>
        <v/>
      </c>
      <c r="BF48" s="305"/>
      <c r="BG48" s="305"/>
      <c r="BH48" s="304" t="str">
        <f>IF(OR(BH$38="",BH$46=""),"",IF(BH$53="Survival",IF(ISERROR(BH$46/BH$38),"Unknown",BH$46/BH$38),IF(ISERROR(MIN(BH$46,BH$47)/BH$38),"Unknown",MIN(BH$46,BH$47)/BH$38)))</f>
        <v/>
      </c>
      <c r="BI48" s="305"/>
      <c r="BJ48" s="305"/>
      <c r="BK48" s="304" t="str">
        <f>IF(OR(BK$38="",BK$46=""),"",IF(BK$53="Survival",IF(ISERROR(BK$46/BK$38),"Unknown",BK$46/BK$38),IF(ISERROR(MIN(BK$46,BK$47)/BK$38),"Unknown",MIN(BK$46,BK$47)/BK$38)))</f>
        <v/>
      </c>
      <c r="BL48" s="305"/>
      <c r="BM48" s="305"/>
      <c r="BN48" s="304" t="str">
        <f>IF(OR(BN$38="",BN$46=""),"",IF(BN$53="Survival",IF(ISERROR(BN$46/BN$38),"Unknown",BN$46/BN$38),IF(ISERROR(MIN(BN$46,BN$47)/BN$38),"Unknown",MIN(BN$46,BN$47)/BN$38)))</f>
        <v/>
      </c>
      <c r="BO48" s="305"/>
      <c r="BP48" s="305"/>
      <c r="BQ48" s="304" t="str">
        <f>IF(OR(BQ$38="",BQ$46=""),"",IF(BQ$53="Survival",IF(ISERROR(BQ$46/BQ$38),"Unknown",BQ$46/BQ$38),IF(ISERROR(MIN(BQ$46,BQ$47)/BQ$38),"Unknown",MIN(BQ$46,BQ$47)/BQ$38)))</f>
        <v/>
      </c>
      <c r="BR48" s="305"/>
      <c r="BS48" s="305"/>
      <c r="BT48" s="304" t="str">
        <f>IF(OR(BT$38="",BT$46=""),"",IF(BT$53="Survival",IF(ISERROR(BT$46/BT$38),"Unknown",BT$46/BT$38),IF(ISERROR(MIN(BT$46,BT$47)/BT$38),"Unknown",MIN(BT$46,BT$47)/BT$38)))</f>
        <v/>
      </c>
      <c r="BU48" s="305"/>
      <c r="BV48" s="305"/>
      <c r="BW48" s="304" t="str">
        <f>IF(OR(BW$38="",BW$46=""),"",IF(BW$53="Survival",IF(ISERROR(BW$46/BW$38),"Unknown",BW$46/BW$38),IF(ISERROR(MIN(BW$46,BW$47)/BW$38),"Unknown",MIN(BW$46,BW$47)/BW$38)))</f>
        <v/>
      </c>
      <c r="BX48" s="305"/>
      <c r="BY48" s="305"/>
      <c r="BZ48" s="304" t="str">
        <f>IF(OR(BZ$38="",BZ$46=""),"",IF(BZ$53="Survival",IF(ISERROR(BZ$46/BZ$38),"Unknown",BZ$46/BZ$38),IF(ISERROR(MIN(BZ$46,BZ$47)/BZ$38),"Unknown",MIN(BZ$46,BZ$47)/BZ$38)))</f>
        <v/>
      </c>
      <c r="CA48" s="305"/>
      <c r="CB48" s="305"/>
      <c r="CC48" s="304" t="str">
        <f>IF(OR(CC$38="",CC$46=""),"",IF(CC$53="Survival",IF(ISERROR(CC$46/CC$38),"Unknown",CC$46/CC$38),IF(ISERROR(MIN(CC$46,CC$47)/CC$38),"Unknown",MIN(CC$46,CC$47)/CC$38)))</f>
        <v/>
      </c>
      <c r="CD48" s="305"/>
      <c r="CE48" s="305"/>
      <c r="CF48" s="304" t="str">
        <f>IF(OR(CF$38="",CF$46=""),"",IF(CF$53="Survival",IF(ISERROR(CF$46/CF$38),"Unknown",CF$46/CF$38),IF(ISERROR(MIN(CF$46,CF$47)/CF$38),"Unknown",MIN(CF$46,CF$47)/CF$38)))</f>
        <v/>
      </c>
      <c r="CG48" s="305"/>
      <c r="CH48" s="305"/>
      <c r="CI48" s="304" t="str">
        <f>IF(OR(CI$38="",CI$46=""),"",IF(CI$53="Survival",IF(ISERROR(CI$46/CI$38),"Unknown",CI$46/CI$38),IF(ISERROR(MIN(CI$46,CI$47)/CI$38),"Unknown",MIN(CI$46,CI$47)/CI$38)))</f>
        <v/>
      </c>
      <c r="CJ48" s="305"/>
      <c r="CK48" s="305"/>
      <c r="CL48" s="304" t="str">
        <f>IF(OR(CL$38="",CL$46=""),"",IF(CL$53="Survival",IF(ISERROR(CL$46/CL$38),"Unknown",CL$46/CL$38),IF(ISERROR(MIN(CL$46,CL$47)/CL$38),"Unknown",MIN(CL$46,CL$47)/CL$38)))</f>
        <v/>
      </c>
      <c r="CM48" s="305"/>
      <c r="CN48" s="305"/>
      <c r="CO48" s="304" t="str">
        <f>IF(OR(CO$38="",CO$46=""),"",IF(CO$53="Survival",IF(ISERROR(CO$46/CO$38),"Unknown",CO$46/CO$38),IF(ISERROR(MIN(CO$46,CO$47)/CO$38),"Unknown",MIN(CO$46,CO$47)/CO$38)))</f>
        <v/>
      </c>
      <c r="CP48" s="305"/>
      <c r="CQ48" s="305"/>
    </row>
    <row r="49" spans="1:95" s="1" customFormat="1" ht="18.75" customHeight="1" x14ac:dyDescent="0.25">
      <c r="A49" s="330" t="s">
        <v>72</v>
      </c>
      <c r="B49" s="330"/>
      <c r="C49" s="330"/>
      <c r="D49" s="330"/>
      <c r="E49" s="330"/>
      <c r="F49" s="48" t="str">
        <f>IF(SUMMARY!$B$7=TRUE,IF(COUNTBLANK(F50:F51)&gt;0,0,1),"")</f>
        <v/>
      </c>
      <c r="G49" s="49"/>
      <c r="H49" s="49"/>
      <c r="I49" s="50" t="str">
        <f>IF(SUMMARY!$B$8=TRUE,IF(COUNTBLANK(I50:I51)&gt;0,0,1),"")</f>
        <v/>
      </c>
      <c r="J49" s="49"/>
      <c r="K49" s="49"/>
      <c r="L49" s="50" t="str">
        <f>IF(SUMMARY!$B$9=TRUE,IF(COUNTBLANK(L50:L51)&gt;0,0,1),"")</f>
        <v/>
      </c>
      <c r="M49" s="49"/>
      <c r="N49" s="49"/>
      <c r="O49" s="50" t="str">
        <f>IF(SUMMARY!$B$10=TRUE,IF(COUNTBLANK(O50:O51)&gt;0,0,1),"")</f>
        <v/>
      </c>
      <c r="P49" s="49"/>
      <c r="Q49" s="49"/>
      <c r="R49" s="50" t="str">
        <f>IF(SUMMARY!$B$11=TRUE,IF(COUNTBLANK(R50:R51)&gt;0,0,1),"")</f>
        <v/>
      </c>
      <c r="S49" s="49"/>
      <c r="T49" s="49"/>
      <c r="U49" s="50" t="str">
        <f>IF(SUMMARY!$B$12=TRUE,IF(COUNTBLANK(U50:U51)&gt;0,0,1),"")</f>
        <v/>
      </c>
      <c r="V49" s="49"/>
      <c r="W49" s="49"/>
      <c r="X49" s="50" t="str">
        <f>IF(SUMMARY!$B$13=TRUE,IF(COUNTBLANK(X50:X51)&gt;0,0,1),"")</f>
        <v/>
      </c>
      <c r="Y49" s="49"/>
      <c r="Z49" s="49"/>
      <c r="AA49" s="50" t="str">
        <f>IF(SUMMARY!$B$14=TRUE,IF(COUNTBLANK(AA50:AA51)&gt;0,0,1),"")</f>
        <v/>
      </c>
      <c r="AB49" s="49"/>
      <c r="AC49" s="49"/>
      <c r="AD49" s="50" t="str">
        <f>IF(SUMMARY!$B$15=TRUE,IF(COUNTBLANK(AD50:AD51)&gt;0,0,1),"")</f>
        <v/>
      </c>
      <c r="AE49" s="49"/>
      <c r="AF49" s="49"/>
      <c r="AG49" s="50" t="str">
        <f>IF(SUMMARY!$B$16=TRUE,IF(COUNTBLANK(AG50:AG51)&gt;0,0,1),"")</f>
        <v/>
      </c>
      <c r="AH49" s="49"/>
      <c r="AI49" s="49"/>
      <c r="AJ49" s="50" t="str">
        <f>IF(SUMMARY!$B$17=TRUE,IF(COUNTBLANK(AJ50:AJ51)&gt;0,0,1),"")</f>
        <v/>
      </c>
      <c r="AK49" s="49"/>
      <c r="AL49" s="49"/>
      <c r="AM49" s="50" t="str">
        <f>IF(SUMMARY!$B$18=TRUE,IF(COUNTBLANK(AM50:AM51)&gt;0,0,1),"")</f>
        <v/>
      </c>
      <c r="AN49" s="49"/>
      <c r="AO49" s="49"/>
      <c r="AP49" s="50" t="str">
        <f>IF(SUMMARY!$B$19=TRUE,IF(COUNTBLANK(AP50:AP51)&gt;0,0,1),"")</f>
        <v/>
      </c>
      <c r="AQ49" s="49"/>
      <c r="AR49" s="49"/>
      <c r="AS49" s="50" t="str">
        <f>IF(SUMMARY!$B$20=TRUE,IF(COUNTBLANK(AS50:AS51)&gt;0,0,1),"")</f>
        <v/>
      </c>
      <c r="AT49" s="49"/>
      <c r="AU49" s="49"/>
      <c r="AV49" s="50" t="str">
        <f>IF(SUMMARY!$B$21=TRUE,IF(COUNTBLANK(AV50:AV51)&gt;0,0,1),"")</f>
        <v/>
      </c>
      <c r="AW49" s="49"/>
      <c r="AX49" s="49"/>
      <c r="AY49" s="50" t="str">
        <f>IF(SUMMARY!$B$22=TRUE,IF(COUNTBLANK(AY50:AY51)&gt;0,0,1),"")</f>
        <v/>
      </c>
      <c r="AZ49" s="49"/>
      <c r="BA49" s="49"/>
      <c r="BB49" s="50" t="str">
        <f>IF(SUMMARY!$B$23=TRUE,IF(COUNTBLANK(BB50:BB51)&gt;0,0,1),"")</f>
        <v/>
      </c>
      <c r="BC49" s="49"/>
      <c r="BD49" s="49"/>
      <c r="BE49" s="50" t="str">
        <f>IF(SUMMARY!$B$24=TRUE,IF(COUNTBLANK(BE50:BE51)&gt;0,0,1),"")</f>
        <v/>
      </c>
      <c r="BF49" s="49"/>
      <c r="BG49" s="49"/>
      <c r="BH49" s="50" t="str">
        <f>IF(SUMMARY!$B$25=TRUE,IF(COUNTBLANK(BH50:BH51)&gt;0,0,1),"")</f>
        <v/>
      </c>
      <c r="BI49" s="49"/>
      <c r="BJ49" s="49"/>
      <c r="BK49" s="50" t="str">
        <f>IF(SUMMARY!$B$26=TRUE,IF(COUNTBLANK(BK50:BK51)&gt;0,0,1),"")</f>
        <v/>
      </c>
      <c r="BL49" s="49"/>
      <c r="BM49" s="49"/>
      <c r="BN49" s="50" t="str">
        <f>IF(SUMMARY!$B$27=TRUE,IF(COUNTBLANK(BN50:BN51)&gt;0,0,1),"")</f>
        <v/>
      </c>
      <c r="BO49" s="49"/>
      <c r="BP49" s="49"/>
      <c r="BQ49" s="50" t="str">
        <f>IF(SUMMARY!$B$28=TRUE,IF(COUNTBLANK(BQ50:BQ51)&gt;0,0,1),"")</f>
        <v/>
      </c>
      <c r="BR49" s="49"/>
      <c r="BS49" s="49"/>
      <c r="BT49" s="50" t="str">
        <f>IF(SUMMARY!$B$29=TRUE,IF(COUNTBLANK(BT50:BT51)&gt;0,0,1),"")</f>
        <v/>
      </c>
      <c r="BU49" s="49"/>
      <c r="BV49" s="49"/>
      <c r="BW49" s="50" t="str">
        <f>IF(SUMMARY!$B$30=TRUE,IF(COUNTBLANK(BW50:BW51)&gt;0,0,1),"")</f>
        <v/>
      </c>
      <c r="BX49" s="49"/>
      <c r="BY49" s="49"/>
      <c r="BZ49" s="50" t="str">
        <f>IF(SUMMARY!$B$31=TRUE,IF(COUNTBLANK(BZ50:BZ51)&gt;0,0,1),"")</f>
        <v/>
      </c>
      <c r="CA49" s="49"/>
      <c r="CB49" s="49"/>
      <c r="CC49" s="50" t="str">
        <f>IF(SUMMARY!$B$32=TRUE,IF(COUNTBLANK(CC50:CC51)&gt;0,0,1),"")</f>
        <v/>
      </c>
      <c r="CD49" s="49"/>
      <c r="CE49" s="49"/>
      <c r="CF49" s="50" t="str">
        <f>IF(SUMMARY!$B$33=TRUE,IF(COUNTBLANK(CF50:CF51)&gt;0,0,1),"")</f>
        <v/>
      </c>
      <c r="CG49" s="49"/>
      <c r="CH49" s="49"/>
      <c r="CI49" s="50" t="str">
        <f>IF(SUMMARY!$B$34=TRUE,IF(COUNTBLANK(CI50:CI51)&gt;0,0,1),"")</f>
        <v/>
      </c>
      <c r="CJ49" s="49"/>
      <c r="CK49" s="49"/>
      <c r="CL49" s="50" t="str">
        <f>IF(SUMMARY!$B$35=TRUE,IF(COUNTBLANK(CL50:CL51)&gt;0,0,1),"")</f>
        <v/>
      </c>
      <c r="CM49" s="49"/>
      <c r="CN49" s="49"/>
      <c r="CO49" s="51" t="str">
        <f>IF(SUMMARY!$B$36=TRUE,IF(COUNTBLANK(CO50:CO51)&gt;0,0,1),"")</f>
        <v/>
      </c>
      <c r="CP49" s="49"/>
      <c r="CQ49" s="49"/>
    </row>
    <row r="50" spans="1:95" s="13" customFormat="1" ht="15" customHeight="1" x14ac:dyDescent="0.25">
      <c r="A50" s="69" t="s">
        <v>32</v>
      </c>
      <c r="B50" s="69"/>
      <c r="C50" s="69" t="s">
        <v>32</v>
      </c>
      <c r="D50" s="324" t="s">
        <v>73</v>
      </c>
      <c r="E50" s="325"/>
      <c r="F50" s="289"/>
      <c r="G50" s="290"/>
      <c r="H50" s="290"/>
      <c r="I50" s="289"/>
      <c r="J50" s="290"/>
      <c r="K50" s="290"/>
      <c r="L50" s="289"/>
      <c r="M50" s="290"/>
      <c r="N50" s="290"/>
      <c r="O50" s="289"/>
      <c r="P50" s="290"/>
      <c r="Q50" s="290"/>
      <c r="R50" s="289"/>
      <c r="S50" s="290"/>
      <c r="T50" s="290"/>
      <c r="U50" s="289"/>
      <c r="V50" s="290"/>
      <c r="W50" s="290"/>
      <c r="X50" s="289"/>
      <c r="Y50" s="290"/>
      <c r="Z50" s="290"/>
      <c r="AA50" s="289"/>
      <c r="AB50" s="290"/>
      <c r="AC50" s="290"/>
      <c r="AD50" s="289"/>
      <c r="AE50" s="290"/>
      <c r="AF50" s="290"/>
      <c r="AG50" s="289"/>
      <c r="AH50" s="290"/>
      <c r="AI50" s="290"/>
      <c r="AJ50" s="289"/>
      <c r="AK50" s="290"/>
      <c r="AL50" s="290"/>
      <c r="AM50" s="289"/>
      <c r="AN50" s="290"/>
      <c r="AO50" s="290"/>
      <c r="AP50" s="289"/>
      <c r="AQ50" s="290"/>
      <c r="AR50" s="290"/>
      <c r="AS50" s="289"/>
      <c r="AT50" s="290"/>
      <c r="AU50" s="290"/>
      <c r="AV50" s="289"/>
      <c r="AW50" s="290"/>
      <c r="AX50" s="290"/>
      <c r="AY50" s="289"/>
      <c r="AZ50" s="290"/>
      <c r="BA50" s="290"/>
      <c r="BB50" s="289"/>
      <c r="BC50" s="290"/>
      <c r="BD50" s="290"/>
      <c r="BE50" s="289"/>
      <c r="BF50" s="290"/>
      <c r="BG50" s="290"/>
      <c r="BH50" s="289"/>
      <c r="BI50" s="290"/>
      <c r="BJ50" s="290"/>
      <c r="BK50" s="289"/>
      <c r="BL50" s="290"/>
      <c r="BM50" s="290"/>
      <c r="BN50" s="289"/>
      <c r="BO50" s="290"/>
      <c r="BP50" s="290"/>
      <c r="BQ50" s="289"/>
      <c r="BR50" s="290"/>
      <c r="BS50" s="290"/>
      <c r="BT50" s="289"/>
      <c r="BU50" s="290"/>
      <c r="BV50" s="290"/>
      <c r="BW50" s="289"/>
      <c r="BX50" s="290"/>
      <c r="BY50" s="290"/>
      <c r="BZ50" s="289"/>
      <c r="CA50" s="290"/>
      <c r="CB50" s="290"/>
      <c r="CC50" s="289"/>
      <c r="CD50" s="290"/>
      <c r="CE50" s="290"/>
      <c r="CF50" s="289"/>
      <c r="CG50" s="290"/>
      <c r="CH50" s="290"/>
      <c r="CI50" s="289"/>
      <c r="CJ50" s="290"/>
      <c r="CK50" s="290"/>
      <c r="CL50" s="289"/>
      <c r="CM50" s="290"/>
      <c r="CN50" s="290"/>
      <c r="CO50" s="289"/>
      <c r="CP50" s="290"/>
      <c r="CQ50" s="290"/>
    </row>
    <row r="51" spans="1:95" s="13" customFormat="1" ht="15" customHeight="1" x14ac:dyDescent="0.25">
      <c r="A51" s="58"/>
      <c r="B51" s="58"/>
      <c r="C51" s="58" t="s">
        <v>32</v>
      </c>
      <c r="D51" s="326" t="s">
        <v>74</v>
      </c>
      <c r="E51" s="327"/>
      <c r="F51" s="285"/>
      <c r="G51" s="286"/>
      <c r="H51" s="286"/>
      <c r="I51" s="285"/>
      <c r="J51" s="286"/>
      <c r="K51" s="286"/>
      <c r="L51" s="285"/>
      <c r="M51" s="286"/>
      <c r="N51" s="286"/>
      <c r="O51" s="285"/>
      <c r="P51" s="286"/>
      <c r="Q51" s="286"/>
      <c r="R51" s="285"/>
      <c r="S51" s="286"/>
      <c r="T51" s="286"/>
      <c r="U51" s="285"/>
      <c r="V51" s="286"/>
      <c r="W51" s="286"/>
      <c r="X51" s="285"/>
      <c r="Y51" s="286"/>
      <c r="Z51" s="286"/>
      <c r="AA51" s="285"/>
      <c r="AB51" s="286"/>
      <c r="AC51" s="286"/>
      <c r="AD51" s="285"/>
      <c r="AE51" s="286"/>
      <c r="AF51" s="286"/>
      <c r="AG51" s="285"/>
      <c r="AH51" s="286"/>
      <c r="AI51" s="286"/>
      <c r="AJ51" s="285"/>
      <c r="AK51" s="286"/>
      <c r="AL51" s="286"/>
      <c r="AM51" s="285"/>
      <c r="AN51" s="286"/>
      <c r="AO51" s="286"/>
      <c r="AP51" s="285"/>
      <c r="AQ51" s="286"/>
      <c r="AR51" s="286"/>
      <c r="AS51" s="285"/>
      <c r="AT51" s="286"/>
      <c r="AU51" s="286"/>
      <c r="AV51" s="285"/>
      <c r="AW51" s="286"/>
      <c r="AX51" s="286"/>
      <c r="AY51" s="285"/>
      <c r="AZ51" s="286"/>
      <c r="BA51" s="286"/>
      <c r="BB51" s="285"/>
      <c r="BC51" s="286"/>
      <c r="BD51" s="286"/>
      <c r="BE51" s="285"/>
      <c r="BF51" s="286"/>
      <c r="BG51" s="286"/>
      <c r="BH51" s="285"/>
      <c r="BI51" s="286"/>
      <c r="BJ51" s="286"/>
      <c r="BK51" s="285"/>
      <c r="BL51" s="286"/>
      <c r="BM51" s="286"/>
      <c r="BN51" s="285"/>
      <c r="BO51" s="286"/>
      <c r="BP51" s="286"/>
      <c r="BQ51" s="285"/>
      <c r="BR51" s="286"/>
      <c r="BS51" s="286"/>
      <c r="BT51" s="285"/>
      <c r="BU51" s="286"/>
      <c r="BV51" s="286"/>
      <c r="BW51" s="285"/>
      <c r="BX51" s="286"/>
      <c r="BY51" s="286"/>
      <c r="BZ51" s="285"/>
      <c r="CA51" s="286"/>
      <c r="CB51" s="286"/>
      <c r="CC51" s="285"/>
      <c r="CD51" s="286"/>
      <c r="CE51" s="286"/>
      <c r="CF51" s="285"/>
      <c r="CG51" s="286"/>
      <c r="CH51" s="286"/>
      <c r="CI51" s="285"/>
      <c r="CJ51" s="286"/>
      <c r="CK51" s="286"/>
      <c r="CL51" s="285"/>
      <c r="CM51" s="286"/>
      <c r="CN51" s="286"/>
      <c r="CO51" s="285"/>
      <c r="CP51" s="286"/>
      <c r="CQ51" s="286"/>
    </row>
    <row r="52" spans="1:95" s="1" customFormat="1" ht="18.75" customHeight="1" x14ac:dyDescent="0.25">
      <c r="A52" s="330" t="s">
        <v>75</v>
      </c>
      <c r="B52" s="330"/>
      <c r="C52" s="330"/>
      <c r="D52" s="330"/>
      <c r="E52" s="330"/>
      <c r="F52" s="48" t="str">
        <f>IF(SUMMARY!$B$7=TRUE,IF(COUNTBLANK(F53:F56)&gt;0,0,1),"")</f>
        <v/>
      </c>
      <c r="G52" s="49"/>
      <c r="H52" s="49"/>
      <c r="I52" s="50" t="str">
        <f>IF(SUMMARY!$B$8=TRUE,IF(COUNTBLANK(I53:I56)&gt;0,0,1),"")</f>
        <v/>
      </c>
      <c r="J52" s="49"/>
      <c r="K52" s="49"/>
      <c r="L52" s="50" t="str">
        <f>IF(SUMMARY!$B$9=TRUE,IF(COUNTBLANK(L53:L56)&gt;0,0,1),"")</f>
        <v/>
      </c>
      <c r="M52" s="49"/>
      <c r="N52" s="49"/>
      <c r="O52" s="50" t="str">
        <f>IF(SUMMARY!$B$10=TRUE,IF(COUNTBLANK(O53:O56)&gt;0,0,1),"")</f>
        <v/>
      </c>
      <c r="P52" s="49"/>
      <c r="Q52" s="49"/>
      <c r="R52" s="50" t="str">
        <f>IF(SUMMARY!$B$11=TRUE,IF(COUNTBLANK(R53:R56)&gt;0,0,1),"")</f>
        <v/>
      </c>
      <c r="S52" s="49"/>
      <c r="T52" s="49"/>
      <c r="U52" s="50" t="str">
        <f>IF(SUMMARY!$B$12=TRUE,IF(COUNTBLANK(U53:U56)&gt;0,0,1),"")</f>
        <v/>
      </c>
      <c r="V52" s="49"/>
      <c r="W52" s="49"/>
      <c r="X52" s="50" t="str">
        <f>IF(SUMMARY!$B$13=TRUE,IF(COUNTBLANK(X53:X56)&gt;0,0,1),"")</f>
        <v/>
      </c>
      <c r="Y52" s="49"/>
      <c r="Z52" s="49"/>
      <c r="AA52" s="50" t="str">
        <f>IF(SUMMARY!$B$14=TRUE,IF(COUNTBLANK(AA53:AA56)&gt;0,0,1),"")</f>
        <v/>
      </c>
      <c r="AB52" s="49"/>
      <c r="AC52" s="49"/>
      <c r="AD52" s="50" t="str">
        <f>IF(SUMMARY!$B$15=TRUE,IF(COUNTBLANK(AD53:AD56)&gt;0,0,1),"")</f>
        <v/>
      </c>
      <c r="AE52" s="49"/>
      <c r="AF52" s="49"/>
      <c r="AG52" s="50" t="str">
        <f>IF(SUMMARY!$B$16=TRUE,IF(COUNTBLANK(AG53:AG56)&gt;0,0,1),"")</f>
        <v/>
      </c>
      <c r="AH52" s="49"/>
      <c r="AI52" s="49"/>
      <c r="AJ52" s="50" t="str">
        <f>IF(SUMMARY!$B$17=TRUE,IF(COUNTBLANK(AJ53:AJ56)&gt;0,0,1),"")</f>
        <v/>
      </c>
      <c r="AK52" s="49"/>
      <c r="AL52" s="49"/>
      <c r="AM52" s="50" t="str">
        <f>IF(SUMMARY!$B$18=TRUE,IF(COUNTBLANK(AM53:AM56)&gt;0,0,1),"")</f>
        <v/>
      </c>
      <c r="AN52" s="49"/>
      <c r="AO52" s="49"/>
      <c r="AP52" s="50" t="str">
        <f>IF(SUMMARY!$B$19=TRUE,IF(COUNTBLANK(AP53:AP56)&gt;0,0,1),"")</f>
        <v/>
      </c>
      <c r="AQ52" s="49"/>
      <c r="AR52" s="49"/>
      <c r="AS52" s="50" t="str">
        <f>IF(SUMMARY!$B$20=TRUE,IF(COUNTBLANK(AS53:AS56)&gt;0,0,1),"")</f>
        <v/>
      </c>
      <c r="AT52" s="49"/>
      <c r="AU52" s="49"/>
      <c r="AV52" s="50" t="str">
        <f>IF(SUMMARY!$B$21=TRUE,IF(COUNTBLANK(AV53:AV56)&gt;0,0,1),"")</f>
        <v/>
      </c>
      <c r="AW52" s="49"/>
      <c r="AX52" s="49"/>
      <c r="AY52" s="50" t="str">
        <f>IF(SUMMARY!$B$22=TRUE,IF(COUNTBLANK(AY53:AY56)&gt;0,0,1),"")</f>
        <v/>
      </c>
      <c r="AZ52" s="49"/>
      <c r="BA52" s="49"/>
      <c r="BB52" s="50" t="str">
        <f>IF(SUMMARY!$B$23=TRUE,IF(COUNTBLANK(BB53:BB56)&gt;0,0,1),"")</f>
        <v/>
      </c>
      <c r="BC52" s="49"/>
      <c r="BD52" s="49"/>
      <c r="BE52" s="50" t="str">
        <f>IF(SUMMARY!$B$24=TRUE,IF(COUNTBLANK(BE53:BE56)&gt;0,0,1),"")</f>
        <v/>
      </c>
      <c r="BF52" s="49"/>
      <c r="BG52" s="49"/>
      <c r="BH52" s="50" t="str">
        <f>IF(SUMMARY!$B$25=TRUE,IF(COUNTBLANK(BH53:BH56)&gt;0,0,1),"")</f>
        <v/>
      </c>
      <c r="BI52" s="49"/>
      <c r="BJ52" s="49"/>
      <c r="BK52" s="50" t="str">
        <f>IF(SUMMARY!$B$26=TRUE,IF(COUNTBLANK(BK53:BK56)&gt;0,0,1),"")</f>
        <v/>
      </c>
      <c r="BL52" s="49"/>
      <c r="BM52" s="49"/>
      <c r="BN52" s="50" t="str">
        <f>IF(SUMMARY!$B$27=TRUE,IF(COUNTBLANK(BN53:BN56)&gt;0,0,1),"")</f>
        <v/>
      </c>
      <c r="BO52" s="49"/>
      <c r="BP52" s="49"/>
      <c r="BQ52" s="50" t="str">
        <f>IF(SUMMARY!$B$28=TRUE,IF(COUNTBLANK(BQ53:BQ56)&gt;0,0,1),"")</f>
        <v/>
      </c>
      <c r="BR52" s="49"/>
      <c r="BS52" s="49"/>
      <c r="BT52" s="50" t="str">
        <f>IF(SUMMARY!$B$29=TRUE,IF(COUNTBLANK(BT53:BT56)&gt;0,0,1),"")</f>
        <v/>
      </c>
      <c r="BU52" s="49"/>
      <c r="BV52" s="49"/>
      <c r="BW52" s="50" t="str">
        <f>IF(SUMMARY!$B$30=TRUE,IF(COUNTBLANK(BW53:BW56)&gt;0,0,1),"")</f>
        <v/>
      </c>
      <c r="BX52" s="49"/>
      <c r="BY52" s="49"/>
      <c r="BZ52" s="50" t="str">
        <f>IF(SUMMARY!$B$31=TRUE,IF(COUNTBLANK(BZ53:BZ56)&gt;0,0,1),"")</f>
        <v/>
      </c>
      <c r="CA52" s="49"/>
      <c r="CB52" s="49"/>
      <c r="CC52" s="50" t="str">
        <f>IF(SUMMARY!$B$32=TRUE,IF(COUNTBLANK(CC53:CC56)&gt;0,0,1),"")</f>
        <v/>
      </c>
      <c r="CD52" s="49"/>
      <c r="CE52" s="49"/>
      <c r="CF52" s="50" t="str">
        <f>IF(SUMMARY!$B$33=TRUE,IF(COUNTBLANK(CF53:CF56)&gt;0,0,1),"")</f>
        <v/>
      </c>
      <c r="CG52" s="49"/>
      <c r="CH52" s="49"/>
      <c r="CI52" s="50" t="str">
        <f>IF(SUMMARY!$B$34=TRUE,IF(COUNTBLANK(CI53:CI56)&gt;0,0,1),"")</f>
        <v/>
      </c>
      <c r="CJ52" s="49"/>
      <c r="CK52" s="49"/>
      <c r="CL52" s="50" t="str">
        <f>IF(SUMMARY!$B$35=TRUE,IF(COUNTBLANK(CL53:CL56)&gt;0,0,1),"")</f>
        <v/>
      </c>
      <c r="CM52" s="49"/>
      <c r="CN52" s="49"/>
      <c r="CO52" s="51" t="str">
        <f>IF(SUMMARY!$B$36=TRUE,IF(COUNTBLANK(CO53:CO56)&gt;0,0,1),"")</f>
        <v/>
      </c>
      <c r="CP52" s="49"/>
      <c r="CQ52" s="49"/>
    </row>
    <row r="53" spans="1:95" s="13" customFormat="1" ht="15" customHeight="1" x14ac:dyDescent="0.25">
      <c r="A53" s="69" t="s">
        <v>32</v>
      </c>
      <c r="B53" s="69"/>
      <c r="C53" s="69"/>
      <c r="D53" s="324" t="s">
        <v>76</v>
      </c>
      <c r="E53" s="325"/>
      <c r="F53" s="289"/>
      <c r="G53" s="290"/>
      <c r="H53" s="290"/>
      <c r="I53" s="289"/>
      <c r="J53" s="290"/>
      <c r="K53" s="290"/>
      <c r="L53" s="289"/>
      <c r="M53" s="290"/>
      <c r="N53" s="290"/>
      <c r="O53" s="289"/>
      <c r="P53" s="290"/>
      <c r="Q53" s="290"/>
      <c r="R53" s="289"/>
      <c r="S53" s="290"/>
      <c r="T53" s="290"/>
      <c r="U53" s="289"/>
      <c r="V53" s="290"/>
      <c r="W53" s="290"/>
      <c r="X53" s="289"/>
      <c r="Y53" s="290"/>
      <c r="Z53" s="290"/>
      <c r="AA53" s="289"/>
      <c r="AB53" s="290"/>
      <c r="AC53" s="290"/>
      <c r="AD53" s="289"/>
      <c r="AE53" s="290"/>
      <c r="AF53" s="290"/>
      <c r="AG53" s="289"/>
      <c r="AH53" s="290"/>
      <c r="AI53" s="290"/>
      <c r="AJ53" s="289"/>
      <c r="AK53" s="290"/>
      <c r="AL53" s="290"/>
      <c r="AM53" s="289"/>
      <c r="AN53" s="290"/>
      <c r="AO53" s="290"/>
      <c r="AP53" s="289"/>
      <c r="AQ53" s="290"/>
      <c r="AR53" s="290"/>
      <c r="AS53" s="289"/>
      <c r="AT53" s="290"/>
      <c r="AU53" s="290"/>
      <c r="AV53" s="289"/>
      <c r="AW53" s="290"/>
      <c r="AX53" s="290"/>
      <c r="AY53" s="289"/>
      <c r="AZ53" s="290"/>
      <c r="BA53" s="290"/>
      <c r="BB53" s="289"/>
      <c r="BC53" s="290"/>
      <c r="BD53" s="290"/>
      <c r="BE53" s="289"/>
      <c r="BF53" s="290"/>
      <c r="BG53" s="290"/>
      <c r="BH53" s="289"/>
      <c r="BI53" s="290"/>
      <c r="BJ53" s="290"/>
      <c r="BK53" s="289"/>
      <c r="BL53" s="290"/>
      <c r="BM53" s="290"/>
      <c r="BN53" s="289"/>
      <c r="BO53" s="290"/>
      <c r="BP53" s="290"/>
      <c r="BQ53" s="289"/>
      <c r="BR53" s="290"/>
      <c r="BS53" s="290"/>
      <c r="BT53" s="289"/>
      <c r="BU53" s="290"/>
      <c r="BV53" s="290"/>
      <c r="BW53" s="289"/>
      <c r="BX53" s="290"/>
      <c r="BY53" s="290"/>
      <c r="BZ53" s="289"/>
      <c r="CA53" s="290"/>
      <c r="CB53" s="290"/>
      <c r="CC53" s="289"/>
      <c r="CD53" s="290"/>
      <c r="CE53" s="290"/>
      <c r="CF53" s="289"/>
      <c r="CG53" s="290"/>
      <c r="CH53" s="290"/>
      <c r="CI53" s="289"/>
      <c r="CJ53" s="290"/>
      <c r="CK53" s="290"/>
      <c r="CL53" s="289"/>
      <c r="CM53" s="290"/>
      <c r="CN53" s="290"/>
      <c r="CO53" s="289"/>
      <c r="CP53" s="290"/>
      <c r="CQ53" s="290"/>
    </row>
    <row r="54" spans="1:95" s="13" customFormat="1" ht="15" customHeight="1" x14ac:dyDescent="0.25">
      <c r="A54" s="62"/>
      <c r="B54" s="62"/>
      <c r="C54" s="62" t="s">
        <v>32</v>
      </c>
      <c r="D54" s="322" t="s">
        <v>77</v>
      </c>
      <c r="E54" s="323"/>
      <c r="F54" s="283"/>
      <c r="G54" s="284"/>
      <c r="H54" s="284"/>
      <c r="I54" s="283"/>
      <c r="J54" s="284"/>
      <c r="K54" s="284"/>
      <c r="L54" s="283"/>
      <c r="M54" s="284"/>
      <c r="N54" s="284"/>
      <c r="O54" s="283"/>
      <c r="P54" s="284"/>
      <c r="Q54" s="284"/>
      <c r="R54" s="283"/>
      <c r="S54" s="284"/>
      <c r="T54" s="284"/>
      <c r="U54" s="283"/>
      <c r="V54" s="284"/>
      <c r="W54" s="284"/>
      <c r="X54" s="283"/>
      <c r="Y54" s="284"/>
      <c r="Z54" s="284"/>
      <c r="AA54" s="283"/>
      <c r="AB54" s="284"/>
      <c r="AC54" s="284"/>
      <c r="AD54" s="283"/>
      <c r="AE54" s="284"/>
      <c r="AF54" s="284"/>
      <c r="AG54" s="283"/>
      <c r="AH54" s="284"/>
      <c r="AI54" s="284"/>
      <c r="AJ54" s="283"/>
      <c r="AK54" s="284"/>
      <c r="AL54" s="284"/>
      <c r="AM54" s="283"/>
      <c r="AN54" s="284"/>
      <c r="AO54" s="284"/>
      <c r="AP54" s="283"/>
      <c r="AQ54" s="284"/>
      <c r="AR54" s="284"/>
      <c r="AS54" s="283"/>
      <c r="AT54" s="284"/>
      <c r="AU54" s="284"/>
      <c r="AV54" s="283"/>
      <c r="AW54" s="284"/>
      <c r="AX54" s="284"/>
      <c r="AY54" s="283"/>
      <c r="AZ54" s="284"/>
      <c r="BA54" s="284"/>
      <c r="BB54" s="283"/>
      <c r="BC54" s="284"/>
      <c r="BD54" s="284"/>
      <c r="BE54" s="283"/>
      <c r="BF54" s="284"/>
      <c r="BG54" s="284"/>
      <c r="BH54" s="283"/>
      <c r="BI54" s="284"/>
      <c r="BJ54" s="284"/>
      <c r="BK54" s="283"/>
      <c r="BL54" s="284"/>
      <c r="BM54" s="284"/>
      <c r="BN54" s="283"/>
      <c r="BO54" s="284"/>
      <c r="BP54" s="284"/>
      <c r="BQ54" s="283"/>
      <c r="BR54" s="284"/>
      <c r="BS54" s="284"/>
      <c r="BT54" s="283"/>
      <c r="BU54" s="284"/>
      <c r="BV54" s="284"/>
      <c r="BW54" s="283"/>
      <c r="BX54" s="284"/>
      <c r="BY54" s="284"/>
      <c r="BZ54" s="283"/>
      <c r="CA54" s="284"/>
      <c r="CB54" s="284"/>
      <c r="CC54" s="283"/>
      <c r="CD54" s="284"/>
      <c r="CE54" s="284"/>
      <c r="CF54" s="283"/>
      <c r="CG54" s="284"/>
      <c r="CH54" s="284"/>
      <c r="CI54" s="283"/>
      <c r="CJ54" s="284"/>
      <c r="CK54" s="284"/>
      <c r="CL54" s="283"/>
      <c r="CM54" s="284"/>
      <c r="CN54" s="284"/>
      <c r="CO54" s="283"/>
      <c r="CP54" s="284"/>
      <c r="CQ54" s="284"/>
    </row>
    <row r="55" spans="1:95" s="13" customFormat="1" ht="15" customHeight="1" x14ac:dyDescent="0.25">
      <c r="A55" s="62"/>
      <c r="B55" s="62"/>
      <c r="C55" s="62" t="s">
        <v>32</v>
      </c>
      <c r="D55" s="322" t="s">
        <v>78</v>
      </c>
      <c r="E55" s="323"/>
      <c r="F55" s="283"/>
      <c r="G55" s="284"/>
      <c r="H55" s="284"/>
      <c r="I55" s="283"/>
      <c r="J55" s="284"/>
      <c r="K55" s="284"/>
      <c r="L55" s="283"/>
      <c r="M55" s="284"/>
      <c r="N55" s="284"/>
      <c r="O55" s="283"/>
      <c r="P55" s="284"/>
      <c r="Q55" s="284"/>
      <c r="R55" s="283"/>
      <c r="S55" s="284"/>
      <c r="T55" s="284"/>
      <c r="U55" s="283"/>
      <c r="V55" s="284"/>
      <c r="W55" s="284"/>
      <c r="X55" s="283"/>
      <c r="Y55" s="284"/>
      <c r="Z55" s="284"/>
      <c r="AA55" s="283"/>
      <c r="AB55" s="284"/>
      <c r="AC55" s="284"/>
      <c r="AD55" s="283"/>
      <c r="AE55" s="284"/>
      <c r="AF55" s="284"/>
      <c r="AG55" s="283"/>
      <c r="AH55" s="284"/>
      <c r="AI55" s="284"/>
      <c r="AJ55" s="283"/>
      <c r="AK55" s="284"/>
      <c r="AL55" s="284"/>
      <c r="AM55" s="283"/>
      <c r="AN55" s="284"/>
      <c r="AO55" s="284"/>
      <c r="AP55" s="283"/>
      <c r="AQ55" s="284"/>
      <c r="AR55" s="284"/>
      <c r="AS55" s="283"/>
      <c r="AT55" s="284"/>
      <c r="AU55" s="284"/>
      <c r="AV55" s="283"/>
      <c r="AW55" s="284"/>
      <c r="AX55" s="284"/>
      <c r="AY55" s="283"/>
      <c r="AZ55" s="284"/>
      <c r="BA55" s="284"/>
      <c r="BB55" s="283"/>
      <c r="BC55" s="284"/>
      <c r="BD55" s="284"/>
      <c r="BE55" s="283"/>
      <c r="BF55" s="284"/>
      <c r="BG55" s="284"/>
      <c r="BH55" s="283"/>
      <c r="BI55" s="284"/>
      <c r="BJ55" s="284"/>
      <c r="BK55" s="283"/>
      <c r="BL55" s="284"/>
      <c r="BM55" s="284"/>
      <c r="BN55" s="283"/>
      <c r="BO55" s="284"/>
      <c r="BP55" s="284"/>
      <c r="BQ55" s="283"/>
      <c r="BR55" s="284"/>
      <c r="BS55" s="284"/>
      <c r="BT55" s="283"/>
      <c r="BU55" s="284"/>
      <c r="BV55" s="284"/>
      <c r="BW55" s="283"/>
      <c r="BX55" s="284"/>
      <c r="BY55" s="284"/>
      <c r="BZ55" s="283"/>
      <c r="CA55" s="284"/>
      <c r="CB55" s="284"/>
      <c r="CC55" s="283"/>
      <c r="CD55" s="284"/>
      <c r="CE55" s="284"/>
      <c r="CF55" s="283"/>
      <c r="CG55" s="284"/>
      <c r="CH55" s="284"/>
      <c r="CI55" s="283"/>
      <c r="CJ55" s="284"/>
      <c r="CK55" s="284"/>
      <c r="CL55" s="283"/>
      <c r="CM55" s="284"/>
      <c r="CN55" s="284"/>
      <c r="CO55" s="283"/>
      <c r="CP55" s="284"/>
      <c r="CQ55" s="284"/>
    </row>
    <row r="56" spans="1:95" s="13" customFormat="1" ht="15" customHeight="1" x14ac:dyDescent="0.25">
      <c r="A56" s="58"/>
      <c r="B56" s="58" t="s">
        <v>32</v>
      </c>
      <c r="C56" s="58" t="s">
        <v>32</v>
      </c>
      <c r="D56" s="326" t="s">
        <v>79</v>
      </c>
      <c r="E56" s="327"/>
      <c r="F56" s="285"/>
      <c r="G56" s="286"/>
      <c r="H56" s="286"/>
      <c r="I56" s="285"/>
      <c r="J56" s="286"/>
      <c r="K56" s="286"/>
      <c r="L56" s="285"/>
      <c r="M56" s="286"/>
      <c r="N56" s="286"/>
      <c r="O56" s="285"/>
      <c r="P56" s="286"/>
      <c r="Q56" s="286"/>
      <c r="R56" s="285"/>
      <c r="S56" s="286"/>
      <c r="T56" s="286"/>
      <c r="U56" s="285"/>
      <c r="V56" s="286"/>
      <c r="W56" s="286"/>
      <c r="X56" s="285"/>
      <c r="Y56" s="286"/>
      <c r="Z56" s="286"/>
      <c r="AA56" s="285"/>
      <c r="AB56" s="286"/>
      <c r="AC56" s="286"/>
      <c r="AD56" s="285"/>
      <c r="AE56" s="286"/>
      <c r="AF56" s="286"/>
      <c r="AG56" s="285"/>
      <c r="AH56" s="286"/>
      <c r="AI56" s="286"/>
      <c r="AJ56" s="285"/>
      <c r="AK56" s="286"/>
      <c r="AL56" s="286"/>
      <c r="AM56" s="285"/>
      <c r="AN56" s="286"/>
      <c r="AO56" s="286"/>
      <c r="AP56" s="285"/>
      <c r="AQ56" s="286"/>
      <c r="AR56" s="286"/>
      <c r="AS56" s="285"/>
      <c r="AT56" s="286"/>
      <c r="AU56" s="286"/>
      <c r="AV56" s="285"/>
      <c r="AW56" s="286"/>
      <c r="AX56" s="286"/>
      <c r="AY56" s="285"/>
      <c r="AZ56" s="286"/>
      <c r="BA56" s="286"/>
      <c r="BB56" s="285"/>
      <c r="BC56" s="286"/>
      <c r="BD56" s="286"/>
      <c r="BE56" s="285"/>
      <c r="BF56" s="286"/>
      <c r="BG56" s="286"/>
      <c r="BH56" s="285"/>
      <c r="BI56" s="286"/>
      <c r="BJ56" s="286"/>
      <c r="BK56" s="285"/>
      <c r="BL56" s="286"/>
      <c r="BM56" s="286"/>
      <c r="BN56" s="285"/>
      <c r="BO56" s="286"/>
      <c r="BP56" s="286"/>
      <c r="BQ56" s="285"/>
      <c r="BR56" s="286"/>
      <c r="BS56" s="286"/>
      <c r="BT56" s="285"/>
      <c r="BU56" s="286"/>
      <c r="BV56" s="286"/>
      <c r="BW56" s="285"/>
      <c r="BX56" s="286"/>
      <c r="BY56" s="286"/>
      <c r="BZ56" s="285"/>
      <c r="CA56" s="286"/>
      <c r="CB56" s="286"/>
      <c r="CC56" s="285"/>
      <c r="CD56" s="286"/>
      <c r="CE56" s="286"/>
      <c r="CF56" s="285"/>
      <c r="CG56" s="286"/>
      <c r="CH56" s="286"/>
      <c r="CI56" s="285"/>
      <c r="CJ56" s="286"/>
      <c r="CK56" s="286"/>
      <c r="CL56" s="285"/>
      <c r="CM56" s="286"/>
      <c r="CN56" s="286"/>
      <c r="CO56" s="285"/>
      <c r="CP56" s="286"/>
      <c r="CQ56" s="286"/>
    </row>
    <row r="57" spans="1:95" s="1" customFormat="1" ht="18.75" customHeight="1" x14ac:dyDescent="0.25">
      <c r="A57" s="330" t="s">
        <v>80</v>
      </c>
      <c r="B57" s="330"/>
      <c r="C57" s="330"/>
      <c r="D57" s="330"/>
      <c r="E57" s="330"/>
      <c r="F57" s="48" t="str">
        <f>IF(SUMMARY!$B$7=TRUE,IF(COUNTBLANK(F58)+COUNTBLANK(F64)+COUNTBLANK(F71)&gt;0,0,1),"")</f>
        <v/>
      </c>
      <c r="G57" s="49"/>
      <c r="H57" s="49"/>
      <c r="I57" s="50" t="str">
        <f>IF(SUMMARY!$B$8=TRUE,IF(COUNTBLANK(I58)+COUNTBLANK(I64)+COUNTBLANK(I71)&gt;0,0,1),"")</f>
        <v/>
      </c>
      <c r="J57" s="49"/>
      <c r="K57" s="49"/>
      <c r="L57" s="50" t="str">
        <f>IF(SUMMARY!$B$9=TRUE,IF(COUNTBLANK(L58)+COUNTBLANK(L64)+COUNTBLANK(L71)&gt;0,0,1),"")</f>
        <v/>
      </c>
      <c r="M57" s="49"/>
      <c r="N57" s="49"/>
      <c r="O57" s="50" t="str">
        <f>IF(SUMMARY!$B$10=TRUE,IF(COUNTBLANK(O58)+COUNTBLANK(O64)+COUNTBLANK(O71)&gt;0,0,1),"")</f>
        <v/>
      </c>
      <c r="P57" s="49"/>
      <c r="Q57" s="49"/>
      <c r="R57" s="50" t="str">
        <f>IF(SUMMARY!$B$11=TRUE,IF(COUNTBLANK(R58)+COUNTBLANK(R64)+COUNTBLANK(R71)&gt;0,0,1),"")</f>
        <v/>
      </c>
      <c r="S57" s="49"/>
      <c r="T57" s="49"/>
      <c r="U57" s="50" t="str">
        <f>IF(SUMMARY!$B$12=TRUE,IF(COUNTBLANK(U58)+COUNTBLANK(U64)+COUNTBLANK(U71)&gt;0,0,1),"")</f>
        <v/>
      </c>
      <c r="V57" s="49"/>
      <c r="W57" s="49"/>
      <c r="X57" s="50" t="str">
        <f>IF(SUMMARY!$B$13=TRUE,IF(COUNTBLANK(X58)+COUNTBLANK(X64)+COUNTBLANK(X71)&gt;0,0,1),"")</f>
        <v/>
      </c>
      <c r="Y57" s="49"/>
      <c r="Z57" s="49"/>
      <c r="AA57" s="50" t="str">
        <f>IF(SUMMARY!$B$14=TRUE,IF(COUNTBLANK(AA58)+COUNTBLANK(AA64)+COUNTBLANK(AA71)&gt;0,0,1),"")</f>
        <v/>
      </c>
      <c r="AB57" s="49"/>
      <c r="AC57" s="49"/>
      <c r="AD57" s="50" t="str">
        <f>IF(SUMMARY!$B$15=TRUE,IF(COUNTBLANK(AD58)+COUNTBLANK(AD64)+COUNTBLANK(AD71)&gt;0,0,1),"")</f>
        <v/>
      </c>
      <c r="AE57" s="49"/>
      <c r="AF57" s="49"/>
      <c r="AG57" s="50" t="str">
        <f>IF(SUMMARY!$B$16=TRUE,IF(COUNTBLANK(AG58)+COUNTBLANK(AG64)+COUNTBLANK(AG71)&gt;0,0,1),"")</f>
        <v/>
      </c>
      <c r="AH57" s="49"/>
      <c r="AI57" s="49"/>
      <c r="AJ57" s="50" t="str">
        <f>IF(SUMMARY!$B$17=TRUE,IF(COUNTBLANK(AJ58)+COUNTBLANK(AJ64)+COUNTBLANK(AJ71)&gt;0,0,1),"")</f>
        <v/>
      </c>
      <c r="AK57" s="49"/>
      <c r="AL57" s="49"/>
      <c r="AM57" s="50" t="str">
        <f>IF(SUMMARY!$B$18=TRUE,IF(COUNTBLANK(AM58)+COUNTBLANK(AM64)+COUNTBLANK(AM71)&gt;0,0,1),"")</f>
        <v/>
      </c>
      <c r="AN57" s="49"/>
      <c r="AO57" s="49"/>
      <c r="AP57" s="50" t="str">
        <f>IF(SUMMARY!$B$19=TRUE,IF(COUNTBLANK(AP58)+COUNTBLANK(AP64)+COUNTBLANK(AP71)&gt;0,0,1),"")</f>
        <v/>
      </c>
      <c r="AQ57" s="49"/>
      <c r="AR57" s="49"/>
      <c r="AS57" s="50" t="str">
        <f>IF(SUMMARY!$B$20=TRUE,IF(COUNTBLANK(AS58)+COUNTBLANK(AS64)+COUNTBLANK(AS71)&gt;0,0,1),"")</f>
        <v/>
      </c>
      <c r="AT57" s="49"/>
      <c r="AU57" s="49"/>
      <c r="AV57" s="50" t="str">
        <f>IF(SUMMARY!$B$21=TRUE,IF(COUNTBLANK(AV58)+COUNTBLANK(AV64)+COUNTBLANK(AV71)&gt;0,0,1),"")</f>
        <v/>
      </c>
      <c r="AW57" s="49"/>
      <c r="AX57" s="49"/>
      <c r="AY57" s="50" t="str">
        <f>IF(SUMMARY!$B$22=TRUE,IF(COUNTBLANK(AY58)+COUNTBLANK(AY64)+COUNTBLANK(AY71)&gt;0,0,1),"")</f>
        <v/>
      </c>
      <c r="AZ57" s="49"/>
      <c r="BA57" s="49"/>
      <c r="BB57" s="50" t="str">
        <f>IF(SUMMARY!$B$23=TRUE,IF(COUNTBLANK(BB58)+COUNTBLANK(BB64)+COUNTBLANK(BB71)&gt;0,0,1),"")</f>
        <v/>
      </c>
      <c r="BC57" s="49"/>
      <c r="BD57" s="49"/>
      <c r="BE57" s="50" t="str">
        <f>IF(SUMMARY!$B$24=TRUE,IF(COUNTBLANK(BE58)+COUNTBLANK(BE64)+COUNTBLANK(BE71)&gt;0,0,1),"")</f>
        <v/>
      </c>
      <c r="BF57" s="49"/>
      <c r="BG57" s="49"/>
      <c r="BH57" s="50" t="str">
        <f>IF(SUMMARY!$B$25=TRUE,IF(COUNTBLANK(BH58)+COUNTBLANK(BH64)+COUNTBLANK(BH71)&gt;0,0,1),"")</f>
        <v/>
      </c>
      <c r="BI57" s="49"/>
      <c r="BJ57" s="49"/>
      <c r="BK57" s="50" t="str">
        <f>IF(SUMMARY!$B$26=TRUE,IF(COUNTBLANK(BK58)+COUNTBLANK(BK64)+COUNTBLANK(BK71)&gt;0,0,1),"")</f>
        <v/>
      </c>
      <c r="BL57" s="49"/>
      <c r="BM57" s="49"/>
      <c r="BN57" s="50" t="str">
        <f>IF(SUMMARY!$B$27=TRUE,IF(COUNTBLANK(BN58)+COUNTBLANK(BN64)+COUNTBLANK(BN71)&gt;0,0,1),"")</f>
        <v/>
      </c>
      <c r="BO57" s="49"/>
      <c r="BP57" s="49"/>
      <c r="BQ57" s="50" t="str">
        <f>IF(SUMMARY!$B$28=TRUE,IF(COUNTBLANK(BQ58)+COUNTBLANK(BQ64)+COUNTBLANK(BQ71)&gt;0,0,1),"")</f>
        <v/>
      </c>
      <c r="BR57" s="49"/>
      <c r="BS57" s="49"/>
      <c r="BT57" s="50" t="str">
        <f>IF(SUMMARY!$B$29=TRUE,IF(COUNTBLANK(BT58)+COUNTBLANK(BT64)+COUNTBLANK(BT71)&gt;0,0,1),"")</f>
        <v/>
      </c>
      <c r="BU57" s="49"/>
      <c r="BV57" s="49"/>
      <c r="BW57" s="50" t="str">
        <f>IF(SUMMARY!$B$30=TRUE,IF(COUNTBLANK(BW58)+COUNTBLANK(BW64)+COUNTBLANK(BW71)&gt;0,0,1),"")</f>
        <v/>
      </c>
      <c r="BX57" s="49"/>
      <c r="BY57" s="49"/>
      <c r="BZ57" s="50" t="str">
        <f>IF(SUMMARY!$B$31=TRUE,IF(COUNTBLANK(BZ58)+COUNTBLANK(BZ64)+COUNTBLANK(BZ71)&gt;0,0,1),"")</f>
        <v/>
      </c>
      <c r="CA57" s="49"/>
      <c r="CB57" s="49"/>
      <c r="CC57" s="50" t="str">
        <f>IF(SUMMARY!$B$32=TRUE,IF(COUNTBLANK(CC58)+COUNTBLANK(CC64)+COUNTBLANK(CC71)&gt;0,0,1),"")</f>
        <v/>
      </c>
      <c r="CD57" s="49"/>
      <c r="CE57" s="49"/>
      <c r="CF57" s="50" t="str">
        <f>IF(SUMMARY!$B$33=TRUE,IF(COUNTBLANK(CF58)+COUNTBLANK(CF64)+COUNTBLANK(CF71)&gt;0,0,1),"")</f>
        <v/>
      </c>
      <c r="CG57" s="49"/>
      <c r="CH57" s="49"/>
      <c r="CI57" s="50" t="str">
        <f>IF(SUMMARY!$B$34=TRUE,IF(COUNTBLANK(CI58)+COUNTBLANK(CI64)+COUNTBLANK(CI71)&gt;0,0,1),"")</f>
        <v/>
      </c>
      <c r="CJ57" s="49"/>
      <c r="CK57" s="49"/>
      <c r="CL57" s="50" t="str">
        <f>IF(SUMMARY!$B$35=TRUE,IF(COUNTBLANK(CL58)+COUNTBLANK(CL64)+COUNTBLANK(CL71)&gt;0,0,1),"")</f>
        <v/>
      </c>
      <c r="CM57" s="49"/>
      <c r="CN57" s="49"/>
      <c r="CO57" s="51" t="str">
        <f>IF(SUMMARY!$B$36=TRUE,IF(COUNTBLANK(CO58)+COUNTBLANK(CO64)+COUNTBLANK(CO71)&gt;0,0,1),"")</f>
        <v/>
      </c>
      <c r="CP57" s="49"/>
      <c r="CQ57" s="49"/>
    </row>
    <row r="58" spans="1:95" s="13" customFormat="1" ht="15" customHeight="1" x14ac:dyDescent="0.25">
      <c r="A58" s="69"/>
      <c r="B58" s="69" t="s">
        <v>32</v>
      </c>
      <c r="C58" s="69"/>
      <c r="D58" s="324" t="s">
        <v>81</v>
      </c>
      <c r="E58" s="325"/>
      <c r="F58" s="300" t="str">
        <f>IF(RIGHT(IF(OR(F59="",F60="",F61="",F62=""),"",IF(CONCATENATE(IF(F59="Yes","Calibration plot / ",""),IF(F60="Yes","Slope / ",""),IF(F61="Yes","CITL / ",""),IF(F62="Yes","HL test / ",""),IF(F63="Yes",H63,""))="","Not evaluated",CONCATENATE(IF(F59="Yes","Calibration plot / ",""),IF(F60="Yes","Slope / ",""),IF(F61="Yes","CITL / ",""),IF(F62="Yes","HL test / ",""),IF(F63="Yes",H63,"")))),2)="/ ",LEFT(IF(OR(F59="",F60="",F61="",F62=""),"",IF(CONCATENATE(IF(F59="Yes","Calibration plot / ",""),IF(F60="Yes","Slope / ",""),IF(F61="Yes","CITL / ",""),IF(F62="Yes","HL test / ",""),IF(F63="Yes",H63,""))="","Not evaluated",CONCATENATE(IF(F59="Yes","Calibration plot / ",""),IF(F60="Yes","Slope / ",""),IF(F61="Yes","CITL / ",""),IF(F62="Yes","HL test / ",""),IF(F63="Yes",H63,"")))),LEN(IF(OR(F59="",F60="",F61="",F62=""),"",IF(CONCATENATE(IF(F59="Yes","Calibration plot / ",""),IF(F60="Yes","Slope / ",""),IF(F61="Yes","CITL / ",""),IF(F62="Yes","HL test / ",""),IF(F63="Yes",H63,""))="","Not evaluated",CONCATENATE(IF(F59="Yes","Calibration plot / ",""),IF(F60="Yes","Slope / ",""),IF(F61="Yes","CITL / ",""),IF(F62="Yes","HL test / ",""),IF(F63="Yes",H63,"")))))-2),IF(OR(F59="",F60="",F61="",F62=""),"",IF(CONCATENATE(IF(F59="Yes","Calibration plot / ",""),IF(F60="Yes","Slope / ",""),IF(F61="Yes","CITL / ",""),IF(F62="Yes","HL test / ",""),IF(F63="Yes",H63,""))="","Not evaluated",CONCATENATE(IF(F59="Yes","Calibration plot / ",""),IF(F60="Yes","Slope / ",""),IF(F61="Yes","CITL / ",""),IF(F62="Yes","HL test / ",""),IF(F63="Yes",H63,"")))))</f>
        <v/>
      </c>
      <c r="G58" s="301"/>
      <c r="H58" s="301"/>
      <c r="I58" s="300" t="str">
        <f>IF(RIGHT(IF(OR(I59="",I60="",I61="",I62=""),"",IF(CONCATENATE(IF(I59="Yes","Calibration plot / ",""),IF(I60="Yes","Slope / ",""),IF(I61="Yes","CITL / ",""),IF(I62="Yes","HL test / ",""),IF(I63="Yes",K63,""))="","Not evaluated",CONCATENATE(IF(I59="Yes","Calibration plot / ",""),IF(I60="Yes","Slope / ",""),IF(I61="Yes","CITL / ",""),IF(I62="Yes","HL test / ",""),IF(I63="Yes",K63,"")))),2)="/ ",LEFT(IF(OR(I59="",I60="",I61="",I62=""),"",IF(CONCATENATE(IF(I59="Yes","Calibration plot / ",""),IF(I60="Yes","Slope / ",""),IF(I61="Yes","CITL / ",""),IF(I62="Yes","HL test / ",""),IF(I63="Yes",K63,""))="","Not evaluated",CONCATENATE(IF(I59="Yes","Calibration plot / ",""),IF(I60="Yes","Slope / ",""),IF(I61="Yes","CITL / ",""),IF(I62="Yes","HL test / ",""),IF(I63="Yes",K63,"")))),LEN(IF(OR(I59="",I60="",I61="",I62=""),"",IF(CONCATENATE(IF(I59="Yes","Calibration plot / ",""),IF(I60="Yes","Slope / ",""),IF(I61="Yes","CITL / ",""),IF(I62="Yes","HL test / ",""),IF(I63="Yes",K63,""))="","Not evaluated",CONCATENATE(IF(I59="Yes","Calibration plot / ",""),IF(I60="Yes","Slope / ",""),IF(I61="Yes","CITL / ",""),IF(I62="Yes","HL test / ",""),IF(I63="Yes",K63,"")))))-2),IF(OR(I59="",I60="",I61="",I62=""),"",IF(CONCATENATE(IF(I59="Yes","Calibration plot / ",""),IF(I60="Yes","Slope / ",""),IF(I61="Yes","CITL / ",""),IF(I62="Yes","HL test / ",""),IF(I63="Yes",K63,""))="","Not evaluated",CONCATENATE(IF(I59="Yes","Calibration plot / ",""),IF(I60="Yes","Slope / ",""),IF(I61="Yes","CITL / ",""),IF(I62="Yes","HL test / ",""),IF(I63="Yes",K63,"")))))</f>
        <v/>
      </c>
      <c r="J58" s="301"/>
      <c r="K58" s="301"/>
      <c r="L58" s="300" t="str">
        <f>IF(RIGHT(IF(OR(L59="",L60="",L61="",L62=""),"",IF(CONCATENATE(IF(L59="Yes","Calibration plot / ",""),IF(L60="Yes","Slope / ",""),IF(L61="Yes","CITL / ",""),IF(L62="Yes","HL test / ",""),IF(L63="Yes",N63,""))="","Not evaluated",CONCATENATE(IF(L59="Yes","Calibration plot / ",""),IF(L60="Yes","Slope / ",""),IF(L61="Yes","CITL / ",""),IF(L62="Yes","HL test / ",""),IF(L63="Yes",N63,"")))),2)="/ ",LEFT(IF(OR(L59="",L60="",L61="",L62=""),"",IF(CONCATENATE(IF(L59="Yes","Calibration plot / ",""),IF(L60="Yes","Slope / ",""),IF(L61="Yes","CITL / ",""),IF(L62="Yes","HL test / ",""),IF(L63="Yes",N63,""))="","Not evaluated",CONCATENATE(IF(L59="Yes","Calibration plot / ",""),IF(L60="Yes","Slope / ",""),IF(L61="Yes","CITL / ",""),IF(L62="Yes","HL test / ",""),IF(L63="Yes",N63,"")))),LEN(IF(OR(L59="",L60="",L61="",L62=""),"",IF(CONCATENATE(IF(L59="Yes","Calibration plot / ",""),IF(L60="Yes","Slope / ",""),IF(L61="Yes","CITL / ",""),IF(L62="Yes","HL test / ",""),IF(L63="Yes",N63,""))="","Not evaluated",CONCATENATE(IF(L59="Yes","Calibration plot / ",""),IF(L60="Yes","Slope / ",""),IF(L61="Yes","CITL / ",""),IF(L62="Yes","HL test / ",""),IF(L63="Yes",N63,"")))))-2),IF(OR(L59="",L60="",L61="",L62=""),"",IF(CONCATENATE(IF(L59="Yes","Calibration plot / ",""),IF(L60="Yes","Slope / ",""),IF(L61="Yes","CITL / ",""),IF(L62="Yes","HL test / ",""),IF(L63="Yes",N63,""))="","Not evaluated",CONCATENATE(IF(L59="Yes","Calibration plot / ",""),IF(L60="Yes","Slope / ",""),IF(L61="Yes","CITL / ",""),IF(L62="Yes","HL test / ",""),IF(L63="Yes",N63,"")))))</f>
        <v/>
      </c>
      <c r="M58" s="301"/>
      <c r="N58" s="301"/>
      <c r="O58" s="300" t="str">
        <f>IF(RIGHT(IF(OR(O59="",O60="",O61="",O62=""),"",IF(CONCATENATE(IF(O59="Yes","Calibration plot / ",""),IF(O60="Yes","Slope / ",""),IF(O61="Yes","CITL / ",""),IF(O62="Yes","HL test / ",""),IF(O63="Yes",Q63,""))="","Not evaluated",CONCATENATE(IF(O59="Yes","Calibration plot / ",""),IF(O60="Yes","Slope / ",""),IF(O61="Yes","CITL / ",""),IF(O62="Yes","HL test / ",""),IF(O63="Yes",Q63,"")))),2)="/ ",LEFT(IF(OR(O59="",O60="",O61="",O62=""),"",IF(CONCATENATE(IF(O59="Yes","Calibration plot / ",""),IF(O60="Yes","Slope / ",""),IF(O61="Yes","CITL / ",""),IF(O62="Yes","HL test / ",""),IF(O63="Yes",Q63,""))="","Not evaluated",CONCATENATE(IF(O59="Yes","Calibration plot / ",""),IF(O60="Yes","Slope / ",""),IF(O61="Yes","CITL / ",""),IF(O62="Yes","HL test / ",""),IF(O63="Yes",Q63,"")))),LEN(IF(OR(O59="",O60="",O61="",O62=""),"",IF(CONCATENATE(IF(O59="Yes","Calibration plot / ",""),IF(O60="Yes","Slope / ",""),IF(O61="Yes","CITL / ",""),IF(O62="Yes","HL test / ",""),IF(O63="Yes",Q63,""))="","Not evaluated",CONCATENATE(IF(O59="Yes","Calibration plot / ",""),IF(O60="Yes","Slope / ",""),IF(O61="Yes","CITL / ",""),IF(O62="Yes","HL test / ",""),IF(O63="Yes",Q63,"")))))-2),IF(OR(O59="",O60="",O61="",O62=""),"",IF(CONCATENATE(IF(O59="Yes","Calibration plot / ",""),IF(O60="Yes","Slope / ",""),IF(O61="Yes","CITL / ",""),IF(O62="Yes","HL test / ",""),IF(O63="Yes",Q63,""))="","Not evaluated",CONCATENATE(IF(O59="Yes","Calibration plot / ",""),IF(O60="Yes","Slope / ",""),IF(O61="Yes","CITL / ",""),IF(O62="Yes","HL test / ",""),IF(O63="Yes",Q63,"")))))</f>
        <v/>
      </c>
      <c r="P58" s="301"/>
      <c r="Q58" s="301"/>
      <c r="R58" s="300" t="str">
        <f>IF(RIGHT(IF(OR(R59="",R60="",R61="",R62=""),"",IF(CONCATENATE(IF(R59="Yes","Calibration plot / ",""),IF(R60="Yes","Slope / ",""),IF(R61="Yes","CITL / ",""),IF(R62="Yes","HL test / ",""),IF(R63="Yes",T63,""))="","Not evaluated",CONCATENATE(IF(R59="Yes","Calibration plot / ",""),IF(R60="Yes","Slope / ",""),IF(R61="Yes","CITL / ",""),IF(R62="Yes","HL test / ",""),IF(R63="Yes",T63,"")))),2)="/ ",LEFT(IF(OR(R59="",R60="",R61="",R62=""),"",IF(CONCATENATE(IF(R59="Yes","Calibration plot / ",""),IF(R60="Yes","Slope / ",""),IF(R61="Yes","CITL / ",""),IF(R62="Yes","HL test / ",""),IF(R63="Yes",T63,""))="","Not evaluated",CONCATENATE(IF(R59="Yes","Calibration plot / ",""),IF(R60="Yes","Slope / ",""),IF(R61="Yes","CITL / ",""),IF(R62="Yes","HL test / ",""),IF(R63="Yes",T63,"")))),LEN(IF(OR(R59="",R60="",R61="",R62=""),"",IF(CONCATENATE(IF(R59="Yes","Calibration plot / ",""),IF(R60="Yes","Slope / ",""),IF(R61="Yes","CITL / ",""),IF(R62="Yes","HL test / ",""),IF(R63="Yes",T63,""))="","Not evaluated",CONCATENATE(IF(R59="Yes","Calibration plot / ",""),IF(R60="Yes","Slope / ",""),IF(R61="Yes","CITL / ",""),IF(R62="Yes","HL test / ",""),IF(R63="Yes",T63,"")))))-2),IF(OR(R59="",R60="",R61="",R62=""),"",IF(CONCATENATE(IF(R59="Yes","Calibration plot / ",""),IF(R60="Yes","Slope / ",""),IF(R61="Yes","CITL / ",""),IF(R62="Yes","HL test / ",""),IF(R63="Yes",T63,""))="","Not evaluated",CONCATENATE(IF(R59="Yes","Calibration plot / ",""),IF(R60="Yes","Slope / ",""),IF(R61="Yes","CITL / ",""),IF(R62="Yes","HL test / ",""),IF(R63="Yes",T63,"")))))</f>
        <v/>
      </c>
      <c r="S58" s="301"/>
      <c r="T58" s="301"/>
      <c r="U58" s="300" t="str">
        <f>IF(RIGHT(IF(OR(U59="",U60="",U61="",U62=""),"",IF(CONCATENATE(IF(U59="Yes","Calibration plot / ",""),IF(U60="Yes","Slope / ",""),IF(U61="Yes","CITL / ",""),IF(U62="Yes","HL test / ",""),IF(U63="Yes",W63,""))="","Not evaluated",CONCATENATE(IF(U59="Yes","Calibration plot / ",""),IF(U60="Yes","Slope / ",""),IF(U61="Yes","CITL / ",""),IF(U62="Yes","HL test / ",""),IF(U63="Yes",W63,"")))),2)="/ ",LEFT(IF(OR(U59="",U60="",U61="",U62=""),"",IF(CONCATENATE(IF(U59="Yes","Calibration plot / ",""),IF(U60="Yes","Slope / ",""),IF(U61="Yes","CITL / ",""),IF(U62="Yes","HL test / ",""),IF(U63="Yes",W63,""))="","Not evaluated",CONCATENATE(IF(U59="Yes","Calibration plot / ",""),IF(U60="Yes","Slope / ",""),IF(U61="Yes","CITL / ",""),IF(U62="Yes","HL test / ",""),IF(U63="Yes",W63,"")))),LEN(IF(OR(U59="",U60="",U61="",U62=""),"",IF(CONCATENATE(IF(U59="Yes","Calibration plot / ",""),IF(U60="Yes","Slope / ",""),IF(U61="Yes","CITL / ",""),IF(U62="Yes","HL test / ",""),IF(U63="Yes",W63,""))="","Not evaluated",CONCATENATE(IF(U59="Yes","Calibration plot / ",""),IF(U60="Yes","Slope / ",""),IF(U61="Yes","CITL / ",""),IF(U62="Yes","HL test / ",""),IF(U63="Yes",W63,"")))))-2),IF(OR(U59="",U60="",U61="",U62=""),"",IF(CONCATENATE(IF(U59="Yes","Calibration plot / ",""),IF(U60="Yes","Slope / ",""),IF(U61="Yes","CITL / ",""),IF(U62="Yes","HL test / ",""),IF(U63="Yes",W63,""))="","Not evaluated",CONCATENATE(IF(U59="Yes","Calibration plot / ",""),IF(U60="Yes","Slope / ",""),IF(U61="Yes","CITL / ",""),IF(U62="Yes","HL test / ",""),IF(U63="Yes",W63,"")))))</f>
        <v/>
      </c>
      <c r="V58" s="301"/>
      <c r="W58" s="301"/>
      <c r="X58" s="300" t="str">
        <f>IF(RIGHT(IF(OR(X59="",X60="",X61="",X62=""),"",IF(CONCATENATE(IF(X59="Yes","Calibration plot / ",""),IF(X60="Yes","Slope / ",""),IF(X61="Yes","CITL / ",""),IF(X62="Yes","HL test / ",""),IF(X63="Yes",Z63,""))="","Not evaluated",CONCATENATE(IF(X59="Yes","Calibration plot / ",""),IF(X60="Yes","Slope / ",""),IF(X61="Yes","CITL / ",""),IF(X62="Yes","HL test / ",""),IF(X63="Yes",Z63,"")))),2)="/ ",LEFT(IF(OR(X59="",X60="",X61="",X62=""),"",IF(CONCATENATE(IF(X59="Yes","Calibration plot / ",""),IF(X60="Yes","Slope / ",""),IF(X61="Yes","CITL / ",""),IF(X62="Yes","HL test / ",""),IF(X63="Yes",Z63,""))="","Not evaluated",CONCATENATE(IF(X59="Yes","Calibration plot / ",""),IF(X60="Yes","Slope / ",""),IF(X61="Yes","CITL / ",""),IF(X62="Yes","HL test / ",""),IF(X63="Yes",Z63,"")))),LEN(IF(OR(X59="",X60="",X61="",X62=""),"",IF(CONCATENATE(IF(X59="Yes","Calibration plot / ",""),IF(X60="Yes","Slope / ",""),IF(X61="Yes","CITL / ",""),IF(X62="Yes","HL test / ",""),IF(X63="Yes",Z63,""))="","Not evaluated",CONCATENATE(IF(X59="Yes","Calibration plot / ",""),IF(X60="Yes","Slope / ",""),IF(X61="Yes","CITL / ",""),IF(X62="Yes","HL test / ",""),IF(X63="Yes",Z63,"")))))-2),IF(OR(X59="",X60="",X61="",X62=""),"",IF(CONCATENATE(IF(X59="Yes","Calibration plot / ",""),IF(X60="Yes","Slope / ",""),IF(X61="Yes","CITL / ",""),IF(X62="Yes","HL test / ",""),IF(X63="Yes",Z63,""))="","Not evaluated",CONCATENATE(IF(X59="Yes","Calibration plot / ",""),IF(X60="Yes","Slope / ",""),IF(X61="Yes","CITL / ",""),IF(X62="Yes","HL test / ",""),IF(X63="Yes",Z63,"")))))</f>
        <v/>
      </c>
      <c r="Y58" s="301"/>
      <c r="Z58" s="301"/>
      <c r="AA58" s="300" t="str">
        <f>IF(RIGHT(IF(OR(AA59="",AA60="",AA61="",AA62=""),"",IF(CONCATENATE(IF(AA59="Yes","Calibration plot / ",""),IF(AA60="Yes","Slope / ",""),IF(AA61="Yes","CITL / ",""),IF(AA62="Yes","HL test / ",""),IF(AA63="Yes",AC63,""))="","Not evaluated",CONCATENATE(IF(AA59="Yes","Calibration plot / ",""),IF(AA60="Yes","Slope / ",""),IF(AA61="Yes","CITL / ",""),IF(AA62="Yes","HL test / ",""),IF(AA63="Yes",AC63,"")))),2)="/ ",LEFT(IF(OR(AA59="",AA60="",AA61="",AA62=""),"",IF(CONCATENATE(IF(AA59="Yes","Calibration plot / ",""),IF(AA60="Yes","Slope / ",""),IF(AA61="Yes","CITL / ",""),IF(AA62="Yes","HL test / ",""),IF(AA63="Yes",AC63,""))="","Not evaluated",CONCATENATE(IF(AA59="Yes","Calibration plot / ",""),IF(AA60="Yes","Slope / ",""),IF(AA61="Yes","CITL / ",""),IF(AA62="Yes","HL test / ",""),IF(AA63="Yes",AC63,"")))),LEN(IF(OR(AA59="",AA60="",AA61="",AA62=""),"",IF(CONCATENATE(IF(AA59="Yes","Calibration plot / ",""),IF(AA60="Yes","Slope / ",""),IF(AA61="Yes","CITL / ",""),IF(AA62="Yes","HL test / ",""),IF(AA63="Yes",AC63,""))="","Not evaluated",CONCATENATE(IF(AA59="Yes","Calibration plot / ",""),IF(AA60="Yes","Slope / ",""),IF(AA61="Yes","CITL / ",""),IF(AA62="Yes","HL test / ",""),IF(AA63="Yes",AC63,"")))))-2),IF(OR(AA59="",AA60="",AA61="",AA62=""),"",IF(CONCATENATE(IF(AA59="Yes","Calibration plot / ",""),IF(AA60="Yes","Slope / ",""),IF(AA61="Yes","CITL / ",""),IF(AA62="Yes","HL test / ",""),IF(AA63="Yes",AC63,""))="","Not evaluated",CONCATENATE(IF(AA59="Yes","Calibration plot / ",""),IF(AA60="Yes","Slope / ",""),IF(AA61="Yes","CITL / ",""),IF(AA62="Yes","HL test / ",""),IF(AA63="Yes",AC63,"")))))</f>
        <v/>
      </c>
      <c r="AB58" s="301"/>
      <c r="AC58" s="301"/>
      <c r="AD58" s="300" t="str">
        <f>IF(RIGHT(IF(OR(AD59="",AD60="",AD61="",AD62=""),"",IF(CONCATENATE(IF(AD59="Yes","Calibration plot / ",""),IF(AD60="Yes","Slope / ",""),IF(AD61="Yes","CITL / ",""),IF(AD62="Yes","HL test / ",""),IF(AD63="Yes",AF63,""))="","Not evaluated",CONCATENATE(IF(AD59="Yes","Calibration plot / ",""),IF(AD60="Yes","Slope / ",""),IF(AD61="Yes","CITL / ",""),IF(AD62="Yes","HL test / ",""),IF(AD63="Yes",AF63,"")))),2)="/ ",LEFT(IF(OR(AD59="",AD60="",AD61="",AD62=""),"",IF(CONCATENATE(IF(AD59="Yes","Calibration plot / ",""),IF(AD60="Yes","Slope / ",""),IF(AD61="Yes","CITL / ",""),IF(AD62="Yes","HL test / ",""),IF(AD63="Yes",AF63,""))="","Not evaluated",CONCATENATE(IF(AD59="Yes","Calibration plot / ",""),IF(AD60="Yes","Slope / ",""),IF(AD61="Yes","CITL / ",""),IF(AD62="Yes","HL test / ",""),IF(AD63="Yes",AF63,"")))),LEN(IF(OR(AD59="",AD60="",AD61="",AD62=""),"",IF(CONCATENATE(IF(AD59="Yes","Calibration plot / ",""),IF(AD60="Yes","Slope / ",""),IF(AD61="Yes","CITL / ",""),IF(AD62="Yes","HL test / ",""),IF(AD63="Yes",AF63,""))="","Not evaluated",CONCATENATE(IF(AD59="Yes","Calibration plot / ",""),IF(AD60="Yes","Slope / ",""),IF(AD61="Yes","CITL / ",""),IF(AD62="Yes","HL test / ",""),IF(AD63="Yes",AF63,"")))))-2),IF(OR(AD59="",AD60="",AD61="",AD62=""),"",IF(CONCATENATE(IF(AD59="Yes","Calibration plot / ",""),IF(AD60="Yes","Slope / ",""),IF(AD61="Yes","CITL / ",""),IF(AD62="Yes","HL test / ",""),IF(AD63="Yes",AF63,""))="","Not evaluated",CONCATENATE(IF(AD59="Yes","Calibration plot / ",""),IF(AD60="Yes","Slope / ",""),IF(AD61="Yes","CITL / ",""),IF(AD62="Yes","HL test / ",""),IF(AD63="Yes",AF63,"")))))</f>
        <v/>
      </c>
      <c r="AE58" s="301"/>
      <c r="AF58" s="301"/>
      <c r="AG58" s="300" t="str">
        <f>IF(RIGHT(IF(OR(AG59="",AG60="",AG61="",AG62=""),"",IF(CONCATENATE(IF(AG59="Yes","Calibration plot / ",""),IF(AG60="Yes","Slope / ",""),IF(AG61="Yes","CITL / ",""),IF(AG62="Yes","HL test / ",""),IF(AG63="Yes",AI63,""))="","Not evaluated",CONCATENATE(IF(AG59="Yes","Calibration plot / ",""),IF(AG60="Yes","Slope / ",""),IF(AG61="Yes","CITL / ",""),IF(AG62="Yes","HL test / ",""),IF(AG63="Yes",AI63,"")))),2)="/ ",LEFT(IF(OR(AG59="",AG60="",AG61="",AG62=""),"",IF(CONCATENATE(IF(AG59="Yes","Calibration plot / ",""),IF(AG60="Yes","Slope / ",""),IF(AG61="Yes","CITL / ",""),IF(AG62="Yes","HL test / ",""),IF(AG63="Yes",AI63,""))="","Not evaluated",CONCATENATE(IF(AG59="Yes","Calibration plot / ",""),IF(AG60="Yes","Slope / ",""),IF(AG61="Yes","CITL / ",""),IF(AG62="Yes","HL test / ",""),IF(AG63="Yes",AI63,"")))),LEN(IF(OR(AG59="",AG60="",AG61="",AG62=""),"",IF(CONCATENATE(IF(AG59="Yes","Calibration plot / ",""),IF(AG60="Yes","Slope / ",""),IF(AG61="Yes","CITL / ",""),IF(AG62="Yes","HL test / ",""),IF(AG63="Yes",AI63,""))="","Not evaluated",CONCATENATE(IF(AG59="Yes","Calibration plot / ",""),IF(AG60="Yes","Slope / ",""),IF(AG61="Yes","CITL / ",""),IF(AG62="Yes","HL test / ",""),IF(AG63="Yes",AI63,"")))))-2),IF(OR(AG59="",AG60="",AG61="",AG62=""),"",IF(CONCATENATE(IF(AG59="Yes","Calibration plot / ",""),IF(AG60="Yes","Slope / ",""),IF(AG61="Yes","CITL / ",""),IF(AG62="Yes","HL test / ",""),IF(AG63="Yes",AI63,""))="","Not evaluated",CONCATENATE(IF(AG59="Yes","Calibration plot / ",""),IF(AG60="Yes","Slope / ",""),IF(AG61="Yes","CITL / ",""),IF(AG62="Yes","HL test / ",""),IF(AG63="Yes",AI63,"")))))</f>
        <v/>
      </c>
      <c r="AH58" s="301"/>
      <c r="AI58" s="301"/>
      <c r="AJ58" s="300" t="str">
        <f>IF(RIGHT(IF(OR(AJ59="",AJ60="",AJ61="",AJ62=""),"",IF(CONCATENATE(IF(AJ59="Yes","Calibration plot / ",""),IF(AJ60="Yes","Slope / ",""),IF(AJ61="Yes","CITL / ",""),IF(AJ62="Yes","HL test / ",""),IF(AJ63="Yes",AL63,""))="","Not evaluated",CONCATENATE(IF(AJ59="Yes","Calibration plot / ",""),IF(AJ60="Yes","Slope / ",""),IF(AJ61="Yes","CITL / ",""),IF(AJ62="Yes","HL test / ",""),IF(AJ63="Yes",AL63,"")))),2)="/ ",LEFT(IF(OR(AJ59="",AJ60="",AJ61="",AJ62=""),"",IF(CONCATENATE(IF(AJ59="Yes","Calibration plot / ",""),IF(AJ60="Yes","Slope / ",""),IF(AJ61="Yes","CITL / ",""),IF(AJ62="Yes","HL test / ",""),IF(AJ63="Yes",AL63,""))="","Not evaluated",CONCATENATE(IF(AJ59="Yes","Calibration plot / ",""),IF(AJ60="Yes","Slope / ",""),IF(AJ61="Yes","CITL / ",""),IF(AJ62="Yes","HL test / ",""),IF(AJ63="Yes",AL63,"")))),LEN(IF(OR(AJ59="",AJ60="",AJ61="",AJ62=""),"",IF(CONCATENATE(IF(AJ59="Yes","Calibration plot / ",""),IF(AJ60="Yes","Slope / ",""),IF(AJ61="Yes","CITL / ",""),IF(AJ62="Yes","HL test / ",""),IF(AJ63="Yes",AL63,""))="","Not evaluated",CONCATENATE(IF(AJ59="Yes","Calibration plot / ",""),IF(AJ60="Yes","Slope / ",""),IF(AJ61="Yes","CITL / ",""),IF(AJ62="Yes","HL test / ",""),IF(AJ63="Yes",AL63,"")))))-2),IF(OR(AJ59="",AJ60="",AJ61="",AJ62=""),"",IF(CONCATENATE(IF(AJ59="Yes","Calibration plot / ",""),IF(AJ60="Yes","Slope / ",""),IF(AJ61="Yes","CITL / ",""),IF(AJ62="Yes","HL test / ",""),IF(AJ63="Yes",AL63,""))="","Not evaluated",CONCATENATE(IF(AJ59="Yes","Calibration plot / ",""),IF(AJ60="Yes","Slope / ",""),IF(AJ61="Yes","CITL / ",""),IF(AJ62="Yes","HL test / ",""),IF(AJ63="Yes",AL63,"")))))</f>
        <v/>
      </c>
      <c r="AK58" s="301"/>
      <c r="AL58" s="301"/>
      <c r="AM58" s="300" t="str">
        <f>IF(RIGHT(IF(OR(AM59="",AM60="",AM61="",AM62=""),"",IF(CONCATENATE(IF(AM59="Yes","Calibration plot / ",""),IF(AM60="Yes","Slope / ",""),IF(AM61="Yes","CITL / ",""),IF(AM62="Yes","HL test / ",""),IF(AM63="Yes",AO63,""))="","Not evaluated",CONCATENATE(IF(AM59="Yes","Calibration plot / ",""),IF(AM60="Yes","Slope / ",""),IF(AM61="Yes","CITL / ",""),IF(AM62="Yes","HL test / ",""),IF(AM63="Yes",AO63,"")))),2)="/ ",LEFT(IF(OR(AM59="",AM60="",AM61="",AM62=""),"",IF(CONCATENATE(IF(AM59="Yes","Calibration plot / ",""),IF(AM60="Yes","Slope / ",""),IF(AM61="Yes","CITL / ",""),IF(AM62="Yes","HL test / ",""),IF(AM63="Yes",AO63,""))="","Not evaluated",CONCATENATE(IF(AM59="Yes","Calibration plot / ",""),IF(AM60="Yes","Slope / ",""),IF(AM61="Yes","CITL / ",""),IF(AM62="Yes","HL test / ",""),IF(AM63="Yes",AO63,"")))),LEN(IF(OR(AM59="",AM60="",AM61="",AM62=""),"",IF(CONCATENATE(IF(AM59="Yes","Calibration plot / ",""),IF(AM60="Yes","Slope / ",""),IF(AM61="Yes","CITL / ",""),IF(AM62="Yes","HL test / ",""),IF(AM63="Yes",AO63,""))="","Not evaluated",CONCATENATE(IF(AM59="Yes","Calibration plot / ",""),IF(AM60="Yes","Slope / ",""),IF(AM61="Yes","CITL / ",""),IF(AM62="Yes","HL test / ",""),IF(AM63="Yes",AO63,"")))))-2),IF(OR(AM59="",AM60="",AM61="",AM62=""),"",IF(CONCATENATE(IF(AM59="Yes","Calibration plot / ",""),IF(AM60="Yes","Slope / ",""),IF(AM61="Yes","CITL / ",""),IF(AM62="Yes","HL test / ",""),IF(AM63="Yes",AO63,""))="","Not evaluated",CONCATENATE(IF(AM59="Yes","Calibration plot / ",""),IF(AM60="Yes","Slope / ",""),IF(AM61="Yes","CITL / ",""),IF(AM62="Yes","HL test / ",""),IF(AM63="Yes",AO63,"")))))</f>
        <v/>
      </c>
      <c r="AN58" s="301"/>
      <c r="AO58" s="301"/>
      <c r="AP58" s="300" t="str">
        <f>IF(RIGHT(IF(OR(AP59="",AP60="",AP61="",AP62=""),"",IF(CONCATENATE(IF(AP59="Yes","Calibration plot / ",""),IF(AP60="Yes","Slope / ",""),IF(AP61="Yes","CITL / ",""),IF(AP62="Yes","HL test / ",""),IF(AP63="Yes",AR63,""))="","Not evaluated",CONCATENATE(IF(AP59="Yes","Calibration plot / ",""),IF(AP60="Yes","Slope / ",""),IF(AP61="Yes","CITL / ",""),IF(AP62="Yes","HL test / ",""),IF(AP63="Yes",AR63,"")))),2)="/ ",LEFT(IF(OR(AP59="",AP60="",AP61="",AP62=""),"",IF(CONCATENATE(IF(AP59="Yes","Calibration plot / ",""),IF(AP60="Yes","Slope / ",""),IF(AP61="Yes","CITL / ",""),IF(AP62="Yes","HL test / ",""),IF(AP63="Yes",AR63,""))="","Not evaluated",CONCATENATE(IF(AP59="Yes","Calibration plot / ",""),IF(AP60="Yes","Slope / ",""),IF(AP61="Yes","CITL / ",""),IF(AP62="Yes","HL test / ",""),IF(AP63="Yes",AR63,"")))),LEN(IF(OR(AP59="",AP60="",AP61="",AP62=""),"",IF(CONCATENATE(IF(AP59="Yes","Calibration plot / ",""),IF(AP60="Yes","Slope / ",""),IF(AP61="Yes","CITL / ",""),IF(AP62="Yes","HL test / ",""),IF(AP63="Yes",AR63,""))="","Not evaluated",CONCATENATE(IF(AP59="Yes","Calibration plot / ",""),IF(AP60="Yes","Slope / ",""),IF(AP61="Yes","CITL / ",""),IF(AP62="Yes","HL test / ",""),IF(AP63="Yes",AR63,"")))))-2),IF(OR(AP59="",AP60="",AP61="",AP62=""),"",IF(CONCATENATE(IF(AP59="Yes","Calibration plot / ",""),IF(AP60="Yes","Slope / ",""),IF(AP61="Yes","CITL / ",""),IF(AP62="Yes","HL test / ",""),IF(AP63="Yes",AR63,""))="","Not evaluated",CONCATENATE(IF(AP59="Yes","Calibration plot / ",""),IF(AP60="Yes","Slope / ",""),IF(AP61="Yes","CITL / ",""),IF(AP62="Yes","HL test / ",""),IF(AP63="Yes",AR63,"")))))</f>
        <v/>
      </c>
      <c r="AQ58" s="301"/>
      <c r="AR58" s="301"/>
      <c r="AS58" s="300" t="str">
        <f>IF(RIGHT(IF(OR(AS59="",AS60="",AS61="",AS62=""),"",IF(CONCATENATE(IF(AS59="Yes","Calibration plot / ",""),IF(AS60="Yes","Slope / ",""),IF(AS61="Yes","CITL / ",""),IF(AS62="Yes","HL test / ",""),IF(AS63="Yes",AU63,""))="","Not evaluated",CONCATENATE(IF(AS59="Yes","Calibration plot / ",""),IF(AS60="Yes","Slope / ",""),IF(AS61="Yes","CITL / ",""),IF(AS62="Yes","HL test / ",""),IF(AS63="Yes",AU63,"")))),2)="/ ",LEFT(IF(OR(AS59="",AS60="",AS61="",AS62=""),"",IF(CONCATENATE(IF(AS59="Yes","Calibration plot / ",""),IF(AS60="Yes","Slope / ",""),IF(AS61="Yes","CITL / ",""),IF(AS62="Yes","HL test / ",""),IF(AS63="Yes",AU63,""))="","Not evaluated",CONCATENATE(IF(AS59="Yes","Calibration plot / ",""),IF(AS60="Yes","Slope / ",""),IF(AS61="Yes","CITL / ",""),IF(AS62="Yes","HL test / ",""),IF(AS63="Yes",AU63,"")))),LEN(IF(OR(AS59="",AS60="",AS61="",AS62=""),"",IF(CONCATENATE(IF(AS59="Yes","Calibration plot / ",""),IF(AS60="Yes","Slope / ",""),IF(AS61="Yes","CITL / ",""),IF(AS62="Yes","HL test / ",""),IF(AS63="Yes",AU63,""))="","Not evaluated",CONCATENATE(IF(AS59="Yes","Calibration plot / ",""),IF(AS60="Yes","Slope / ",""),IF(AS61="Yes","CITL / ",""),IF(AS62="Yes","HL test / ",""),IF(AS63="Yes",AU63,"")))))-2),IF(OR(AS59="",AS60="",AS61="",AS62=""),"",IF(CONCATENATE(IF(AS59="Yes","Calibration plot / ",""),IF(AS60="Yes","Slope / ",""),IF(AS61="Yes","CITL / ",""),IF(AS62="Yes","HL test / ",""),IF(AS63="Yes",AU63,""))="","Not evaluated",CONCATENATE(IF(AS59="Yes","Calibration plot / ",""),IF(AS60="Yes","Slope / ",""),IF(AS61="Yes","CITL / ",""),IF(AS62="Yes","HL test / ",""),IF(AS63="Yes",AU63,"")))))</f>
        <v/>
      </c>
      <c r="AT58" s="301"/>
      <c r="AU58" s="301"/>
      <c r="AV58" s="300" t="str">
        <f>IF(RIGHT(IF(OR(AV59="",AV60="",AV61="",AV62=""),"",IF(CONCATENATE(IF(AV59="Yes","Calibration plot / ",""),IF(AV60="Yes","Slope / ",""),IF(AV61="Yes","CITL / ",""),IF(AV62="Yes","HL test / ",""),IF(AV63="Yes",AX63,""))="","Not evaluated",CONCATENATE(IF(AV59="Yes","Calibration plot / ",""),IF(AV60="Yes","Slope / ",""),IF(AV61="Yes","CITL / ",""),IF(AV62="Yes","HL test / ",""),IF(AV63="Yes",AX63,"")))),2)="/ ",LEFT(IF(OR(AV59="",AV60="",AV61="",AV62=""),"",IF(CONCATENATE(IF(AV59="Yes","Calibration plot / ",""),IF(AV60="Yes","Slope / ",""),IF(AV61="Yes","CITL / ",""),IF(AV62="Yes","HL test / ",""),IF(AV63="Yes",AX63,""))="","Not evaluated",CONCATENATE(IF(AV59="Yes","Calibration plot / ",""),IF(AV60="Yes","Slope / ",""),IF(AV61="Yes","CITL / ",""),IF(AV62="Yes","HL test / ",""),IF(AV63="Yes",AX63,"")))),LEN(IF(OR(AV59="",AV60="",AV61="",AV62=""),"",IF(CONCATENATE(IF(AV59="Yes","Calibration plot / ",""),IF(AV60="Yes","Slope / ",""),IF(AV61="Yes","CITL / ",""),IF(AV62="Yes","HL test / ",""),IF(AV63="Yes",AX63,""))="","Not evaluated",CONCATENATE(IF(AV59="Yes","Calibration plot / ",""),IF(AV60="Yes","Slope / ",""),IF(AV61="Yes","CITL / ",""),IF(AV62="Yes","HL test / ",""),IF(AV63="Yes",AX63,"")))))-2),IF(OR(AV59="",AV60="",AV61="",AV62=""),"",IF(CONCATENATE(IF(AV59="Yes","Calibration plot / ",""),IF(AV60="Yes","Slope / ",""),IF(AV61="Yes","CITL / ",""),IF(AV62="Yes","HL test / ",""),IF(AV63="Yes",AX63,""))="","Not evaluated",CONCATENATE(IF(AV59="Yes","Calibration plot / ",""),IF(AV60="Yes","Slope / ",""),IF(AV61="Yes","CITL / ",""),IF(AV62="Yes","HL test / ",""),IF(AV63="Yes",AX63,"")))))</f>
        <v/>
      </c>
      <c r="AW58" s="301"/>
      <c r="AX58" s="301"/>
      <c r="AY58" s="300" t="str">
        <f>IF(RIGHT(IF(OR(AY59="",AY60="",AY61="",AY62=""),"",IF(CONCATENATE(IF(AY59="Yes","Calibration plot / ",""),IF(AY60="Yes","Slope / ",""),IF(AY61="Yes","CITL / ",""),IF(AY62="Yes","HL test / ",""),IF(AY63="Yes",BA63,""))="","Not evaluated",CONCATENATE(IF(AY59="Yes","Calibration plot / ",""),IF(AY60="Yes","Slope / ",""),IF(AY61="Yes","CITL / ",""),IF(AY62="Yes","HL test / ",""),IF(AY63="Yes",BA63,"")))),2)="/ ",LEFT(IF(OR(AY59="",AY60="",AY61="",AY62=""),"",IF(CONCATENATE(IF(AY59="Yes","Calibration plot / ",""),IF(AY60="Yes","Slope / ",""),IF(AY61="Yes","CITL / ",""),IF(AY62="Yes","HL test / ",""),IF(AY63="Yes",BA63,""))="","Not evaluated",CONCATENATE(IF(AY59="Yes","Calibration plot / ",""),IF(AY60="Yes","Slope / ",""),IF(AY61="Yes","CITL / ",""),IF(AY62="Yes","HL test / ",""),IF(AY63="Yes",BA63,"")))),LEN(IF(OR(AY59="",AY60="",AY61="",AY62=""),"",IF(CONCATENATE(IF(AY59="Yes","Calibration plot / ",""),IF(AY60="Yes","Slope / ",""),IF(AY61="Yes","CITL / ",""),IF(AY62="Yes","HL test / ",""),IF(AY63="Yes",BA63,""))="","Not evaluated",CONCATENATE(IF(AY59="Yes","Calibration plot / ",""),IF(AY60="Yes","Slope / ",""),IF(AY61="Yes","CITL / ",""),IF(AY62="Yes","HL test / ",""),IF(AY63="Yes",BA63,"")))))-2),IF(OR(AY59="",AY60="",AY61="",AY62=""),"",IF(CONCATENATE(IF(AY59="Yes","Calibration plot / ",""),IF(AY60="Yes","Slope / ",""),IF(AY61="Yes","CITL / ",""),IF(AY62="Yes","HL test / ",""),IF(AY63="Yes",BA63,""))="","Not evaluated",CONCATENATE(IF(AY59="Yes","Calibration plot / ",""),IF(AY60="Yes","Slope / ",""),IF(AY61="Yes","CITL / ",""),IF(AY62="Yes","HL test / ",""),IF(AY63="Yes",BA63,"")))))</f>
        <v/>
      </c>
      <c r="AZ58" s="301"/>
      <c r="BA58" s="301"/>
      <c r="BB58" s="300" t="str">
        <f>IF(RIGHT(IF(OR(BB59="",BB60="",BB61="",BB62=""),"",IF(CONCATENATE(IF(BB59="Yes","Calibration plot / ",""),IF(BB60="Yes","Slope / ",""),IF(BB61="Yes","CITL / ",""),IF(BB62="Yes","HL test / ",""),IF(BB63="Yes",BD63,""))="","Not evaluated",CONCATENATE(IF(BB59="Yes","Calibration plot / ",""),IF(BB60="Yes","Slope / ",""),IF(BB61="Yes","CITL / ",""),IF(BB62="Yes","HL test / ",""),IF(BB63="Yes",BD63,"")))),2)="/ ",LEFT(IF(OR(BB59="",BB60="",BB61="",BB62=""),"",IF(CONCATENATE(IF(BB59="Yes","Calibration plot / ",""),IF(BB60="Yes","Slope / ",""),IF(BB61="Yes","CITL / ",""),IF(BB62="Yes","HL test / ",""),IF(BB63="Yes",BD63,""))="","Not evaluated",CONCATENATE(IF(BB59="Yes","Calibration plot / ",""),IF(BB60="Yes","Slope / ",""),IF(BB61="Yes","CITL / ",""),IF(BB62="Yes","HL test / ",""),IF(BB63="Yes",BD63,"")))),LEN(IF(OR(BB59="",BB60="",BB61="",BB62=""),"",IF(CONCATENATE(IF(BB59="Yes","Calibration plot / ",""),IF(BB60="Yes","Slope / ",""),IF(BB61="Yes","CITL / ",""),IF(BB62="Yes","HL test / ",""),IF(BB63="Yes",BD63,""))="","Not evaluated",CONCATENATE(IF(BB59="Yes","Calibration plot / ",""),IF(BB60="Yes","Slope / ",""),IF(BB61="Yes","CITL / ",""),IF(BB62="Yes","HL test / ",""),IF(BB63="Yes",BD63,"")))))-2),IF(OR(BB59="",BB60="",BB61="",BB62=""),"",IF(CONCATENATE(IF(BB59="Yes","Calibration plot / ",""),IF(BB60="Yes","Slope / ",""),IF(BB61="Yes","CITL / ",""),IF(BB62="Yes","HL test / ",""),IF(BB63="Yes",BD63,""))="","Not evaluated",CONCATENATE(IF(BB59="Yes","Calibration plot / ",""),IF(BB60="Yes","Slope / ",""),IF(BB61="Yes","CITL / ",""),IF(BB62="Yes","HL test / ",""),IF(BB63="Yes",BD63,"")))))</f>
        <v/>
      </c>
      <c r="BC58" s="301"/>
      <c r="BD58" s="301"/>
      <c r="BE58" s="300" t="str">
        <f>IF(RIGHT(IF(OR(BE59="",BE60="",BE61="",BE62=""),"",IF(CONCATENATE(IF(BE59="Yes","Calibration plot / ",""),IF(BE60="Yes","Slope / ",""),IF(BE61="Yes","CITL / ",""),IF(BE62="Yes","HL test / ",""),IF(BE63="Yes",BG63,""))="","Not evaluated",CONCATENATE(IF(BE59="Yes","Calibration plot / ",""),IF(BE60="Yes","Slope / ",""),IF(BE61="Yes","CITL / ",""),IF(BE62="Yes","HL test / ",""),IF(BE63="Yes",BG63,"")))),2)="/ ",LEFT(IF(OR(BE59="",BE60="",BE61="",BE62=""),"",IF(CONCATENATE(IF(BE59="Yes","Calibration plot / ",""),IF(BE60="Yes","Slope / ",""),IF(BE61="Yes","CITL / ",""),IF(BE62="Yes","HL test / ",""),IF(BE63="Yes",BG63,""))="","Not evaluated",CONCATENATE(IF(BE59="Yes","Calibration plot / ",""),IF(BE60="Yes","Slope / ",""),IF(BE61="Yes","CITL / ",""),IF(BE62="Yes","HL test / ",""),IF(BE63="Yes",BG63,"")))),LEN(IF(OR(BE59="",BE60="",BE61="",BE62=""),"",IF(CONCATENATE(IF(BE59="Yes","Calibration plot / ",""),IF(BE60="Yes","Slope / ",""),IF(BE61="Yes","CITL / ",""),IF(BE62="Yes","HL test / ",""),IF(BE63="Yes",BG63,""))="","Not evaluated",CONCATENATE(IF(BE59="Yes","Calibration plot / ",""),IF(BE60="Yes","Slope / ",""),IF(BE61="Yes","CITL / ",""),IF(BE62="Yes","HL test / ",""),IF(BE63="Yes",BG63,"")))))-2),IF(OR(BE59="",BE60="",BE61="",BE62=""),"",IF(CONCATENATE(IF(BE59="Yes","Calibration plot / ",""),IF(BE60="Yes","Slope / ",""),IF(BE61="Yes","CITL / ",""),IF(BE62="Yes","HL test / ",""),IF(BE63="Yes",BG63,""))="","Not evaluated",CONCATENATE(IF(BE59="Yes","Calibration plot / ",""),IF(BE60="Yes","Slope / ",""),IF(BE61="Yes","CITL / ",""),IF(BE62="Yes","HL test / ",""),IF(BE63="Yes",BG63,"")))))</f>
        <v/>
      </c>
      <c r="BF58" s="301"/>
      <c r="BG58" s="301"/>
      <c r="BH58" s="300" t="str">
        <f>IF(RIGHT(IF(OR(BH59="",BH60="",BH61="",BH62=""),"",IF(CONCATENATE(IF(BH59="Yes","Calibration plot / ",""),IF(BH60="Yes","Slope / ",""),IF(BH61="Yes","CITL / ",""),IF(BH62="Yes","HL test / ",""),IF(BH63="Yes",BJ63,""))="","Not evaluated",CONCATENATE(IF(BH59="Yes","Calibration plot / ",""),IF(BH60="Yes","Slope / ",""),IF(BH61="Yes","CITL / ",""),IF(BH62="Yes","HL test / ",""),IF(BH63="Yes",BJ63,"")))),2)="/ ",LEFT(IF(OR(BH59="",BH60="",BH61="",BH62=""),"",IF(CONCATENATE(IF(BH59="Yes","Calibration plot / ",""),IF(BH60="Yes","Slope / ",""),IF(BH61="Yes","CITL / ",""),IF(BH62="Yes","HL test / ",""),IF(BH63="Yes",BJ63,""))="","Not evaluated",CONCATENATE(IF(BH59="Yes","Calibration plot / ",""),IF(BH60="Yes","Slope / ",""),IF(BH61="Yes","CITL / ",""),IF(BH62="Yes","HL test / ",""),IF(BH63="Yes",BJ63,"")))),LEN(IF(OR(BH59="",BH60="",BH61="",BH62=""),"",IF(CONCATENATE(IF(BH59="Yes","Calibration plot / ",""),IF(BH60="Yes","Slope / ",""),IF(BH61="Yes","CITL / ",""),IF(BH62="Yes","HL test / ",""),IF(BH63="Yes",BJ63,""))="","Not evaluated",CONCATENATE(IF(BH59="Yes","Calibration plot / ",""),IF(BH60="Yes","Slope / ",""),IF(BH61="Yes","CITL / ",""),IF(BH62="Yes","HL test / ",""),IF(BH63="Yes",BJ63,"")))))-2),IF(OR(BH59="",BH60="",BH61="",BH62=""),"",IF(CONCATENATE(IF(BH59="Yes","Calibration plot / ",""),IF(BH60="Yes","Slope / ",""),IF(BH61="Yes","CITL / ",""),IF(BH62="Yes","HL test / ",""),IF(BH63="Yes",BJ63,""))="","Not evaluated",CONCATENATE(IF(BH59="Yes","Calibration plot / ",""),IF(BH60="Yes","Slope / ",""),IF(BH61="Yes","CITL / ",""),IF(BH62="Yes","HL test / ",""),IF(BH63="Yes",BJ63,"")))))</f>
        <v/>
      </c>
      <c r="BI58" s="301"/>
      <c r="BJ58" s="301"/>
      <c r="BK58" s="300" t="str">
        <f>IF(RIGHT(IF(OR(BK59="",BK60="",BK61="",BK62=""),"",IF(CONCATENATE(IF(BK59="Yes","Calibration plot / ",""),IF(BK60="Yes","Slope / ",""),IF(BK61="Yes","CITL / ",""),IF(BK62="Yes","HL test / ",""),IF(BK63="Yes",BM63,""))="","Not evaluated",CONCATENATE(IF(BK59="Yes","Calibration plot / ",""),IF(BK60="Yes","Slope / ",""),IF(BK61="Yes","CITL / ",""),IF(BK62="Yes","HL test / ",""),IF(BK63="Yes",BM63,"")))),2)="/ ",LEFT(IF(OR(BK59="",BK60="",BK61="",BK62=""),"",IF(CONCATENATE(IF(BK59="Yes","Calibration plot / ",""),IF(BK60="Yes","Slope / ",""),IF(BK61="Yes","CITL / ",""),IF(BK62="Yes","HL test / ",""),IF(BK63="Yes",BM63,""))="","Not evaluated",CONCATENATE(IF(BK59="Yes","Calibration plot / ",""),IF(BK60="Yes","Slope / ",""),IF(BK61="Yes","CITL / ",""),IF(BK62="Yes","HL test / ",""),IF(BK63="Yes",BM63,"")))),LEN(IF(OR(BK59="",BK60="",BK61="",BK62=""),"",IF(CONCATENATE(IF(BK59="Yes","Calibration plot / ",""),IF(BK60="Yes","Slope / ",""),IF(BK61="Yes","CITL / ",""),IF(BK62="Yes","HL test / ",""),IF(BK63="Yes",BM63,""))="","Not evaluated",CONCATENATE(IF(BK59="Yes","Calibration plot / ",""),IF(BK60="Yes","Slope / ",""),IF(BK61="Yes","CITL / ",""),IF(BK62="Yes","HL test / ",""),IF(BK63="Yes",BM63,"")))))-2),IF(OR(BK59="",BK60="",BK61="",BK62=""),"",IF(CONCATENATE(IF(BK59="Yes","Calibration plot / ",""),IF(BK60="Yes","Slope / ",""),IF(BK61="Yes","CITL / ",""),IF(BK62="Yes","HL test / ",""),IF(BK63="Yes",BM63,""))="","Not evaluated",CONCATENATE(IF(BK59="Yes","Calibration plot / ",""),IF(BK60="Yes","Slope / ",""),IF(BK61="Yes","CITL / ",""),IF(BK62="Yes","HL test / ",""),IF(BK63="Yes",BM63,"")))))</f>
        <v/>
      </c>
      <c r="BL58" s="301"/>
      <c r="BM58" s="301"/>
      <c r="BN58" s="300" t="str">
        <f>IF(RIGHT(IF(OR(BN59="",BN60="",BN61="",BN62=""),"",IF(CONCATENATE(IF(BN59="Yes","Calibration plot / ",""),IF(BN60="Yes","Slope / ",""),IF(BN61="Yes","CITL / ",""),IF(BN62="Yes","HL test / ",""),IF(BN63="Yes",BP63,""))="","Not evaluated",CONCATENATE(IF(BN59="Yes","Calibration plot / ",""),IF(BN60="Yes","Slope / ",""),IF(BN61="Yes","CITL / ",""),IF(BN62="Yes","HL test / ",""),IF(BN63="Yes",BP63,"")))),2)="/ ",LEFT(IF(OR(BN59="",BN60="",BN61="",BN62=""),"",IF(CONCATENATE(IF(BN59="Yes","Calibration plot / ",""),IF(BN60="Yes","Slope / ",""),IF(BN61="Yes","CITL / ",""),IF(BN62="Yes","HL test / ",""),IF(BN63="Yes",BP63,""))="","Not evaluated",CONCATENATE(IF(BN59="Yes","Calibration plot / ",""),IF(BN60="Yes","Slope / ",""),IF(BN61="Yes","CITL / ",""),IF(BN62="Yes","HL test / ",""),IF(BN63="Yes",BP63,"")))),LEN(IF(OR(BN59="",BN60="",BN61="",BN62=""),"",IF(CONCATENATE(IF(BN59="Yes","Calibration plot / ",""),IF(BN60="Yes","Slope / ",""),IF(BN61="Yes","CITL / ",""),IF(BN62="Yes","HL test / ",""),IF(BN63="Yes",BP63,""))="","Not evaluated",CONCATENATE(IF(BN59="Yes","Calibration plot / ",""),IF(BN60="Yes","Slope / ",""),IF(BN61="Yes","CITL / ",""),IF(BN62="Yes","HL test / ",""),IF(BN63="Yes",BP63,"")))))-2),IF(OR(BN59="",BN60="",BN61="",BN62=""),"",IF(CONCATENATE(IF(BN59="Yes","Calibration plot / ",""),IF(BN60="Yes","Slope / ",""),IF(BN61="Yes","CITL / ",""),IF(BN62="Yes","HL test / ",""),IF(BN63="Yes",BP63,""))="","Not evaluated",CONCATENATE(IF(BN59="Yes","Calibration plot / ",""),IF(BN60="Yes","Slope / ",""),IF(BN61="Yes","CITL / ",""),IF(BN62="Yes","HL test / ",""),IF(BN63="Yes",BP63,"")))))</f>
        <v/>
      </c>
      <c r="BO58" s="301"/>
      <c r="BP58" s="301"/>
      <c r="BQ58" s="300" t="str">
        <f>IF(RIGHT(IF(OR(BQ59="",BQ60="",BQ61="",BQ62=""),"",IF(CONCATENATE(IF(BQ59="Yes","Calibration plot / ",""),IF(BQ60="Yes","Slope / ",""),IF(BQ61="Yes","CITL / ",""),IF(BQ62="Yes","HL test / ",""),IF(BQ63="Yes",BS63,""))="","Not evaluated",CONCATENATE(IF(BQ59="Yes","Calibration plot / ",""),IF(BQ60="Yes","Slope / ",""),IF(BQ61="Yes","CITL / ",""),IF(BQ62="Yes","HL test / ",""),IF(BQ63="Yes",BS63,"")))),2)="/ ",LEFT(IF(OR(BQ59="",BQ60="",BQ61="",BQ62=""),"",IF(CONCATENATE(IF(BQ59="Yes","Calibration plot / ",""),IF(BQ60="Yes","Slope / ",""),IF(BQ61="Yes","CITL / ",""),IF(BQ62="Yes","HL test / ",""),IF(BQ63="Yes",BS63,""))="","Not evaluated",CONCATENATE(IF(BQ59="Yes","Calibration plot / ",""),IF(BQ60="Yes","Slope / ",""),IF(BQ61="Yes","CITL / ",""),IF(BQ62="Yes","HL test / ",""),IF(BQ63="Yes",BS63,"")))),LEN(IF(OR(BQ59="",BQ60="",BQ61="",BQ62=""),"",IF(CONCATENATE(IF(BQ59="Yes","Calibration plot / ",""),IF(BQ60="Yes","Slope / ",""),IF(BQ61="Yes","CITL / ",""),IF(BQ62="Yes","HL test / ",""),IF(BQ63="Yes",BS63,""))="","Not evaluated",CONCATENATE(IF(BQ59="Yes","Calibration plot / ",""),IF(BQ60="Yes","Slope / ",""),IF(BQ61="Yes","CITL / ",""),IF(BQ62="Yes","HL test / ",""),IF(BQ63="Yes",BS63,"")))))-2),IF(OR(BQ59="",BQ60="",BQ61="",BQ62=""),"",IF(CONCATENATE(IF(BQ59="Yes","Calibration plot / ",""),IF(BQ60="Yes","Slope / ",""),IF(BQ61="Yes","CITL / ",""),IF(BQ62="Yes","HL test / ",""),IF(BQ63="Yes",BS63,""))="","Not evaluated",CONCATENATE(IF(BQ59="Yes","Calibration plot / ",""),IF(BQ60="Yes","Slope / ",""),IF(BQ61="Yes","CITL / ",""),IF(BQ62="Yes","HL test / ",""),IF(BQ63="Yes",BS63,"")))))</f>
        <v/>
      </c>
      <c r="BR58" s="301"/>
      <c r="BS58" s="301"/>
      <c r="BT58" s="300" t="str">
        <f>IF(RIGHT(IF(OR(BT59="",BT60="",BT61="",BT62=""),"",IF(CONCATENATE(IF(BT59="Yes","Calibration plot / ",""),IF(BT60="Yes","Slope / ",""),IF(BT61="Yes","CITL / ",""),IF(BT62="Yes","HL test / ",""),IF(BT63="Yes",BV63,""))="","Not evaluated",CONCATENATE(IF(BT59="Yes","Calibration plot / ",""),IF(BT60="Yes","Slope / ",""),IF(BT61="Yes","CITL / ",""),IF(BT62="Yes","HL test / ",""),IF(BT63="Yes",BV63,"")))),2)="/ ",LEFT(IF(OR(BT59="",BT60="",BT61="",BT62=""),"",IF(CONCATENATE(IF(BT59="Yes","Calibration plot / ",""),IF(BT60="Yes","Slope / ",""),IF(BT61="Yes","CITL / ",""),IF(BT62="Yes","HL test / ",""),IF(BT63="Yes",BV63,""))="","Not evaluated",CONCATENATE(IF(BT59="Yes","Calibration plot / ",""),IF(BT60="Yes","Slope / ",""),IF(BT61="Yes","CITL / ",""),IF(BT62="Yes","HL test / ",""),IF(BT63="Yes",BV63,"")))),LEN(IF(OR(BT59="",BT60="",BT61="",BT62=""),"",IF(CONCATENATE(IF(BT59="Yes","Calibration plot / ",""),IF(BT60="Yes","Slope / ",""),IF(BT61="Yes","CITL / ",""),IF(BT62="Yes","HL test / ",""),IF(BT63="Yes",BV63,""))="","Not evaluated",CONCATENATE(IF(BT59="Yes","Calibration plot / ",""),IF(BT60="Yes","Slope / ",""),IF(BT61="Yes","CITL / ",""),IF(BT62="Yes","HL test / ",""),IF(BT63="Yes",BV63,"")))))-2),IF(OR(BT59="",BT60="",BT61="",BT62=""),"",IF(CONCATENATE(IF(BT59="Yes","Calibration plot / ",""),IF(BT60="Yes","Slope / ",""),IF(BT61="Yes","CITL / ",""),IF(BT62="Yes","HL test / ",""),IF(BT63="Yes",BV63,""))="","Not evaluated",CONCATENATE(IF(BT59="Yes","Calibration plot / ",""),IF(BT60="Yes","Slope / ",""),IF(BT61="Yes","CITL / ",""),IF(BT62="Yes","HL test / ",""),IF(BT63="Yes",BV63,"")))))</f>
        <v/>
      </c>
      <c r="BU58" s="301"/>
      <c r="BV58" s="301"/>
      <c r="BW58" s="300" t="str">
        <f>IF(RIGHT(IF(OR(BW59="",BW60="",BW61="",BW62=""),"",IF(CONCATENATE(IF(BW59="Yes","Calibration plot / ",""),IF(BW60="Yes","Slope / ",""),IF(BW61="Yes","CITL / ",""),IF(BW62="Yes","HL test / ",""),IF(BW63="Yes",BY63,""))="","Not evaluated",CONCATENATE(IF(BW59="Yes","Calibration plot / ",""),IF(BW60="Yes","Slope / ",""),IF(BW61="Yes","CITL / ",""),IF(BW62="Yes","HL test / ",""),IF(BW63="Yes",BY63,"")))),2)="/ ",LEFT(IF(OR(BW59="",BW60="",BW61="",BW62=""),"",IF(CONCATENATE(IF(BW59="Yes","Calibration plot / ",""),IF(BW60="Yes","Slope / ",""),IF(BW61="Yes","CITL / ",""),IF(BW62="Yes","HL test / ",""),IF(BW63="Yes",BY63,""))="","Not evaluated",CONCATENATE(IF(BW59="Yes","Calibration plot / ",""),IF(BW60="Yes","Slope / ",""),IF(BW61="Yes","CITL / ",""),IF(BW62="Yes","HL test / ",""),IF(BW63="Yes",BY63,"")))),LEN(IF(OR(BW59="",BW60="",BW61="",BW62=""),"",IF(CONCATENATE(IF(BW59="Yes","Calibration plot / ",""),IF(BW60="Yes","Slope / ",""),IF(BW61="Yes","CITL / ",""),IF(BW62="Yes","HL test / ",""),IF(BW63="Yes",BY63,""))="","Not evaluated",CONCATENATE(IF(BW59="Yes","Calibration plot / ",""),IF(BW60="Yes","Slope / ",""),IF(BW61="Yes","CITL / ",""),IF(BW62="Yes","HL test / ",""),IF(BW63="Yes",BY63,"")))))-2),IF(OR(BW59="",BW60="",BW61="",BW62=""),"",IF(CONCATENATE(IF(BW59="Yes","Calibration plot / ",""),IF(BW60="Yes","Slope / ",""),IF(BW61="Yes","CITL / ",""),IF(BW62="Yes","HL test / ",""),IF(BW63="Yes",BY63,""))="","Not evaluated",CONCATENATE(IF(BW59="Yes","Calibration plot / ",""),IF(BW60="Yes","Slope / ",""),IF(BW61="Yes","CITL / ",""),IF(BW62="Yes","HL test / ",""),IF(BW63="Yes",BY63,"")))))</f>
        <v/>
      </c>
      <c r="BX58" s="301"/>
      <c r="BY58" s="301"/>
      <c r="BZ58" s="300" t="str">
        <f>IF(RIGHT(IF(OR(BZ59="",BZ60="",BZ61="",BZ62=""),"",IF(CONCATENATE(IF(BZ59="Yes","Calibration plot / ",""),IF(BZ60="Yes","Slope / ",""),IF(BZ61="Yes","CITL / ",""),IF(BZ62="Yes","HL test / ",""),IF(BZ63="Yes",CB63,""))="","Not evaluated",CONCATENATE(IF(BZ59="Yes","Calibration plot / ",""),IF(BZ60="Yes","Slope / ",""),IF(BZ61="Yes","CITL / ",""),IF(BZ62="Yes","HL test / ",""),IF(BZ63="Yes",CB63,"")))),2)="/ ",LEFT(IF(OR(BZ59="",BZ60="",BZ61="",BZ62=""),"",IF(CONCATENATE(IF(BZ59="Yes","Calibration plot / ",""),IF(BZ60="Yes","Slope / ",""),IF(BZ61="Yes","CITL / ",""),IF(BZ62="Yes","HL test / ",""),IF(BZ63="Yes",CB63,""))="","Not evaluated",CONCATENATE(IF(BZ59="Yes","Calibration plot / ",""),IF(BZ60="Yes","Slope / ",""),IF(BZ61="Yes","CITL / ",""),IF(BZ62="Yes","HL test / ",""),IF(BZ63="Yes",CB63,"")))),LEN(IF(OR(BZ59="",BZ60="",BZ61="",BZ62=""),"",IF(CONCATENATE(IF(BZ59="Yes","Calibration plot / ",""),IF(BZ60="Yes","Slope / ",""),IF(BZ61="Yes","CITL / ",""),IF(BZ62="Yes","HL test / ",""),IF(BZ63="Yes",CB63,""))="","Not evaluated",CONCATENATE(IF(BZ59="Yes","Calibration plot / ",""),IF(BZ60="Yes","Slope / ",""),IF(BZ61="Yes","CITL / ",""),IF(BZ62="Yes","HL test / ",""),IF(BZ63="Yes",CB63,"")))))-2),IF(OR(BZ59="",BZ60="",BZ61="",BZ62=""),"",IF(CONCATENATE(IF(BZ59="Yes","Calibration plot / ",""),IF(BZ60="Yes","Slope / ",""),IF(BZ61="Yes","CITL / ",""),IF(BZ62="Yes","HL test / ",""),IF(BZ63="Yes",CB63,""))="","Not evaluated",CONCATENATE(IF(BZ59="Yes","Calibration plot / ",""),IF(BZ60="Yes","Slope / ",""),IF(BZ61="Yes","CITL / ",""),IF(BZ62="Yes","HL test / ",""),IF(BZ63="Yes",CB63,"")))))</f>
        <v/>
      </c>
      <c r="CA58" s="301"/>
      <c r="CB58" s="301"/>
      <c r="CC58" s="300" t="str">
        <f>IF(RIGHT(IF(OR(CC59="",CC60="",CC61="",CC62=""),"",IF(CONCATENATE(IF(CC59="Yes","Calibration plot / ",""),IF(CC60="Yes","Slope / ",""),IF(CC61="Yes","CITL / ",""),IF(CC62="Yes","HL test / ",""),IF(CC63="Yes",CE63,""))="","Not evaluated",CONCATENATE(IF(CC59="Yes","Calibration plot / ",""),IF(CC60="Yes","Slope / ",""),IF(CC61="Yes","CITL / ",""),IF(CC62="Yes","HL test / ",""),IF(CC63="Yes",CE63,"")))),2)="/ ",LEFT(IF(OR(CC59="",CC60="",CC61="",CC62=""),"",IF(CONCATENATE(IF(CC59="Yes","Calibration plot / ",""),IF(CC60="Yes","Slope / ",""),IF(CC61="Yes","CITL / ",""),IF(CC62="Yes","HL test / ",""),IF(CC63="Yes",CE63,""))="","Not evaluated",CONCATENATE(IF(CC59="Yes","Calibration plot / ",""),IF(CC60="Yes","Slope / ",""),IF(CC61="Yes","CITL / ",""),IF(CC62="Yes","HL test / ",""),IF(CC63="Yes",CE63,"")))),LEN(IF(OR(CC59="",CC60="",CC61="",CC62=""),"",IF(CONCATENATE(IF(CC59="Yes","Calibration plot / ",""),IF(CC60="Yes","Slope / ",""),IF(CC61="Yes","CITL / ",""),IF(CC62="Yes","HL test / ",""),IF(CC63="Yes",CE63,""))="","Not evaluated",CONCATENATE(IF(CC59="Yes","Calibration plot / ",""),IF(CC60="Yes","Slope / ",""),IF(CC61="Yes","CITL / ",""),IF(CC62="Yes","HL test / ",""),IF(CC63="Yes",CE63,"")))))-2),IF(OR(CC59="",CC60="",CC61="",CC62=""),"",IF(CONCATENATE(IF(CC59="Yes","Calibration plot / ",""),IF(CC60="Yes","Slope / ",""),IF(CC61="Yes","CITL / ",""),IF(CC62="Yes","HL test / ",""),IF(CC63="Yes",CE63,""))="","Not evaluated",CONCATENATE(IF(CC59="Yes","Calibration plot / ",""),IF(CC60="Yes","Slope / ",""),IF(CC61="Yes","CITL / ",""),IF(CC62="Yes","HL test / ",""),IF(CC63="Yes",CE63,"")))))</f>
        <v/>
      </c>
      <c r="CD58" s="301"/>
      <c r="CE58" s="301"/>
      <c r="CF58" s="300" t="str">
        <f>IF(RIGHT(IF(OR(CF59="",CF60="",CF61="",CF62=""),"",IF(CONCATENATE(IF(CF59="Yes","Calibration plot / ",""),IF(CF60="Yes","Slope / ",""),IF(CF61="Yes","CITL / ",""),IF(CF62="Yes","HL test / ",""),IF(CF63="Yes",CH63,""))="","Not evaluated",CONCATENATE(IF(CF59="Yes","Calibration plot / ",""),IF(CF60="Yes","Slope / ",""),IF(CF61="Yes","CITL / ",""),IF(CF62="Yes","HL test / ",""),IF(CF63="Yes",CH63,"")))),2)="/ ",LEFT(IF(OR(CF59="",CF60="",CF61="",CF62=""),"",IF(CONCATENATE(IF(CF59="Yes","Calibration plot / ",""),IF(CF60="Yes","Slope / ",""),IF(CF61="Yes","CITL / ",""),IF(CF62="Yes","HL test / ",""),IF(CF63="Yes",CH63,""))="","Not evaluated",CONCATENATE(IF(CF59="Yes","Calibration plot / ",""),IF(CF60="Yes","Slope / ",""),IF(CF61="Yes","CITL / ",""),IF(CF62="Yes","HL test / ",""),IF(CF63="Yes",CH63,"")))),LEN(IF(OR(CF59="",CF60="",CF61="",CF62=""),"",IF(CONCATENATE(IF(CF59="Yes","Calibration plot / ",""),IF(CF60="Yes","Slope / ",""),IF(CF61="Yes","CITL / ",""),IF(CF62="Yes","HL test / ",""),IF(CF63="Yes",CH63,""))="","Not evaluated",CONCATENATE(IF(CF59="Yes","Calibration plot / ",""),IF(CF60="Yes","Slope / ",""),IF(CF61="Yes","CITL / ",""),IF(CF62="Yes","HL test / ",""),IF(CF63="Yes",CH63,"")))))-2),IF(OR(CF59="",CF60="",CF61="",CF62=""),"",IF(CONCATENATE(IF(CF59="Yes","Calibration plot / ",""),IF(CF60="Yes","Slope / ",""),IF(CF61="Yes","CITL / ",""),IF(CF62="Yes","HL test / ",""),IF(CF63="Yes",CH63,""))="","Not evaluated",CONCATENATE(IF(CF59="Yes","Calibration plot / ",""),IF(CF60="Yes","Slope / ",""),IF(CF61="Yes","CITL / ",""),IF(CF62="Yes","HL test / ",""),IF(CF63="Yes",CH63,"")))))</f>
        <v/>
      </c>
      <c r="CG58" s="301"/>
      <c r="CH58" s="301"/>
      <c r="CI58" s="300" t="str">
        <f>IF(RIGHT(IF(OR(CI59="",CI60="",CI61="",CI62=""),"",IF(CONCATENATE(IF(CI59="Yes","Calibration plot / ",""),IF(CI60="Yes","Slope / ",""),IF(CI61="Yes","CITL / ",""),IF(CI62="Yes","HL test / ",""),IF(CI63="Yes",CK63,""))="","Not evaluated",CONCATENATE(IF(CI59="Yes","Calibration plot / ",""),IF(CI60="Yes","Slope / ",""),IF(CI61="Yes","CITL / ",""),IF(CI62="Yes","HL test / ",""),IF(CI63="Yes",CK63,"")))),2)="/ ",LEFT(IF(OR(CI59="",CI60="",CI61="",CI62=""),"",IF(CONCATENATE(IF(CI59="Yes","Calibration plot / ",""),IF(CI60="Yes","Slope / ",""),IF(CI61="Yes","CITL / ",""),IF(CI62="Yes","HL test / ",""),IF(CI63="Yes",CK63,""))="","Not evaluated",CONCATENATE(IF(CI59="Yes","Calibration plot / ",""),IF(CI60="Yes","Slope / ",""),IF(CI61="Yes","CITL / ",""),IF(CI62="Yes","HL test / ",""),IF(CI63="Yes",CK63,"")))),LEN(IF(OR(CI59="",CI60="",CI61="",CI62=""),"",IF(CONCATENATE(IF(CI59="Yes","Calibration plot / ",""),IF(CI60="Yes","Slope / ",""),IF(CI61="Yes","CITL / ",""),IF(CI62="Yes","HL test / ",""),IF(CI63="Yes",CK63,""))="","Not evaluated",CONCATENATE(IF(CI59="Yes","Calibration plot / ",""),IF(CI60="Yes","Slope / ",""),IF(CI61="Yes","CITL / ",""),IF(CI62="Yes","HL test / ",""),IF(CI63="Yes",CK63,"")))))-2),IF(OR(CI59="",CI60="",CI61="",CI62=""),"",IF(CONCATENATE(IF(CI59="Yes","Calibration plot / ",""),IF(CI60="Yes","Slope / ",""),IF(CI61="Yes","CITL / ",""),IF(CI62="Yes","HL test / ",""),IF(CI63="Yes",CK63,""))="","Not evaluated",CONCATENATE(IF(CI59="Yes","Calibration plot / ",""),IF(CI60="Yes","Slope / ",""),IF(CI61="Yes","CITL / ",""),IF(CI62="Yes","HL test / ",""),IF(CI63="Yes",CK63,"")))))</f>
        <v/>
      </c>
      <c r="CJ58" s="301"/>
      <c r="CK58" s="301"/>
      <c r="CL58" s="300" t="str">
        <f>IF(RIGHT(IF(OR(CL59="",CL60="",CL61="",CL62=""),"",IF(CONCATENATE(IF(CL59="Yes","Calibration plot / ",""),IF(CL60="Yes","Slope / ",""),IF(CL61="Yes","CITL / ",""),IF(CL62="Yes","HL test / ",""),IF(CL63="Yes",CN63,""))="","Not evaluated",CONCATENATE(IF(CL59="Yes","Calibration plot / ",""),IF(CL60="Yes","Slope / ",""),IF(CL61="Yes","CITL / ",""),IF(CL62="Yes","HL test / ",""),IF(CL63="Yes",CN63,"")))),2)="/ ",LEFT(IF(OR(CL59="",CL60="",CL61="",CL62=""),"",IF(CONCATENATE(IF(CL59="Yes","Calibration plot / ",""),IF(CL60="Yes","Slope / ",""),IF(CL61="Yes","CITL / ",""),IF(CL62="Yes","HL test / ",""),IF(CL63="Yes",CN63,""))="","Not evaluated",CONCATENATE(IF(CL59="Yes","Calibration plot / ",""),IF(CL60="Yes","Slope / ",""),IF(CL61="Yes","CITL / ",""),IF(CL62="Yes","HL test / ",""),IF(CL63="Yes",CN63,"")))),LEN(IF(OR(CL59="",CL60="",CL61="",CL62=""),"",IF(CONCATENATE(IF(CL59="Yes","Calibration plot / ",""),IF(CL60="Yes","Slope / ",""),IF(CL61="Yes","CITL / ",""),IF(CL62="Yes","HL test / ",""),IF(CL63="Yes",CN63,""))="","Not evaluated",CONCATENATE(IF(CL59="Yes","Calibration plot / ",""),IF(CL60="Yes","Slope / ",""),IF(CL61="Yes","CITL / ",""),IF(CL62="Yes","HL test / ",""),IF(CL63="Yes",CN63,"")))))-2),IF(OR(CL59="",CL60="",CL61="",CL62=""),"",IF(CONCATENATE(IF(CL59="Yes","Calibration plot / ",""),IF(CL60="Yes","Slope / ",""),IF(CL61="Yes","CITL / ",""),IF(CL62="Yes","HL test / ",""),IF(CL63="Yes",CN63,""))="","Not evaluated",CONCATENATE(IF(CL59="Yes","Calibration plot / ",""),IF(CL60="Yes","Slope / ",""),IF(CL61="Yes","CITL / ",""),IF(CL62="Yes","HL test / ",""),IF(CL63="Yes",CN63,"")))))</f>
        <v/>
      </c>
      <c r="CM58" s="301"/>
      <c r="CN58" s="301"/>
      <c r="CO58" s="300" t="str">
        <f>IF(RIGHT(IF(OR(CO59="",CO60="",CO61="",CO62=""),"",IF(CONCATENATE(IF(CO59="Yes","Calibration plot / ",""),IF(CO60="Yes","Slope / ",""),IF(CO61="Yes","CITL / ",""),IF(CO62="Yes","HL test / ",""),IF(CO63="Yes",CQ63,""))="","Not evaluated",CONCATENATE(IF(CO59="Yes","Calibration plot / ",""),IF(CO60="Yes","Slope / ",""),IF(CO61="Yes","CITL / ",""),IF(CO62="Yes","HL test / ",""),IF(CO63="Yes",CQ63,"")))),2)="/ ",LEFT(IF(OR(CO59="",CO60="",CO61="",CO62=""),"",IF(CONCATENATE(IF(CO59="Yes","Calibration plot / ",""),IF(CO60="Yes","Slope / ",""),IF(CO61="Yes","CITL / ",""),IF(CO62="Yes","HL test / ",""),IF(CO63="Yes",CQ63,""))="","Not evaluated",CONCATENATE(IF(CO59="Yes","Calibration plot / ",""),IF(CO60="Yes","Slope / ",""),IF(CO61="Yes","CITL / ",""),IF(CO62="Yes","HL test / ",""),IF(CO63="Yes",CQ63,"")))),LEN(IF(OR(CO59="",CO60="",CO61="",CO62=""),"",IF(CONCATENATE(IF(CO59="Yes","Calibration plot / ",""),IF(CO60="Yes","Slope / ",""),IF(CO61="Yes","CITL / ",""),IF(CO62="Yes","HL test / ",""),IF(CO63="Yes",CQ63,""))="","Not evaluated",CONCATENATE(IF(CO59="Yes","Calibration plot / ",""),IF(CO60="Yes","Slope / ",""),IF(CO61="Yes","CITL / ",""),IF(CO62="Yes","HL test / ",""),IF(CO63="Yes",CQ63,"")))))-2),IF(OR(CO59="",CO60="",CO61="",CO62=""),"",IF(CONCATENATE(IF(CO59="Yes","Calibration plot / ",""),IF(CO60="Yes","Slope / ",""),IF(CO61="Yes","CITL / ",""),IF(CO62="Yes","HL test / ",""),IF(CO63="Yes",CQ63,""))="","Not evaluated",CONCATENATE(IF(CO59="Yes","Calibration plot / ",""),IF(CO60="Yes","Slope / ",""),IF(CO61="Yes","CITL / ",""),IF(CO62="Yes","HL test / ",""),IF(CO63="Yes",CQ63,"")))))</f>
        <v/>
      </c>
      <c r="CP58" s="301"/>
      <c r="CQ58" s="301"/>
    </row>
    <row r="59" spans="1:95" s="13" customFormat="1" ht="15" customHeight="1" x14ac:dyDescent="0.25">
      <c r="A59" s="62"/>
      <c r="B59" s="62" t="s">
        <v>32</v>
      </c>
      <c r="C59" s="62"/>
      <c r="D59" s="336" t="s">
        <v>82</v>
      </c>
      <c r="E59" s="337"/>
      <c r="F59" s="283"/>
      <c r="G59" s="284"/>
      <c r="H59" s="284"/>
      <c r="I59" s="287"/>
      <c r="J59" s="288"/>
      <c r="K59" s="317"/>
      <c r="L59" s="287"/>
      <c r="M59" s="288"/>
      <c r="N59" s="317"/>
      <c r="O59" s="287"/>
      <c r="P59" s="288"/>
      <c r="Q59" s="317"/>
      <c r="R59" s="287"/>
      <c r="S59" s="288"/>
      <c r="T59" s="317"/>
      <c r="U59" s="287"/>
      <c r="V59" s="288"/>
      <c r="W59" s="317"/>
      <c r="X59" s="287"/>
      <c r="Y59" s="288"/>
      <c r="Z59" s="317"/>
      <c r="AA59" s="287"/>
      <c r="AB59" s="288"/>
      <c r="AC59" s="317"/>
      <c r="AD59" s="287"/>
      <c r="AE59" s="288"/>
      <c r="AF59" s="317"/>
      <c r="AG59" s="287"/>
      <c r="AH59" s="288"/>
      <c r="AI59" s="317"/>
      <c r="AJ59" s="287"/>
      <c r="AK59" s="288"/>
      <c r="AL59" s="317"/>
      <c r="AM59" s="287"/>
      <c r="AN59" s="288"/>
      <c r="AO59" s="317"/>
      <c r="AP59" s="287"/>
      <c r="AQ59" s="288"/>
      <c r="AR59" s="317"/>
      <c r="AS59" s="287"/>
      <c r="AT59" s="288"/>
      <c r="AU59" s="317"/>
      <c r="AV59" s="287"/>
      <c r="AW59" s="288"/>
      <c r="AX59" s="317"/>
      <c r="AY59" s="287"/>
      <c r="AZ59" s="288"/>
      <c r="BA59" s="317"/>
      <c r="BB59" s="287"/>
      <c r="BC59" s="288"/>
      <c r="BD59" s="317"/>
      <c r="BE59" s="287"/>
      <c r="BF59" s="288"/>
      <c r="BG59" s="317"/>
      <c r="BH59" s="287"/>
      <c r="BI59" s="288"/>
      <c r="BJ59" s="317"/>
      <c r="BK59" s="287"/>
      <c r="BL59" s="288"/>
      <c r="BM59" s="317"/>
      <c r="BN59" s="287"/>
      <c r="BO59" s="288"/>
      <c r="BP59" s="317"/>
      <c r="BQ59" s="287"/>
      <c r="BR59" s="288"/>
      <c r="BS59" s="317"/>
      <c r="BT59" s="287"/>
      <c r="BU59" s="288"/>
      <c r="BV59" s="317"/>
      <c r="BW59" s="287"/>
      <c r="BX59" s="288"/>
      <c r="BY59" s="317"/>
      <c r="BZ59" s="287"/>
      <c r="CA59" s="288"/>
      <c r="CB59" s="317"/>
      <c r="CC59" s="287"/>
      <c r="CD59" s="288"/>
      <c r="CE59" s="317"/>
      <c r="CF59" s="287"/>
      <c r="CG59" s="288"/>
      <c r="CH59" s="317"/>
      <c r="CI59" s="287"/>
      <c r="CJ59" s="288"/>
      <c r="CK59" s="317"/>
      <c r="CL59" s="287"/>
      <c r="CM59" s="288"/>
      <c r="CN59" s="317"/>
      <c r="CO59" s="287"/>
      <c r="CP59" s="288"/>
      <c r="CQ59" s="288"/>
    </row>
    <row r="60" spans="1:95" s="13" customFormat="1" ht="15" customHeight="1" x14ac:dyDescent="0.25">
      <c r="A60" s="62"/>
      <c r="B60" s="62" t="s">
        <v>32</v>
      </c>
      <c r="C60" s="62"/>
      <c r="D60" s="336" t="s">
        <v>83</v>
      </c>
      <c r="E60" s="340"/>
      <c r="F60" s="38"/>
      <c r="G60" s="52" t="s">
        <v>84</v>
      </c>
      <c r="H60" s="46"/>
      <c r="I60" s="38"/>
      <c r="J60" s="52" t="s">
        <v>84</v>
      </c>
      <c r="K60" s="46"/>
      <c r="L60" s="38"/>
      <c r="M60" s="52" t="s">
        <v>84</v>
      </c>
      <c r="N60" s="46"/>
      <c r="O60" s="38"/>
      <c r="P60" s="52" t="s">
        <v>84</v>
      </c>
      <c r="Q60" s="46"/>
      <c r="R60" s="38"/>
      <c r="S60" s="52" t="s">
        <v>84</v>
      </c>
      <c r="T60" s="46"/>
      <c r="U60" s="38"/>
      <c r="V60" s="52" t="s">
        <v>84</v>
      </c>
      <c r="W60" s="46"/>
      <c r="X60" s="38"/>
      <c r="Y60" s="52" t="s">
        <v>84</v>
      </c>
      <c r="Z60" s="46"/>
      <c r="AA60" s="38"/>
      <c r="AB60" s="52" t="s">
        <v>84</v>
      </c>
      <c r="AC60" s="46"/>
      <c r="AD60" s="38"/>
      <c r="AE60" s="52" t="s">
        <v>84</v>
      </c>
      <c r="AF60" s="46"/>
      <c r="AG60" s="38"/>
      <c r="AH60" s="52" t="s">
        <v>84</v>
      </c>
      <c r="AI60" s="46"/>
      <c r="AJ60" s="38"/>
      <c r="AK60" s="52" t="s">
        <v>84</v>
      </c>
      <c r="AL60" s="46"/>
      <c r="AM60" s="38"/>
      <c r="AN60" s="52" t="s">
        <v>84</v>
      </c>
      <c r="AO60" s="46"/>
      <c r="AP60" s="38"/>
      <c r="AQ60" s="52" t="s">
        <v>84</v>
      </c>
      <c r="AR60" s="46"/>
      <c r="AS60" s="38"/>
      <c r="AT60" s="52" t="s">
        <v>84</v>
      </c>
      <c r="AU60" s="46"/>
      <c r="AV60" s="38"/>
      <c r="AW60" s="52" t="s">
        <v>84</v>
      </c>
      <c r="AX60" s="46"/>
      <c r="AY60" s="38"/>
      <c r="AZ60" s="52" t="s">
        <v>84</v>
      </c>
      <c r="BA60" s="46"/>
      <c r="BB60" s="38"/>
      <c r="BC60" s="52" t="s">
        <v>84</v>
      </c>
      <c r="BD60" s="46"/>
      <c r="BE60" s="38"/>
      <c r="BF60" s="52" t="s">
        <v>84</v>
      </c>
      <c r="BG60" s="46"/>
      <c r="BH60" s="38"/>
      <c r="BI60" s="52" t="s">
        <v>84</v>
      </c>
      <c r="BJ60" s="46"/>
      <c r="BK60" s="38"/>
      <c r="BL60" s="52" t="s">
        <v>84</v>
      </c>
      <c r="BM60" s="46"/>
      <c r="BN60" s="38"/>
      <c r="BO60" s="52" t="s">
        <v>84</v>
      </c>
      <c r="BP60" s="46"/>
      <c r="BQ60" s="38"/>
      <c r="BR60" s="52" t="s">
        <v>84</v>
      </c>
      <c r="BS60" s="46"/>
      <c r="BT60" s="38"/>
      <c r="BU60" s="52" t="s">
        <v>84</v>
      </c>
      <c r="BV60" s="46"/>
      <c r="BW60" s="38"/>
      <c r="BX60" s="52" t="s">
        <v>84</v>
      </c>
      <c r="BY60" s="46"/>
      <c r="BZ60" s="38"/>
      <c r="CA60" s="52" t="s">
        <v>84</v>
      </c>
      <c r="CB60" s="46"/>
      <c r="CC60" s="38"/>
      <c r="CD60" s="52" t="s">
        <v>84</v>
      </c>
      <c r="CE60" s="46"/>
      <c r="CF60" s="38"/>
      <c r="CG60" s="52" t="s">
        <v>84</v>
      </c>
      <c r="CH60" s="46"/>
      <c r="CI60" s="38"/>
      <c r="CJ60" s="52" t="s">
        <v>84</v>
      </c>
      <c r="CK60" s="46"/>
      <c r="CL60" s="38"/>
      <c r="CM60" s="52" t="s">
        <v>84</v>
      </c>
      <c r="CN60" s="46"/>
      <c r="CO60" s="37"/>
      <c r="CP60" s="52" t="s">
        <v>84</v>
      </c>
      <c r="CQ60" s="46"/>
    </row>
    <row r="61" spans="1:95" s="13" customFormat="1" ht="15" customHeight="1" x14ac:dyDescent="0.25">
      <c r="A61" s="62"/>
      <c r="B61" s="62" t="s">
        <v>32</v>
      </c>
      <c r="C61" s="62"/>
      <c r="D61" s="338" t="s">
        <v>85</v>
      </c>
      <c r="E61" s="339"/>
      <c r="F61" s="38"/>
      <c r="G61" s="52" t="s">
        <v>84</v>
      </c>
      <c r="H61" s="46"/>
      <c r="I61" s="38"/>
      <c r="J61" s="52" t="s">
        <v>84</v>
      </c>
      <c r="K61" s="46"/>
      <c r="L61" s="38"/>
      <c r="M61" s="52" t="s">
        <v>84</v>
      </c>
      <c r="N61" s="46"/>
      <c r="O61" s="38"/>
      <c r="P61" s="52" t="s">
        <v>84</v>
      </c>
      <c r="Q61" s="46"/>
      <c r="R61" s="38"/>
      <c r="S61" s="52" t="s">
        <v>84</v>
      </c>
      <c r="T61" s="46"/>
      <c r="U61" s="38"/>
      <c r="V61" s="52" t="s">
        <v>84</v>
      </c>
      <c r="W61" s="46"/>
      <c r="X61" s="38"/>
      <c r="Y61" s="52" t="s">
        <v>84</v>
      </c>
      <c r="Z61" s="46"/>
      <c r="AA61" s="38"/>
      <c r="AB61" s="52" t="s">
        <v>84</v>
      </c>
      <c r="AC61" s="46"/>
      <c r="AD61" s="38"/>
      <c r="AE61" s="52" t="s">
        <v>84</v>
      </c>
      <c r="AF61" s="46"/>
      <c r="AG61" s="38"/>
      <c r="AH61" s="52" t="s">
        <v>84</v>
      </c>
      <c r="AI61" s="184"/>
      <c r="AJ61" s="38"/>
      <c r="AK61" s="52" t="s">
        <v>84</v>
      </c>
      <c r="AL61" s="184"/>
      <c r="AM61" s="38"/>
      <c r="AN61" s="52" t="s">
        <v>84</v>
      </c>
      <c r="AO61" s="46"/>
      <c r="AP61" s="38"/>
      <c r="AQ61" s="52" t="s">
        <v>84</v>
      </c>
      <c r="AR61" s="46"/>
      <c r="AS61" s="38"/>
      <c r="AT61" s="52" t="s">
        <v>84</v>
      </c>
      <c r="AU61" s="46"/>
      <c r="AV61" s="38"/>
      <c r="AW61" s="52" t="s">
        <v>84</v>
      </c>
      <c r="AX61" s="46"/>
      <c r="AY61" s="38"/>
      <c r="AZ61" s="52" t="s">
        <v>84</v>
      </c>
      <c r="BA61" s="46"/>
      <c r="BB61" s="38"/>
      <c r="BC61" s="52" t="s">
        <v>84</v>
      </c>
      <c r="BD61" s="46"/>
      <c r="BE61" s="38"/>
      <c r="BF61" s="52" t="s">
        <v>84</v>
      </c>
      <c r="BG61" s="46"/>
      <c r="BH61" s="38"/>
      <c r="BI61" s="52" t="s">
        <v>84</v>
      </c>
      <c r="BJ61" s="46"/>
      <c r="BK61" s="38"/>
      <c r="BL61" s="52" t="s">
        <v>84</v>
      </c>
      <c r="BM61" s="46"/>
      <c r="BN61" s="38"/>
      <c r="BO61" s="52" t="s">
        <v>84</v>
      </c>
      <c r="BP61" s="46"/>
      <c r="BQ61" s="38"/>
      <c r="BR61" s="52" t="s">
        <v>84</v>
      </c>
      <c r="BS61" s="46"/>
      <c r="BT61" s="38"/>
      <c r="BU61" s="52" t="s">
        <v>84</v>
      </c>
      <c r="BV61" s="46"/>
      <c r="BW61" s="38"/>
      <c r="BX61" s="52" t="s">
        <v>84</v>
      </c>
      <c r="BY61" s="46"/>
      <c r="BZ61" s="38"/>
      <c r="CA61" s="52" t="s">
        <v>84</v>
      </c>
      <c r="CB61" s="46"/>
      <c r="CC61" s="38"/>
      <c r="CD61" s="52" t="s">
        <v>84</v>
      </c>
      <c r="CE61" s="46"/>
      <c r="CF61" s="38"/>
      <c r="CG61" s="52" t="s">
        <v>84</v>
      </c>
      <c r="CH61" s="46"/>
      <c r="CI61" s="38"/>
      <c r="CJ61" s="52" t="s">
        <v>84</v>
      </c>
      <c r="CK61" s="46"/>
      <c r="CL61" s="38"/>
      <c r="CM61" s="52" t="s">
        <v>84</v>
      </c>
      <c r="CN61" s="46"/>
      <c r="CO61" s="37"/>
      <c r="CP61" s="52" t="s">
        <v>84</v>
      </c>
      <c r="CQ61" s="46"/>
    </row>
    <row r="62" spans="1:95" s="13" customFormat="1" ht="15" customHeight="1" x14ac:dyDescent="0.25">
      <c r="A62" s="62"/>
      <c r="B62" s="62" t="s">
        <v>32</v>
      </c>
      <c r="C62" s="62"/>
      <c r="D62" s="343" t="s">
        <v>86</v>
      </c>
      <c r="E62" s="344"/>
      <c r="F62" s="312"/>
      <c r="G62" s="313"/>
      <c r="H62" s="314"/>
      <c r="I62" s="312"/>
      <c r="J62" s="313"/>
      <c r="K62" s="314"/>
      <c r="L62" s="312"/>
      <c r="M62" s="313"/>
      <c r="N62" s="314"/>
      <c r="O62" s="312"/>
      <c r="P62" s="313"/>
      <c r="Q62" s="314"/>
      <c r="R62" s="312"/>
      <c r="S62" s="313"/>
      <c r="T62" s="314"/>
      <c r="U62" s="312"/>
      <c r="V62" s="313"/>
      <c r="W62" s="314"/>
      <c r="X62" s="312"/>
      <c r="Y62" s="313"/>
      <c r="Z62" s="314"/>
      <c r="AA62" s="312"/>
      <c r="AB62" s="313"/>
      <c r="AC62" s="314"/>
      <c r="AD62" s="312"/>
      <c r="AE62" s="313"/>
      <c r="AF62" s="314"/>
      <c r="AG62" s="312"/>
      <c r="AH62" s="313"/>
      <c r="AI62" s="314"/>
      <c r="AJ62" s="312"/>
      <c r="AK62" s="313"/>
      <c r="AL62" s="314"/>
      <c r="AM62" s="312"/>
      <c r="AN62" s="313"/>
      <c r="AO62" s="314"/>
      <c r="AP62" s="312"/>
      <c r="AQ62" s="313"/>
      <c r="AR62" s="314"/>
      <c r="AS62" s="312"/>
      <c r="AT62" s="313"/>
      <c r="AU62" s="314"/>
      <c r="AV62" s="312"/>
      <c r="AW62" s="313"/>
      <c r="AX62" s="314"/>
      <c r="AY62" s="312"/>
      <c r="AZ62" s="313"/>
      <c r="BA62" s="314"/>
      <c r="BB62" s="312"/>
      <c r="BC62" s="313"/>
      <c r="BD62" s="314"/>
      <c r="BE62" s="312"/>
      <c r="BF62" s="313"/>
      <c r="BG62" s="314"/>
      <c r="BH62" s="312"/>
      <c r="BI62" s="313"/>
      <c r="BJ62" s="314"/>
      <c r="BK62" s="312"/>
      <c r="BL62" s="313"/>
      <c r="BM62" s="314"/>
      <c r="BN62" s="312"/>
      <c r="BO62" s="313"/>
      <c r="BP62" s="314"/>
      <c r="BQ62" s="312"/>
      <c r="BR62" s="313"/>
      <c r="BS62" s="314"/>
      <c r="BT62" s="312"/>
      <c r="BU62" s="313"/>
      <c r="BV62" s="314"/>
      <c r="BW62" s="312"/>
      <c r="BX62" s="313"/>
      <c r="BY62" s="314"/>
      <c r="BZ62" s="312"/>
      <c r="CA62" s="313"/>
      <c r="CB62" s="314"/>
      <c r="CC62" s="312"/>
      <c r="CD62" s="313"/>
      <c r="CE62" s="314"/>
      <c r="CF62" s="312"/>
      <c r="CG62" s="313"/>
      <c r="CH62" s="314"/>
      <c r="CI62" s="312"/>
      <c r="CJ62" s="313"/>
      <c r="CK62" s="314"/>
      <c r="CL62" s="312"/>
      <c r="CM62" s="313"/>
      <c r="CN62" s="314"/>
      <c r="CO62" s="312"/>
      <c r="CP62" s="313"/>
      <c r="CQ62" s="313"/>
    </row>
    <row r="63" spans="1:95" s="13" customFormat="1" ht="15" customHeight="1" x14ac:dyDescent="0.25">
      <c r="A63" s="62"/>
      <c r="B63" s="62" t="s">
        <v>32</v>
      </c>
      <c r="C63" s="62"/>
      <c r="D63" s="338" t="s">
        <v>87</v>
      </c>
      <c r="E63" s="339"/>
      <c r="F63" s="38"/>
      <c r="G63" s="53" t="s">
        <v>88</v>
      </c>
      <c r="H63" s="47"/>
      <c r="I63" s="38"/>
      <c r="J63" s="53" t="s">
        <v>88</v>
      </c>
      <c r="K63" s="47"/>
      <c r="L63" s="38"/>
      <c r="M63" s="53" t="s">
        <v>88</v>
      </c>
      <c r="N63" s="47"/>
      <c r="O63" s="38"/>
      <c r="P63" s="53" t="s">
        <v>88</v>
      </c>
      <c r="Q63" s="47"/>
      <c r="R63" s="38"/>
      <c r="S63" s="53" t="s">
        <v>88</v>
      </c>
      <c r="T63" s="47"/>
      <c r="U63" s="38"/>
      <c r="V63" s="53" t="s">
        <v>88</v>
      </c>
      <c r="W63" s="47"/>
      <c r="X63" s="38"/>
      <c r="Y63" s="53" t="s">
        <v>88</v>
      </c>
      <c r="Z63" s="47"/>
      <c r="AA63" s="38"/>
      <c r="AB63" s="53" t="s">
        <v>88</v>
      </c>
      <c r="AC63" s="47"/>
      <c r="AD63" s="38"/>
      <c r="AE63" s="53" t="s">
        <v>88</v>
      </c>
      <c r="AF63" s="47"/>
      <c r="AG63" s="38"/>
      <c r="AH63" s="53" t="s">
        <v>88</v>
      </c>
      <c r="AI63" s="47"/>
      <c r="AJ63" s="38"/>
      <c r="AK63" s="53" t="s">
        <v>88</v>
      </c>
      <c r="AL63" s="47"/>
      <c r="AM63" s="38"/>
      <c r="AN63" s="53" t="s">
        <v>88</v>
      </c>
      <c r="AO63" s="47"/>
      <c r="AP63" s="38"/>
      <c r="AQ63" s="53" t="s">
        <v>88</v>
      </c>
      <c r="AR63" s="47"/>
      <c r="AS63" s="38"/>
      <c r="AT63" s="53" t="s">
        <v>88</v>
      </c>
      <c r="AU63" s="47"/>
      <c r="AV63" s="38"/>
      <c r="AW63" s="53" t="s">
        <v>88</v>
      </c>
      <c r="AX63" s="47"/>
      <c r="AY63" s="38"/>
      <c r="AZ63" s="53" t="s">
        <v>88</v>
      </c>
      <c r="BA63" s="47"/>
      <c r="BB63" s="38"/>
      <c r="BC63" s="53" t="s">
        <v>88</v>
      </c>
      <c r="BD63" s="47"/>
      <c r="BE63" s="38"/>
      <c r="BF63" s="53" t="s">
        <v>88</v>
      </c>
      <c r="BG63" s="47"/>
      <c r="BH63" s="38"/>
      <c r="BI63" s="53" t="s">
        <v>88</v>
      </c>
      <c r="BJ63" s="47"/>
      <c r="BK63" s="38"/>
      <c r="BL63" s="53" t="s">
        <v>88</v>
      </c>
      <c r="BM63" s="47"/>
      <c r="BN63" s="38"/>
      <c r="BO63" s="53" t="s">
        <v>88</v>
      </c>
      <c r="BP63" s="47"/>
      <c r="BQ63" s="38"/>
      <c r="BR63" s="53" t="s">
        <v>88</v>
      </c>
      <c r="BS63" s="47"/>
      <c r="BT63" s="38"/>
      <c r="BU63" s="53" t="s">
        <v>88</v>
      </c>
      <c r="BV63" s="47"/>
      <c r="BW63" s="38"/>
      <c r="BX63" s="53" t="s">
        <v>88</v>
      </c>
      <c r="BY63" s="47"/>
      <c r="BZ63" s="38"/>
      <c r="CA63" s="53" t="s">
        <v>88</v>
      </c>
      <c r="CB63" s="47"/>
      <c r="CC63" s="38"/>
      <c r="CD63" s="53" t="s">
        <v>88</v>
      </c>
      <c r="CE63" s="47"/>
      <c r="CF63" s="38"/>
      <c r="CG63" s="53" t="s">
        <v>88</v>
      </c>
      <c r="CH63" s="47"/>
      <c r="CI63" s="38"/>
      <c r="CJ63" s="53" t="s">
        <v>88</v>
      </c>
      <c r="CK63" s="47"/>
      <c r="CL63" s="38"/>
      <c r="CM63" s="53" t="s">
        <v>88</v>
      </c>
      <c r="CN63" s="47"/>
      <c r="CO63" s="37"/>
      <c r="CP63" s="53" t="s">
        <v>88</v>
      </c>
      <c r="CQ63" s="47"/>
    </row>
    <row r="64" spans="1:95" s="13" customFormat="1" ht="15" customHeight="1" x14ac:dyDescent="0.25">
      <c r="A64" s="62"/>
      <c r="B64" s="62" t="s">
        <v>32</v>
      </c>
      <c r="C64" s="62"/>
      <c r="D64" s="341" t="s">
        <v>89</v>
      </c>
      <c r="E64" s="342"/>
      <c r="F64" s="300" t="str">
        <f>IF(RIGHT(IF(OR(F65="",F66="",F67="",F68="",F69=""),"",IF(CONCATENATE(IF(F65="Yes","C-Statistic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",""),IF(F70="Yes",H70,"")))),2)="/ ",LEFT(IF(OR(F65="",F66="",F67="",F68="",F69=""),"",IF(CONCATENATE(IF(F65="Yes","C-Statistic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",""),IF(F70="Yes",H70,"")))),LEN(IF(OR(F65="",F66="",F67="",F68="",F69=""),"",IF(CONCATENATE(IF(F65="Yes","C-Statistic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",""),IF(F70="Yes",H70,"")))))-2),IF(OR(F65="",F66="",F67="",F68="",F69=""),"",IF(CONCATENATE(IF(F65="Yes","C-Statistic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f>
        <v/>
      </c>
      <c r="G64" s="301"/>
      <c r="H64" s="301"/>
      <c r="I64" s="300" t="str">
        <f>IF(RIGHT(IF(OR(I65="",I66="",I67="",I68="",I69=""),"",IF(CONCATENATE(IF(I65="Yes","C-Statistic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",""),IF(I70="Yes",K70,"")))),2)="/ ",LEFT(IF(OR(I65="",I66="",I67="",I68="",I69=""),"",IF(CONCATENATE(IF(I65="Yes","C-Statistic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",""),IF(I70="Yes",K70,"")))),LEN(IF(OR(I65="",I66="",I67="",I68="",I69=""),"",IF(CONCATENATE(IF(I65="Yes","C-Statistic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",""),IF(I70="Yes",K70,"")))))-2),IF(OR(I65="",I66="",I67="",I68="",I69=""),"",IF(CONCATENATE(IF(I65="Yes","C-Statistic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f>
        <v/>
      </c>
      <c r="J64" s="301"/>
      <c r="K64" s="301"/>
      <c r="L64" s="300" t="str">
        <f>IF(RIGHT(IF(OR(L65="",L66="",L67="",L68="",L69=""),"",IF(CONCATENATE(IF(L65="Yes","C-Statistic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",""),IF(L70="Yes",N70,"")))),2)="/ ",LEFT(IF(OR(L65="",L66="",L67="",L68="",L69=""),"",IF(CONCATENATE(IF(L65="Yes","C-Statistic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",""),IF(L70="Yes",N70,"")))),LEN(IF(OR(L65="",L66="",L67="",L68="",L69=""),"",IF(CONCATENATE(IF(L65="Yes","C-Statistic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",""),IF(L70="Yes",N70,"")))))-2),IF(OR(L65="",L66="",L67="",L68="",L69=""),"",IF(CONCATENATE(IF(L65="Yes","C-Statistic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f>
        <v/>
      </c>
      <c r="M64" s="301"/>
      <c r="N64" s="301"/>
      <c r="O64" s="300" t="str">
        <f>IF(RIGHT(IF(OR(O65="",O66="",O67="",O68="",O69=""),"",IF(CONCATENATE(IF(O65="Yes","C-Statistic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",""),IF(O70="Yes",Q70,"")))),2)="/ ",LEFT(IF(OR(O65="",O66="",O67="",O68="",O69=""),"",IF(CONCATENATE(IF(O65="Yes","C-Statistic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",""),IF(O70="Yes",Q70,"")))),LEN(IF(OR(O65="",O66="",O67="",O68="",O69=""),"",IF(CONCATENATE(IF(O65="Yes","C-Statistic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",""),IF(O70="Yes",Q70,"")))))-2),IF(OR(O65="",O66="",O67="",O68="",O69=""),"",IF(CONCATENATE(IF(O65="Yes","C-Statistic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f>
        <v/>
      </c>
      <c r="P64" s="301"/>
      <c r="Q64" s="301"/>
      <c r="R64" s="300" t="str">
        <f>IF(RIGHT(IF(OR(R65="",R66="",R67="",R68="",R69=""),"",IF(CONCATENATE(IF(R65="Yes","C-Statistic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",""),IF(R70="Yes",T70,"")))),2)="/ ",LEFT(IF(OR(R65="",R66="",R67="",R68="",R69=""),"",IF(CONCATENATE(IF(R65="Yes","C-Statistic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",""),IF(R70="Yes",T70,"")))),LEN(IF(OR(R65="",R66="",R67="",R68="",R69=""),"",IF(CONCATENATE(IF(R65="Yes","C-Statistic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",""),IF(R70="Yes",T70,"")))))-2),IF(OR(R65="",R66="",R67="",R68="",R69=""),"",IF(CONCATENATE(IF(R65="Yes","C-Statistic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f>
        <v/>
      </c>
      <c r="S64" s="301"/>
      <c r="T64" s="301"/>
      <c r="U64" s="300" t="str">
        <f>IF(RIGHT(IF(OR(U65="",U66="",U67="",U68="",U69=""),"",IF(CONCATENATE(IF(U65="Yes","C-Statistic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",""),IF(U70="Yes",W70,"")))),2)="/ ",LEFT(IF(OR(U65="",U66="",U67="",U68="",U69=""),"",IF(CONCATENATE(IF(U65="Yes","C-Statistic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",""),IF(U70="Yes",W70,"")))),LEN(IF(OR(U65="",U66="",U67="",U68="",U69=""),"",IF(CONCATENATE(IF(U65="Yes","C-Statistic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",""),IF(U70="Yes",W70,"")))))-2),IF(OR(U65="",U66="",U67="",U68="",U69=""),"",IF(CONCATENATE(IF(U65="Yes","C-Statistic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f>
        <v/>
      </c>
      <c r="V64" s="301"/>
      <c r="W64" s="301"/>
      <c r="X64" s="300" t="str">
        <f>IF(RIGHT(IF(OR(X65="",X66="",X67="",X68="",X69=""),"",IF(CONCATENATE(IF(X65="Yes","C-Statistic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",""),IF(X70="Yes",Z70,"")))),2)="/ ",LEFT(IF(OR(X65="",X66="",X67="",X68="",X69=""),"",IF(CONCATENATE(IF(X65="Yes","C-Statistic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",""),IF(X70="Yes",Z70,"")))),LEN(IF(OR(X65="",X66="",X67="",X68="",X69=""),"",IF(CONCATENATE(IF(X65="Yes","C-Statistic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",""),IF(X70="Yes",Z70,"")))))-2),IF(OR(X65="",X66="",X67="",X68="",X69=""),"",IF(CONCATENATE(IF(X65="Yes","C-Statistic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f>
        <v/>
      </c>
      <c r="Y64" s="301"/>
      <c r="Z64" s="301"/>
      <c r="AA64" s="300" t="str">
        <f>IF(RIGHT(IF(OR(AA65="",AA66="",AA67="",AA68="",AA69=""),"",IF(CONCATENATE(IF(AA65="Yes","C-Statistic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",""),IF(AA70="Yes",AC70,"")))),2)="/ ",LEFT(IF(OR(AA65="",AA66="",AA67="",AA68="",AA69=""),"",IF(CONCATENATE(IF(AA65="Yes","C-Statistic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",""),IF(AA70="Yes",AC70,"")))),LEN(IF(OR(AA65="",AA66="",AA67="",AA68="",AA69=""),"",IF(CONCATENATE(IF(AA65="Yes","C-Statistic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",""),IF(AA70="Yes",AC70,"")))))-2),IF(OR(AA65="",AA66="",AA67="",AA68="",AA69=""),"",IF(CONCATENATE(IF(AA65="Yes","C-Statistic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f>
        <v/>
      </c>
      <c r="AB64" s="301"/>
      <c r="AC64" s="301"/>
      <c r="AD64" s="300" t="str">
        <f>IF(RIGHT(IF(OR(AD65="",AD66="",AD67="",AD68="",AD69=""),"",IF(CONCATENATE(IF(AD65="Yes","C-Statistic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",""),IF(AD70="Yes",AF70,"")))),2)="/ ",LEFT(IF(OR(AD65="",AD66="",AD67="",AD68="",AD69=""),"",IF(CONCATENATE(IF(AD65="Yes","C-Statistic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",""),IF(AD70="Yes",AF70,"")))),LEN(IF(OR(AD65="",AD66="",AD67="",AD68="",AD69=""),"",IF(CONCATENATE(IF(AD65="Yes","C-Statistic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",""),IF(AD70="Yes",AF70,"")))))-2),IF(OR(AD65="",AD66="",AD67="",AD68="",AD69=""),"",IF(CONCATENATE(IF(AD65="Yes","C-Statistic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f>
        <v/>
      </c>
      <c r="AE64" s="301"/>
      <c r="AF64" s="301"/>
      <c r="AG64" s="300" t="str">
        <f>IF(RIGHT(IF(OR(AG65="",AG66="",AG67="",AG68="",AG69=""),"",IF(CONCATENATE(IF(AG65="Yes","C-Statistic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",""),IF(AG70="Yes",AI70,"")))),2)="/ ",LEFT(IF(OR(AG65="",AG66="",AG67="",AG68="",AG69=""),"",IF(CONCATENATE(IF(AG65="Yes","C-Statistic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",""),IF(AG70="Yes",AI70,"")))),LEN(IF(OR(AG65="",AG66="",AG67="",AG68="",AG69=""),"",IF(CONCATENATE(IF(AG65="Yes","C-Statistic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",""),IF(AG70="Yes",AI70,"")))))-2),IF(OR(AG65="",AG66="",AG67="",AG68="",AG69=""),"",IF(CONCATENATE(IF(AG65="Yes","C-Statistic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f>
        <v/>
      </c>
      <c r="AH64" s="301"/>
      <c r="AI64" s="301"/>
      <c r="AJ64" s="300" t="str">
        <f>IF(RIGHT(IF(OR(AJ65="",AJ66="",AJ67="",AJ68="",AJ69=""),"",IF(CONCATENATE(IF(AJ65="Yes","C-Statistic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",""),IF(AJ70="Yes",AL70,"")))),2)="/ ",LEFT(IF(OR(AJ65="",AJ66="",AJ67="",AJ68="",AJ69=""),"",IF(CONCATENATE(IF(AJ65="Yes","C-Statistic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",""),IF(AJ70="Yes",AL70,"")))),LEN(IF(OR(AJ65="",AJ66="",AJ67="",AJ68="",AJ69=""),"",IF(CONCATENATE(IF(AJ65="Yes","C-Statistic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",""),IF(AJ70="Yes",AL70,"")))))-2),IF(OR(AJ65="",AJ66="",AJ67="",AJ68="",AJ69=""),"",IF(CONCATENATE(IF(AJ65="Yes","C-Statistic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f>
        <v/>
      </c>
      <c r="AK64" s="301"/>
      <c r="AL64" s="301"/>
      <c r="AM64" s="300" t="str">
        <f>IF(RIGHT(IF(OR(AM65="",AM66="",AM67="",AM68="",AM69=""),"",IF(CONCATENATE(IF(AM65="Yes","C-Statistic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",""),IF(AM70="Yes",AO70,"")))),2)="/ ",LEFT(IF(OR(AM65="",AM66="",AM67="",AM68="",AM69=""),"",IF(CONCATENATE(IF(AM65="Yes","C-Statistic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",""),IF(AM70="Yes",AO70,"")))),LEN(IF(OR(AM65="",AM66="",AM67="",AM68="",AM69=""),"",IF(CONCATENATE(IF(AM65="Yes","C-Statistic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",""),IF(AM70="Yes",AO70,"")))))-2),IF(OR(AM65="",AM66="",AM67="",AM68="",AM69=""),"",IF(CONCATENATE(IF(AM65="Yes","C-Statistic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f>
        <v/>
      </c>
      <c r="AN64" s="301"/>
      <c r="AO64" s="301"/>
      <c r="AP64" s="300" t="str">
        <f>IF(RIGHT(IF(OR(AP65="",AP66="",AP67="",AP68="",AP69=""),"",IF(CONCATENATE(IF(AP65="Yes","C-Statistic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",""),IF(AP70="Yes",AR70,"")))),2)="/ ",LEFT(IF(OR(AP65="",AP66="",AP67="",AP68="",AP69=""),"",IF(CONCATENATE(IF(AP65="Yes","C-Statistic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",""),IF(AP70="Yes",AR70,"")))),LEN(IF(OR(AP65="",AP66="",AP67="",AP68="",AP69=""),"",IF(CONCATENATE(IF(AP65="Yes","C-Statistic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",""),IF(AP70="Yes",AR70,"")))))-2),IF(OR(AP65="",AP66="",AP67="",AP68="",AP69=""),"",IF(CONCATENATE(IF(AP65="Yes","C-Statistic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f>
        <v/>
      </c>
      <c r="AQ64" s="301"/>
      <c r="AR64" s="301"/>
      <c r="AS64" s="300" t="str">
        <f>IF(RIGHT(IF(OR(AS65="",AS66="",AS67="",AS68="",AS69=""),"",IF(CONCATENATE(IF(AS65="Yes","C-Statistic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",""),IF(AS70="Yes",AU70,"")))),2)="/ ",LEFT(IF(OR(AS65="",AS66="",AS67="",AS68="",AS69=""),"",IF(CONCATENATE(IF(AS65="Yes","C-Statistic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",""),IF(AS70="Yes",AU70,"")))),LEN(IF(OR(AS65="",AS66="",AS67="",AS68="",AS69=""),"",IF(CONCATENATE(IF(AS65="Yes","C-Statistic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",""),IF(AS70="Yes",AU70,"")))))-2),IF(OR(AS65="",AS66="",AS67="",AS68="",AS69=""),"",IF(CONCATENATE(IF(AS65="Yes","C-Statistic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f>
        <v/>
      </c>
      <c r="AT64" s="301"/>
      <c r="AU64" s="301"/>
      <c r="AV64" s="300" t="str">
        <f>IF(RIGHT(IF(OR(AV65="",AV66="",AV67="",AV68="",AV69=""),"",IF(CONCATENATE(IF(AV65="Yes","C-Statistic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",""),IF(AV70="Yes",AX70,"")))),2)="/ ",LEFT(IF(OR(AV65="",AV66="",AV67="",AV68="",AV69=""),"",IF(CONCATENATE(IF(AV65="Yes","C-Statistic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",""),IF(AV70="Yes",AX70,"")))),LEN(IF(OR(AV65="",AV66="",AV67="",AV68="",AV69=""),"",IF(CONCATENATE(IF(AV65="Yes","C-Statistic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",""),IF(AV70="Yes",AX70,"")))))-2),IF(OR(AV65="",AV66="",AV67="",AV68="",AV69=""),"",IF(CONCATENATE(IF(AV65="Yes","C-Statistic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f>
        <v/>
      </c>
      <c r="AW64" s="301"/>
      <c r="AX64" s="301"/>
      <c r="AY64" s="300" t="str">
        <f>IF(RIGHT(IF(OR(AY65="",AY66="",AY67="",AY68="",AY69=""),"",IF(CONCATENATE(IF(AY65="Yes","C-Statistic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",""),IF(AY70="Yes",BA70,"")))),2)="/ ",LEFT(IF(OR(AY65="",AY66="",AY67="",AY68="",AY69=""),"",IF(CONCATENATE(IF(AY65="Yes","C-Statistic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",""),IF(AY70="Yes",BA70,"")))),LEN(IF(OR(AY65="",AY66="",AY67="",AY68="",AY69=""),"",IF(CONCATENATE(IF(AY65="Yes","C-Statistic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",""),IF(AY70="Yes",BA70,"")))))-2),IF(OR(AY65="",AY66="",AY67="",AY68="",AY69=""),"",IF(CONCATENATE(IF(AY65="Yes","C-Statistic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f>
        <v/>
      </c>
      <c r="AZ64" s="301"/>
      <c r="BA64" s="301"/>
      <c r="BB64" s="300" t="str">
        <f>IF(RIGHT(IF(OR(BB65="",BB66="",BB67="",BB68="",BB69=""),"",IF(CONCATENATE(IF(BB65="Yes","C-Statistic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",""),IF(BB70="Yes",BD70,"")))),2)="/ ",LEFT(IF(OR(BB65="",BB66="",BB67="",BB68="",BB69=""),"",IF(CONCATENATE(IF(BB65="Yes","C-Statistic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",""),IF(BB70="Yes",BD70,"")))),LEN(IF(OR(BB65="",BB66="",BB67="",BB68="",BB69=""),"",IF(CONCATENATE(IF(BB65="Yes","C-Statistic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",""),IF(BB70="Yes",BD70,"")))))-2),IF(OR(BB65="",BB66="",BB67="",BB68="",BB69=""),"",IF(CONCATENATE(IF(BB65="Yes","C-Statistic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f>
        <v/>
      </c>
      <c r="BC64" s="301"/>
      <c r="BD64" s="301"/>
      <c r="BE64" s="300" t="str">
        <f>IF(RIGHT(IF(OR(BE65="",BE66="",BE67="",BE68="",BE69=""),"",IF(CONCATENATE(IF(BE65="Yes","C-Statistic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",""),IF(BE70="Yes",BG70,"")))),2)="/ ",LEFT(IF(OR(BE65="",BE66="",BE67="",BE68="",BE69=""),"",IF(CONCATENATE(IF(BE65="Yes","C-Statistic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",""),IF(BE70="Yes",BG70,"")))),LEN(IF(OR(BE65="",BE66="",BE67="",BE68="",BE69=""),"",IF(CONCATENATE(IF(BE65="Yes","C-Statistic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",""),IF(BE70="Yes",BG70,"")))))-2),IF(OR(BE65="",BE66="",BE67="",BE68="",BE69=""),"",IF(CONCATENATE(IF(BE65="Yes","C-Statistic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f>
        <v/>
      </c>
      <c r="BF64" s="301"/>
      <c r="BG64" s="301"/>
      <c r="BH64" s="300" t="str">
        <f>IF(RIGHT(IF(OR(BH65="",BH66="",BH67="",BH68="",BH69=""),"",IF(CONCATENATE(IF(BH65="Yes","C-Statistic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",""),IF(BH70="Yes",BJ70,"")))),2)="/ ",LEFT(IF(OR(BH65="",BH66="",BH67="",BH68="",BH69=""),"",IF(CONCATENATE(IF(BH65="Yes","C-Statistic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",""),IF(BH70="Yes",BJ70,"")))),LEN(IF(OR(BH65="",BH66="",BH67="",BH68="",BH69=""),"",IF(CONCATENATE(IF(BH65="Yes","C-Statistic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",""),IF(BH70="Yes",BJ70,"")))))-2),IF(OR(BH65="",BH66="",BH67="",BH68="",BH69=""),"",IF(CONCATENATE(IF(BH65="Yes","C-Statistic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f>
        <v/>
      </c>
      <c r="BI64" s="301"/>
      <c r="BJ64" s="301"/>
      <c r="BK64" s="300" t="str">
        <f>IF(RIGHT(IF(OR(BK65="",BK66="",BK67="",BK68="",BK69=""),"",IF(CONCATENATE(IF(BK65="Yes","C-Statistic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",""),IF(BK70="Yes",BM70,"")))),2)="/ ",LEFT(IF(OR(BK65="",BK66="",BK67="",BK68="",BK69=""),"",IF(CONCATENATE(IF(BK65="Yes","C-Statistic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",""),IF(BK70="Yes",BM70,"")))),LEN(IF(OR(BK65="",BK66="",BK67="",BK68="",BK69=""),"",IF(CONCATENATE(IF(BK65="Yes","C-Statistic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",""),IF(BK70="Yes",BM70,"")))))-2),IF(OR(BK65="",BK66="",BK67="",BK68="",BK69=""),"",IF(CONCATENATE(IF(BK65="Yes","C-Statistic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f>
        <v/>
      </c>
      <c r="BL64" s="301"/>
      <c r="BM64" s="301"/>
      <c r="BN64" s="300" t="str">
        <f>IF(RIGHT(IF(OR(BN65="",BN66="",BN67="",BN68="",BN69=""),"",IF(CONCATENATE(IF(BN65="Yes","C-Statistic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",""),IF(BN70="Yes",BP70,"")))),2)="/ ",LEFT(IF(OR(BN65="",BN66="",BN67="",BN68="",BN69=""),"",IF(CONCATENATE(IF(BN65="Yes","C-Statistic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",""),IF(BN70="Yes",BP70,"")))),LEN(IF(OR(BN65="",BN66="",BN67="",BN68="",BN69=""),"",IF(CONCATENATE(IF(BN65="Yes","C-Statistic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",""),IF(BN70="Yes",BP70,"")))))-2),IF(OR(BN65="",BN66="",BN67="",BN68="",BN69=""),"",IF(CONCATENATE(IF(BN65="Yes","C-Statistic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f>
        <v/>
      </c>
      <c r="BO64" s="301"/>
      <c r="BP64" s="301"/>
      <c r="BQ64" s="300" t="str">
        <f>IF(RIGHT(IF(OR(BQ65="",BQ66="",BQ67="",BQ68="",BQ69=""),"",IF(CONCATENATE(IF(BQ65="Yes","C-Statistic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",""),IF(BQ70="Yes",BS70,"")))),2)="/ ",LEFT(IF(OR(BQ65="",BQ66="",BQ67="",BQ68="",BQ69=""),"",IF(CONCATENATE(IF(BQ65="Yes","C-Statistic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",""),IF(BQ70="Yes",BS70,"")))),LEN(IF(OR(BQ65="",BQ66="",BQ67="",BQ68="",BQ69=""),"",IF(CONCATENATE(IF(BQ65="Yes","C-Statistic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",""),IF(BQ70="Yes",BS70,"")))))-2),IF(OR(BQ65="",BQ66="",BQ67="",BQ68="",BQ69=""),"",IF(CONCATENATE(IF(BQ65="Yes","C-Statistic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f>
        <v/>
      </c>
      <c r="BR64" s="301"/>
      <c r="BS64" s="301"/>
      <c r="BT64" s="300" t="str">
        <f>IF(RIGHT(IF(OR(BT65="",BT66="",BT67="",BT68="",BT69=""),"",IF(CONCATENATE(IF(BT65="Yes","C-Statistic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",""),IF(BT70="Yes",BV70,"")))),2)="/ ",LEFT(IF(OR(BT65="",BT66="",BT67="",BT68="",BT69=""),"",IF(CONCATENATE(IF(BT65="Yes","C-Statistic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",""),IF(BT70="Yes",BV70,"")))),LEN(IF(OR(BT65="",BT66="",BT67="",BT68="",BT69=""),"",IF(CONCATENATE(IF(BT65="Yes","C-Statistic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",""),IF(BT70="Yes",BV70,"")))))-2),IF(OR(BT65="",BT66="",BT67="",BT68="",BT69=""),"",IF(CONCATENATE(IF(BT65="Yes","C-Statistic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f>
        <v/>
      </c>
      <c r="BU64" s="301"/>
      <c r="BV64" s="301"/>
      <c r="BW64" s="300" t="str">
        <f>IF(RIGHT(IF(OR(BW65="",BW66="",BW67="",BW68="",BW69=""),"",IF(CONCATENATE(IF(BW65="Yes","C-Statistic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",""),IF(BW70="Yes",BY70,"")))),2)="/ ",LEFT(IF(OR(BW65="",BW66="",BW67="",BW68="",BW69=""),"",IF(CONCATENATE(IF(BW65="Yes","C-Statistic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",""),IF(BW70="Yes",BY70,"")))),LEN(IF(OR(BW65="",BW66="",BW67="",BW68="",BW69=""),"",IF(CONCATENATE(IF(BW65="Yes","C-Statistic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",""),IF(BW70="Yes",BY70,"")))))-2),IF(OR(BW65="",BW66="",BW67="",BW68="",BW69=""),"",IF(CONCATENATE(IF(BW65="Yes","C-Statistic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f>
        <v/>
      </c>
      <c r="BX64" s="301"/>
      <c r="BY64" s="301"/>
      <c r="BZ64" s="300" t="str">
        <f>IF(RIGHT(IF(OR(BZ65="",BZ66="",BZ67="",BZ68="",BZ69=""),"",IF(CONCATENATE(IF(BZ65="Yes","C-Statistic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",""),IF(BZ70="Yes",CB70,"")))),2)="/ ",LEFT(IF(OR(BZ65="",BZ66="",BZ67="",BZ68="",BZ69=""),"",IF(CONCATENATE(IF(BZ65="Yes","C-Statistic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",""),IF(BZ70="Yes",CB70,"")))),LEN(IF(OR(BZ65="",BZ66="",BZ67="",BZ68="",BZ69=""),"",IF(CONCATENATE(IF(BZ65="Yes","C-Statistic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",""),IF(BZ70="Yes",CB70,"")))))-2),IF(OR(BZ65="",BZ66="",BZ67="",BZ68="",BZ69=""),"",IF(CONCATENATE(IF(BZ65="Yes","C-Statistic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f>
        <v/>
      </c>
      <c r="CA64" s="301"/>
      <c r="CB64" s="301"/>
      <c r="CC64" s="300" t="str">
        <f>IF(RIGHT(IF(OR(CC65="",CC66="",CC67="",CC68="",CC69=""),"",IF(CONCATENATE(IF(CC65="Yes","C-Statistic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",""),IF(CC70="Yes",CE70,"")))),2)="/ ",LEFT(IF(OR(CC65="",CC66="",CC67="",CC68="",CC69=""),"",IF(CONCATENATE(IF(CC65="Yes","C-Statistic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",""),IF(CC70="Yes",CE70,"")))),LEN(IF(OR(CC65="",CC66="",CC67="",CC68="",CC69=""),"",IF(CONCATENATE(IF(CC65="Yes","C-Statistic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",""),IF(CC70="Yes",CE70,"")))))-2),IF(OR(CC65="",CC66="",CC67="",CC68="",CC69=""),"",IF(CONCATENATE(IF(CC65="Yes","C-Statistic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f>
        <v/>
      </c>
      <c r="CD64" s="301"/>
      <c r="CE64" s="301"/>
      <c r="CF64" s="300" t="str">
        <f>IF(RIGHT(IF(OR(CF65="",CF66="",CF67="",CF68="",CF69=""),"",IF(CONCATENATE(IF(CF65="Yes","C-Statistic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",""),IF(CF70="Yes",CH70,"")))),2)="/ ",LEFT(IF(OR(CF65="",CF66="",CF67="",CF68="",CF69=""),"",IF(CONCATENATE(IF(CF65="Yes","C-Statistic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",""),IF(CF70="Yes",CH70,"")))),LEN(IF(OR(CF65="",CF66="",CF67="",CF68="",CF69=""),"",IF(CONCATENATE(IF(CF65="Yes","C-Statistic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",""),IF(CF70="Yes",CH70,"")))))-2),IF(OR(CF65="",CF66="",CF67="",CF68="",CF69=""),"",IF(CONCATENATE(IF(CF65="Yes","C-Statistic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f>
        <v/>
      </c>
      <c r="CG64" s="301"/>
      <c r="CH64" s="301"/>
      <c r="CI64" s="300" t="str">
        <f>IF(RIGHT(IF(OR(CI65="",CI66="",CI67="",CI68="",CI69=""),"",IF(CONCATENATE(IF(CI65="Yes","C-Statistic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",""),IF(CI70="Yes",CK70,"")))),2)="/ ",LEFT(IF(OR(CI65="",CI66="",CI67="",CI68="",CI69=""),"",IF(CONCATENATE(IF(CI65="Yes","C-Statistic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",""),IF(CI70="Yes",CK70,"")))),LEN(IF(OR(CI65="",CI66="",CI67="",CI68="",CI69=""),"",IF(CONCATENATE(IF(CI65="Yes","C-Statistic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",""),IF(CI70="Yes",CK70,"")))))-2),IF(OR(CI65="",CI66="",CI67="",CI68="",CI69=""),"",IF(CONCATENATE(IF(CI65="Yes","C-Statistic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f>
        <v/>
      </c>
      <c r="CJ64" s="301"/>
      <c r="CK64" s="301"/>
      <c r="CL64" s="300" t="str">
        <f>IF(RIGHT(IF(OR(CL65="",CL66="",CL67="",CL68="",CL69=""),"",IF(CONCATENATE(IF(CL65="Yes","C-Statistic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",""),IF(CL70="Yes",CN70,"")))),2)="/ ",LEFT(IF(OR(CL65="",CL66="",CL67="",CL68="",CL69=""),"",IF(CONCATENATE(IF(CL65="Yes","C-Statistic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",""),IF(CL70="Yes",CN70,"")))),LEN(IF(OR(CL65="",CL66="",CL67="",CL68="",CL69=""),"",IF(CONCATENATE(IF(CL65="Yes","C-Statistic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",""),IF(CL70="Yes",CN70,"")))))-2),IF(OR(CL65="",CL66="",CL67="",CL68="",CL69=""),"",IF(CONCATENATE(IF(CL65="Yes","C-Statistic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f>
        <v/>
      </c>
      <c r="CM64" s="301"/>
      <c r="CN64" s="301"/>
      <c r="CO64" s="300" t="str">
        <f>IF(RIGHT(IF(OR(CO65="",CO66="",CO67="",CO68="",CO69=""),"",IF(CONCATENATE(IF(CO65="Yes","C-Statistic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",""),IF(CO70="Yes",CQ70,"")))),2)="/ ",LEFT(IF(OR(CO65="",CO66="",CO67="",CO68="",CO69=""),"",IF(CONCATENATE(IF(CO65="Yes","C-Statistic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",""),IF(CO70="Yes",CQ70,"")))),LEN(IF(OR(CO65="",CO66="",CO67="",CO68="",CO69=""),"",IF(CONCATENATE(IF(CO65="Yes","C-Statistic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",""),IF(CO70="Yes",CQ70,"")))))-2),IF(OR(CO65="",CO66="",CO67="",CO68="",CO69=""),"",IF(CONCATENATE(IF(CO65="Yes","C-Statistic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f>
        <v/>
      </c>
      <c r="CP64" s="301"/>
      <c r="CQ64" s="301"/>
    </row>
    <row r="65" spans="1:95" s="13" customFormat="1" ht="15" customHeight="1" x14ac:dyDescent="0.25">
      <c r="A65" s="62"/>
      <c r="B65" s="62" t="s">
        <v>32</v>
      </c>
      <c r="C65" s="62"/>
      <c r="D65" s="336" t="s">
        <v>90</v>
      </c>
      <c r="E65" s="340"/>
      <c r="F65" s="38"/>
      <c r="G65" s="52" t="s">
        <v>84</v>
      </c>
      <c r="H65" s="46"/>
      <c r="I65" s="38"/>
      <c r="J65" s="52" t="s">
        <v>84</v>
      </c>
      <c r="K65" s="46"/>
      <c r="L65" s="38"/>
      <c r="M65" s="52" t="s">
        <v>84</v>
      </c>
      <c r="N65" s="46"/>
      <c r="O65" s="38"/>
      <c r="P65" s="52" t="s">
        <v>84</v>
      </c>
      <c r="Q65" s="46"/>
      <c r="R65" s="38"/>
      <c r="S65" s="52" t="s">
        <v>84</v>
      </c>
      <c r="T65" s="46"/>
      <c r="U65" s="38"/>
      <c r="V65" s="52" t="s">
        <v>84</v>
      </c>
      <c r="W65" s="46"/>
      <c r="X65" s="38"/>
      <c r="Y65" s="52" t="s">
        <v>84</v>
      </c>
      <c r="Z65" s="46"/>
      <c r="AA65" s="38"/>
      <c r="AB65" s="52" t="s">
        <v>84</v>
      </c>
      <c r="AC65" s="46"/>
      <c r="AD65" s="38"/>
      <c r="AE65" s="52" t="s">
        <v>84</v>
      </c>
      <c r="AF65" s="46"/>
      <c r="AG65" s="38"/>
      <c r="AH65" s="52" t="s">
        <v>84</v>
      </c>
      <c r="AI65" s="46"/>
      <c r="AJ65" s="38"/>
      <c r="AK65" s="52" t="s">
        <v>84</v>
      </c>
      <c r="AL65" s="46"/>
      <c r="AM65" s="38"/>
      <c r="AN65" s="52" t="s">
        <v>84</v>
      </c>
      <c r="AO65" s="46"/>
      <c r="AP65" s="38"/>
      <c r="AQ65" s="52" t="s">
        <v>84</v>
      </c>
      <c r="AR65" s="46"/>
      <c r="AS65" s="38"/>
      <c r="AT65" s="52" t="s">
        <v>84</v>
      </c>
      <c r="AU65" s="46"/>
      <c r="AV65" s="38"/>
      <c r="AW65" s="52" t="s">
        <v>84</v>
      </c>
      <c r="AX65" s="46"/>
      <c r="AY65" s="38"/>
      <c r="AZ65" s="52" t="s">
        <v>84</v>
      </c>
      <c r="BA65" s="46"/>
      <c r="BB65" s="38"/>
      <c r="BC65" s="52" t="s">
        <v>84</v>
      </c>
      <c r="BD65" s="46"/>
      <c r="BE65" s="38"/>
      <c r="BF65" s="52" t="s">
        <v>84</v>
      </c>
      <c r="BG65" s="46"/>
      <c r="BH65" s="38"/>
      <c r="BI65" s="52" t="s">
        <v>84</v>
      </c>
      <c r="BJ65" s="46"/>
      <c r="BK65" s="38"/>
      <c r="BL65" s="52" t="s">
        <v>84</v>
      </c>
      <c r="BM65" s="46"/>
      <c r="BN65" s="38"/>
      <c r="BO65" s="52" t="s">
        <v>84</v>
      </c>
      <c r="BP65" s="46"/>
      <c r="BQ65" s="38"/>
      <c r="BR65" s="52" t="s">
        <v>84</v>
      </c>
      <c r="BS65" s="46"/>
      <c r="BT65" s="38"/>
      <c r="BU65" s="52" t="s">
        <v>84</v>
      </c>
      <c r="BV65" s="46"/>
      <c r="BW65" s="38"/>
      <c r="BX65" s="52" t="s">
        <v>84</v>
      </c>
      <c r="BY65" s="46"/>
      <c r="BZ65" s="38"/>
      <c r="CA65" s="52" t="s">
        <v>84</v>
      </c>
      <c r="CB65" s="46"/>
      <c r="CC65" s="38"/>
      <c r="CD65" s="52" t="s">
        <v>84</v>
      </c>
      <c r="CE65" s="46"/>
      <c r="CF65" s="38"/>
      <c r="CG65" s="52" t="s">
        <v>84</v>
      </c>
      <c r="CH65" s="46"/>
      <c r="CI65" s="38"/>
      <c r="CJ65" s="52" t="s">
        <v>84</v>
      </c>
      <c r="CK65" s="46"/>
      <c r="CL65" s="38"/>
      <c r="CM65" s="52" t="s">
        <v>84</v>
      </c>
      <c r="CN65" s="46"/>
      <c r="CO65" s="37"/>
      <c r="CP65" s="52" t="s">
        <v>84</v>
      </c>
      <c r="CQ65" s="46"/>
    </row>
    <row r="66" spans="1:95" s="13" customFormat="1" ht="15" customHeight="1" x14ac:dyDescent="0.25">
      <c r="A66" s="62"/>
      <c r="B66" s="62" t="s">
        <v>32</v>
      </c>
      <c r="C66" s="62"/>
      <c r="D66" s="338" t="s">
        <v>91</v>
      </c>
      <c r="E66" s="339"/>
      <c r="F66" s="38"/>
      <c r="G66" s="52" t="s">
        <v>84</v>
      </c>
      <c r="H66" s="46"/>
      <c r="I66" s="38"/>
      <c r="J66" s="52" t="s">
        <v>84</v>
      </c>
      <c r="K66" s="46"/>
      <c r="L66" s="38"/>
      <c r="M66" s="52" t="s">
        <v>84</v>
      </c>
      <c r="N66" s="46"/>
      <c r="O66" s="38"/>
      <c r="P66" s="52" t="s">
        <v>84</v>
      </c>
      <c r="Q66" s="46"/>
      <c r="R66" s="38"/>
      <c r="S66" s="52" t="s">
        <v>84</v>
      </c>
      <c r="T66" s="46"/>
      <c r="U66" s="38"/>
      <c r="V66" s="52" t="s">
        <v>84</v>
      </c>
      <c r="W66" s="46"/>
      <c r="X66" s="38"/>
      <c r="Y66" s="52" t="s">
        <v>84</v>
      </c>
      <c r="Z66" s="46"/>
      <c r="AA66" s="38"/>
      <c r="AB66" s="52" t="s">
        <v>84</v>
      </c>
      <c r="AC66" s="46"/>
      <c r="AD66" s="38"/>
      <c r="AE66" s="52" t="s">
        <v>84</v>
      </c>
      <c r="AF66" s="46"/>
      <c r="AG66" s="38"/>
      <c r="AH66" s="52" t="s">
        <v>84</v>
      </c>
      <c r="AI66" s="46"/>
      <c r="AJ66" s="38"/>
      <c r="AK66" s="52" t="s">
        <v>84</v>
      </c>
      <c r="AL66" s="46"/>
      <c r="AM66" s="38"/>
      <c r="AN66" s="52" t="s">
        <v>84</v>
      </c>
      <c r="AO66" s="46"/>
      <c r="AP66" s="38"/>
      <c r="AQ66" s="52" t="s">
        <v>84</v>
      </c>
      <c r="AR66" s="46"/>
      <c r="AS66" s="38"/>
      <c r="AT66" s="52" t="s">
        <v>84</v>
      </c>
      <c r="AU66" s="46"/>
      <c r="AV66" s="38"/>
      <c r="AW66" s="52" t="s">
        <v>84</v>
      </c>
      <c r="AX66" s="46"/>
      <c r="AY66" s="38"/>
      <c r="AZ66" s="52" t="s">
        <v>84</v>
      </c>
      <c r="BA66" s="46"/>
      <c r="BB66" s="38"/>
      <c r="BC66" s="52" t="s">
        <v>84</v>
      </c>
      <c r="BD66" s="46"/>
      <c r="BE66" s="38"/>
      <c r="BF66" s="52" t="s">
        <v>84</v>
      </c>
      <c r="BG66" s="46"/>
      <c r="BH66" s="38"/>
      <c r="BI66" s="52" t="s">
        <v>84</v>
      </c>
      <c r="BJ66" s="46"/>
      <c r="BK66" s="38"/>
      <c r="BL66" s="52" t="s">
        <v>84</v>
      </c>
      <c r="BM66" s="46"/>
      <c r="BN66" s="38"/>
      <c r="BO66" s="52" t="s">
        <v>84</v>
      </c>
      <c r="BP66" s="46"/>
      <c r="BQ66" s="38"/>
      <c r="BR66" s="52" t="s">
        <v>84</v>
      </c>
      <c r="BS66" s="46"/>
      <c r="BT66" s="38"/>
      <c r="BU66" s="52" t="s">
        <v>84</v>
      </c>
      <c r="BV66" s="46"/>
      <c r="BW66" s="38"/>
      <c r="BX66" s="52" t="s">
        <v>84</v>
      </c>
      <c r="BY66" s="46"/>
      <c r="BZ66" s="38"/>
      <c r="CA66" s="52" t="s">
        <v>84</v>
      </c>
      <c r="CB66" s="46"/>
      <c r="CC66" s="38"/>
      <c r="CD66" s="52" t="s">
        <v>84</v>
      </c>
      <c r="CE66" s="46"/>
      <c r="CF66" s="38"/>
      <c r="CG66" s="52" t="s">
        <v>84</v>
      </c>
      <c r="CH66" s="46"/>
      <c r="CI66" s="38"/>
      <c r="CJ66" s="52" t="s">
        <v>84</v>
      </c>
      <c r="CK66" s="46"/>
      <c r="CL66" s="38"/>
      <c r="CM66" s="52" t="s">
        <v>84</v>
      </c>
      <c r="CN66" s="46"/>
      <c r="CO66" s="37"/>
      <c r="CP66" s="52" t="s">
        <v>84</v>
      </c>
      <c r="CQ66" s="46"/>
    </row>
    <row r="67" spans="1:95" s="13" customFormat="1" ht="15" customHeight="1" x14ac:dyDescent="0.25">
      <c r="A67" s="62"/>
      <c r="B67" s="62" t="s">
        <v>32</v>
      </c>
      <c r="C67" s="62"/>
      <c r="D67" s="343" t="s">
        <v>92</v>
      </c>
      <c r="E67" s="344"/>
      <c r="F67" s="315"/>
      <c r="G67" s="316"/>
      <c r="H67" s="316"/>
      <c r="I67" s="315"/>
      <c r="J67" s="316"/>
      <c r="K67" s="316"/>
      <c r="L67" s="315"/>
      <c r="M67" s="316"/>
      <c r="N67" s="316"/>
      <c r="O67" s="315"/>
      <c r="P67" s="316"/>
      <c r="Q67" s="316"/>
      <c r="R67" s="315"/>
      <c r="S67" s="316"/>
      <c r="T67" s="316"/>
      <c r="U67" s="315"/>
      <c r="V67" s="316"/>
      <c r="W67" s="316"/>
      <c r="X67" s="315"/>
      <c r="Y67" s="316"/>
      <c r="Z67" s="316"/>
      <c r="AA67" s="315"/>
      <c r="AB67" s="316"/>
      <c r="AC67" s="316"/>
      <c r="AD67" s="315"/>
      <c r="AE67" s="316"/>
      <c r="AF67" s="316"/>
      <c r="AG67" s="315"/>
      <c r="AH67" s="316"/>
      <c r="AI67" s="316"/>
      <c r="AJ67" s="315"/>
      <c r="AK67" s="316"/>
      <c r="AL67" s="316"/>
      <c r="AM67" s="315"/>
      <c r="AN67" s="316"/>
      <c r="AO67" s="316"/>
      <c r="AP67" s="315"/>
      <c r="AQ67" s="316"/>
      <c r="AR67" s="316"/>
      <c r="AS67" s="315"/>
      <c r="AT67" s="316"/>
      <c r="AU67" s="316"/>
      <c r="AV67" s="315"/>
      <c r="AW67" s="316"/>
      <c r="AX67" s="316"/>
      <c r="AY67" s="315"/>
      <c r="AZ67" s="316"/>
      <c r="BA67" s="316"/>
      <c r="BB67" s="315"/>
      <c r="BC67" s="316"/>
      <c r="BD67" s="316"/>
      <c r="BE67" s="315"/>
      <c r="BF67" s="316"/>
      <c r="BG67" s="316"/>
      <c r="BH67" s="315"/>
      <c r="BI67" s="316"/>
      <c r="BJ67" s="316"/>
      <c r="BK67" s="315"/>
      <c r="BL67" s="316"/>
      <c r="BM67" s="316"/>
      <c r="BN67" s="315"/>
      <c r="BO67" s="316"/>
      <c r="BP67" s="316"/>
      <c r="BQ67" s="315"/>
      <c r="BR67" s="316"/>
      <c r="BS67" s="316"/>
      <c r="BT67" s="315"/>
      <c r="BU67" s="316"/>
      <c r="BV67" s="316"/>
      <c r="BW67" s="315"/>
      <c r="BX67" s="316"/>
      <c r="BY67" s="316"/>
      <c r="BZ67" s="315"/>
      <c r="CA67" s="316"/>
      <c r="CB67" s="316"/>
      <c r="CC67" s="315"/>
      <c r="CD67" s="316"/>
      <c r="CE67" s="316"/>
      <c r="CF67" s="315"/>
      <c r="CG67" s="316"/>
      <c r="CH67" s="316"/>
      <c r="CI67" s="315"/>
      <c r="CJ67" s="316"/>
      <c r="CK67" s="316"/>
      <c r="CL67" s="315"/>
      <c r="CM67" s="316"/>
      <c r="CN67" s="316"/>
      <c r="CO67" s="315"/>
      <c r="CP67" s="316"/>
      <c r="CQ67" s="316"/>
    </row>
    <row r="68" spans="1:95" s="13" customFormat="1" ht="15" customHeight="1" x14ac:dyDescent="0.25">
      <c r="A68" s="62"/>
      <c r="B68" s="62" t="s">
        <v>32</v>
      </c>
      <c r="C68" s="62"/>
      <c r="D68" s="336" t="s">
        <v>93</v>
      </c>
      <c r="E68" s="337"/>
      <c r="F68" s="283"/>
      <c r="G68" s="284"/>
      <c r="H68" s="284"/>
      <c r="I68" s="283"/>
      <c r="J68" s="284"/>
      <c r="K68" s="284"/>
      <c r="L68" s="283"/>
      <c r="M68" s="284"/>
      <c r="N68" s="284"/>
      <c r="O68" s="283"/>
      <c r="P68" s="284"/>
      <c r="Q68" s="284"/>
      <c r="R68" s="283"/>
      <c r="S68" s="284"/>
      <c r="T68" s="284"/>
      <c r="U68" s="283"/>
      <c r="V68" s="284"/>
      <c r="W68" s="284"/>
      <c r="X68" s="283"/>
      <c r="Y68" s="284"/>
      <c r="Z68" s="284"/>
      <c r="AA68" s="283"/>
      <c r="AB68" s="284"/>
      <c r="AC68" s="284"/>
      <c r="AD68" s="283"/>
      <c r="AE68" s="284"/>
      <c r="AF68" s="284"/>
      <c r="AG68" s="283"/>
      <c r="AH68" s="284"/>
      <c r="AI68" s="284"/>
      <c r="AJ68" s="283"/>
      <c r="AK68" s="284"/>
      <c r="AL68" s="284"/>
      <c r="AM68" s="283"/>
      <c r="AN68" s="284"/>
      <c r="AO68" s="284"/>
      <c r="AP68" s="283"/>
      <c r="AQ68" s="284"/>
      <c r="AR68" s="284"/>
      <c r="AS68" s="283"/>
      <c r="AT68" s="284"/>
      <c r="AU68" s="284"/>
      <c r="AV68" s="283"/>
      <c r="AW68" s="284"/>
      <c r="AX68" s="284"/>
      <c r="AY68" s="283"/>
      <c r="AZ68" s="284"/>
      <c r="BA68" s="284"/>
      <c r="BB68" s="283"/>
      <c r="BC68" s="284"/>
      <c r="BD68" s="284"/>
      <c r="BE68" s="283"/>
      <c r="BF68" s="284"/>
      <c r="BG68" s="284"/>
      <c r="BH68" s="283"/>
      <c r="BI68" s="284"/>
      <c r="BJ68" s="284"/>
      <c r="BK68" s="283"/>
      <c r="BL68" s="284"/>
      <c r="BM68" s="284"/>
      <c r="BN68" s="283"/>
      <c r="BO68" s="284"/>
      <c r="BP68" s="284"/>
      <c r="BQ68" s="283"/>
      <c r="BR68" s="284"/>
      <c r="BS68" s="284"/>
      <c r="BT68" s="283"/>
      <c r="BU68" s="284"/>
      <c r="BV68" s="284"/>
      <c r="BW68" s="283"/>
      <c r="BX68" s="284"/>
      <c r="BY68" s="284"/>
      <c r="BZ68" s="283"/>
      <c r="CA68" s="284"/>
      <c r="CB68" s="284"/>
      <c r="CC68" s="283"/>
      <c r="CD68" s="284"/>
      <c r="CE68" s="284"/>
      <c r="CF68" s="283"/>
      <c r="CG68" s="284"/>
      <c r="CH68" s="284"/>
      <c r="CI68" s="283"/>
      <c r="CJ68" s="284"/>
      <c r="CK68" s="284"/>
      <c r="CL68" s="283"/>
      <c r="CM68" s="284"/>
      <c r="CN68" s="284"/>
      <c r="CO68" s="283"/>
      <c r="CP68" s="284"/>
      <c r="CQ68" s="284"/>
    </row>
    <row r="69" spans="1:95" s="13" customFormat="1" ht="15" customHeight="1" x14ac:dyDescent="0.25">
      <c r="A69" s="62"/>
      <c r="B69" s="62" t="s">
        <v>32</v>
      </c>
      <c r="C69" s="62"/>
      <c r="D69" s="336" t="s">
        <v>94</v>
      </c>
      <c r="E69" s="337"/>
      <c r="F69" s="283"/>
      <c r="G69" s="284"/>
      <c r="H69" s="284"/>
      <c r="I69" s="283"/>
      <c r="J69" s="284"/>
      <c r="K69" s="284"/>
      <c r="L69" s="283"/>
      <c r="M69" s="284"/>
      <c r="N69" s="284"/>
      <c r="O69" s="283"/>
      <c r="P69" s="284"/>
      <c r="Q69" s="284"/>
      <c r="R69" s="283"/>
      <c r="S69" s="284"/>
      <c r="T69" s="284"/>
      <c r="U69" s="283"/>
      <c r="V69" s="284"/>
      <c r="W69" s="284"/>
      <c r="X69" s="283"/>
      <c r="Y69" s="284"/>
      <c r="Z69" s="284"/>
      <c r="AA69" s="283"/>
      <c r="AB69" s="284"/>
      <c r="AC69" s="284"/>
      <c r="AD69" s="283"/>
      <c r="AE69" s="284"/>
      <c r="AF69" s="284"/>
      <c r="AG69" s="283"/>
      <c r="AH69" s="284"/>
      <c r="AI69" s="284"/>
      <c r="AJ69" s="283"/>
      <c r="AK69" s="284"/>
      <c r="AL69" s="284"/>
      <c r="AM69" s="283"/>
      <c r="AN69" s="284"/>
      <c r="AO69" s="284"/>
      <c r="AP69" s="283"/>
      <c r="AQ69" s="284"/>
      <c r="AR69" s="284"/>
      <c r="AS69" s="283"/>
      <c r="AT69" s="284"/>
      <c r="AU69" s="284"/>
      <c r="AV69" s="283"/>
      <c r="AW69" s="284"/>
      <c r="AX69" s="284"/>
      <c r="AY69" s="283"/>
      <c r="AZ69" s="284"/>
      <c r="BA69" s="284"/>
      <c r="BB69" s="283"/>
      <c r="BC69" s="284"/>
      <c r="BD69" s="284"/>
      <c r="BE69" s="283"/>
      <c r="BF69" s="284"/>
      <c r="BG69" s="284"/>
      <c r="BH69" s="283"/>
      <c r="BI69" s="284"/>
      <c r="BJ69" s="284"/>
      <c r="BK69" s="283"/>
      <c r="BL69" s="284"/>
      <c r="BM69" s="284"/>
      <c r="BN69" s="283"/>
      <c r="BO69" s="284"/>
      <c r="BP69" s="284"/>
      <c r="BQ69" s="283"/>
      <c r="BR69" s="284"/>
      <c r="BS69" s="284"/>
      <c r="BT69" s="283"/>
      <c r="BU69" s="284"/>
      <c r="BV69" s="284"/>
      <c r="BW69" s="283"/>
      <c r="BX69" s="284"/>
      <c r="BY69" s="284"/>
      <c r="BZ69" s="283"/>
      <c r="CA69" s="284"/>
      <c r="CB69" s="284"/>
      <c r="CC69" s="283"/>
      <c r="CD69" s="284"/>
      <c r="CE69" s="284"/>
      <c r="CF69" s="283"/>
      <c r="CG69" s="284"/>
      <c r="CH69" s="284"/>
      <c r="CI69" s="283"/>
      <c r="CJ69" s="284"/>
      <c r="CK69" s="284"/>
      <c r="CL69" s="283"/>
      <c r="CM69" s="284"/>
      <c r="CN69" s="284"/>
      <c r="CO69" s="283"/>
      <c r="CP69" s="284"/>
      <c r="CQ69" s="284"/>
    </row>
    <row r="70" spans="1:95" s="13" customFormat="1" ht="15" customHeight="1" x14ac:dyDescent="0.25">
      <c r="A70" s="62"/>
      <c r="B70" s="62" t="s">
        <v>32</v>
      </c>
      <c r="C70" s="62"/>
      <c r="D70" s="338" t="s">
        <v>95</v>
      </c>
      <c r="E70" s="339"/>
      <c r="F70" s="38"/>
      <c r="G70" s="53" t="s">
        <v>88</v>
      </c>
      <c r="H70" s="47"/>
      <c r="I70" s="38"/>
      <c r="J70" s="53" t="s">
        <v>88</v>
      </c>
      <c r="K70" s="47"/>
      <c r="L70" s="38"/>
      <c r="M70" s="53" t="s">
        <v>88</v>
      </c>
      <c r="N70" s="47"/>
      <c r="O70" s="38"/>
      <c r="P70" s="53" t="s">
        <v>88</v>
      </c>
      <c r="Q70" s="47"/>
      <c r="R70" s="38"/>
      <c r="S70" s="53" t="s">
        <v>88</v>
      </c>
      <c r="T70" s="47"/>
      <c r="U70" s="38"/>
      <c r="V70" s="53" t="s">
        <v>88</v>
      </c>
      <c r="W70" s="47"/>
      <c r="X70" s="38"/>
      <c r="Y70" s="53" t="s">
        <v>88</v>
      </c>
      <c r="Z70" s="47"/>
      <c r="AA70" s="38"/>
      <c r="AB70" s="53" t="s">
        <v>88</v>
      </c>
      <c r="AC70" s="47"/>
      <c r="AD70" s="38"/>
      <c r="AE70" s="53" t="s">
        <v>88</v>
      </c>
      <c r="AF70" s="47"/>
      <c r="AG70" s="38"/>
      <c r="AH70" s="53" t="s">
        <v>88</v>
      </c>
      <c r="AI70" s="47"/>
      <c r="AJ70" s="38"/>
      <c r="AK70" s="53" t="s">
        <v>88</v>
      </c>
      <c r="AL70" s="47"/>
      <c r="AM70" s="38"/>
      <c r="AN70" s="53" t="s">
        <v>88</v>
      </c>
      <c r="AO70" s="47"/>
      <c r="AP70" s="38"/>
      <c r="AQ70" s="53" t="s">
        <v>88</v>
      </c>
      <c r="AR70" s="47"/>
      <c r="AS70" s="38"/>
      <c r="AT70" s="53" t="s">
        <v>88</v>
      </c>
      <c r="AU70" s="47"/>
      <c r="AV70" s="38"/>
      <c r="AW70" s="53" t="s">
        <v>88</v>
      </c>
      <c r="AX70" s="47"/>
      <c r="AY70" s="38"/>
      <c r="AZ70" s="53" t="s">
        <v>88</v>
      </c>
      <c r="BA70" s="47"/>
      <c r="BB70" s="38"/>
      <c r="BC70" s="53" t="s">
        <v>88</v>
      </c>
      <c r="BD70" s="47"/>
      <c r="BE70" s="38"/>
      <c r="BF70" s="53" t="s">
        <v>88</v>
      </c>
      <c r="BG70" s="47"/>
      <c r="BH70" s="38"/>
      <c r="BI70" s="53" t="s">
        <v>88</v>
      </c>
      <c r="BJ70" s="47"/>
      <c r="BK70" s="38"/>
      <c r="BL70" s="53" t="s">
        <v>88</v>
      </c>
      <c r="BM70" s="47"/>
      <c r="BN70" s="38"/>
      <c r="BO70" s="53" t="s">
        <v>88</v>
      </c>
      <c r="BP70" s="47"/>
      <c r="BQ70" s="38"/>
      <c r="BR70" s="53" t="s">
        <v>88</v>
      </c>
      <c r="BS70" s="47"/>
      <c r="BT70" s="38"/>
      <c r="BU70" s="53" t="s">
        <v>88</v>
      </c>
      <c r="BV70" s="47"/>
      <c r="BW70" s="38"/>
      <c r="BX70" s="53" t="s">
        <v>88</v>
      </c>
      <c r="BY70" s="47"/>
      <c r="BZ70" s="38"/>
      <c r="CA70" s="53" t="s">
        <v>88</v>
      </c>
      <c r="CB70" s="47"/>
      <c r="CC70" s="38"/>
      <c r="CD70" s="53" t="s">
        <v>88</v>
      </c>
      <c r="CE70" s="47"/>
      <c r="CF70" s="38"/>
      <c r="CG70" s="53" t="s">
        <v>88</v>
      </c>
      <c r="CH70" s="47"/>
      <c r="CI70" s="38"/>
      <c r="CJ70" s="53" t="s">
        <v>88</v>
      </c>
      <c r="CK70" s="47"/>
      <c r="CL70" s="38"/>
      <c r="CM70" s="53" t="s">
        <v>88</v>
      </c>
      <c r="CN70" s="47"/>
      <c r="CO70" s="37"/>
      <c r="CP70" s="53" t="s">
        <v>88</v>
      </c>
      <c r="CQ70" s="47"/>
    </row>
    <row r="71" spans="1:95" s="13" customFormat="1" ht="15" customHeight="1" x14ac:dyDescent="0.25">
      <c r="A71" s="62"/>
      <c r="B71" s="62" t="s">
        <v>32</v>
      </c>
      <c r="C71" s="62"/>
      <c r="D71" s="341" t="s">
        <v>96</v>
      </c>
      <c r="E71" s="342"/>
      <c r="F71" s="300" t="str">
        <f>IF(RIGHT(IF(OR(F72="",F73=""),"",IF(CONCATENATE(IF(F72="Yes","R-squared / ",""),IF(F73="Yes","Brier score / ",""),IF(F74="Yes",H74,""))="","Not evaluated",CONCATENATE(IF(F72="Yes","R-squared / ",""),IF(F73="Yes","Brier score / ",""),IF(F74="Yes",H74,"")))),2)="/ ",LEFT(IF(OR(F72="",F73=""),"",IF(CONCATENATE(IF(F72="Yes","R-squared / ",""),IF(F73="Yes","Brier score / ",""),IF(F74="Yes",H74,""))="","Not evaluated",CONCATENATE(IF(F72="Yes","R-squared / ",""),IF(F73="Yes","Brier score / ",""),IF(F74="Yes",H74,"")))),LEN(IF(OR(F72="",F73=""),"",IF(CONCATENATE(IF(F72="Yes","R-squared / ",""),IF(F73="Yes","Brier score / ",""),IF(F74="Yes",H74,""))="","Not evaluated",CONCATENATE(IF(F72="Yes","R-squared / ",""),IF(F73="Yes","Brier score / ",""),IF(F74="Yes",H74,"")))))-2),IF(OR(F72="",F73=""),"",IF(CONCATENATE(IF(F72="Yes","R-squared / ",""),IF(F73="Yes","Brier score / ",""),IF(F74="Yes",H74,""))="","Not evaluated",CONCATENATE(IF(F72="Yes","R-squared / ",""),IF(F73="Yes","Brier score / ",""),IF(F74="Yes",H74,"")))))</f>
        <v/>
      </c>
      <c r="G71" s="301"/>
      <c r="H71" s="301"/>
      <c r="I71" s="300" t="str">
        <f>IF(RIGHT(IF(OR(I72="",I73=""),"",IF(CONCATENATE(IF(I72="Yes","R-squared / ",""),IF(I73="Yes","Brier score / ",""),IF(I74="Yes",K74,""))="","Not evaluated",CONCATENATE(IF(I72="Yes","R-squared / ",""),IF(I73="Yes","Brier score / ",""),IF(I74="Yes",K74,"")))),2)="/ ",LEFT(IF(OR(I72="",I73=""),"",IF(CONCATENATE(IF(I72="Yes","R-squared / ",""),IF(I73="Yes","Brier score / ",""),IF(I74="Yes",K74,""))="","Not evaluated",CONCATENATE(IF(I72="Yes","R-squared / ",""),IF(I73="Yes","Brier score / ",""),IF(I74="Yes",K74,"")))),LEN(IF(OR(I72="",I73=""),"",IF(CONCATENATE(IF(I72="Yes","R-squared / ",""),IF(I73="Yes","Brier score / ",""),IF(I74="Yes",K74,""))="","Not evaluated",CONCATENATE(IF(I72="Yes","R-squared / ",""),IF(I73="Yes","Brier score / ",""),IF(I74="Yes",K74,"")))))-2),IF(OR(I72="",I73=""),"",IF(CONCATENATE(IF(I72="Yes","R-squared / ",""),IF(I73="Yes","Brier score / ",""),IF(I74="Yes",K74,""))="","Not evaluated",CONCATENATE(IF(I72="Yes","R-squared / ",""),IF(I73="Yes","Brier score / ",""),IF(I74="Yes",K74,"")))))</f>
        <v/>
      </c>
      <c r="J71" s="301"/>
      <c r="K71" s="301"/>
      <c r="L71" s="300" t="str">
        <f>IF(RIGHT(IF(OR(L72="",L73=""),"",IF(CONCATENATE(IF(L72="Yes","R-squared / ",""),IF(L73="Yes","Brier score / ",""),IF(L74="Yes",N74,""))="","Not evaluated",CONCATENATE(IF(L72="Yes","R-squared / ",""),IF(L73="Yes","Brier score / ",""),IF(L74="Yes",N74,"")))),2)="/ ",LEFT(IF(OR(L72="",L73=""),"",IF(CONCATENATE(IF(L72="Yes","R-squared / ",""),IF(L73="Yes","Brier score / ",""),IF(L74="Yes",N74,""))="","Not evaluated",CONCATENATE(IF(L72="Yes","R-squared / ",""),IF(L73="Yes","Brier score / ",""),IF(L74="Yes",N74,"")))),LEN(IF(OR(L72="",L73=""),"",IF(CONCATENATE(IF(L72="Yes","R-squared / ",""),IF(L73="Yes","Brier score / ",""),IF(L74="Yes",N74,""))="","Not evaluated",CONCATENATE(IF(L72="Yes","R-squared / ",""),IF(L73="Yes","Brier score / ",""),IF(L74="Yes",N74,"")))))-2),IF(OR(L72="",L73=""),"",IF(CONCATENATE(IF(L72="Yes","R-squared / ",""),IF(L73="Yes","Brier score / ",""),IF(L74="Yes",N74,""))="","Not evaluated",CONCATENATE(IF(L72="Yes","R-squared / ",""),IF(L73="Yes","Brier score / ",""),IF(L74="Yes",N74,"")))))</f>
        <v/>
      </c>
      <c r="M71" s="301"/>
      <c r="N71" s="301"/>
      <c r="O71" s="300" t="str">
        <f>IF(RIGHT(IF(OR(O72="",O73=""),"",IF(CONCATENATE(IF(O72="Yes","R-squared / ",""),IF(O73="Yes","Brier score / ",""),IF(O74="Yes",Q74,""))="","Not evaluated",CONCATENATE(IF(O72="Yes","R-squared / ",""),IF(O73="Yes","Brier score / ",""),IF(O74="Yes",Q74,"")))),2)="/ ",LEFT(IF(OR(O72="",O73=""),"",IF(CONCATENATE(IF(O72="Yes","R-squared / ",""),IF(O73="Yes","Brier score / ",""),IF(O74="Yes",Q74,""))="","Not evaluated",CONCATENATE(IF(O72="Yes","R-squared / ",""),IF(O73="Yes","Brier score / ",""),IF(O74="Yes",Q74,"")))),LEN(IF(OR(O72="",O73=""),"",IF(CONCATENATE(IF(O72="Yes","R-squared / ",""),IF(O73="Yes","Brier score / ",""),IF(O74="Yes",Q74,""))="","Not evaluated",CONCATENATE(IF(O72="Yes","R-squared / ",""),IF(O73="Yes","Brier score / ",""),IF(O74="Yes",Q74,"")))))-2),IF(OR(O72="",O73=""),"",IF(CONCATENATE(IF(O72="Yes","R-squared / ",""),IF(O73="Yes","Brier score / ",""),IF(O74="Yes",Q74,""))="","Not evaluated",CONCATENATE(IF(O72="Yes","R-squared / ",""),IF(O73="Yes","Brier score / ",""),IF(O74="Yes",Q74,"")))))</f>
        <v/>
      </c>
      <c r="P71" s="301"/>
      <c r="Q71" s="301"/>
      <c r="R71" s="300" t="str">
        <f>IF(RIGHT(IF(OR(R72="",R73=""),"",IF(CONCATENATE(IF(R72="Yes","R-squared / ",""),IF(R73="Yes","Brier score / ",""),IF(R74="Yes",T74,""))="","Not evaluated",CONCATENATE(IF(R72="Yes","R-squared / ",""),IF(R73="Yes","Brier score / ",""),IF(R74="Yes",T74,"")))),2)="/ ",LEFT(IF(OR(R72="",R73=""),"",IF(CONCATENATE(IF(R72="Yes","R-squared / ",""),IF(R73="Yes","Brier score / ",""),IF(R74="Yes",T74,""))="","Not evaluated",CONCATENATE(IF(R72="Yes","R-squared / ",""),IF(R73="Yes","Brier score / ",""),IF(R74="Yes",T74,"")))),LEN(IF(OR(R72="",R73=""),"",IF(CONCATENATE(IF(R72="Yes","R-squared / ",""),IF(R73="Yes","Brier score / ",""),IF(R74="Yes",T74,""))="","Not evaluated",CONCATENATE(IF(R72="Yes","R-squared / ",""),IF(R73="Yes","Brier score / ",""),IF(R74="Yes",T74,"")))))-2),IF(OR(R72="",R73=""),"",IF(CONCATENATE(IF(R72="Yes","R-squared / ",""),IF(R73="Yes","Brier score / ",""),IF(R74="Yes",T74,""))="","Not evaluated",CONCATENATE(IF(R72="Yes","R-squared / ",""),IF(R73="Yes","Brier score / ",""),IF(R74="Yes",T74,"")))))</f>
        <v/>
      </c>
      <c r="S71" s="301"/>
      <c r="T71" s="301"/>
      <c r="U71" s="300" t="str">
        <f>IF(RIGHT(IF(OR(U72="",U73=""),"",IF(CONCATENATE(IF(U72="Yes","R-squared / ",""),IF(U73="Yes","Brier score / ",""),IF(U74="Yes",W74,""))="","Not evaluated",CONCATENATE(IF(U72="Yes","R-squared / ",""),IF(U73="Yes","Brier score / ",""),IF(U74="Yes",W74,"")))),2)="/ ",LEFT(IF(OR(U72="",U73=""),"",IF(CONCATENATE(IF(U72="Yes","R-squared / ",""),IF(U73="Yes","Brier score / ",""),IF(U74="Yes",W74,""))="","Not evaluated",CONCATENATE(IF(U72="Yes","R-squared / ",""),IF(U73="Yes","Brier score / ",""),IF(U74="Yes",W74,"")))),LEN(IF(OR(U72="",U73=""),"",IF(CONCATENATE(IF(U72="Yes","R-squared / ",""),IF(U73="Yes","Brier score / ",""),IF(U74="Yes",W74,""))="","Not evaluated",CONCATENATE(IF(U72="Yes","R-squared / ",""),IF(U73="Yes","Brier score / ",""),IF(U74="Yes",W74,"")))))-2),IF(OR(U72="",U73=""),"",IF(CONCATENATE(IF(U72="Yes","R-squared / ",""),IF(U73="Yes","Brier score / ",""),IF(U74="Yes",W74,""))="","Not evaluated",CONCATENATE(IF(U72="Yes","R-squared / ",""),IF(U73="Yes","Brier score / ",""),IF(U74="Yes",W74,"")))))</f>
        <v/>
      </c>
      <c r="V71" s="301"/>
      <c r="W71" s="301"/>
      <c r="X71" s="300" t="str">
        <f>IF(RIGHT(IF(OR(X72="",X73=""),"",IF(CONCATENATE(IF(X72="Yes","R-squared / ",""),IF(X73="Yes","Brier score / ",""),IF(X74="Yes",Z74,""))="","Not evaluated",CONCATENATE(IF(X72="Yes","R-squared / ",""),IF(X73="Yes","Brier score / ",""),IF(X74="Yes",Z74,"")))),2)="/ ",LEFT(IF(OR(X72="",X73=""),"",IF(CONCATENATE(IF(X72="Yes","R-squared / ",""),IF(X73="Yes","Brier score / ",""),IF(X74="Yes",Z74,""))="","Not evaluated",CONCATENATE(IF(X72="Yes","R-squared / ",""),IF(X73="Yes","Brier score / ",""),IF(X74="Yes",Z74,"")))),LEN(IF(OR(X72="",X73=""),"",IF(CONCATENATE(IF(X72="Yes","R-squared / ",""),IF(X73="Yes","Brier score / ",""),IF(X74="Yes",Z74,""))="","Not evaluated",CONCATENATE(IF(X72="Yes","R-squared / ",""),IF(X73="Yes","Brier score / ",""),IF(X74="Yes",Z74,"")))))-2),IF(OR(X72="",X73=""),"",IF(CONCATENATE(IF(X72="Yes","R-squared / ",""),IF(X73="Yes","Brier score / ",""),IF(X74="Yes",Z74,""))="","Not evaluated",CONCATENATE(IF(X72="Yes","R-squared / ",""),IF(X73="Yes","Brier score / ",""),IF(X74="Yes",Z74,"")))))</f>
        <v/>
      </c>
      <c r="Y71" s="301"/>
      <c r="Z71" s="301"/>
      <c r="AA71" s="300" t="str">
        <f>IF(RIGHT(IF(OR(AA72="",AA73=""),"",IF(CONCATENATE(IF(AA72="Yes","R-squared / ",""),IF(AA73="Yes","Brier score / ",""),IF(AA74="Yes",AC74,""))="","Not evaluated",CONCATENATE(IF(AA72="Yes","R-squared / ",""),IF(AA73="Yes","Brier score / ",""),IF(AA74="Yes",AC74,"")))),2)="/ ",LEFT(IF(OR(AA72="",AA73=""),"",IF(CONCATENATE(IF(AA72="Yes","R-squared / ",""),IF(AA73="Yes","Brier score / ",""),IF(AA74="Yes",AC74,""))="","Not evaluated",CONCATENATE(IF(AA72="Yes","R-squared / ",""),IF(AA73="Yes","Brier score / ",""),IF(AA74="Yes",AC74,"")))),LEN(IF(OR(AA72="",AA73=""),"",IF(CONCATENATE(IF(AA72="Yes","R-squared / ",""),IF(AA73="Yes","Brier score / ",""),IF(AA74="Yes",AC74,""))="","Not evaluated",CONCATENATE(IF(AA72="Yes","R-squared / ",""),IF(AA73="Yes","Brier score / ",""),IF(AA74="Yes",AC74,"")))))-2),IF(OR(AA72="",AA73=""),"",IF(CONCATENATE(IF(AA72="Yes","R-squared / ",""),IF(AA73="Yes","Brier score / ",""),IF(AA74="Yes",AC74,""))="","Not evaluated",CONCATENATE(IF(AA72="Yes","R-squared / ",""),IF(AA73="Yes","Brier score / ",""),IF(AA74="Yes",AC74,"")))))</f>
        <v/>
      </c>
      <c r="AB71" s="301"/>
      <c r="AC71" s="301"/>
      <c r="AD71" s="300" t="str">
        <f>IF(RIGHT(IF(OR(AD72="",AD73=""),"",IF(CONCATENATE(IF(AD72="Yes","R-squared / ",""),IF(AD73="Yes","Brier score / ",""),IF(AD74="Yes",AF74,""))="","Not evaluated",CONCATENATE(IF(AD72="Yes","R-squared / ",""),IF(AD73="Yes","Brier score / ",""),IF(AD74="Yes",AF74,"")))),2)="/ ",LEFT(IF(OR(AD72="",AD73=""),"",IF(CONCATENATE(IF(AD72="Yes","R-squared / ",""),IF(AD73="Yes","Brier score / ",""),IF(AD74="Yes",AF74,""))="","Not evaluated",CONCATENATE(IF(AD72="Yes","R-squared / ",""),IF(AD73="Yes","Brier score / ",""),IF(AD74="Yes",AF74,"")))),LEN(IF(OR(AD72="",AD73=""),"",IF(CONCATENATE(IF(AD72="Yes","R-squared / ",""),IF(AD73="Yes","Brier score / ",""),IF(AD74="Yes",AF74,""))="","Not evaluated",CONCATENATE(IF(AD72="Yes","R-squared / ",""),IF(AD73="Yes","Brier score / ",""),IF(AD74="Yes",AF74,"")))))-2),IF(OR(AD72="",AD73=""),"",IF(CONCATENATE(IF(AD72="Yes","R-squared / ",""),IF(AD73="Yes","Brier score / ",""),IF(AD74="Yes",AF74,""))="","Not evaluated",CONCATENATE(IF(AD72="Yes","R-squared / ",""),IF(AD73="Yes","Brier score / ",""),IF(AD74="Yes",AF74,"")))))</f>
        <v/>
      </c>
      <c r="AE71" s="301"/>
      <c r="AF71" s="301"/>
      <c r="AG71" s="300" t="str">
        <f>IF(RIGHT(IF(OR(AG72="",AG73=""),"",IF(CONCATENATE(IF(AG72="Yes","R-squared / ",""),IF(AG73="Yes","Brier score / ",""),IF(AG74="Yes",AI74,""))="","Not evaluated",CONCATENATE(IF(AG72="Yes","R-squared / ",""),IF(AG73="Yes","Brier score / ",""),IF(AG74="Yes",AI74,"")))),2)="/ ",LEFT(IF(OR(AG72="",AG73=""),"",IF(CONCATENATE(IF(AG72="Yes","R-squared / ",""),IF(AG73="Yes","Brier score / ",""),IF(AG74="Yes",AI74,""))="","Not evaluated",CONCATENATE(IF(AG72="Yes","R-squared / ",""),IF(AG73="Yes","Brier score / ",""),IF(AG74="Yes",AI74,"")))),LEN(IF(OR(AG72="",AG73=""),"",IF(CONCATENATE(IF(AG72="Yes","R-squared / ",""),IF(AG73="Yes","Brier score / ",""),IF(AG74="Yes",AI74,""))="","Not evaluated",CONCATENATE(IF(AG72="Yes","R-squared / ",""),IF(AG73="Yes","Brier score / ",""),IF(AG74="Yes",AI74,"")))))-2),IF(OR(AG72="",AG73=""),"",IF(CONCATENATE(IF(AG72="Yes","R-squared / ",""),IF(AG73="Yes","Brier score / ",""),IF(AG74="Yes",AI74,""))="","Not evaluated",CONCATENATE(IF(AG72="Yes","R-squared / ",""),IF(AG73="Yes","Brier score / ",""),IF(AG74="Yes",AI74,"")))))</f>
        <v/>
      </c>
      <c r="AH71" s="301"/>
      <c r="AI71" s="301"/>
      <c r="AJ71" s="300" t="str">
        <f>IF(RIGHT(IF(OR(AJ72="",AJ73=""),"",IF(CONCATENATE(IF(AJ72="Yes","R-squared / ",""),IF(AJ73="Yes","Brier score / ",""),IF(AJ74="Yes",AL74,""))="","Not evaluated",CONCATENATE(IF(AJ72="Yes","R-squared / ",""),IF(AJ73="Yes","Brier score / ",""),IF(AJ74="Yes",AL74,"")))),2)="/ ",LEFT(IF(OR(AJ72="",AJ73=""),"",IF(CONCATENATE(IF(AJ72="Yes","R-squared / ",""),IF(AJ73="Yes","Brier score / ",""),IF(AJ74="Yes",AL74,""))="","Not evaluated",CONCATENATE(IF(AJ72="Yes","R-squared / ",""),IF(AJ73="Yes","Brier score / ",""),IF(AJ74="Yes",AL74,"")))),LEN(IF(OR(AJ72="",AJ73=""),"",IF(CONCATENATE(IF(AJ72="Yes","R-squared / ",""),IF(AJ73="Yes","Brier score / ",""),IF(AJ74="Yes",AL74,""))="","Not evaluated",CONCATENATE(IF(AJ72="Yes","R-squared / ",""),IF(AJ73="Yes","Brier score / ",""),IF(AJ74="Yes",AL74,"")))))-2),IF(OR(AJ72="",AJ73=""),"",IF(CONCATENATE(IF(AJ72="Yes","R-squared / ",""),IF(AJ73="Yes","Brier score / ",""),IF(AJ74="Yes",AL74,""))="","Not evaluated",CONCATENATE(IF(AJ72="Yes","R-squared / ",""),IF(AJ73="Yes","Brier score / ",""),IF(AJ74="Yes",AL74,"")))))</f>
        <v/>
      </c>
      <c r="AK71" s="301"/>
      <c r="AL71" s="301"/>
      <c r="AM71" s="300" t="str">
        <f>IF(RIGHT(IF(OR(AM72="",AM73=""),"",IF(CONCATENATE(IF(AM72="Yes","R-squared / ",""),IF(AM73="Yes","Brier score / ",""),IF(AM74="Yes",AO74,""))="","Not evaluated",CONCATENATE(IF(AM72="Yes","R-squared / ",""),IF(AM73="Yes","Brier score / ",""),IF(AM74="Yes",AO74,"")))),2)="/ ",LEFT(IF(OR(AM72="",AM73=""),"",IF(CONCATENATE(IF(AM72="Yes","R-squared / ",""),IF(AM73="Yes","Brier score / ",""),IF(AM74="Yes",AO74,""))="","Not evaluated",CONCATENATE(IF(AM72="Yes","R-squared / ",""),IF(AM73="Yes","Brier score / ",""),IF(AM74="Yes",AO74,"")))),LEN(IF(OR(AM72="",AM73=""),"",IF(CONCATENATE(IF(AM72="Yes","R-squared / ",""),IF(AM73="Yes","Brier score / ",""),IF(AM74="Yes",AO74,""))="","Not evaluated",CONCATENATE(IF(AM72="Yes","R-squared / ",""),IF(AM73="Yes","Brier score / ",""),IF(AM74="Yes",AO74,"")))))-2),IF(OR(AM72="",AM73=""),"",IF(CONCATENATE(IF(AM72="Yes","R-squared / ",""),IF(AM73="Yes","Brier score / ",""),IF(AM74="Yes",AO74,""))="","Not evaluated",CONCATENATE(IF(AM72="Yes","R-squared / ",""),IF(AM73="Yes","Brier score / ",""),IF(AM74="Yes",AO74,"")))))</f>
        <v/>
      </c>
      <c r="AN71" s="301"/>
      <c r="AO71" s="301"/>
      <c r="AP71" s="300" t="str">
        <f>IF(RIGHT(IF(OR(AP72="",AP73=""),"",IF(CONCATENATE(IF(AP72="Yes","R-squared / ",""),IF(AP73="Yes","Brier score / ",""),IF(AP74="Yes",AR74,""))="","Not evaluated",CONCATENATE(IF(AP72="Yes","R-squared / ",""),IF(AP73="Yes","Brier score / ",""),IF(AP74="Yes",AR74,"")))),2)="/ ",LEFT(IF(OR(AP72="",AP73=""),"",IF(CONCATENATE(IF(AP72="Yes","R-squared / ",""),IF(AP73="Yes","Brier score / ",""),IF(AP74="Yes",AR74,""))="","Not evaluated",CONCATENATE(IF(AP72="Yes","R-squared / ",""),IF(AP73="Yes","Brier score / ",""),IF(AP74="Yes",AR74,"")))),LEN(IF(OR(AP72="",AP73=""),"",IF(CONCATENATE(IF(AP72="Yes","R-squared / ",""),IF(AP73="Yes","Brier score / ",""),IF(AP74="Yes",AR74,""))="","Not evaluated",CONCATENATE(IF(AP72="Yes","R-squared / ",""),IF(AP73="Yes","Brier score / ",""),IF(AP74="Yes",AR74,"")))))-2),IF(OR(AP72="",AP73=""),"",IF(CONCATENATE(IF(AP72="Yes","R-squared / ",""),IF(AP73="Yes","Brier score / ",""),IF(AP74="Yes",AR74,""))="","Not evaluated",CONCATENATE(IF(AP72="Yes","R-squared / ",""),IF(AP73="Yes","Brier score / ",""),IF(AP74="Yes",AR74,"")))))</f>
        <v/>
      </c>
      <c r="AQ71" s="301"/>
      <c r="AR71" s="301"/>
      <c r="AS71" s="300" t="str">
        <f>IF(RIGHT(IF(OR(AS72="",AS73=""),"",IF(CONCATENATE(IF(AS72="Yes","R-squared / ",""),IF(AS73="Yes","Brier score / ",""),IF(AS74="Yes",AU74,""))="","Not evaluated",CONCATENATE(IF(AS72="Yes","R-squared / ",""),IF(AS73="Yes","Brier score / ",""),IF(AS74="Yes",AU74,"")))),2)="/ ",LEFT(IF(OR(AS72="",AS73=""),"",IF(CONCATENATE(IF(AS72="Yes","R-squared / ",""),IF(AS73="Yes","Brier score / ",""),IF(AS74="Yes",AU74,""))="","Not evaluated",CONCATENATE(IF(AS72="Yes","R-squared / ",""),IF(AS73="Yes","Brier score / ",""),IF(AS74="Yes",AU74,"")))),LEN(IF(OR(AS72="",AS73=""),"",IF(CONCATENATE(IF(AS72="Yes","R-squared / ",""),IF(AS73="Yes","Brier score / ",""),IF(AS74="Yes",AU74,""))="","Not evaluated",CONCATENATE(IF(AS72="Yes","R-squared / ",""),IF(AS73="Yes","Brier score / ",""),IF(AS74="Yes",AU74,"")))))-2),IF(OR(AS72="",AS73=""),"",IF(CONCATENATE(IF(AS72="Yes","R-squared / ",""),IF(AS73="Yes","Brier score / ",""),IF(AS74="Yes",AU74,""))="","Not evaluated",CONCATENATE(IF(AS72="Yes","R-squared / ",""),IF(AS73="Yes","Brier score / ",""),IF(AS74="Yes",AU74,"")))))</f>
        <v/>
      </c>
      <c r="AT71" s="301"/>
      <c r="AU71" s="301"/>
      <c r="AV71" s="300" t="str">
        <f>IF(RIGHT(IF(OR(AV72="",AV73=""),"",IF(CONCATENATE(IF(AV72="Yes","R-squared / ",""),IF(AV73="Yes","Brier score / ",""),IF(AV74="Yes",AX74,""))="","Not evaluated",CONCATENATE(IF(AV72="Yes","R-squared / ",""),IF(AV73="Yes","Brier score / ",""),IF(AV74="Yes",AX74,"")))),2)="/ ",LEFT(IF(OR(AV72="",AV73=""),"",IF(CONCATENATE(IF(AV72="Yes","R-squared / ",""),IF(AV73="Yes","Brier score / ",""),IF(AV74="Yes",AX74,""))="","Not evaluated",CONCATENATE(IF(AV72="Yes","R-squared / ",""),IF(AV73="Yes","Brier score / ",""),IF(AV74="Yes",AX74,"")))),LEN(IF(OR(AV72="",AV73=""),"",IF(CONCATENATE(IF(AV72="Yes","R-squared / ",""),IF(AV73="Yes","Brier score / ",""),IF(AV74="Yes",AX74,""))="","Not evaluated",CONCATENATE(IF(AV72="Yes","R-squared / ",""),IF(AV73="Yes","Brier score / ",""),IF(AV74="Yes",AX74,"")))))-2),IF(OR(AV72="",AV73=""),"",IF(CONCATENATE(IF(AV72="Yes","R-squared / ",""),IF(AV73="Yes","Brier score / ",""),IF(AV74="Yes",AX74,""))="","Not evaluated",CONCATENATE(IF(AV72="Yes","R-squared / ",""),IF(AV73="Yes","Brier score / ",""),IF(AV74="Yes",AX74,"")))))</f>
        <v/>
      </c>
      <c r="AW71" s="301"/>
      <c r="AX71" s="301"/>
      <c r="AY71" s="300" t="str">
        <f>IF(RIGHT(IF(OR(AY72="",AY73=""),"",IF(CONCATENATE(IF(AY72="Yes","R-squared / ",""),IF(AY73="Yes","Brier score / ",""),IF(AY74="Yes",BA74,""))="","Not evaluated",CONCATENATE(IF(AY72="Yes","R-squared / ",""),IF(AY73="Yes","Brier score / ",""),IF(AY74="Yes",BA74,"")))),2)="/ ",LEFT(IF(OR(AY72="",AY73=""),"",IF(CONCATENATE(IF(AY72="Yes","R-squared / ",""),IF(AY73="Yes","Brier score / ",""),IF(AY74="Yes",BA74,""))="","Not evaluated",CONCATENATE(IF(AY72="Yes","R-squared / ",""),IF(AY73="Yes","Brier score / ",""),IF(AY74="Yes",BA74,"")))),LEN(IF(OR(AY72="",AY73=""),"",IF(CONCATENATE(IF(AY72="Yes","R-squared / ",""),IF(AY73="Yes","Brier score / ",""),IF(AY74="Yes",BA74,""))="","Not evaluated",CONCATENATE(IF(AY72="Yes","R-squared / ",""),IF(AY73="Yes","Brier score / ",""),IF(AY74="Yes",BA74,"")))))-2),IF(OR(AY72="",AY73=""),"",IF(CONCATENATE(IF(AY72="Yes","R-squared / ",""),IF(AY73="Yes","Brier score / ",""),IF(AY74="Yes",BA74,""))="","Not evaluated",CONCATENATE(IF(AY72="Yes","R-squared / ",""),IF(AY73="Yes","Brier score / ",""),IF(AY74="Yes",BA74,"")))))</f>
        <v/>
      </c>
      <c r="AZ71" s="301"/>
      <c r="BA71" s="301"/>
      <c r="BB71" s="300" t="str">
        <f>IF(RIGHT(IF(OR(BB72="",BB73=""),"",IF(CONCATENATE(IF(BB72="Yes","R-squared / ",""),IF(BB73="Yes","Brier score / ",""),IF(BB74="Yes",BD74,""))="","Not evaluated",CONCATENATE(IF(BB72="Yes","R-squared / ",""),IF(BB73="Yes","Brier score / ",""),IF(BB74="Yes",BD74,"")))),2)="/ ",LEFT(IF(OR(BB72="",BB73=""),"",IF(CONCATENATE(IF(BB72="Yes","R-squared / ",""),IF(BB73="Yes","Brier score / ",""),IF(BB74="Yes",BD74,""))="","Not evaluated",CONCATENATE(IF(BB72="Yes","R-squared / ",""),IF(BB73="Yes","Brier score / ",""),IF(BB74="Yes",BD74,"")))),LEN(IF(OR(BB72="",BB73=""),"",IF(CONCATENATE(IF(BB72="Yes","R-squared / ",""),IF(BB73="Yes","Brier score / ",""),IF(BB74="Yes",BD74,""))="","Not evaluated",CONCATENATE(IF(BB72="Yes","R-squared / ",""),IF(BB73="Yes","Brier score / ",""),IF(BB74="Yes",BD74,"")))))-2),IF(OR(BB72="",BB73=""),"",IF(CONCATENATE(IF(BB72="Yes","R-squared / ",""),IF(BB73="Yes","Brier score / ",""),IF(BB74="Yes",BD74,""))="","Not evaluated",CONCATENATE(IF(BB72="Yes","R-squared / ",""),IF(BB73="Yes","Brier score / ",""),IF(BB74="Yes",BD74,"")))))</f>
        <v/>
      </c>
      <c r="BC71" s="301"/>
      <c r="BD71" s="301"/>
      <c r="BE71" s="300" t="str">
        <f>IF(RIGHT(IF(OR(BE72="",BE73=""),"",IF(CONCATENATE(IF(BE72="Yes","R-squared / ",""),IF(BE73="Yes","Brier score / ",""),IF(BE74="Yes",BG74,""))="","Not evaluated",CONCATENATE(IF(BE72="Yes","R-squared / ",""),IF(BE73="Yes","Brier score / ",""),IF(BE74="Yes",BG74,"")))),2)="/ ",LEFT(IF(OR(BE72="",BE73=""),"",IF(CONCATENATE(IF(BE72="Yes","R-squared / ",""),IF(BE73="Yes","Brier score / ",""),IF(BE74="Yes",BG74,""))="","Not evaluated",CONCATENATE(IF(BE72="Yes","R-squared / ",""),IF(BE73="Yes","Brier score / ",""),IF(BE74="Yes",BG74,"")))),LEN(IF(OR(BE72="",BE73=""),"",IF(CONCATENATE(IF(BE72="Yes","R-squared / ",""),IF(BE73="Yes","Brier score / ",""),IF(BE74="Yes",BG74,""))="","Not evaluated",CONCATENATE(IF(BE72="Yes","R-squared / ",""),IF(BE73="Yes","Brier score / ",""),IF(BE74="Yes",BG74,"")))))-2),IF(OR(BE72="",BE73=""),"",IF(CONCATENATE(IF(BE72="Yes","R-squared / ",""),IF(BE73="Yes","Brier score / ",""),IF(BE74="Yes",BG74,""))="","Not evaluated",CONCATENATE(IF(BE72="Yes","R-squared / ",""),IF(BE73="Yes","Brier score / ",""),IF(BE74="Yes",BG74,"")))))</f>
        <v/>
      </c>
      <c r="BF71" s="301"/>
      <c r="BG71" s="301"/>
      <c r="BH71" s="300" t="str">
        <f>IF(RIGHT(IF(OR(BH72="",BH73=""),"",IF(CONCATENATE(IF(BH72="Yes","R-squared / ",""),IF(BH73="Yes","Brier score / ",""),IF(BH74="Yes",BJ74,""))="","Not evaluated",CONCATENATE(IF(BH72="Yes","R-squared / ",""),IF(BH73="Yes","Brier score / ",""),IF(BH74="Yes",BJ74,"")))),2)="/ ",LEFT(IF(OR(BH72="",BH73=""),"",IF(CONCATENATE(IF(BH72="Yes","R-squared / ",""),IF(BH73="Yes","Brier score / ",""),IF(BH74="Yes",BJ74,""))="","Not evaluated",CONCATENATE(IF(BH72="Yes","R-squared / ",""),IF(BH73="Yes","Brier score / ",""),IF(BH74="Yes",BJ74,"")))),LEN(IF(OR(BH72="",BH73=""),"",IF(CONCATENATE(IF(BH72="Yes","R-squared / ",""),IF(BH73="Yes","Brier score / ",""),IF(BH74="Yes",BJ74,""))="","Not evaluated",CONCATENATE(IF(BH72="Yes","R-squared / ",""),IF(BH73="Yes","Brier score / ",""),IF(BH74="Yes",BJ74,"")))))-2),IF(OR(BH72="",BH73=""),"",IF(CONCATENATE(IF(BH72="Yes","R-squared / ",""),IF(BH73="Yes","Brier score / ",""),IF(BH74="Yes",BJ74,""))="","Not evaluated",CONCATENATE(IF(BH72="Yes","R-squared / ",""),IF(BH73="Yes","Brier score / ",""),IF(BH74="Yes",BJ74,"")))))</f>
        <v/>
      </c>
      <c r="BI71" s="301"/>
      <c r="BJ71" s="301"/>
      <c r="BK71" s="300" t="str">
        <f>IF(RIGHT(IF(OR(BK72="",BK73=""),"",IF(CONCATENATE(IF(BK72="Yes","R-squared / ",""),IF(BK73="Yes","Brier score / ",""),IF(BK74="Yes",BM74,""))="","Not evaluated",CONCATENATE(IF(BK72="Yes","R-squared / ",""),IF(BK73="Yes","Brier score / ",""),IF(BK74="Yes",BM74,"")))),2)="/ ",LEFT(IF(OR(BK72="",BK73=""),"",IF(CONCATENATE(IF(BK72="Yes","R-squared / ",""),IF(BK73="Yes","Brier score / ",""),IF(BK74="Yes",BM74,""))="","Not evaluated",CONCATENATE(IF(BK72="Yes","R-squared / ",""),IF(BK73="Yes","Brier score / ",""),IF(BK74="Yes",BM74,"")))),LEN(IF(OR(BK72="",BK73=""),"",IF(CONCATENATE(IF(BK72="Yes","R-squared / ",""),IF(BK73="Yes","Brier score / ",""),IF(BK74="Yes",BM74,""))="","Not evaluated",CONCATENATE(IF(BK72="Yes","R-squared / ",""),IF(BK73="Yes","Brier score / ",""),IF(BK74="Yes",BM74,"")))))-2),IF(OR(BK72="",BK73=""),"",IF(CONCATENATE(IF(BK72="Yes","R-squared / ",""),IF(BK73="Yes","Brier score / ",""),IF(BK74="Yes",BM74,""))="","Not evaluated",CONCATENATE(IF(BK72="Yes","R-squared / ",""),IF(BK73="Yes","Brier score / ",""),IF(BK74="Yes",BM74,"")))))</f>
        <v/>
      </c>
      <c r="BL71" s="301"/>
      <c r="BM71" s="301"/>
      <c r="BN71" s="300" t="str">
        <f>IF(RIGHT(IF(OR(BN72="",BN73=""),"",IF(CONCATENATE(IF(BN72="Yes","R-squared / ",""),IF(BN73="Yes","Brier score / ",""),IF(BN74="Yes",BP74,""))="","Not evaluated",CONCATENATE(IF(BN72="Yes","R-squared / ",""),IF(BN73="Yes","Brier score / ",""),IF(BN74="Yes",BP74,"")))),2)="/ ",LEFT(IF(OR(BN72="",BN73=""),"",IF(CONCATENATE(IF(BN72="Yes","R-squared / ",""),IF(BN73="Yes","Brier score / ",""),IF(BN74="Yes",BP74,""))="","Not evaluated",CONCATENATE(IF(BN72="Yes","R-squared / ",""),IF(BN73="Yes","Brier score / ",""),IF(BN74="Yes",BP74,"")))),LEN(IF(OR(BN72="",BN73=""),"",IF(CONCATENATE(IF(BN72="Yes","R-squared / ",""),IF(BN73="Yes","Brier score / ",""),IF(BN74="Yes",BP74,""))="","Not evaluated",CONCATENATE(IF(BN72="Yes","R-squared / ",""),IF(BN73="Yes","Brier score / ",""),IF(BN74="Yes",BP74,"")))))-2),IF(OR(BN72="",BN73=""),"",IF(CONCATENATE(IF(BN72="Yes","R-squared / ",""),IF(BN73="Yes","Brier score / ",""),IF(BN74="Yes",BP74,""))="","Not evaluated",CONCATENATE(IF(BN72="Yes","R-squared / ",""),IF(BN73="Yes","Brier score / ",""),IF(BN74="Yes",BP74,"")))))</f>
        <v/>
      </c>
      <c r="BO71" s="301"/>
      <c r="BP71" s="301"/>
      <c r="BQ71" s="300" t="str">
        <f>IF(RIGHT(IF(OR(BQ72="",BQ73=""),"",IF(CONCATENATE(IF(BQ72="Yes","R-squared / ",""),IF(BQ73="Yes","Brier score / ",""),IF(BQ74="Yes",BS74,""))="","Not evaluated",CONCATENATE(IF(BQ72="Yes","R-squared / ",""),IF(BQ73="Yes","Brier score / ",""),IF(BQ74="Yes",BS74,"")))),2)="/ ",LEFT(IF(OR(BQ72="",BQ73=""),"",IF(CONCATENATE(IF(BQ72="Yes","R-squared / ",""),IF(BQ73="Yes","Brier score / ",""),IF(BQ74="Yes",BS74,""))="","Not evaluated",CONCATENATE(IF(BQ72="Yes","R-squared / ",""),IF(BQ73="Yes","Brier score / ",""),IF(BQ74="Yes",BS74,"")))),LEN(IF(OR(BQ72="",BQ73=""),"",IF(CONCATENATE(IF(BQ72="Yes","R-squared / ",""),IF(BQ73="Yes","Brier score / ",""),IF(BQ74="Yes",BS74,""))="","Not evaluated",CONCATENATE(IF(BQ72="Yes","R-squared / ",""),IF(BQ73="Yes","Brier score / ",""),IF(BQ74="Yes",BS74,"")))))-2),IF(OR(BQ72="",BQ73=""),"",IF(CONCATENATE(IF(BQ72="Yes","R-squared / ",""),IF(BQ73="Yes","Brier score / ",""),IF(BQ74="Yes",BS74,""))="","Not evaluated",CONCATENATE(IF(BQ72="Yes","R-squared / ",""),IF(BQ73="Yes","Brier score / ",""),IF(BQ74="Yes",BS74,"")))))</f>
        <v/>
      </c>
      <c r="BR71" s="301"/>
      <c r="BS71" s="301"/>
      <c r="BT71" s="300" t="str">
        <f>IF(RIGHT(IF(OR(BT72="",BT73=""),"",IF(CONCATENATE(IF(BT72="Yes","R-squared / ",""),IF(BT73="Yes","Brier score / ",""),IF(BT74="Yes",BV74,""))="","Not evaluated",CONCATENATE(IF(BT72="Yes","R-squared / ",""),IF(BT73="Yes","Brier score / ",""),IF(BT74="Yes",BV74,"")))),2)="/ ",LEFT(IF(OR(BT72="",BT73=""),"",IF(CONCATENATE(IF(BT72="Yes","R-squared / ",""),IF(BT73="Yes","Brier score / ",""),IF(BT74="Yes",BV74,""))="","Not evaluated",CONCATENATE(IF(BT72="Yes","R-squared / ",""),IF(BT73="Yes","Brier score / ",""),IF(BT74="Yes",BV74,"")))),LEN(IF(OR(BT72="",BT73=""),"",IF(CONCATENATE(IF(BT72="Yes","R-squared / ",""),IF(BT73="Yes","Brier score / ",""),IF(BT74="Yes",BV74,""))="","Not evaluated",CONCATENATE(IF(BT72="Yes","R-squared / ",""),IF(BT73="Yes","Brier score / ",""),IF(BT74="Yes",BV74,"")))))-2),IF(OR(BT72="",BT73=""),"",IF(CONCATENATE(IF(BT72="Yes","R-squared / ",""),IF(BT73="Yes","Brier score / ",""),IF(BT74="Yes",BV74,""))="","Not evaluated",CONCATENATE(IF(BT72="Yes","R-squared / ",""),IF(BT73="Yes","Brier score / ",""),IF(BT74="Yes",BV74,"")))))</f>
        <v/>
      </c>
      <c r="BU71" s="301"/>
      <c r="BV71" s="301"/>
      <c r="BW71" s="300" t="str">
        <f>IF(RIGHT(IF(OR(BW72="",BW73=""),"",IF(CONCATENATE(IF(BW72="Yes","R-squared / ",""),IF(BW73="Yes","Brier score / ",""),IF(BW74="Yes",BY74,""))="","Not evaluated",CONCATENATE(IF(BW72="Yes","R-squared / ",""),IF(BW73="Yes","Brier score / ",""),IF(BW74="Yes",BY74,"")))),2)="/ ",LEFT(IF(OR(BW72="",BW73=""),"",IF(CONCATENATE(IF(BW72="Yes","R-squared / ",""),IF(BW73="Yes","Brier score / ",""),IF(BW74="Yes",BY74,""))="","Not evaluated",CONCATENATE(IF(BW72="Yes","R-squared / ",""),IF(BW73="Yes","Brier score / ",""),IF(BW74="Yes",BY74,"")))),LEN(IF(OR(BW72="",BW73=""),"",IF(CONCATENATE(IF(BW72="Yes","R-squared / ",""),IF(BW73="Yes","Brier score / ",""),IF(BW74="Yes",BY74,""))="","Not evaluated",CONCATENATE(IF(BW72="Yes","R-squared / ",""),IF(BW73="Yes","Brier score / ",""),IF(BW74="Yes",BY74,"")))))-2),IF(OR(BW72="",BW73=""),"",IF(CONCATENATE(IF(BW72="Yes","R-squared / ",""),IF(BW73="Yes","Brier score / ",""),IF(BW74="Yes",BY74,""))="","Not evaluated",CONCATENATE(IF(BW72="Yes","R-squared / ",""),IF(BW73="Yes","Brier score / ",""),IF(BW74="Yes",BY74,"")))))</f>
        <v/>
      </c>
      <c r="BX71" s="301"/>
      <c r="BY71" s="301"/>
      <c r="BZ71" s="300" t="str">
        <f>IF(RIGHT(IF(OR(BZ72="",BZ73=""),"",IF(CONCATENATE(IF(BZ72="Yes","R-squared / ",""),IF(BZ73="Yes","Brier score / ",""),IF(BZ74="Yes",CB74,""))="","Not evaluated",CONCATENATE(IF(BZ72="Yes","R-squared / ",""),IF(BZ73="Yes","Brier score / ",""),IF(BZ74="Yes",CB74,"")))),2)="/ ",LEFT(IF(OR(BZ72="",BZ73=""),"",IF(CONCATENATE(IF(BZ72="Yes","R-squared / ",""),IF(BZ73="Yes","Brier score / ",""),IF(BZ74="Yes",CB74,""))="","Not evaluated",CONCATENATE(IF(BZ72="Yes","R-squared / ",""),IF(BZ73="Yes","Brier score / ",""),IF(BZ74="Yes",CB74,"")))),LEN(IF(OR(BZ72="",BZ73=""),"",IF(CONCATENATE(IF(BZ72="Yes","R-squared / ",""),IF(BZ73="Yes","Brier score / ",""),IF(BZ74="Yes",CB74,""))="","Not evaluated",CONCATENATE(IF(BZ72="Yes","R-squared / ",""),IF(BZ73="Yes","Brier score / ",""),IF(BZ74="Yes",CB74,"")))))-2),IF(OR(BZ72="",BZ73=""),"",IF(CONCATENATE(IF(BZ72="Yes","R-squared / ",""),IF(BZ73="Yes","Brier score / ",""),IF(BZ74="Yes",CB74,""))="","Not evaluated",CONCATENATE(IF(BZ72="Yes","R-squared / ",""),IF(BZ73="Yes","Brier score / ",""),IF(BZ74="Yes",CB74,"")))))</f>
        <v/>
      </c>
      <c r="CA71" s="301"/>
      <c r="CB71" s="301"/>
      <c r="CC71" s="300" t="str">
        <f>IF(RIGHT(IF(OR(CC72="",CC73=""),"",IF(CONCATENATE(IF(CC72="Yes","R-squared / ",""),IF(CC73="Yes","Brier score / ",""),IF(CC74="Yes",CE74,""))="","Not evaluated",CONCATENATE(IF(CC72="Yes","R-squared / ",""),IF(CC73="Yes","Brier score / ",""),IF(CC74="Yes",CE74,"")))),2)="/ ",LEFT(IF(OR(CC72="",CC73=""),"",IF(CONCATENATE(IF(CC72="Yes","R-squared / ",""),IF(CC73="Yes","Brier score / ",""),IF(CC74="Yes",CE74,""))="","Not evaluated",CONCATENATE(IF(CC72="Yes","R-squared / ",""),IF(CC73="Yes","Brier score / ",""),IF(CC74="Yes",CE74,"")))),LEN(IF(OR(CC72="",CC73=""),"",IF(CONCATENATE(IF(CC72="Yes","R-squared / ",""),IF(CC73="Yes","Brier score / ",""),IF(CC74="Yes",CE74,""))="","Not evaluated",CONCATENATE(IF(CC72="Yes","R-squared / ",""),IF(CC73="Yes","Brier score / ",""),IF(CC74="Yes",CE74,"")))))-2),IF(OR(CC72="",CC73=""),"",IF(CONCATENATE(IF(CC72="Yes","R-squared / ",""),IF(CC73="Yes","Brier score / ",""),IF(CC74="Yes",CE74,""))="","Not evaluated",CONCATENATE(IF(CC72="Yes","R-squared / ",""),IF(CC73="Yes","Brier score / ",""),IF(CC74="Yes",CE74,"")))))</f>
        <v/>
      </c>
      <c r="CD71" s="301"/>
      <c r="CE71" s="301"/>
      <c r="CF71" s="300" t="str">
        <f>IF(RIGHT(IF(OR(CF72="",CF73=""),"",IF(CONCATENATE(IF(CF72="Yes","R-squared / ",""),IF(CF73="Yes","Brier score / ",""),IF(CF74="Yes",CH74,""))="","Not evaluated",CONCATENATE(IF(CF72="Yes","R-squared / ",""),IF(CF73="Yes","Brier score / ",""),IF(CF74="Yes",CH74,"")))),2)="/ ",LEFT(IF(OR(CF72="",CF73=""),"",IF(CONCATENATE(IF(CF72="Yes","R-squared / ",""),IF(CF73="Yes","Brier score / ",""),IF(CF74="Yes",CH74,""))="","Not evaluated",CONCATENATE(IF(CF72="Yes","R-squared / ",""),IF(CF73="Yes","Brier score / ",""),IF(CF74="Yes",CH74,"")))),LEN(IF(OR(CF72="",CF73=""),"",IF(CONCATENATE(IF(CF72="Yes","R-squared / ",""),IF(CF73="Yes","Brier score / ",""),IF(CF74="Yes",CH74,""))="","Not evaluated",CONCATENATE(IF(CF72="Yes","R-squared / ",""),IF(CF73="Yes","Brier score / ",""),IF(CF74="Yes",CH74,"")))))-2),IF(OR(CF72="",CF73=""),"",IF(CONCATENATE(IF(CF72="Yes","R-squared / ",""),IF(CF73="Yes","Brier score / ",""),IF(CF74="Yes",CH74,""))="","Not evaluated",CONCATENATE(IF(CF72="Yes","R-squared / ",""),IF(CF73="Yes","Brier score / ",""),IF(CF74="Yes",CH74,"")))))</f>
        <v/>
      </c>
      <c r="CG71" s="301"/>
      <c r="CH71" s="301"/>
      <c r="CI71" s="300" t="str">
        <f>IF(RIGHT(IF(OR(CI72="",CI73=""),"",IF(CONCATENATE(IF(CI72="Yes","R-squared / ",""),IF(CI73="Yes","Brier score / ",""),IF(CI74="Yes",CK74,""))="","Not evaluated",CONCATENATE(IF(CI72="Yes","R-squared / ",""),IF(CI73="Yes","Brier score / ",""),IF(CI74="Yes",CK74,"")))),2)="/ ",LEFT(IF(OR(CI72="",CI73=""),"",IF(CONCATENATE(IF(CI72="Yes","R-squared / ",""),IF(CI73="Yes","Brier score / ",""),IF(CI74="Yes",CK74,""))="","Not evaluated",CONCATENATE(IF(CI72="Yes","R-squared / ",""),IF(CI73="Yes","Brier score / ",""),IF(CI74="Yes",CK74,"")))),LEN(IF(OR(CI72="",CI73=""),"",IF(CONCATENATE(IF(CI72="Yes","R-squared / ",""),IF(CI73="Yes","Brier score / ",""),IF(CI74="Yes",CK74,""))="","Not evaluated",CONCATENATE(IF(CI72="Yes","R-squared / ",""),IF(CI73="Yes","Brier score / ",""),IF(CI74="Yes",CK74,"")))))-2),IF(OR(CI72="",CI73=""),"",IF(CONCATENATE(IF(CI72="Yes","R-squared / ",""),IF(CI73="Yes","Brier score / ",""),IF(CI74="Yes",CK74,""))="","Not evaluated",CONCATENATE(IF(CI72="Yes","R-squared / ",""),IF(CI73="Yes","Brier score / ",""),IF(CI74="Yes",CK74,"")))))</f>
        <v/>
      </c>
      <c r="CJ71" s="301"/>
      <c r="CK71" s="301"/>
      <c r="CL71" s="300" t="str">
        <f>IF(RIGHT(IF(OR(CL72="",CL73=""),"",IF(CONCATENATE(IF(CL72="Yes","R-squared / ",""),IF(CL73="Yes","Brier score / ",""),IF(CL74="Yes",CN74,""))="","Not evaluated",CONCATENATE(IF(CL72="Yes","R-squared / ",""),IF(CL73="Yes","Brier score / ",""),IF(CL74="Yes",CN74,"")))),2)="/ ",LEFT(IF(OR(CL72="",CL73=""),"",IF(CONCATENATE(IF(CL72="Yes","R-squared / ",""),IF(CL73="Yes","Brier score / ",""),IF(CL74="Yes",CN74,""))="","Not evaluated",CONCATENATE(IF(CL72="Yes","R-squared / ",""),IF(CL73="Yes","Brier score / ",""),IF(CL74="Yes",CN74,"")))),LEN(IF(OR(CL72="",CL73=""),"",IF(CONCATENATE(IF(CL72="Yes","R-squared / ",""),IF(CL73="Yes","Brier score / ",""),IF(CL74="Yes",CN74,""))="","Not evaluated",CONCATENATE(IF(CL72="Yes","R-squared / ",""),IF(CL73="Yes","Brier score / ",""),IF(CL74="Yes",CN74,"")))))-2),IF(OR(CL72="",CL73=""),"",IF(CONCATENATE(IF(CL72="Yes","R-squared / ",""),IF(CL73="Yes","Brier score / ",""),IF(CL74="Yes",CN74,""))="","Not evaluated",CONCATENATE(IF(CL72="Yes","R-squared / ",""),IF(CL73="Yes","Brier score / ",""),IF(CL74="Yes",CN74,"")))))</f>
        <v/>
      </c>
      <c r="CM71" s="301"/>
      <c r="CN71" s="301"/>
      <c r="CO71" s="300" t="str">
        <f>IF(RIGHT(IF(OR(CO72="",CO73=""),"",IF(CONCATENATE(IF(CO72="Yes","R-squared / ",""),IF(CO73="Yes","Brier score / ",""),IF(CO74="Yes",CQ74,""))="","Not evaluated",CONCATENATE(IF(CO72="Yes","R-squared / ",""),IF(CO73="Yes","Brier score / ",""),IF(CO74="Yes",CQ74,"")))),2)="/ ",LEFT(IF(OR(CO72="",CO73=""),"",IF(CONCATENATE(IF(CO72="Yes","R-squared / ",""),IF(CO73="Yes","Brier score / ",""),IF(CO74="Yes",CQ74,""))="","Not evaluated",CONCATENATE(IF(CO72="Yes","R-squared / ",""),IF(CO73="Yes","Brier score / ",""),IF(CO74="Yes",CQ74,"")))),LEN(IF(OR(CO72="",CO73=""),"",IF(CONCATENATE(IF(CO72="Yes","R-squared / ",""),IF(CO73="Yes","Brier score / ",""),IF(CO74="Yes",CQ74,""))="","Not evaluated",CONCATENATE(IF(CO72="Yes","R-squared / ",""),IF(CO73="Yes","Brier score / ",""),IF(CO74="Yes",CQ74,"")))))-2),IF(OR(CO72="",CO73=""),"",IF(CONCATENATE(IF(CO72="Yes","R-squared / ",""),IF(CO73="Yes","Brier score / ",""),IF(CO74="Yes",CQ74,""))="","Not evaluated",CONCATENATE(IF(CO72="Yes","R-squared / ",""),IF(CO73="Yes","Brier score / ",""),IF(CO74="Yes",CQ74,"")))))</f>
        <v/>
      </c>
      <c r="CP71" s="301"/>
      <c r="CQ71" s="301"/>
    </row>
    <row r="72" spans="1:95" s="13" customFormat="1" ht="15" customHeight="1" x14ac:dyDescent="0.25">
      <c r="A72" s="62"/>
      <c r="B72" s="62" t="s">
        <v>32</v>
      </c>
      <c r="C72" s="62"/>
      <c r="D72" s="336" t="s">
        <v>97</v>
      </c>
      <c r="E72" s="340"/>
      <c r="F72" s="38"/>
      <c r="G72" s="52" t="s">
        <v>84</v>
      </c>
      <c r="H72" s="46"/>
      <c r="I72" s="38"/>
      <c r="J72" s="52" t="s">
        <v>84</v>
      </c>
      <c r="K72" s="46"/>
      <c r="L72" s="38"/>
      <c r="M72" s="52" t="s">
        <v>84</v>
      </c>
      <c r="N72" s="46"/>
      <c r="O72" s="38"/>
      <c r="P72" s="52" t="s">
        <v>84</v>
      </c>
      <c r="Q72" s="46"/>
      <c r="R72" s="38"/>
      <c r="S72" s="52" t="s">
        <v>84</v>
      </c>
      <c r="T72" s="46"/>
      <c r="U72" s="38"/>
      <c r="V72" s="52" t="s">
        <v>84</v>
      </c>
      <c r="W72" s="46"/>
      <c r="X72" s="38"/>
      <c r="Y72" s="52" t="s">
        <v>84</v>
      </c>
      <c r="Z72" s="46"/>
      <c r="AA72" s="38"/>
      <c r="AB72" s="52" t="s">
        <v>84</v>
      </c>
      <c r="AC72" s="46"/>
      <c r="AD72" s="38"/>
      <c r="AE72" s="52" t="s">
        <v>84</v>
      </c>
      <c r="AF72" s="46"/>
      <c r="AG72" s="38"/>
      <c r="AH72" s="52" t="s">
        <v>84</v>
      </c>
      <c r="AI72" s="46"/>
      <c r="AJ72" s="38"/>
      <c r="AK72" s="52" t="s">
        <v>84</v>
      </c>
      <c r="AL72" s="46"/>
      <c r="AM72" s="38"/>
      <c r="AN72" s="52" t="s">
        <v>84</v>
      </c>
      <c r="AO72" s="46"/>
      <c r="AP72" s="38"/>
      <c r="AQ72" s="52" t="s">
        <v>84</v>
      </c>
      <c r="AR72" s="46"/>
      <c r="AS72" s="38"/>
      <c r="AT72" s="52" t="s">
        <v>84</v>
      </c>
      <c r="AU72" s="46"/>
      <c r="AV72" s="38"/>
      <c r="AW72" s="52" t="s">
        <v>84</v>
      </c>
      <c r="AX72" s="46"/>
      <c r="AY72" s="38"/>
      <c r="AZ72" s="52" t="s">
        <v>84</v>
      </c>
      <c r="BA72" s="46"/>
      <c r="BB72" s="38"/>
      <c r="BC72" s="52" t="s">
        <v>84</v>
      </c>
      <c r="BD72" s="46"/>
      <c r="BE72" s="38"/>
      <c r="BF72" s="52" t="s">
        <v>84</v>
      </c>
      <c r="BG72" s="46"/>
      <c r="BH72" s="38"/>
      <c r="BI72" s="52" t="s">
        <v>84</v>
      </c>
      <c r="BJ72" s="46"/>
      <c r="BK72" s="38"/>
      <c r="BL72" s="52" t="s">
        <v>84</v>
      </c>
      <c r="BM72" s="46"/>
      <c r="BN72" s="38"/>
      <c r="BO72" s="52" t="s">
        <v>84</v>
      </c>
      <c r="BP72" s="46"/>
      <c r="BQ72" s="38"/>
      <c r="BR72" s="52" t="s">
        <v>84</v>
      </c>
      <c r="BS72" s="46"/>
      <c r="BT72" s="38"/>
      <c r="BU72" s="52" t="s">
        <v>84</v>
      </c>
      <c r="BV72" s="46"/>
      <c r="BW72" s="38"/>
      <c r="BX72" s="52" t="s">
        <v>84</v>
      </c>
      <c r="BY72" s="46"/>
      <c r="BZ72" s="38"/>
      <c r="CA72" s="52" t="s">
        <v>84</v>
      </c>
      <c r="CB72" s="46"/>
      <c r="CC72" s="38"/>
      <c r="CD72" s="52" t="s">
        <v>84</v>
      </c>
      <c r="CE72" s="46"/>
      <c r="CF72" s="38"/>
      <c r="CG72" s="52" t="s">
        <v>84</v>
      </c>
      <c r="CH72" s="46"/>
      <c r="CI72" s="38"/>
      <c r="CJ72" s="52" t="s">
        <v>84</v>
      </c>
      <c r="CK72" s="46"/>
      <c r="CL72" s="38"/>
      <c r="CM72" s="52" t="s">
        <v>84</v>
      </c>
      <c r="CN72" s="46"/>
      <c r="CO72" s="37"/>
      <c r="CP72" s="52" t="s">
        <v>84</v>
      </c>
      <c r="CQ72" s="46"/>
    </row>
    <row r="73" spans="1:95" s="13" customFormat="1" ht="15" customHeight="1" x14ac:dyDescent="0.25">
      <c r="A73" s="62"/>
      <c r="B73" s="62" t="s">
        <v>32</v>
      </c>
      <c r="C73" s="62"/>
      <c r="D73" s="336" t="s">
        <v>98</v>
      </c>
      <c r="E73" s="340"/>
      <c r="F73" s="38"/>
      <c r="G73" s="52" t="s">
        <v>84</v>
      </c>
      <c r="H73" s="46"/>
      <c r="I73" s="38"/>
      <c r="J73" s="52" t="s">
        <v>84</v>
      </c>
      <c r="K73" s="46"/>
      <c r="L73" s="38"/>
      <c r="M73" s="52" t="s">
        <v>84</v>
      </c>
      <c r="N73" s="46"/>
      <c r="O73" s="38"/>
      <c r="P73" s="52" t="s">
        <v>84</v>
      </c>
      <c r="Q73" s="46"/>
      <c r="R73" s="38"/>
      <c r="S73" s="52" t="s">
        <v>84</v>
      </c>
      <c r="T73" s="46"/>
      <c r="U73" s="38"/>
      <c r="V73" s="52" t="s">
        <v>84</v>
      </c>
      <c r="W73" s="46"/>
      <c r="X73" s="38"/>
      <c r="Y73" s="52" t="s">
        <v>84</v>
      </c>
      <c r="Z73" s="46"/>
      <c r="AA73" s="38"/>
      <c r="AB73" s="52" t="s">
        <v>84</v>
      </c>
      <c r="AC73" s="46"/>
      <c r="AD73" s="38"/>
      <c r="AE73" s="52" t="s">
        <v>84</v>
      </c>
      <c r="AF73" s="46"/>
      <c r="AG73" s="38"/>
      <c r="AH73" s="52" t="s">
        <v>84</v>
      </c>
      <c r="AI73" s="46"/>
      <c r="AJ73" s="38"/>
      <c r="AK73" s="52" t="s">
        <v>84</v>
      </c>
      <c r="AL73" s="46"/>
      <c r="AM73" s="38"/>
      <c r="AN73" s="52" t="s">
        <v>84</v>
      </c>
      <c r="AO73" s="46"/>
      <c r="AP73" s="38"/>
      <c r="AQ73" s="52" t="s">
        <v>84</v>
      </c>
      <c r="AR73" s="46"/>
      <c r="AS73" s="38"/>
      <c r="AT73" s="52" t="s">
        <v>84</v>
      </c>
      <c r="AU73" s="46"/>
      <c r="AV73" s="38"/>
      <c r="AW73" s="52" t="s">
        <v>84</v>
      </c>
      <c r="AX73" s="46"/>
      <c r="AY73" s="38"/>
      <c r="AZ73" s="52" t="s">
        <v>84</v>
      </c>
      <c r="BA73" s="46"/>
      <c r="BB73" s="38"/>
      <c r="BC73" s="52" t="s">
        <v>84</v>
      </c>
      <c r="BD73" s="46"/>
      <c r="BE73" s="38"/>
      <c r="BF73" s="52" t="s">
        <v>84</v>
      </c>
      <c r="BG73" s="46"/>
      <c r="BH73" s="38"/>
      <c r="BI73" s="52" t="s">
        <v>84</v>
      </c>
      <c r="BJ73" s="46"/>
      <c r="BK73" s="38"/>
      <c r="BL73" s="52" t="s">
        <v>84</v>
      </c>
      <c r="BM73" s="46"/>
      <c r="BN73" s="38"/>
      <c r="BO73" s="52" t="s">
        <v>84</v>
      </c>
      <c r="BP73" s="46"/>
      <c r="BQ73" s="38"/>
      <c r="BR73" s="52" t="s">
        <v>84</v>
      </c>
      <c r="BS73" s="46"/>
      <c r="BT73" s="38"/>
      <c r="BU73" s="52" t="s">
        <v>84</v>
      </c>
      <c r="BV73" s="46"/>
      <c r="BW73" s="38"/>
      <c r="BX73" s="52" t="s">
        <v>84</v>
      </c>
      <c r="BY73" s="46"/>
      <c r="BZ73" s="38"/>
      <c r="CA73" s="52" t="s">
        <v>84</v>
      </c>
      <c r="CB73" s="46"/>
      <c r="CC73" s="38"/>
      <c r="CD73" s="52" t="s">
        <v>84</v>
      </c>
      <c r="CE73" s="46"/>
      <c r="CF73" s="38"/>
      <c r="CG73" s="52" t="s">
        <v>84</v>
      </c>
      <c r="CH73" s="46"/>
      <c r="CI73" s="38"/>
      <c r="CJ73" s="52" t="s">
        <v>84</v>
      </c>
      <c r="CK73" s="46"/>
      <c r="CL73" s="38"/>
      <c r="CM73" s="52" t="s">
        <v>84</v>
      </c>
      <c r="CN73" s="46"/>
      <c r="CO73" s="37"/>
      <c r="CP73" s="52" t="s">
        <v>84</v>
      </c>
      <c r="CQ73" s="46"/>
    </row>
    <row r="74" spans="1:95" s="13" customFormat="1" ht="15" customHeight="1" x14ac:dyDescent="0.25">
      <c r="A74" s="62"/>
      <c r="B74" s="62" t="s">
        <v>32</v>
      </c>
      <c r="C74" s="62"/>
      <c r="D74" s="338" t="s">
        <v>99</v>
      </c>
      <c r="E74" s="339"/>
      <c r="F74" s="38"/>
      <c r="G74" s="53" t="s">
        <v>88</v>
      </c>
      <c r="H74" s="47"/>
      <c r="I74" s="38"/>
      <c r="J74" s="53" t="s">
        <v>88</v>
      </c>
      <c r="K74" s="47"/>
      <c r="L74" s="38"/>
      <c r="M74" s="53" t="s">
        <v>88</v>
      </c>
      <c r="N74" s="47"/>
      <c r="O74" s="38"/>
      <c r="P74" s="53" t="s">
        <v>88</v>
      </c>
      <c r="Q74" s="47"/>
      <c r="R74" s="38"/>
      <c r="S74" s="53" t="s">
        <v>88</v>
      </c>
      <c r="T74" s="47"/>
      <c r="U74" s="38"/>
      <c r="V74" s="53" t="s">
        <v>88</v>
      </c>
      <c r="W74" s="47"/>
      <c r="X74" s="38"/>
      <c r="Y74" s="53" t="s">
        <v>88</v>
      </c>
      <c r="Z74" s="47"/>
      <c r="AA74" s="38"/>
      <c r="AB74" s="53" t="s">
        <v>88</v>
      </c>
      <c r="AC74" s="47"/>
      <c r="AD74" s="38"/>
      <c r="AE74" s="53" t="s">
        <v>88</v>
      </c>
      <c r="AF74" s="47"/>
      <c r="AG74" s="38"/>
      <c r="AH74" s="53" t="s">
        <v>88</v>
      </c>
      <c r="AI74" s="47"/>
      <c r="AJ74" s="38"/>
      <c r="AK74" s="53" t="s">
        <v>88</v>
      </c>
      <c r="AL74" s="47"/>
      <c r="AM74" s="38"/>
      <c r="AN74" s="53" t="s">
        <v>88</v>
      </c>
      <c r="AO74" s="47"/>
      <c r="AP74" s="38"/>
      <c r="AQ74" s="53" t="s">
        <v>88</v>
      </c>
      <c r="AR74" s="47"/>
      <c r="AS74" s="38"/>
      <c r="AT74" s="53" t="s">
        <v>88</v>
      </c>
      <c r="AU74" s="47"/>
      <c r="AV74" s="38"/>
      <c r="AW74" s="53" t="s">
        <v>88</v>
      </c>
      <c r="AX74" s="47"/>
      <c r="AY74" s="38"/>
      <c r="AZ74" s="53" t="s">
        <v>88</v>
      </c>
      <c r="BA74" s="47"/>
      <c r="BB74" s="38"/>
      <c r="BC74" s="53" t="s">
        <v>88</v>
      </c>
      <c r="BD74" s="47"/>
      <c r="BE74" s="38"/>
      <c r="BF74" s="53" t="s">
        <v>88</v>
      </c>
      <c r="BG74" s="47"/>
      <c r="BH74" s="38"/>
      <c r="BI74" s="53" t="s">
        <v>88</v>
      </c>
      <c r="BJ74" s="47"/>
      <c r="BK74" s="38"/>
      <c r="BL74" s="53" t="s">
        <v>88</v>
      </c>
      <c r="BM74" s="47"/>
      <c r="BN74" s="38"/>
      <c r="BO74" s="53" t="s">
        <v>88</v>
      </c>
      <c r="BP74" s="47"/>
      <c r="BQ74" s="38"/>
      <c r="BR74" s="53" t="s">
        <v>88</v>
      </c>
      <c r="BS74" s="47"/>
      <c r="BT74" s="38"/>
      <c r="BU74" s="53" t="s">
        <v>88</v>
      </c>
      <c r="BV74" s="47"/>
      <c r="BW74" s="38"/>
      <c r="BX74" s="53" t="s">
        <v>88</v>
      </c>
      <c r="BY74" s="47"/>
      <c r="BZ74" s="38"/>
      <c r="CA74" s="53" t="s">
        <v>88</v>
      </c>
      <c r="CB74" s="47"/>
      <c r="CC74" s="38"/>
      <c r="CD74" s="53" t="s">
        <v>88</v>
      </c>
      <c r="CE74" s="47"/>
      <c r="CF74" s="38"/>
      <c r="CG74" s="53" t="s">
        <v>88</v>
      </c>
      <c r="CH74" s="47"/>
      <c r="CI74" s="38"/>
      <c r="CJ74" s="53" t="s">
        <v>88</v>
      </c>
      <c r="CK74" s="47"/>
      <c r="CL74" s="38"/>
      <c r="CM74" s="53" t="s">
        <v>88</v>
      </c>
      <c r="CN74" s="47"/>
      <c r="CO74" s="37"/>
      <c r="CP74" s="53" t="s">
        <v>88</v>
      </c>
      <c r="CQ74" s="47"/>
    </row>
    <row r="75" spans="1:95" s="13" customFormat="1" ht="15" customHeight="1" x14ac:dyDescent="0.25">
      <c r="A75" s="62"/>
      <c r="B75" s="62" t="s">
        <v>32</v>
      </c>
      <c r="C75" s="62"/>
      <c r="D75" s="341" t="s">
        <v>100</v>
      </c>
      <c r="E75" s="342"/>
      <c r="F75" s="352" t="str">
        <f>IF(RIGHT(IF(F76="","",IF(CONCATENATE(IF(F76="Yes","DCA / ",""),IF(F77="Yes",H77,""))="","Not evaluated",CONCATENATE(IF(F76="Yes","DCA / ",""),IF(F77="Yes",H77,"")))),2)="/ ",LEFT(IF(F76="","",IF(CONCATENATE(IF(F76="Yes","DCA / ",""),IF(F77="Yes",H77,""))="","Not evaluated",CONCATENATE(IF(F76="Yes","DCA / ",""),IF(F77="Yes",H77,"")))),LEN(IF(F76="","",IF(CONCATENATE(IF(F76="Yes","DCA / ",""),IF(F77="Yes",H77,""))="","Not evaluated",CONCATENATE(IF(F76="Yes","DCA / ",""),IF(F77="Yes",H77,"")))))-2),IF(F76="","",IF(CONCATENATE(IF(F76="Yes","DCA / ",""),IF(F77="Yes",H77,""))="","Not evaluated",CONCATENATE(IF(F76="Yes","DCA / ",""),IF(F77="Yes",H77,"")))))</f>
        <v/>
      </c>
      <c r="G75" s="353"/>
      <c r="H75" s="353"/>
      <c r="I75" s="353" t="str">
        <f t="shared" ref="I75" si="0">IF(RIGHT(IF(I76="","",IF(CONCATENATE(IF(I76="Yes","DCA / ",""),IF(I77="Yes",K77,""))="","Not evaluated",CONCATENATE(IF(I76="Yes","DCA / ",""),IF(I77="Yes",K77,"")))),2)="/ ",LEFT(IF(I76="","",IF(CONCATENATE(IF(I76="Yes","DCA / ",""),IF(I77="Yes",K77,""))="","Not evaluated",CONCATENATE(IF(I76="Yes","DCA / ",""),IF(I77="Yes",K77,"")))),LEN(IF(I76="","",IF(CONCATENATE(IF(I76="Yes","DCA / ",""),IF(I77="Yes",K77,""))="","Not evaluated",CONCATENATE(IF(I76="Yes","DCA / ",""),IF(I77="Yes",K77,"")))))-2),IF(I76="","",IF(CONCATENATE(IF(I76="Yes","DCA / ",""),IF(I77="Yes",K77,""))="","Not evaluated",CONCATENATE(IF(I76="Yes","DCA / ",""),IF(I77="Yes",K77,"")))))</f>
        <v/>
      </c>
      <c r="J75" s="353"/>
      <c r="K75" s="353"/>
      <c r="L75" s="353" t="str">
        <f t="shared" ref="L75" si="1">IF(RIGHT(IF(L76="","",IF(CONCATENATE(IF(L76="Yes","DCA / ",""),IF(L77="Yes",N77,""))="","Not evaluated",CONCATENATE(IF(L76="Yes","DCA / ",""),IF(L77="Yes",N77,"")))),2)="/ ",LEFT(IF(L76="","",IF(CONCATENATE(IF(L76="Yes","DCA / ",""),IF(L77="Yes",N77,""))="","Not evaluated",CONCATENATE(IF(L76="Yes","DCA / ",""),IF(L77="Yes",N77,"")))),LEN(IF(L76="","",IF(CONCATENATE(IF(L76="Yes","DCA / ",""),IF(L77="Yes",N77,""))="","Not evaluated",CONCATENATE(IF(L76="Yes","DCA / ",""),IF(L77="Yes",N77,"")))))-2),IF(L76="","",IF(CONCATENATE(IF(L76="Yes","DCA / ",""),IF(L77="Yes",N77,""))="","Not evaluated",CONCATENATE(IF(L76="Yes","DCA / ",""),IF(L77="Yes",N77,"")))))</f>
        <v/>
      </c>
      <c r="M75" s="353"/>
      <c r="N75" s="353"/>
      <c r="O75" s="353" t="str">
        <f t="shared" ref="O75" si="2">IF(RIGHT(IF(O76="","",IF(CONCATENATE(IF(O76="Yes","DCA / ",""),IF(O77="Yes",Q77,""))="","Not evaluated",CONCATENATE(IF(O76="Yes","DCA / ",""),IF(O77="Yes",Q77,"")))),2)="/ ",LEFT(IF(O76="","",IF(CONCATENATE(IF(O76="Yes","DCA / ",""),IF(O77="Yes",Q77,""))="","Not evaluated",CONCATENATE(IF(O76="Yes","DCA / ",""),IF(O77="Yes",Q77,"")))),LEN(IF(O76="","",IF(CONCATENATE(IF(O76="Yes","DCA / ",""),IF(O77="Yes",Q77,""))="","Not evaluated",CONCATENATE(IF(O76="Yes","DCA / ",""),IF(O77="Yes",Q77,"")))))-2),IF(O76="","",IF(CONCATENATE(IF(O76="Yes","DCA / ",""),IF(O77="Yes",Q77,""))="","Not evaluated",CONCATENATE(IF(O76="Yes","DCA / ",""),IF(O77="Yes",Q77,"")))))</f>
        <v/>
      </c>
      <c r="P75" s="353"/>
      <c r="Q75" s="353"/>
      <c r="R75" s="353" t="str">
        <f t="shared" ref="R75" si="3">IF(RIGHT(IF(R76="","",IF(CONCATENATE(IF(R76="Yes","DCA / ",""),IF(R77="Yes",T77,""))="","Not evaluated",CONCATENATE(IF(R76="Yes","DCA / ",""),IF(R77="Yes",T77,"")))),2)="/ ",LEFT(IF(R76="","",IF(CONCATENATE(IF(R76="Yes","DCA / ",""),IF(R77="Yes",T77,""))="","Not evaluated",CONCATENATE(IF(R76="Yes","DCA / ",""),IF(R77="Yes",T77,"")))),LEN(IF(R76="","",IF(CONCATENATE(IF(R76="Yes","DCA / ",""),IF(R77="Yes",T77,""))="","Not evaluated",CONCATENATE(IF(R76="Yes","DCA / ",""),IF(R77="Yes",T77,"")))))-2),IF(R76="","",IF(CONCATENATE(IF(R76="Yes","DCA / ",""),IF(R77="Yes",T77,""))="","Not evaluated",CONCATENATE(IF(R76="Yes","DCA / ",""),IF(R77="Yes",T77,"")))))</f>
        <v/>
      </c>
      <c r="S75" s="353"/>
      <c r="T75" s="353"/>
      <c r="U75" s="353" t="str">
        <f t="shared" ref="U75" si="4">IF(RIGHT(IF(U76="","",IF(CONCATENATE(IF(U76="Yes","DCA / ",""),IF(U77="Yes",W77,""))="","Not evaluated",CONCATENATE(IF(U76="Yes","DCA / ",""),IF(U77="Yes",W77,"")))),2)="/ ",LEFT(IF(U76="","",IF(CONCATENATE(IF(U76="Yes","DCA / ",""),IF(U77="Yes",W77,""))="","Not evaluated",CONCATENATE(IF(U76="Yes","DCA / ",""),IF(U77="Yes",W77,"")))),LEN(IF(U76="","",IF(CONCATENATE(IF(U76="Yes","DCA / ",""),IF(U77="Yes",W77,""))="","Not evaluated",CONCATENATE(IF(U76="Yes","DCA / ",""),IF(U77="Yes",W77,"")))))-2),IF(U76="","",IF(CONCATENATE(IF(U76="Yes","DCA / ",""),IF(U77="Yes",W77,""))="","Not evaluated",CONCATENATE(IF(U76="Yes","DCA / ",""),IF(U77="Yes",W77,"")))))</f>
        <v/>
      </c>
      <c r="V75" s="353"/>
      <c r="W75" s="353"/>
      <c r="X75" s="353" t="str">
        <f t="shared" ref="X75" si="5">IF(RIGHT(IF(X76="","",IF(CONCATENATE(IF(X76="Yes","DCA / ",""),IF(X77="Yes",Z77,""))="","Not evaluated",CONCATENATE(IF(X76="Yes","DCA / ",""),IF(X77="Yes",Z77,"")))),2)="/ ",LEFT(IF(X76="","",IF(CONCATENATE(IF(X76="Yes","DCA / ",""),IF(X77="Yes",Z77,""))="","Not evaluated",CONCATENATE(IF(X76="Yes","DCA / ",""),IF(X77="Yes",Z77,"")))),LEN(IF(X76="","",IF(CONCATENATE(IF(X76="Yes","DCA / ",""),IF(X77="Yes",Z77,""))="","Not evaluated",CONCATENATE(IF(X76="Yes","DCA / ",""),IF(X77="Yes",Z77,"")))))-2),IF(X76="","",IF(CONCATENATE(IF(X76="Yes","DCA / ",""),IF(X77="Yes",Z77,""))="","Not evaluated",CONCATENATE(IF(X76="Yes","DCA / ",""),IF(X77="Yes",Z77,"")))))</f>
        <v/>
      </c>
      <c r="Y75" s="353"/>
      <c r="Z75" s="353"/>
      <c r="AA75" s="353" t="str">
        <f t="shared" ref="AA75" si="6">IF(RIGHT(IF(AA76="","",IF(CONCATENATE(IF(AA76="Yes","DCA / ",""),IF(AA77="Yes",AC77,""))="","Not evaluated",CONCATENATE(IF(AA76="Yes","DCA / ",""),IF(AA77="Yes",AC77,"")))),2)="/ ",LEFT(IF(AA76="","",IF(CONCATENATE(IF(AA76="Yes","DCA / ",""),IF(AA77="Yes",AC77,""))="","Not evaluated",CONCATENATE(IF(AA76="Yes","DCA / ",""),IF(AA77="Yes",AC77,"")))),LEN(IF(AA76="","",IF(CONCATENATE(IF(AA76="Yes","DCA / ",""),IF(AA77="Yes",AC77,""))="","Not evaluated",CONCATENATE(IF(AA76="Yes","DCA / ",""),IF(AA77="Yes",AC77,"")))))-2),IF(AA76="","",IF(CONCATENATE(IF(AA76="Yes","DCA / ",""),IF(AA77="Yes",AC77,""))="","Not evaluated",CONCATENATE(IF(AA76="Yes","DCA / ",""),IF(AA77="Yes",AC77,"")))))</f>
        <v/>
      </c>
      <c r="AB75" s="353"/>
      <c r="AC75" s="353"/>
      <c r="AD75" s="353" t="str">
        <f t="shared" ref="AD75" si="7">IF(RIGHT(IF(AD76="","",IF(CONCATENATE(IF(AD76="Yes","DCA / ",""),IF(AD77="Yes",AF77,""))="","Not evaluated",CONCATENATE(IF(AD76="Yes","DCA / ",""),IF(AD77="Yes",AF77,"")))),2)="/ ",LEFT(IF(AD76="","",IF(CONCATENATE(IF(AD76="Yes","DCA / ",""),IF(AD77="Yes",AF77,""))="","Not evaluated",CONCATENATE(IF(AD76="Yes","DCA / ",""),IF(AD77="Yes",AF77,"")))),LEN(IF(AD76="","",IF(CONCATENATE(IF(AD76="Yes","DCA / ",""),IF(AD77="Yes",AF77,""))="","Not evaluated",CONCATENATE(IF(AD76="Yes","DCA / ",""),IF(AD77="Yes",AF77,"")))))-2),IF(AD76="","",IF(CONCATENATE(IF(AD76="Yes","DCA / ",""),IF(AD77="Yes",AF77,""))="","Not evaluated",CONCATENATE(IF(AD76="Yes","DCA / ",""),IF(AD77="Yes",AF77,"")))))</f>
        <v/>
      </c>
      <c r="AE75" s="353"/>
      <c r="AF75" s="353"/>
      <c r="AG75" s="353" t="str">
        <f t="shared" ref="AG75" si="8">IF(RIGHT(IF(AG76="","",IF(CONCATENATE(IF(AG76="Yes","DCA / ",""),IF(AG77="Yes",AI77,""))="","Not evaluated",CONCATENATE(IF(AG76="Yes","DCA / ",""),IF(AG77="Yes",AI77,"")))),2)="/ ",LEFT(IF(AG76="","",IF(CONCATENATE(IF(AG76="Yes","DCA / ",""),IF(AG77="Yes",AI77,""))="","Not evaluated",CONCATENATE(IF(AG76="Yes","DCA / ",""),IF(AG77="Yes",AI77,"")))),LEN(IF(AG76="","",IF(CONCATENATE(IF(AG76="Yes","DCA / ",""),IF(AG77="Yes",AI77,""))="","Not evaluated",CONCATENATE(IF(AG76="Yes","DCA / ",""),IF(AG77="Yes",AI77,"")))))-2),IF(AG76="","",IF(CONCATENATE(IF(AG76="Yes","DCA / ",""),IF(AG77="Yes",AI77,""))="","Not evaluated",CONCATENATE(IF(AG76="Yes","DCA / ",""),IF(AG77="Yes",AI77,"")))))</f>
        <v/>
      </c>
      <c r="AH75" s="353"/>
      <c r="AI75" s="353"/>
      <c r="AJ75" s="353" t="str">
        <f t="shared" ref="AJ75" si="9">IF(RIGHT(IF(AJ76="","",IF(CONCATENATE(IF(AJ76="Yes","DCA / ",""),IF(AJ77="Yes",AL77,""))="","Not evaluated",CONCATENATE(IF(AJ76="Yes","DCA / ",""),IF(AJ77="Yes",AL77,"")))),2)="/ ",LEFT(IF(AJ76="","",IF(CONCATENATE(IF(AJ76="Yes","DCA / ",""),IF(AJ77="Yes",AL77,""))="","Not evaluated",CONCATENATE(IF(AJ76="Yes","DCA / ",""),IF(AJ77="Yes",AL77,"")))),LEN(IF(AJ76="","",IF(CONCATENATE(IF(AJ76="Yes","DCA / ",""),IF(AJ77="Yes",AL77,""))="","Not evaluated",CONCATENATE(IF(AJ76="Yes","DCA / ",""),IF(AJ77="Yes",AL77,"")))))-2),IF(AJ76="","",IF(CONCATENATE(IF(AJ76="Yes","DCA / ",""),IF(AJ77="Yes",AL77,""))="","Not evaluated",CONCATENATE(IF(AJ76="Yes","DCA / ",""),IF(AJ77="Yes",AL77,"")))))</f>
        <v/>
      </c>
      <c r="AK75" s="353"/>
      <c r="AL75" s="353"/>
      <c r="AM75" s="353" t="str">
        <f t="shared" ref="AM75" si="10">IF(RIGHT(IF(AM76="","",IF(CONCATENATE(IF(AM76="Yes","DCA / ",""),IF(AM77="Yes",AO77,""))="","Not evaluated",CONCATENATE(IF(AM76="Yes","DCA / ",""),IF(AM77="Yes",AO77,"")))),2)="/ ",LEFT(IF(AM76="","",IF(CONCATENATE(IF(AM76="Yes","DCA / ",""),IF(AM77="Yes",AO77,""))="","Not evaluated",CONCATENATE(IF(AM76="Yes","DCA / ",""),IF(AM77="Yes",AO77,"")))),LEN(IF(AM76="","",IF(CONCATENATE(IF(AM76="Yes","DCA / ",""),IF(AM77="Yes",AO77,""))="","Not evaluated",CONCATENATE(IF(AM76="Yes","DCA / ",""),IF(AM77="Yes",AO77,"")))))-2),IF(AM76="","",IF(CONCATENATE(IF(AM76="Yes","DCA / ",""),IF(AM77="Yes",AO77,""))="","Not evaluated",CONCATENATE(IF(AM76="Yes","DCA / ",""),IF(AM77="Yes",AO77,"")))))</f>
        <v/>
      </c>
      <c r="AN75" s="353"/>
      <c r="AO75" s="353"/>
      <c r="AP75" s="353" t="str">
        <f t="shared" ref="AP75" si="11">IF(RIGHT(IF(AP76="","",IF(CONCATENATE(IF(AP76="Yes","DCA / ",""),IF(AP77="Yes",AR77,""))="","Not evaluated",CONCATENATE(IF(AP76="Yes","DCA / ",""),IF(AP77="Yes",AR77,"")))),2)="/ ",LEFT(IF(AP76="","",IF(CONCATENATE(IF(AP76="Yes","DCA / ",""),IF(AP77="Yes",AR77,""))="","Not evaluated",CONCATENATE(IF(AP76="Yes","DCA / ",""),IF(AP77="Yes",AR77,"")))),LEN(IF(AP76="","",IF(CONCATENATE(IF(AP76="Yes","DCA / ",""),IF(AP77="Yes",AR77,""))="","Not evaluated",CONCATENATE(IF(AP76="Yes","DCA / ",""),IF(AP77="Yes",AR77,"")))))-2),IF(AP76="","",IF(CONCATENATE(IF(AP76="Yes","DCA / ",""),IF(AP77="Yes",AR77,""))="","Not evaluated",CONCATENATE(IF(AP76="Yes","DCA / ",""),IF(AP77="Yes",AR77,"")))))</f>
        <v/>
      </c>
      <c r="AQ75" s="353"/>
      <c r="AR75" s="353"/>
      <c r="AS75" s="353" t="str">
        <f t="shared" ref="AS75" si="12">IF(RIGHT(IF(AS76="","",IF(CONCATENATE(IF(AS76="Yes","DCA / ",""),IF(AS77="Yes",AU77,""))="","Not evaluated",CONCATENATE(IF(AS76="Yes","DCA / ",""),IF(AS77="Yes",AU77,"")))),2)="/ ",LEFT(IF(AS76="","",IF(CONCATENATE(IF(AS76="Yes","DCA / ",""),IF(AS77="Yes",AU77,""))="","Not evaluated",CONCATENATE(IF(AS76="Yes","DCA / ",""),IF(AS77="Yes",AU77,"")))),LEN(IF(AS76="","",IF(CONCATENATE(IF(AS76="Yes","DCA / ",""),IF(AS77="Yes",AU77,""))="","Not evaluated",CONCATENATE(IF(AS76="Yes","DCA / ",""),IF(AS77="Yes",AU77,"")))))-2),IF(AS76="","",IF(CONCATENATE(IF(AS76="Yes","DCA / ",""),IF(AS77="Yes",AU77,""))="","Not evaluated",CONCATENATE(IF(AS76="Yes","DCA / ",""),IF(AS77="Yes",AU77,"")))))</f>
        <v/>
      </c>
      <c r="AT75" s="353"/>
      <c r="AU75" s="353"/>
      <c r="AV75" s="353" t="str">
        <f t="shared" ref="AV75" si="13">IF(RIGHT(IF(AV76="","",IF(CONCATENATE(IF(AV76="Yes","DCA / ",""),IF(AV77="Yes",AX77,""))="","Not evaluated",CONCATENATE(IF(AV76="Yes","DCA / ",""),IF(AV77="Yes",AX77,"")))),2)="/ ",LEFT(IF(AV76="","",IF(CONCATENATE(IF(AV76="Yes","DCA / ",""),IF(AV77="Yes",AX77,""))="","Not evaluated",CONCATENATE(IF(AV76="Yes","DCA / ",""),IF(AV77="Yes",AX77,"")))),LEN(IF(AV76="","",IF(CONCATENATE(IF(AV76="Yes","DCA / ",""),IF(AV77="Yes",AX77,""))="","Not evaluated",CONCATENATE(IF(AV76="Yes","DCA / ",""),IF(AV77="Yes",AX77,"")))))-2),IF(AV76="","",IF(CONCATENATE(IF(AV76="Yes","DCA / ",""),IF(AV77="Yes",AX77,""))="","Not evaluated",CONCATENATE(IF(AV76="Yes","DCA / ",""),IF(AV77="Yes",AX77,"")))))</f>
        <v/>
      </c>
      <c r="AW75" s="353"/>
      <c r="AX75" s="353"/>
      <c r="AY75" s="353" t="str">
        <f t="shared" ref="AY75" si="14">IF(RIGHT(IF(AY76="","",IF(CONCATENATE(IF(AY76="Yes","DCA / ",""),IF(AY77="Yes",BA77,""))="","Not evaluated",CONCATENATE(IF(AY76="Yes","DCA / ",""),IF(AY77="Yes",BA77,"")))),2)="/ ",LEFT(IF(AY76="","",IF(CONCATENATE(IF(AY76="Yes","DCA / ",""),IF(AY77="Yes",BA77,""))="","Not evaluated",CONCATENATE(IF(AY76="Yes","DCA / ",""),IF(AY77="Yes",BA77,"")))),LEN(IF(AY76="","",IF(CONCATENATE(IF(AY76="Yes","DCA / ",""),IF(AY77="Yes",BA77,""))="","Not evaluated",CONCATENATE(IF(AY76="Yes","DCA / ",""),IF(AY77="Yes",BA77,"")))))-2),IF(AY76="","",IF(CONCATENATE(IF(AY76="Yes","DCA / ",""),IF(AY77="Yes",BA77,""))="","Not evaluated",CONCATENATE(IF(AY76="Yes","DCA / ",""),IF(AY77="Yes",BA77,"")))))</f>
        <v/>
      </c>
      <c r="AZ75" s="353"/>
      <c r="BA75" s="353"/>
      <c r="BB75" s="353" t="str">
        <f t="shared" ref="BB75" si="15">IF(RIGHT(IF(BB76="","",IF(CONCATENATE(IF(BB76="Yes","DCA / ",""),IF(BB77="Yes",BD77,""))="","Not evaluated",CONCATENATE(IF(BB76="Yes","DCA / ",""),IF(BB77="Yes",BD77,"")))),2)="/ ",LEFT(IF(BB76="","",IF(CONCATENATE(IF(BB76="Yes","DCA / ",""),IF(BB77="Yes",BD77,""))="","Not evaluated",CONCATENATE(IF(BB76="Yes","DCA / ",""),IF(BB77="Yes",BD77,"")))),LEN(IF(BB76="","",IF(CONCATENATE(IF(BB76="Yes","DCA / ",""),IF(BB77="Yes",BD77,""))="","Not evaluated",CONCATENATE(IF(BB76="Yes","DCA / ",""),IF(BB77="Yes",BD77,"")))))-2),IF(BB76="","",IF(CONCATENATE(IF(BB76="Yes","DCA / ",""),IF(BB77="Yes",BD77,""))="","Not evaluated",CONCATENATE(IF(BB76="Yes","DCA / ",""),IF(BB77="Yes",BD77,"")))))</f>
        <v/>
      </c>
      <c r="BC75" s="353"/>
      <c r="BD75" s="353"/>
      <c r="BE75" s="353" t="str">
        <f t="shared" ref="BE75" si="16">IF(RIGHT(IF(BE76="","",IF(CONCATENATE(IF(BE76="Yes","DCA / ",""),IF(BE77="Yes",BG77,""))="","Not evaluated",CONCATENATE(IF(BE76="Yes","DCA / ",""),IF(BE77="Yes",BG77,"")))),2)="/ ",LEFT(IF(BE76="","",IF(CONCATENATE(IF(BE76="Yes","DCA / ",""),IF(BE77="Yes",BG77,""))="","Not evaluated",CONCATENATE(IF(BE76="Yes","DCA / ",""),IF(BE77="Yes",BG77,"")))),LEN(IF(BE76="","",IF(CONCATENATE(IF(BE76="Yes","DCA / ",""),IF(BE77="Yes",BG77,""))="","Not evaluated",CONCATENATE(IF(BE76="Yes","DCA / ",""),IF(BE77="Yes",BG77,"")))))-2),IF(BE76="","",IF(CONCATENATE(IF(BE76="Yes","DCA / ",""),IF(BE77="Yes",BG77,""))="","Not evaluated",CONCATENATE(IF(BE76="Yes","DCA / ",""),IF(BE77="Yes",BG77,"")))))</f>
        <v/>
      </c>
      <c r="BF75" s="353"/>
      <c r="BG75" s="353"/>
      <c r="BH75" s="353" t="str">
        <f t="shared" ref="BH75" si="17">IF(RIGHT(IF(BH76="","",IF(CONCATENATE(IF(BH76="Yes","DCA / ",""),IF(BH77="Yes",BJ77,""))="","Not evaluated",CONCATENATE(IF(BH76="Yes","DCA / ",""),IF(BH77="Yes",BJ77,"")))),2)="/ ",LEFT(IF(BH76="","",IF(CONCATENATE(IF(BH76="Yes","DCA / ",""),IF(BH77="Yes",BJ77,""))="","Not evaluated",CONCATENATE(IF(BH76="Yes","DCA / ",""),IF(BH77="Yes",BJ77,"")))),LEN(IF(BH76="","",IF(CONCATENATE(IF(BH76="Yes","DCA / ",""),IF(BH77="Yes",BJ77,""))="","Not evaluated",CONCATENATE(IF(BH76="Yes","DCA / ",""),IF(BH77="Yes",BJ77,"")))))-2),IF(BH76="","",IF(CONCATENATE(IF(BH76="Yes","DCA / ",""),IF(BH77="Yes",BJ77,""))="","Not evaluated",CONCATENATE(IF(BH76="Yes","DCA / ",""),IF(BH77="Yes",BJ77,"")))))</f>
        <v/>
      </c>
      <c r="BI75" s="353"/>
      <c r="BJ75" s="353"/>
      <c r="BK75" s="353" t="str">
        <f t="shared" ref="BK75" si="18">IF(RIGHT(IF(BK76="","",IF(CONCATENATE(IF(BK76="Yes","DCA / ",""),IF(BK77="Yes",BM77,""))="","Not evaluated",CONCATENATE(IF(BK76="Yes","DCA / ",""),IF(BK77="Yes",BM77,"")))),2)="/ ",LEFT(IF(BK76="","",IF(CONCATENATE(IF(BK76="Yes","DCA / ",""),IF(BK77="Yes",BM77,""))="","Not evaluated",CONCATENATE(IF(BK76="Yes","DCA / ",""),IF(BK77="Yes",BM77,"")))),LEN(IF(BK76="","",IF(CONCATENATE(IF(BK76="Yes","DCA / ",""),IF(BK77="Yes",BM77,""))="","Not evaluated",CONCATENATE(IF(BK76="Yes","DCA / ",""),IF(BK77="Yes",BM77,"")))))-2),IF(BK76="","",IF(CONCATENATE(IF(BK76="Yes","DCA / ",""),IF(BK77="Yes",BM77,""))="","Not evaluated",CONCATENATE(IF(BK76="Yes","DCA / ",""),IF(BK77="Yes",BM77,"")))))</f>
        <v/>
      </c>
      <c r="BL75" s="353"/>
      <c r="BM75" s="353"/>
      <c r="BN75" s="353" t="str">
        <f t="shared" ref="BN75" si="19">IF(RIGHT(IF(BN76="","",IF(CONCATENATE(IF(BN76="Yes","DCA / ",""),IF(BN77="Yes",BP77,""))="","Not evaluated",CONCATENATE(IF(BN76="Yes","DCA / ",""),IF(BN77="Yes",BP77,"")))),2)="/ ",LEFT(IF(BN76="","",IF(CONCATENATE(IF(BN76="Yes","DCA / ",""),IF(BN77="Yes",BP77,""))="","Not evaluated",CONCATENATE(IF(BN76="Yes","DCA / ",""),IF(BN77="Yes",BP77,"")))),LEN(IF(BN76="","",IF(CONCATENATE(IF(BN76="Yes","DCA / ",""),IF(BN77="Yes",BP77,""))="","Not evaluated",CONCATENATE(IF(BN76="Yes","DCA / ",""),IF(BN77="Yes",BP77,"")))))-2),IF(BN76="","",IF(CONCATENATE(IF(BN76="Yes","DCA / ",""),IF(BN77="Yes",BP77,""))="","Not evaluated",CONCATENATE(IF(BN76="Yes","DCA / ",""),IF(BN77="Yes",BP77,"")))))</f>
        <v/>
      </c>
      <c r="BO75" s="353"/>
      <c r="BP75" s="353"/>
      <c r="BQ75" s="353" t="str">
        <f t="shared" ref="BQ75" si="20">IF(RIGHT(IF(BQ76="","",IF(CONCATENATE(IF(BQ76="Yes","DCA / ",""),IF(BQ77="Yes",BS77,""))="","Not evaluated",CONCATENATE(IF(BQ76="Yes","DCA / ",""),IF(BQ77="Yes",BS77,"")))),2)="/ ",LEFT(IF(BQ76="","",IF(CONCATENATE(IF(BQ76="Yes","DCA / ",""),IF(BQ77="Yes",BS77,""))="","Not evaluated",CONCATENATE(IF(BQ76="Yes","DCA / ",""),IF(BQ77="Yes",BS77,"")))),LEN(IF(BQ76="","",IF(CONCATENATE(IF(BQ76="Yes","DCA / ",""),IF(BQ77="Yes",BS77,""))="","Not evaluated",CONCATENATE(IF(BQ76="Yes","DCA / ",""),IF(BQ77="Yes",BS77,"")))))-2),IF(BQ76="","",IF(CONCATENATE(IF(BQ76="Yes","DCA / ",""),IF(BQ77="Yes",BS77,""))="","Not evaluated",CONCATENATE(IF(BQ76="Yes","DCA / ",""),IF(BQ77="Yes",BS77,"")))))</f>
        <v/>
      </c>
      <c r="BR75" s="353"/>
      <c r="BS75" s="353"/>
      <c r="BT75" s="353" t="str">
        <f t="shared" ref="BT75" si="21">IF(RIGHT(IF(BT76="","",IF(CONCATENATE(IF(BT76="Yes","DCA / ",""),IF(BT77="Yes",BV77,""))="","Not evaluated",CONCATENATE(IF(BT76="Yes","DCA / ",""),IF(BT77="Yes",BV77,"")))),2)="/ ",LEFT(IF(BT76="","",IF(CONCATENATE(IF(BT76="Yes","DCA / ",""),IF(BT77="Yes",BV77,""))="","Not evaluated",CONCATENATE(IF(BT76="Yes","DCA / ",""),IF(BT77="Yes",BV77,"")))),LEN(IF(BT76="","",IF(CONCATENATE(IF(BT76="Yes","DCA / ",""),IF(BT77="Yes",BV77,""))="","Not evaluated",CONCATENATE(IF(BT76="Yes","DCA / ",""),IF(BT77="Yes",BV77,"")))))-2),IF(BT76="","",IF(CONCATENATE(IF(BT76="Yes","DCA / ",""),IF(BT77="Yes",BV77,""))="","Not evaluated",CONCATENATE(IF(BT76="Yes","DCA / ",""),IF(BT77="Yes",BV77,"")))))</f>
        <v/>
      </c>
      <c r="BU75" s="353"/>
      <c r="BV75" s="353"/>
      <c r="BW75" s="353" t="str">
        <f t="shared" ref="BW75" si="22">IF(RIGHT(IF(BW76="","",IF(CONCATENATE(IF(BW76="Yes","DCA / ",""),IF(BW77="Yes",BY77,""))="","Not evaluated",CONCATENATE(IF(BW76="Yes","DCA / ",""),IF(BW77="Yes",BY77,"")))),2)="/ ",LEFT(IF(BW76="","",IF(CONCATENATE(IF(BW76="Yes","DCA / ",""),IF(BW77="Yes",BY77,""))="","Not evaluated",CONCATENATE(IF(BW76="Yes","DCA / ",""),IF(BW77="Yes",BY77,"")))),LEN(IF(BW76="","",IF(CONCATENATE(IF(BW76="Yes","DCA / ",""),IF(BW77="Yes",BY77,""))="","Not evaluated",CONCATENATE(IF(BW76="Yes","DCA / ",""),IF(BW77="Yes",BY77,"")))))-2),IF(BW76="","",IF(CONCATENATE(IF(BW76="Yes","DCA / ",""),IF(BW77="Yes",BY77,""))="","Not evaluated",CONCATENATE(IF(BW76="Yes","DCA / ",""),IF(BW77="Yes",BY77,"")))))</f>
        <v/>
      </c>
      <c r="BX75" s="353"/>
      <c r="BY75" s="353"/>
      <c r="BZ75" s="353" t="str">
        <f t="shared" ref="BZ75" si="23">IF(RIGHT(IF(BZ76="","",IF(CONCATENATE(IF(BZ76="Yes","DCA / ",""),IF(BZ77="Yes",CB77,""))="","Not evaluated",CONCATENATE(IF(BZ76="Yes","DCA / ",""),IF(BZ77="Yes",CB77,"")))),2)="/ ",LEFT(IF(BZ76="","",IF(CONCATENATE(IF(BZ76="Yes","DCA / ",""),IF(BZ77="Yes",CB77,""))="","Not evaluated",CONCATENATE(IF(BZ76="Yes","DCA / ",""),IF(BZ77="Yes",CB77,"")))),LEN(IF(BZ76="","",IF(CONCATENATE(IF(BZ76="Yes","DCA / ",""),IF(BZ77="Yes",CB77,""))="","Not evaluated",CONCATENATE(IF(BZ76="Yes","DCA / ",""),IF(BZ77="Yes",CB77,"")))))-2),IF(BZ76="","",IF(CONCATENATE(IF(BZ76="Yes","DCA / ",""),IF(BZ77="Yes",CB77,""))="","Not evaluated",CONCATENATE(IF(BZ76="Yes","DCA / ",""),IF(BZ77="Yes",CB77,"")))))</f>
        <v/>
      </c>
      <c r="CA75" s="353"/>
      <c r="CB75" s="353"/>
      <c r="CC75" s="353" t="str">
        <f t="shared" ref="CC75" si="24">IF(RIGHT(IF(CC76="","",IF(CONCATENATE(IF(CC76="Yes","DCA / ",""),IF(CC77="Yes",CE77,""))="","Not evaluated",CONCATENATE(IF(CC76="Yes","DCA / ",""),IF(CC77="Yes",CE77,"")))),2)="/ ",LEFT(IF(CC76="","",IF(CONCATENATE(IF(CC76="Yes","DCA / ",""),IF(CC77="Yes",CE77,""))="","Not evaluated",CONCATENATE(IF(CC76="Yes","DCA / ",""),IF(CC77="Yes",CE77,"")))),LEN(IF(CC76="","",IF(CONCATENATE(IF(CC76="Yes","DCA / ",""),IF(CC77="Yes",CE77,""))="","Not evaluated",CONCATENATE(IF(CC76="Yes","DCA / ",""),IF(CC77="Yes",CE77,"")))))-2),IF(CC76="","",IF(CONCATENATE(IF(CC76="Yes","DCA / ",""),IF(CC77="Yes",CE77,""))="","Not evaluated",CONCATENATE(IF(CC76="Yes","DCA / ",""),IF(CC77="Yes",CE77,"")))))</f>
        <v/>
      </c>
      <c r="CD75" s="353"/>
      <c r="CE75" s="353"/>
      <c r="CF75" s="353" t="str">
        <f t="shared" ref="CF75" si="25">IF(RIGHT(IF(CF76="","",IF(CONCATENATE(IF(CF76="Yes","DCA / ",""),IF(CF77="Yes",CH77,""))="","Not evaluated",CONCATENATE(IF(CF76="Yes","DCA / ",""),IF(CF77="Yes",CH77,"")))),2)="/ ",LEFT(IF(CF76="","",IF(CONCATENATE(IF(CF76="Yes","DCA / ",""),IF(CF77="Yes",CH77,""))="","Not evaluated",CONCATENATE(IF(CF76="Yes","DCA / ",""),IF(CF77="Yes",CH77,"")))),LEN(IF(CF76="","",IF(CONCATENATE(IF(CF76="Yes","DCA / ",""),IF(CF77="Yes",CH77,""))="","Not evaluated",CONCATENATE(IF(CF76="Yes","DCA / ",""),IF(CF77="Yes",CH77,"")))))-2),IF(CF76="","",IF(CONCATENATE(IF(CF76="Yes","DCA / ",""),IF(CF77="Yes",CH77,""))="","Not evaluated",CONCATENATE(IF(CF76="Yes","DCA / ",""),IF(CF77="Yes",CH77,"")))))</f>
        <v/>
      </c>
      <c r="CG75" s="353"/>
      <c r="CH75" s="353"/>
      <c r="CI75" s="353" t="str">
        <f t="shared" ref="CI75" si="26">IF(RIGHT(IF(CI76="","",IF(CONCATENATE(IF(CI76="Yes","DCA / ",""),IF(CI77="Yes",CK77,""))="","Not evaluated",CONCATENATE(IF(CI76="Yes","DCA / ",""),IF(CI77="Yes",CK77,"")))),2)="/ ",LEFT(IF(CI76="","",IF(CONCATENATE(IF(CI76="Yes","DCA / ",""),IF(CI77="Yes",CK77,""))="","Not evaluated",CONCATENATE(IF(CI76="Yes","DCA / ",""),IF(CI77="Yes",CK77,"")))),LEN(IF(CI76="","",IF(CONCATENATE(IF(CI76="Yes","DCA / ",""),IF(CI77="Yes",CK77,""))="","Not evaluated",CONCATENATE(IF(CI76="Yes","DCA / ",""),IF(CI77="Yes",CK77,"")))))-2),IF(CI76="","",IF(CONCATENATE(IF(CI76="Yes","DCA / ",""),IF(CI77="Yes",CK77,""))="","Not evaluated",CONCATENATE(IF(CI76="Yes","DCA / ",""),IF(CI77="Yes",CK77,"")))))</f>
        <v/>
      </c>
      <c r="CJ75" s="353"/>
      <c r="CK75" s="353"/>
      <c r="CL75" s="353" t="str">
        <f t="shared" ref="CL75" si="27">IF(RIGHT(IF(CL76="","",IF(CONCATENATE(IF(CL76="Yes","DCA / ",""),IF(CL77="Yes",CN77,""))="","Not evaluated",CONCATENATE(IF(CL76="Yes","DCA / ",""),IF(CL77="Yes",CN77,"")))),2)="/ ",LEFT(IF(CL76="","",IF(CONCATENATE(IF(CL76="Yes","DCA / ",""),IF(CL77="Yes",CN77,""))="","Not evaluated",CONCATENATE(IF(CL76="Yes","DCA / ",""),IF(CL77="Yes",CN77,"")))),LEN(IF(CL76="","",IF(CONCATENATE(IF(CL76="Yes","DCA / ",""),IF(CL77="Yes",CN77,""))="","Not evaluated",CONCATENATE(IF(CL76="Yes","DCA / ",""),IF(CL77="Yes",CN77,"")))))-2),IF(CL76="","",IF(CONCATENATE(IF(CL76="Yes","DCA / ",""),IF(CL77="Yes",CN77,""))="","Not evaluated",CONCATENATE(IF(CL76="Yes","DCA / ",""),IF(CL77="Yes",CN77,"")))))</f>
        <v/>
      </c>
      <c r="CM75" s="353"/>
      <c r="CN75" s="354"/>
      <c r="CO75" s="352" t="str">
        <f t="shared" ref="CO75" si="28">IF(RIGHT(IF(CO76="","",IF(CONCATENATE(IF(CO76="Yes","DCA / ",""),IF(CO77="Yes",CQ77,""))="","Not evaluated",CONCATENATE(IF(CO76="Yes","DCA / ",""),IF(CO77="Yes",CQ77,"")))),2)="/ ",LEFT(IF(CO76="","",IF(CONCATENATE(IF(CO76="Yes","DCA / ",""),IF(CO77="Yes",CQ77,""))="","Not evaluated",CONCATENATE(IF(CO76="Yes","DCA / ",""),IF(CO77="Yes",CQ77,"")))),LEN(IF(CO76="","",IF(CONCATENATE(IF(CO76="Yes","DCA / ",""),IF(CO77="Yes",CQ77,""))="","Not evaluated",CONCATENATE(IF(CO76="Yes","DCA / ",""),IF(CO77="Yes",CQ77,"")))))-2),IF(CO76="","",IF(CONCATENATE(IF(CO76="Yes","DCA / ",""),IF(CO77="Yes",CQ77,""))="","Not evaluated",CONCATENATE(IF(CO76="Yes","DCA / ",""),IF(CO77="Yes",CQ77,"")))))</f>
        <v/>
      </c>
      <c r="CP75" s="353"/>
      <c r="CQ75" s="353"/>
    </row>
    <row r="76" spans="1:95" s="13" customFormat="1" ht="15" customHeight="1" x14ac:dyDescent="0.25">
      <c r="A76" s="62"/>
      <c r="B76" s="62" t="s">
        <v>32</v>
      </c>
      <c r="C76" s="62"/>
      <c r="D76" s="336" t="s">
        <v>101</v>
      </c>
      <c r="E76" s="340"/>
      <c r="F76" s="313"/>
      <c r="G76" s="313"/>
      <c r="H76" s="313"/>
      <c r="I76" s="313"/>
      <c r="J76" s="313"/>
      <c r="K76" s="313"/>
      <c r="L76" s="313"/>
      <c r="M76" s="313"/>
      <c r="N76" s="313"/>
      <c r="O76" s="313"/>
      <c r="P76" s="313"/>
      <c r="Q76" s="313"/>
      <c r="R76" s="313"/>
      <c r="S76" s="313"/>
      <c r="T76" s="313"/>
      <c r="U76" s="313"/>
      <c r="V76" s="313"/>
      <c r="W76" s="313"/>
      <c r="X76" s="313"/>
      <c r="Y76" s="313"/>
      <c r="Z76" s="313"/>
      <c r="AA76" s="313"/>
      <c r="AB76" s="313"/>
      <c r="AC76" s="313"/>
      <c r="AD76" s="313"/>
      <c r="AE76" s="313"/>
      <c r="AF76" s="313"/>
      <c r="AG76" s="313"/>
      <c r="AH76" s="313"/>
      <c r="AI76" s="313"/>
      <c r="AJ76" s="313"/>
      <c r="AK76" s="313"/>
      <c r="AL76" s="313"/>
      <c r="AM76" s="313"/>
      <c r="AN76" s="313"/>
      <c r="AO76" s="313"/>
      <c r="AP76" s="313"/>
      <c r="AQ76" s="313"/>
      <c r="AR76" s="313"/>
      <c r="AS76" s="313"/>
      <c r="AT76" s="313"/>
      <c r="AU76" s="313"/>
      <c r="AV76" s="313"/>
      <c r="AW76" s="313"/>
      <c r="AX76" s="313"/>
      <c r="AY76" s="313"/>
      <c r="AZ76" s="313"/>
      <c r="BA76" s="313"/>
      <c r="BB76" s="313"/>
      <c r="BC76" s="313"/>
      <c r="BD76" s="313"/>
      <c r="BE76" s="313"/>
      <c r="BF76" s="313"/>
      <c r="BG76" s="313"/>
      <c r="BH76" s="313"/>
      <c r="BI76" s="313"/>
      <c r="BJ76" s="313"/>
      <c r="BK76" s="313"/>
      <c r="BL76" s="313"/>
      <c r="BM76" s="313"/>
      <c r="BN76" s="313"/>
      <c r="BO76" s="313"/>
      <c r="BP76" s="313"/>
      <c r="BQ76" s="313"/>
      <c r="BR76" s="313"/>
      <c r="BS76" s="313"/>
      <c r="BT76" s="313"/>
      <c r="BU76" s="313"/>
      <c r="BV76" s="313"/>
      <c r="BW76" s="313"/>
      <c r="BX76" s="313"/>
      <c r="BY76" s="313"/>
      <c r="BZ76" s="313"/>
      <c r="CA76" s="313"/>
      <c r="CB76" s="313"/>
      <c r="CC76" s="313"/>
      <c r="CD76" s="313"/>
      <c r="CE76" s="313"/>
      <c r="CF76" s="313"/>
      <c r="CG76" s="313"/>
      <c r="CH76" s="313"/>
      <c r="CI76" s="313"/>
      <c r="CJ76" s="313"/>
      <c r="CK76" s="313"/>
      <c r="CL76" s="313"/>
      <c r="CM76" s="313"/>
      <c r="CN76" s="314"/>
      <c r="CO76" s="312"/>
      <c r="CP76" s="313"/>
      <c r="CQ76" s="313"/>
    </row>
    <row r="77" spans="1:95" s="13" customFormat="1" ht="15" customHeight="1" x14ac:dyDescent="0.25">
      <c r="A77" s="62"/>
      <c r="B77" s="62" t="s">
        <v>32</v>
      </c>
      <c r="C77" s="62"/>
      <c r="D77" s="338" t="s">
        <v>102</v>
      </c>
      <c r="E77" s="339"/>
      <c r="F77" s="38"/>
      <c r="G77" s="52" t="s">
        <v>88</v>
      </c>
      <c r="H77" s="191"/>
      <c r="I77" s="190"/>
      <c r="J77" s="52" t="s">
        <v>88</v>
      </c>
      <c r="K77" s="191"/>
      <c r="L77" s="190"/>
      <c r="M77" s="52" t="s">
        <v>88</v>
      </c>
      <c r="N77" s="191"/>
      <c r="O77" s="190"/>
      <c r="P77" s="52" t="s">
        <v>88</v>
      </c>
      <c r="Q77" s="191"/>
      <c r="R77" s="190"/>
      <c r="S77" s="52" t="s">
        <v>88</v>
      </c>
      <c r="T77" s="191"/>
      <c r="U77" s="190"/>
      <c r="V77" s="52" t="s">
        <v>88</v>
      </c>
      <c r="W77" s="191"/>
      <c r="X77" s="190"/>
      <c r="Y77" s="52" t="s">
        <v>88</v>
      </c>
      <c r="Z77" s="191"/>
      <c r="AA77" s="190"/>
      <c r="AB77" s="52" t="s">
        <v>88</v>
      </c>
      <c r="AC77" s="191"/>
      <c r="AD77" s="190"/>
      <c r="AE77" s="52" t="s">
        <v>88</v>
      </c>
      <c r="AF77" s="191"/>
      <c r="AG77" s="190"/>
      <c r="AH77" s="52" t="s">
        <v>88</v>
      </c>
      <c r="AI77" s="191"/>
      <c r="AJ77" s="190"/>
      <c r="AK77" s="52" t="s">
        <v>88</v>
      </c>
      <c r="AL77" s="191"/>
      <c r="AM77" s="190"/>
      <c r="AN77" s="52" t="s">
        <v>88</v>
      </c>
      <c r="AO77" s="191"/>
      <c r="AP77" s="190"/>
      <c r="AQ77" s="52" t="s">
        <v>88</v>
      </c>
      <c r="AR77" s="191"/>
      <c r="AS77" s="190"/>
      <c r="AT77" s="52" t="s">
        <v>88</v>
      </c>
      <c r="AU77" s="191"/>
      <c r="AV77" s="190"/>
      <c r="AW77" s="52" t="s">
        <v>88</v>
      </c>
      <c r="AX77" s="191"/>
      <c r="AY77" s="190"/>
      <c r="AZ77" s="52" t="s">
        <v>88</v>
      </c>
      <c r="BA77" s="191"/>
      <c r="BB77" s="190"/>
      <c r="BC77" s="52" t="s">
        <v>88</v>
      </c>
      <c r="BD77" s="191"/>
      <c r="BE77" s="190"/>
      <c r="BF77" s="52" t="s">
        <v>88</v>
      </c>
      <c r="BG77" s="191"/>
      <c r="BH77" s="190"/>
      <c r="BI77" s="52" t="s">
        <v>88</v>
      </c>
      <c r="BJ77" s="191"/>
      <c r="BK77" s="190"/>
      <c r="BL77" s="52" t="s">
        <v>88</v>
      </c>
      <c r="BM77" s="191"/>
      <c r="BN77" s="190"/>
      <c r="BO77" s="52" t="s">
        <v>88</v>
      </c>
      <c r="BP77" s="191"/>
      <c r="BQ77" s="190"/>
      <c r="BR77" s="52" t="s">
        <v>88</v>
      </c>
      <c r="BS77" s="191"/>
      <c r="BT77" s="190"/>
      <c r="BU77" s="52" t="s">
        <v>88</v>
      </c>
      <c r="BV77" s="191"/>
      <c r="BW77" s="190"/>
      <c r="BX77" s="52" t="s">
        <v>88</v>
      </c>
      <c r="BY77" s="191"/>
      <c r="BZ77" s="190"/>
      <c r="CA77" s="52" t="s">
        <v>88</v>
      </c>
      <c r="CB77" s="191"/>
      <c r="CC77" s="190"/>
      <c r="CD77" s="52" t="s">
        <v>88</v>
      </c>
      <c r="CE77" s="191"/>
      <c r="CF77" s="190"/>
      <c r="CG77" s="52" t="s">
        <v>88</v>
      </c>
      <c r="CH77" s="191"/>
      <c r="CI77" s="190"/>
      <c r="CJ77" s="52" t="s">
        <v>88</v>
      </c>
      <c r="CK77" s="191"/>
      <c r="CL77" s="190"/>
      <c r="CM77" s="52" t="s">
        <v>88</v>
      </c>
      <c r="CN77" s="191"/>
      <c r="CO77" s="189"/>
      <c r="CP77" s="52" t="s">
        <v>88</v>
      </c>
      <c r="CQ77" s="191"/>
    </row>
    <row r="78" spans="1:95" s="1" customFormat="1" ht="18.75" customHeight="1" x14ac:dyDescent="0.25">
      <c r="A78" s="330" t="s">
        <v>103</v>
      </c>
      <c r="B78" s="330"/>
      <c r="C78" s="330"/>
      <c r="D78" s="330"/>
      <c r="E78" s="330"/>
      <c r="F78" s="48" t="str">
        <f>IF(SUMMARY!$B$7=TRUE,IF(COUNTBLANK(F80:F82)&gt;0,0,1),"")</f>
        <v/>
      </c>
      <c r="G78" s="49"/>
      <c r="H78" s="49"/>
      <c r="I78" s="50" t="str">
        <f>IF(SUMMARY!$B$8=TRUE,IF(COUNTBLANK(I80:I82)&gt;0,0,1),"")</f>
        <v/>
      </c>
      <c r="J78" s="49"/>
      <c r="K78" s="49"/>
      <c r="L78" s="50" t="str">
        <f>IF(SUMMARY!$B$9=TRUE,IF(COUNTBLANK(L80:L82)&gt;0,0,1),"")</f>
        <v/>
      </c>
      <c r="M78" s="49"/>
      <c r="N78" s="49"/>
      <c r="O78" s="50" t="str">
        <f>IF(SUMMARY!$B$10=TRUE,IF(COUNTBLANK(O80:O82)&gt;0,0,1),"")</f>
        <v/>
      </c>
      <c r="P78" s="49"/>
      <c r="Q78" s="49"/>
      <c r="R78" s="50" t="str">
        <f>IF(SUMMARY!$B$11=TRUE,IF(COUNTBLANK(R80:R82)&gt;0,0,1),"")</f>
        <v/>
      </c>
      <c r="S78" s="49"/>
      <c r="T78" s="49"/>
      <c r="U78" s="50" t="str">
        <f>IF(SUMMARY!$B$12=TRUE,IF(COUNTBLANK(U80:U82)&gt;0,0,1),"")</f>
        <v/>
      </c>
      <c r="V78" s="49"/>
      <c r="W78" s="49"/>
      <c r="X78" s="50" t="str">
        <f>IF(SUMMARY!$B$13=TRUE,IF(COUNTBLANK(X80:X82)&gt;0,0,1),"")</f>
        <v/>
      </c>
      <c r="Y78" s="49"/>
      <c r="Z78" s="49"/>
      <c r="AA78" s="50" t="str">
        <f>IF(SUMMARY!$B$14=TRUE,IF(COUNTBLANK(AA80:AA82)&gt;0,0,1),"")</f>
        <v/>
      </c>
      <c r="AB78" s="49"/>
      <c r="AC78" s="49"/>
      <c r="AD78" s="50" t="str">
        <f>IF(SUMMARY!$B$15=TRUE,IF(COUNTBLANK(AD80:AD82)&gt;0,0,1),"")</f>
        <v/>
      </c>
      <c r="AE78" s="49"/>
      <c r="AF78" s="49"/>
      <c r="AG78" s="50" t="str">
        <f>IF(SUMMARY!$B$16=TRUE,IF(COUNTBLANK(AG80:AG82)&gt;0,0,1),"")</f>
        <v/>
      </c>
      <c r="AH78" s="49"/>
      <c r="AI78" s="49"/>
      <c r="AJ78" s="50" t="str">
        <f>IF(SUMMARY!$B$17=TRUE,IF(COUNTBLANK(AJ80:AJ82)&gt;0,0,1),"")</f>
        <v/>
      </c>
      <c r="AK78" s="49"/>
      <c r="AL78" s="49"/>
      <c r="AM78" s="50" t="str">
        <f>IF(SUMMARY!$B$18=TRUE,IF(COUNTBLANK(AM80:AM82)&gt;0,0,1),"")</f>
        <v/>
      </c>
      <c r="AN78" s="49"/>
      <c r="AO78" s="49"/>
      <c r="AP78" s="50" t="str">
        <f>IF(SUMMARY!$B$19=TRUE,IF(COUNTBLANK(AP80:AP82)&gt;0,0,1),"")</f>
        <v/>
      </c>
      <c r="AQ78" s="49"/>
      <c r="AR78" s="49"/>
      <c r="AS78" s="50" t="str">
        <f>IF(SUMMARY!$B$20=TRUE,IF(COUNTBLANK(AS80:AS82)&gt;0,0,1),"")</f>
        <v/>
      </c>
      <c r="AT78" s="49"/>
      <c r="AU78" s="49"/>
      <c r="AV78" s="50" t="str">
        <f>IF(SUMMARY!$B$21=TRUE,IF(COUNTBLANK(AV80:AV82)&gt;0,0,1),"")</f>
        <v/>
      </c>
      <c r="AW78" s="49"/>
      <c r="AX78" s="49"/>
      <c r="AY78" s="50" t="str">
        <f>IF(SUMMARY!$B$22=TRUE,IF(COUNTBLANK(AY80:AY82)&gt;0,0,1),"")</f>
        <v/>
      </c>
      <c r="AZ78" s="49"/>
      <c r="BA78" s="49"/>
      <c r="BB78" s="50" t="str">
        <f>IF(SUMMARY!$B$23=TRUE,IF(COUNTBLANK(BB80:BB82)&gt;0,0,1),"")</f>
        <v/>
      </c>
      <c r="BC78" s="49"/>
      <c r="BD78" s="49"/>
      <c r="BE78" s="50" t="str">
        <f>IF(SUMMARY!$B$24=TRUE,IF(COUNTBLANK(BE80:BE82)&gt;0,0,1),"")</f>
        <v/>
      </c>
      <c r="BF78" s="49"/>
      <c r="BG78" s="49"/>
      <c r="BH78" s="50" t="str">
        <f>IF(SUMMARY!$B$25=TRUE,IF(COUNTBLANK(BH80:BH82)&gt;0,0,1),"")</f>
        <v/>
      </c>
      <c r="BI78" s="49"/>
      <c r="BJ78" s="49"/>
      <c r="BK78" s="50" t="str">
        <f>IF(SUMMARY!$B$26=TRUE,IF(COUNTBLANK(BK80:BK82)&gt;0,0,1),"")</f>
        <v/>
      </c>
      <c r="BL78" s="49"/>
      <c r="BM78" s="49"/>
      <c r="BN78" s="50" t="str">
        <f>IF(SUMMARY!$B$27=TRUE,IF(COUNTBLANK(BN80:BN82)&gt;0,0,1),"")</f>
        <v/>
      </c>
      <c r="BO78" s="49"/>
      <c r="BP78" s="49"/>
      <c r="BQ78" s="50" t="str">
        <f>IF(SUMMARY!$B$28=TRUE,IF(COUNTBLANK(BQ80:BQ82)&gt;0,0,1),"")</f>
        <v/>
      </c>
      <c r="BR78" s="49"/>
      <c r="BS78" s="49"/>
      <c r="BT78" s="50" t="str">
        <f>IF(SUMMARY!$B$29=TRUE,IF(COUNTBLANK(BT80:BT82)&gt;0,0,1),"")</f>
        <v/>
      </c>
      <c r="BU78" s="49"/>
      <c r="BV78" s="49"/>
      <c r="BW78" s="50" t="str">
        <f>IF(SUMMARY!$B$30=TRUE,IF(COUNTBLANK(BW80:BW82)&gt;0,0,1),"")</f>
        <v/>
      </c>
      <c r="BX78" s="49"/>
      <c r="BY78" s="49"/>
      <c r="BZ78" s="50" t="str">
        <f>IF(SUMMARY!$B$31=TRUE,IF(COUNTBLANK(BZ80:BZ82)&gt;0,0,1),"")</f>
        <v/>
      </c>
      <c r="CA78" s="49"/>
      <c r="CB78" s="49"/>
      <c r="CC78" s="50" t="str">
        <f>IF(SUMMARY!$B$32=TRUE,IF(COUNTBLANK(CC80:CC82)&gt;0,0,1),"")</f>
        <v/>
      </c>
      <c r="CD78" s="49"/>
      <c r="CE78" s="49"/>
      <c r="CF78" s="50" t="str">
        <f>IF(SUMMARY!$B$33=TRUE,IF(COUNTBLANK(CF80:CF82)&gt;0,0,1),"")</f>
        <v/>
      </c>
      <c r="CG78" s="49"/>
      <c r="CH78" s="49"/>
      <c r="CI78" s="50" t="str">
        <f>IF(SUMMARY!$B$34=TRUE,IF(COUNTBLANK(CI80:CI82)&gt;0,0,1),"")</f>
        <v/>
      </c>
      <c r="CJ78" s="49"/>
      <c r="CK78" s="49"/>
      <c r="CL78" s="50" t="str">
        <f>IF(SUMMARY!$B$35=TRUE,IF(COUNTBLANK(CL80:CL82)&gt;0,0,1),"")</f>
        <v/>
      </c>
      <c r="CM78" s="49"/>
      <c r="CN78" s="49"/>
      <c r="CO78" s="51" t="str">
        <f>IF(SUMMARY!$B$36=TRUE,IF(COUNTBLANK(CO80:CO82)&gt;0,0,1),"")</f>
        <v/>
      </c>
      <c r="CP78" s="49"/>
      <c r="CQ78" s="49"/>
    </row>
    <row r="79" spans="1:95" s="13" customFormat="1" ht="15" customHeight="1" x14ac:dyDescent="0.25">
      <c r="A79" s="69"/>
      <c r="B79" s="69"/>
      <c r="C79" s="69" t="s">
        <v>32</v>
      </c>
      <c r="D79" s="324" t="s">
        <v>104</v>
      </c>
      <c r="E79" s="325"/>
      <c r="F79" s="300"/>
      <c r="G79" s="301"/>
      <c r="H79" s="301"/>
      <c r="I79" s="300"/>
      <c r="J79" s="301"/>
      <c r="K79" s="301"/>
      <c r="L79" s="300"/>
      <c r="M79" s="301"/>
      <c r="N79" s="301"/>
      <c r="O79" s="300"/>
      <c r="P79" s="301"/>
      <c r="Q79" s="301"/>
      <c r="R79" s="300"/>
      <c r="S79" s="301"/>
      <c r="T79" s="301"/>
      <c r="U79" s="300"/>
      <c r="V79" s="301"/>
      <c r="W79" s="301"/>
      <c r="X79" s="300"/>
      <c r="Y79" s="301"/>
      <c r="Z79" s="301"/>
      <c r="AA79" s="300"/>
      <c r="AB79" s="301"/>
      <c r="AC79" s="301"/>
      <c r="AD79" s="300"/>
      <c r="AE79" s="301"/>
      <c r="AF79" s="301"/>
      <c r="AG79" s="300"/>
      <c r="AH79" s="301"/>
      <c r="AI79" s="301"/>
      <c r="AJ79" s="300"/>
      <c r="AK79" s="301"/>
      <c r="AL79" s="301"/>
      <c r="AM79" s="300"/>
      <c r="AN79" s="301"/>
      <c r="AO79" s="301"/>
      <c r="AP79" s="300"/>
      <c r="AQ79" s="301"/>
      <c r="AR79" s="301"/>
      <c r="AS79" s="300"/>
      <c r="AT79" s="301"/>
      <c r="AU79" s="301"/>
      <c r="AV79" s="300"/>
      <c r="AW79" s="301"/>
      <c r="AX79" s="301"/>
      <c r="AY79" s="300"/>
      <c r="AZ79" s="301"/>
      <c r="BA79" s="301"/>
      <c r="BB79" s="300"/>
      <c r="BC79" s="301"/>
      <c r="BD79" s="301"/>
      <c r="BE79" s="300"/>
      <c r="BF79" s="301"/>
      <c r="BG79" s="301"/>
      <c r="BH79" s="300"/>
      <c r="BI79" s="301"/>
      <c r="BJ79" s="301"/>
      <c r="BK79" s="300"/>
      <c r="BL79" s="301"/>
      <c r="BM79" s="301"/>
      <c r="BN79" s="300"/>
      <c r="BO79" s="301"/>
      <c r="BP79" s="301"/>
      <c r="BQ79" s="300"/>
      <c r="BR79" s="301"/>
      <c r="BS79" s="301"/>
      <c r="BT79" s="300"/>
      <c r="BU79" s="301"/>
      <c r="BV79" s="301"/>
      <c r="BW79" s="300"/>
      <c r="BX79" s="301"/>
      <c r="BY79" s="301"/>
      <c r="BZ79" s="300"/>
      <c r="CA79" s="301"/>
      <c r="CB79" s="301"/>
      <c r="CC79" s="300"/>
      <c r="CD79" s="301"/>
      <c r="CE79" s="301"/>
      <c r="CF79" s="300"/>
      <c r="CG79" s="301"/>
      <c r="CH79" s="301"/>
      <c r="CI79" s="300"/>
      <c r="CJ79" s="301"/>
      <c r="CK79" s="301"/>
      <c r="CL79" s="300"/>
      <c r="CM79" s="301"/>
      <c r="CN79" s="301"/>
      <c r="CO79" s="300"/>
      <c r="CP79" s="301"/>
      <c r="CQ79" s="301"/>
    </row>
    <row r="80" spans="1:95" s="13" customFormat="1" ht="15" customHeight="1" x14ac:dyDescent="0.25">
      <c r="A80" s="69"/>
      <c r="B80" s="69"/>
      <c r="C80" s="69" t="s">
        <v>32</v>
      </c>
      <c r="D80" s="336" t="s">
        <v>105</v>
      </c>
      <c r="E80" s="337"/>
      <c r="F80" s="283"/>
      <c r="G80" s="284"/>
      <c r="H80" s="284"/>
      <c r="I80" s="283"/>
      <c r="J80" s="284"/>
      <c r="K80" s="284"/>
      <c r="L80" s="283"/>
      <c r="M80" s="284"/>
      <c r="N80" s="284"/>
      <c r="O80" s="283"/>
      <c r="P80" s="284"/>
      <c r="Q80" s="284"/>
      <c r="R80" s="283"/>
      <c r="S80" s="284"/>
      <c r="T80" s="284"/>
      <c r="U80" s="283"/>
      <c r="V80" s="284"/>
      <c r="W80" s="284"/>
      <c r="X80" s="283"/>
      <c r="Y80" s="284"/>
      <c r="Z80" s="284"/>
      <c r="AA80" s="283"/>
      <c r="AB80" s="284"/>
      <c r="AC80" s="284"/>
      <c r="AD80" s="283"/>
      <c r="AE80" s="284"/>
      <c r="AF80" s="284"/>
      <c r="AG80" s="283"/>
      <c r="AH80" s="284"/>
      <c r="AI80" s="284"/>
      <c r="AJ80" s="283"/>
      <c r="AK80" s="284"/>
      <c r="AL80" s="284"/>
      <c r="AM80" s="283"/>
      <c r="AN80" s="284"/>
      <c r="AO80" s="284"/>
      <c r="AP80" s="283"/>
      <c r="AQ80" s="284"/>
      <c r="AR80" s="284"/>
      <c r="AS80" s="283"/>
      <c r="AT80" s="284"/>
      <c r="AU80" s="284"/>
      <c r="AV80" s="283"/>
      <c r="AW80" s="284"/>
      <c r="AX80" s="284"/>
      <c r="AY80" s="283"/>
      <c r="AZ80" s="284"/>
      <c r="BA80" s="284"/>
      <c r="BB80" s="283"/>
      <c r="BC80" s="284"/>
      <c r="BD80" s="284"/>
      <c r="BE80" s="283"/>
      <c r="BF80" s="284"/>
      <c r="BG80" s="284"/>
      <c r="BH80" s="283"/>
      <c r="BI80" s="284"/>
      <c r="BJ80" s="284"/>
      <c r="BK80" s="283"/>
      <c r="BL80" s="284"/>
      <c r="BM80" s="284"/>
      <c r="BN80" s="283"/>
      <c r="BO80" s="284"/>
      <c r="BP80" s="284"/>
      <c r="BQ80" s="283"/>
      <c r="BR80" s="284"/>
      <c r="BS80" s="284"/>
      <c r="BT80" s="283"/>
      <c r="BU80" s="284"/>
      <c r="BV80" s="284"/>
      <c r="BW80" s="283"/>
      <c r="BX80" s="284"/>
      <c r="BY80" s="284"/>
      <c r="BZ80" s="283"/>
      <c r="CA80" s="284"/>
      <c r="CB80" s="284"/>
      <c r="CC80" s="283"/>
      <c r="CD80" s="284"/>
      <c r="CE80" s="284"/>
      <c r="CF80" s="283"/>
      <c r="CG80" s="284"/>
      <c r="CH80" s="284"/>
      <c r="CI80" s="283"/>
      <c r="CJ80" s="284"/>
      <c r="CK80" s="284"/>
      <c r="CL80" s="283"/>
      <c r="CM80" s="284"/>
      <c r="CN80" s="284"/>
      <c r="CO80" s="283"/>
      <c r="CP80" s="284"/>
      <c r="CQ80" s="284"/>
    </row>
    <row r="81" spans="1:95" s="13" customFormat="1" ht="15" customHeight="1" x14ac:dyDescent="0.25">
      <c r="A81" s="69"/>
      <c r="B81" s="69"/>
      <c r="C81" s="69" t="s">
        <v>32</v>
      </c>
      <c r="D81" s="336" t="s">
        <v>106</v>
      </c>
      <c r="E81" s="337"/>
      <c r="F81" s="283"/>
      <c r="G81" s="284"/>
      <c r="H81" s="284"/>
      <c r="I81" s="283"/>
      <c r="J81" s="284"/>
      <c r="K81" s="284"/>
      <c r="L81" s="283"/>
      <c r="M81" s="284"/>
      <c r="N81" s="284"/>
      <c r="O81" s="283"/>
      <c r="P81" s="284"/>
      <c r="Q81" s="284"/>
      <c r="R81" s="283"/>
      <c r="S81" s="284"/>
      <c r="T81" s="284"/>
      <c r="U81" s="283"/>
      <c r="V81" s="284"/>
      <c r="W81" s="284"/>
      <c r="X81" s="283"/>
      <c r="Y81" s="284"/>
      <c r="Z81" s="284"/>
      <c r="AA81" s="283"/>
      <c r="AB81" s="284"/>
      <c r="AC81" s="284"/>
      <c r="AD81" s="283"/>
      <c r="AE81" s="284"/>
      <c r="AF81" s="284"/>
      <c r="AG81" s="283"/>
      <c r="AH81" s="284"/>
      <c r="AI81" s="284"/>
      <c r="AJ81" s="283"/>
      <c r="AK81" s="284"/>
      <c r="AL81" s="284"/>
      <c r="AM81" s="283"/>
      <c r="AN81" s="284"/>
      <c r="AO81" s="284"/>
      <c r="AP81" s="283"/>
      <c r="AQ81" s="284"/>
      <c r="AR81" s="284"/>
      <c r="AS81" s="283"/>
      <c r="AT81" s="284"/>
      <c r="AU81" s="284"/>
      <c r="AV81" s="283"/>
      <c r="AW81" s="284"/>
      <c r="AX81" s="284"/>
      <c r="AY81" s="283"/>
      <c r="AZ81" s="284"/>
      <c r="BA81" s="284"/>
      <c r="BB81" s="283"/>
      <c r="BC81" s="284"/>
      <c r="BD81" s="284"/>
      <c r="BE81" s="283"/>
      <c r="BF81" s="284"/>
      <c r="BG81" s="284"/>
      <c r="BH81" s="283"/>
      <c r="BI81" s="284"/>
      <c r="BJ81" s="284"/>
      <c r="BK81" s="283"/>
      <c r="BL81" s="284"/>
      <c r="BM81" s="284"/>
      <c r="BN81" s="283"/>
      <c r="BO81" s="284"/>
      <c r="BP81" s="284"/>
      <c r="BQ81" s="283"/>
      <c r="BR81" s="284"/>
      <c r="BS81" s="284"/>
      <c r="BT81" s="283"/>
      <c r="BU81" s="284"/>
      <c r="BV81" s="284"/>
      <c r="BW81" s="283"/>
      <c r="BX81" s="284"/>
      <c r="BY81" s="284"/>
      <c r="BZ81" s="283"/>
      <c r="CA81" s="284"/>
      <c r="CB81" s="284"/>
      <c r="CC81" s="283"/>
      <c r="CD81" s="284"/>
      <c r="CE81" s="284"/>
      <c r="CF81" s="283"/>
      <c r="CG81" s="284"/>
      <c r="CH81" s="284"/>
      <c r="CI81" s="283"/>
      <c r="CJ81" s="284"/>
      <c r="CK81" s="284"/>
      <c r="CL81" s="283"/>
      <c r="CM81" s="284"/>
      <c r="CN81" s="284"/>
      <c r="CO81" s="283"/>
      <c r="CP81" s="284"/>
      <c r="CQ81" s="284"/>
    </row>
    <row r="82" spans="1:95" s="13" customFormat="1" ht="15" customHeight="1" x14ac:dyDescent="0.25">
      <c r="A82" s="58"/>
      <c r="B82" s="58" t="s">
        <v>32</v>
      </c>
      <c r="C82" s="58" t="s">
        <v>32</v>
      </c>
      <c r="D82" s="326" t="s">
        <v>107</v>
      </c>
      <c r="E82" s="327"/>
      <c r="F82" s="285"/>
      <c r="G82" s="286"/>
      <c r="H82" s="286"/>
      <c r="I82" s="285"/>
      <c r="J82" s="286"/>
      <c r="K82" s="286"/>
      <c r="L82" s="285"/>
      <c r="M82" s="286"/>
      <c r="N82" s="286"/>
      <c r="O82" s="285"/>
      <c r="P82" s="286"/>
      <c r="Q82" s="286"/>
      <c r="R82" s="285"/>
      <c r="S82" s="286"/>
      <c r="T82" s="286"/>
      <c r="U82" s="285"/>
      <c r="V82" s="286"/>
      <c r="W82" s="286"/>
      <c r="X82" s="285"/>
      <c r="Y82" s="286"/>
      <c r="Z82" s="286"/>
      <c r="AA82" s="285"/>
      <c r="AB82" s="286"/>
      <c r="AC82" s="286"/>
      <c r="AD82" s="285"/>
      <c r="AE82" s="286"/>
      <c r="AF82" s="286"/>
      <c r="AG82" s="285"/>
      <c r="AH82" s="286"/>
      <c r="AI82" s="286"/>
      <c r="AJ82" s="285"/>
      <c r="AK82" s="286"/>
      <c r="AL82" s="286"/>
      <c r="AM82" s="285"/>
      <c r="AN82" s="286"/>
      <c r="AO82" s="286"/>
      <c r="AP82" s="285"/>
      <c r="AQ82" s="286"/>
      <c r="AR82" s="286"/>
      <c r="AS82" s="285"/>
      <c r="AT82" s="286"/>
      <c r="AU82" s="286"/>
      <c r="AV82" s="285"/>
      <c r="AW82" s="286"/>
      <c r="AX82" s="286"/>
      <c r="AY82" s="285"/>
      <c r="AZ82" s="286"/>
      <c r="BA82" s="286"/>
      <c r="BB82" s="285"/>
      <c r="BC82" s="286"/>
      <c r="BD82" s="286"/>
      <c r="BE82" s="285"/>
      <c r="BF82" s="286"/>
      <c r="BG82" s="286"/>
      <c r="BH82" s="285"/>
      <c r="BI82" s="286"/>
      <c r="BJ82" s="286"/>
      <c r="BK82" s="285"/>
      <c r="BL82" s="286"/>
      <c r="BM82" s="286"/>
      <c r="BN82" s="285"/>
      <c r="BO82" s="286"/>
      <c r="BP82" s="286"/>
      <c r="BQ82" s="285"/>
      <c r="BR82" s="286"/>
      <c r="BS82" s="286"/>
      <c r="BT82" s="285"/>
      <c r="BU82" s="286"/>
      <c r="BV82" s="286"/>
      <c r="BW82" s="285"/>
      <c r="BX82" s="286"/>
      <c r="BY82" s="286"/>
      <c r="BZ82" s="285"/>
      <c r="CA82" s="286"/>
      <c r="CB82" s="286"/>
      <c r="CC82" s="285"/>
      <c r="CD82" s="286"/>
      <c r="CE82" s="286"/>
      <c r="CF82" s="285"/>
      <c r="CG82" s="286"/>
      <c r="CH82" s="286"/>
      <c r="CI82" s="285"/>
      <c r="CJ82" s="286"/>
      <c r="CK82" s="286"/>
      <c r="CL82" s="285"/>
      <c r="CM82" s="286"/>
      <c r="CN82" s="286"/>
      <c r="CO82" s="285"/>
      <c r="CP82" s="286"/>
      <c r="CQ82" s="286"/>
    </row>
    <row r="83" spans="1:95" s="1" customFormat="1" ht="21" customHeight="1" x14ac:dyDescent="0.25">
      <c r="A83" s="330" t="s">
        <v>108</v>
      </c>
      <c r="B83" s="330"/>
      <c r="C83" s="330"/>
      <c r="D83" s="330"/>
      <c r="E83" s="330"/>
      <c r="F83" s="48" t="str">
        <f>IF(SUMMARY!$B$7=TRUE,IF(COUNTBLANK(F84:F87)&gt;0,0,1),"")</f>
        <v/>
      </c>
      <c r="G83" s="49"/>
      <c r="H83" s="49"/>
      <c r="I83" s="50" t="str">
        <f>IF(SUMMARY!$B$8=TRUE,IF(COUNTBLANK(I84:I87)&gt;0,0,1),"")</f>
        <v/>
      </c>
      <c r="J83" s="49"/>
      <c r="K83" s="49"/>
      <c r="L83" s="50" t="str">
        <f>IF(SUMMARY!$B$9=TRUE,IF(COUNTBLANK(L84:L87)&gt;0,0,1),"")</f>
        <v/>
      </c>
      <c r="M83" s="49"/>
      <c r="N83" s="49"/>
      <c r="O83" s="50" t="str">
        <f>IF(SUMMARY!$B$10=TRUE,IF(COUNTBLANK(O84:O87)&gt;0,0,1),"")</f>
        <v/>
      </c>
      <c r="P83" s="49"/>
      <c r="Q83" s="49"/>
      <c r="R83" s="50" t="str">
        <f>IF(SUMMARY!$B$11=TRUE,IF(COUNTBLANK(R84:R87)&gt;0,0,1),"")</f>
        <v/>
      </c>
      <c r="S83" s="49"/>
      <c r="T83" s="49"/>
      <c r="U83" s="50" t="str">
        <f>IF(SUMMARY!$B$12=TRUE,IF(COUNTBLANK(U84:U87)&gt;0,0,1),"")</f>
        <v/>
      </c>
      <c r="V83" s="49"/>
      <c r="W83" s="49"/>
      <c r="X83" s="50" t="str">
        <f>IF(SUMMARY!$B$13=TRUE,IF(COUNTBLANK(X84:X87)&gt;0,0,1),"")</f>
        <v/>
      </c>
      <c r="Y83" s="49"/>
      <c r="Z83" s="49"/>
      <c r="AA83" s="50" t="str">
        <f>IF(SUMMARY!$B$14=TRUE,IF(COUNTBLANK(AA84:AA87)&gt;0,0,1),"")</f>
        <v/>
      </c>
      <c r="AB83" s="49"/>
      <c r="AC83" s="49"/>
      <c r="AD83" s="50" t="str">
        <f>IF(SUMMARY!$B$15=TRUE,IF(COUNTBLANK(AD84:AD87)&gt;0,0,1),"")</f>
        <v/>
      </c>
      <c r="AE83" s="49"/>
      <c r="AF83" s="49"/>
      <c r="AG83" s="50" t="str">
        <f>IF(SUMMARY!$B$16=TRUE,IF(COUNTBLANK(AG84:AG87)&gt;0,0,1),"")</f>
        <v/>
      </c>
      <c r="AH83" s="49"/>
      <c r="AI83" s="49"/>
      <c r="AJ83" s="50" t="str">
        <f>IF(SUMMARY!$B$17=TRUE,IF(COUNTBLANK(AJ84:AJ87)&gt;0,0,1),"")</f>
        <v/>
      </c>
      <c r="AK83" s="49"/>
      <c r="AL83" s="49"/>
      <c r="AM83" s="50" t="str">
        <f>IF(SUMMARY!$B$18=TRUE,IF(COUNTBLANK(AM84:AM87)&gt;0,0,1),"")</f>
        <v/>
      </c>
      <c r="AN83" s="49"/>
      <c r="AO83" s="49"/>
      <c r="AP83" s="50" t="str">
        <f>IF(SUMMARY!$B$19=TRUE,IF(COUNTBLANK(AP84:AP87)&gt;0,0,1),"")</f>
        <v/>
      </c>
      <c r="AQ83" s="49"/>
      <c r="AR83" s="49"/>
      <c r="AS83" s="50" t="str">
        <f>IF(SUMMARY!$B$20=TRUE,IF(COUNTBLANK(AS84:AS87)&gt;0,0,1),"")</f>
        <v/>
      </c>
      <c r="AT83" s="49"/>
      <c r="AU83" s="49"/>
      <c r="AV83" s="50" t="str">
        <f>IF(SUMMARY!$B$21=TRUE,IF(COUNTBLANK(AV84:AV87)&gt;0,0,1),"")</f>
        <v/>
      </c>
      <c r="AW83" s="49"/>
      <c r="AX83" s="49"/>
      <c r="AY83" s="50" t="str">
        <f>IF(SUMMARY!$B$22=TRUE,IF(COUNTBLANK(AY84:AY87)&gt;0,0,1),"")</f>
        <v/>
      </c>
      <c r="AZ83" s="49"/>
      <c r="BA83" s="49"/>
      <c r="BB83" s="50" t="str">
        <f>IF(SUMMARY!$B$23=TRUE,IF(COUNTBLANK(BB84:BB87)&gt;0,0,1),"")</f>
        <v/>
      </c>
      <c r="BC83" s="49"/>
      <c r="BD83" s="49"/>
      <c r="BE83" s="50" t="str">
        <f>IF(SUMMARY!$B$24=TRUE,IF(COUNTBLANK(BE84:BE87)&gt;0,0,1),"")</f>
        <v/>
      </c>
      <c r="BF83" s="49"/>
      <c r="BG83" s="49"/>
      <c r="BH83" s="50" t="str">
        <f>IF(SUMMARY!$B$25=TRUE,IF(COUNTBLANK(BH84:BH87)&gt;0,0,1),"")</f>
        <v/>
      </c>
      <c r="BI83" s="49"/>
      <c r="BJ83" s="49"/>
      <c r="BK83" s="50" t="str">
        <f>IF(SUMMARY!$B$26=TRUE,IF(COUNTBLANK(BK84:BK87)&gt;0,0,1),"")</f>
        <v/>
      </c>
      <c r="BL83" s="49"/>
      <c r="BM83" s="49"/>
      <c r="BN83" s="50" t="str">
        <f>IF(SUMMARY!$B$27=TRUE,IF(COUNTBLANK(BN84:BN87)&gt;0,0,1),"")</f>
        <v/>
      </c>
      <c r="BO83" s="49"/>
      <c r="BP83" s="49"/>
      <c r="BQ83" s="50" t="str">
        <f>IF(SUMMARY!$B$28=TRUE,IF(COUNTBLANK(BQ84:BQ87)&gt;0,0,1),"")</f>
        <v/>
      </c>
      <c r="BR83" s="49"/>
      <c r="BS83" s="49"/>
      <c r="BT83" s="50" t="str">
        <f>IF(SUMMARY!$B$29=TRUE,IF(COUNTBLANK(BT84:BT87)&gt;0,0,1),"")</f>
        <v/>
      </c>
      <c r="BU83" s="49"/>
      <c r="BV83" s="49"/>
      <c r="BW83" s="50" t="str">
        <f>IF(SUMMARY!$B$30=TRUE,IF(COUNTBLANK(BW84:BW87)&gt;0,0,1),"")</f>
        <v/>
      </c>
      <c r="BX83" s="49"/>
      <c r="BY83" s="49"/>
      <c r="BZ83" s="50" t="str">
        <f>IF(SUMMARY!$B$31=TRUE,IF(COUNTBLANK(BZ84:BZ87)&gt;0,0,1),"")</f>
        <v/>
      </c>
      <c r="CA83" s="49"/>
      <c r="CB83" s="49"/>
      <c r="CC83" s="50" t="str">
        <f>IF(SUMMARY!$B$32=TRUE,IF(COUNTBLANK(CC84:CC87)&gt;0,0,1),"")</f>
        <v/>
      </c>
      <c r="CD83" s="49"/>
      <c r="CE83" s="49"/>
      <c r="CF83" s="50" t="str">
        <f>IF(SUMMARY!$B$33=TRUE,IF(COUNTBLANK(CF84:CF87)&gt;0,0,1),"")</f>
        <v/>
      </c>
      <c r="CG83" s="49"/>
      <c r="CH83" s="49"/>
      <c r="CI83" s="50" t="str">
        <f>IF(SUMMARY!$B$34=TRUE,IF(COUNTBLANK(CI84:CI87)&gt;0,0,1),"")</f>
        <v/>
      </c>
      <c r="CJ83" s="49"/>
      <c r="CK83" s="49"/>
      <c r="CL83" s="50" t="str">
        <f>IF(SUMMARY!$B$35=TRUE,IF(COUNTBLANK(CL84:CL87)&gt;0,0,1),"")</f>
        <v/>
      </c>
      <c r="CM83" s="49"/>
      <c r="CN83" s="49"/>
      <c r="CO83" s="51" t="str">
        <f>IF(SUMMARY!$B$36=TRUE,IF(COUNTBLANK(CO84:CO87)&gt;0,0,1),"")</f>
        <v/>
      </c>
      <c r="CP83" s="49"/>
      <c r="CQ83" s="49"/>
    </row>
    <row r="84" spans="1:95" s="13" customFormat="1" ht="15" customHeight="1" x14ac:dyDescent="0.25">
      <c r="A84" s="69" t="s">
        <v>32</v>
      </c>
      <c r="B84" s="69"/>
      <c r="C84" s="69"/>
      <c r="D84" s="324" t="s">
        <v>109</v>
      </c>
      <c r="E84" s="325"/>
      <c r="F84" s="289"/>
      <c r="G84" s="290"/>
      <c r="H84" s="290"/>
      <c r="I84" s="289"/>
      <c r="J84" s="290"/>
      <c r="K84" s="290"/>
      <c r="L84" s="289"/>
      <c r="M84" s="290"/>
      <c r="N84" s="290"/>
      <c r="O84" s="289"/>
      <c r="P84" s="290"/>
      <c r="Q84" s="290"/>
      <c r="R84" s="289"/>
      <c r="S84" s="290"/>
      <c r="T84" s="290"/>
      <c r="U84" s="289"/>
      <c r="V84" s="290"/>
      <c r="W84" s="290"/>
      <c r="X84" s="289"/>
      <c r="Y84" s="290"/>
      <c r="Z84" s="290"/>
      <c r="AA84" s="289"/>
      <c r="AB84" s="290"/>
      <c r="AC84" s="290"/>
      <c r="AD84" s="289"/>
      <c r="AE84" s="290"/>
      <c r="AF84" s="290"/>
      <c r="AG84" s="289"/>
      <c r="AH84" s="290"/>
      <c r="AI84" s="290"/>
      <c r="AJ84" s="289"/>
      <c r="AK84" s="290"/>
      <c r="AL84" s="290"/>
      <c r="AM84" s="289"/>
      <c r="AN84" s="290"/>
      <c r="AO84" s="290"/>
      <c r="AP84" s="289"/>
      <c r="AQ84" s="290"/>
      <c r="AR84" s="290"/>
      <c r="AS84" s="289"/>
      <c r="AT84" s="290"/>
      <c r="AU84" s="290"/>
      <c r="AV84" s="289"/>
      <c r="AW84" s="290"/>
      <c r="AX84" s="290"/>
      <c r="AY84" s="289"/>
      <c r="AZ84" s="290"/>
      <c r="BA84" s="290"/>
      <c r="BB84" s="289"/>
      <c r="BC84" s="290"/>
      <c r="BD84" s="290"/>
      <c r="BE84" s="289"/>
      <c r="BF84" s="290"/>
      <c r="BG84" s="290"/>
      <c r="BH84" s="289"/>
      <c r="BI84" s="290"/>
      <c r="BJ84" s="290"/>
      <c r="BK84" s="289"/>
      <c r="BL84" s="290"/>
      <c r="BM84" s="290"/>
      <c r="BN84" s="289"/>
      <c r="BO84" s="290"/>
      <c r="BP84" s="290"/>
      <c r="BQ84" s="289"/>
      <c r="BR84" s="290"/>
      <c r="BS84" s="290"/>
      <c r="BT84" s="289"/>
      <c r="BU84" s="290"/>
      <c r="BV84" s="290"/>
      <c r="BW84" s="289"/>
      <c r="BX84" s="290"/>
      <c r="BY84" s="290"/>
      <c r="BZ84" s="289"/>
      <c r="CA84" s="290"/>
      <c r="CB84" s="290"/>
      <c r="CC84" s="289"/>
      <c r="CD84" s="290"/>
      <c r="CE84" s="290"/>
      <c r="CF84" s="289"/>
      <c r="CG84" s="290"/>
      <c r="CH84" s="290"/>
      <c r="CI84" s="289"/>
      <c r="CJ84" s="290"/>
      <c r="CK84" s="290"/>
      <c r="CL84" s="289"/>
      <c r="CM84" s="290"/>
      <c r="CN84" s="290"/>
      <c r="CO84" s="289"/>
      <c r="CP84" s="290"/>
      <c r="CQ84" s="290"/>
    </row>
    <row r="85" spans="1:95" s="13" customFormat="1" ht="15" customHeight="1" x14ac:dyDescent="0.25">
      <c r="A85" s="62" t="s">
        <v>41</v>
      </c>
      <c r="B85" s="62" t="s">
        <v>32</v>
      </c>
      <c r="C85" s="62"/>
      <c r="D85" s="322" t="s">
        <v>110</v>
      </c>
      <c r="E85" s="323"/>
      <c r="F85" s="283"/>
      <c r="G85" s="284"/>
      <c r="H85" s="284"/>
      <c r="I85" s="283"/>
      <c r="J85" s="284"/>
      <c r="K85" s="284"/>
      <c r="L85" s="283"/>
      <c r="M85" s="284"/>
      <c r="N85" s="284"/>
      <c r="O85" s="283"/>
      <c r="P85" s="284"/>
      <c r="Q85" s="284"/>
      <c r="R85" s="283"/>
      <c r="S85" s="284"/>
      <c r="T85" s="284"/>
      <c r="U85" s="283"/>
      <c r="V85" s="284"/>
      <c r="W85" s="284"/>
      <c r="X85" s="283"/>
      <c r="Y85" s="284"/>
      <c r="Z85" s="284"/>
      <c r="AA85" s="283"/>
      <c r="AB85" s="284"/>
      <c r="AC85" s="284"/>
      <c r="AD85" s="283"/>
      <c r="AE85" s="284"/>
      <c r="AF85" s="284"/>
      <c r="AG85" s="283"/>
      <c r="AH85" s="284"/>
      <c r="AI85" s="284"/>
      <c r="AJ85" s="283"/>
      <c r="AK85" s="284"/>
      <c r="AL85" s="284"/>
      <c r="AM85" s="283"/>
      <c r="AN85" s="284"/>
      <c r="AO85" s="284"/>
      <c r="AP85" s="283"/>
      <c r="AQ85" s="284"/>
      <c r="AR85" s="284"/>
      <c r="AS85" s="283"/>
      <c r="AT85" s="284"/>
      <c r="AU85" s="284"/>
      <c r="AV85" s="283"/>
      <c r="AW85" s="284"/>
      <c r="AX85" s="284"/>
      <c r="AY85" s="283"/>
      <c r="AZ85" s="284"/>
      <c r="BA85" s="284"/>
      <c r="BB85" s="283"/>
      <c r="BC85" s="284"/>
      <c r="BD85" s="284"/>
      <c r="BE85" s="283"/>
      <c r="BF85" s="284"/>
      <c r="BG85" s="284"/>
      <c r="BH85" s="283"/>
      <c r="BI85" s="284"/>
      <c r="BJ85" s="284"/>
      <c r="BK85" s="283"/>
      <c r="BL85" s="284"/>
      <c r="BM85" s="284"/>
      <c r="BN85" s="283"/>
      <c r="BO85" s="284"/>
      <c r="BP85" s="284"/>
      <c r="BQ85" s="283"/>
      <c r="BR85" s="284"/>
      <c r="BS85" s="284"/>
      <c r="BT85" s="283"/>
      <c r="BU85" s="284"/>
      <c r="BV85" s="284"/>
      <c r="BW85" s="283"/>
      <c r="BX85" s="284"/>
      <c r="BY85" s="284"/>
      <c r="BZ85" s="283"/>
      <c r="CA85" s="284"/>
      <c r="CB85" s="284"/>
      <c r="CC85" s="283"/>
      <c r="CD85" s="284"/>
      <c r="CE85" s="284"/>
      <c r="CF85" s="283"/>
      <c r="CG85" s="284"/>
      <c r="CH85" s="284"/>
      <c r="CI85" s="283"/>
      <c r="CJ85" s="284"/>
      <c r="CK85" s="284"/>
      <c r="CL85" s="283"/>
      <c r="CM85" s="284"/>
      <c r="CN85" s="284"/>
      <c r="CO85" s="283"/>
      <c r="CP85" s="284"/>
      <c r="CQ85" s="284"/>
    </row>
    <row r="86" spans="1:95" s="13" customFormat="1" ht="15" customHeight="1" x14ac:dyDescent="0.25">
      <c r="A86" s="62" t="s">
        <v>32</v>
      </c>
      <c r="B86" s="62" t="s">
        <v>32</v>
      </c>
      <c r="C86" s="62"/>
      <c r="D86" s="322" t="s">
        <v>111</v>
      </c>
      <c r="E86" s="323"/>
      <c r="F86" s="283"/>
      <c r="G86" s="284"/>
      <c r="H86" s="284"/>
      <c r="I86" s="283"/>
      <c r="J86" s="284"/>
      <c r="K86" s="284"/>
      <c r="L86" s="283"/>
      <c r="M86" s="284"/>
      <c r="N86" s="284"/>
      <c r="O86" s="283"/>
      <c r="P86" s="284"/>
      <c r="Q86" s="284"/>
      <c r="R86" s="283"/>
      <c r="S86" s="284"/>
      <c r="T86" s="284"/>
      <c r="U86" s="283"/>
      <c r="V86" s="284"/>
      <c r="W86" s="284"/>
      <c r="X86" s="283"/>
      <c r="Y86" s="284"/>
      <c r="Z86" s="284"/>
      <c r="AA86" s="283"/>
      <c r="AB86" s="284"/>
      <c r="AC86" s="284"/>
      <c r="AD86" s="283"/>
      <c r="AE86" s="284"/>
      <c r="AF86" s="284"/>
      <c r="AG86" s="283"/>
      <c r="AH86" s="284"/>
      <c r="AI86" s="284"/>
      <c r="AJ86" s="283"/>
      <c r="AK86" s="284"/>
      <c r="AL86" s="284"/>
      <c r="AM86" s="283"/>
      <c r="AN86" s="284"/>
      <c r="AO86" s="284"/>
      <c r="AP86" s="283"/>
      <c r="AQ86" s="284"/>
      <c r="AR86" s="284"/>
      <c r="AS86" s="283"/>
      <c r="AT86" s="284"/>
      <c r="AU86" s="284"/>
      <c r="AV86" s="283"/>
      <c r="AW86" s="284"/>
      <c r="AX86" s="284"/>
      <c r="AY86" s="283"/>
      <c r="AZ86" s="284"/>
      <c r="BA86" s="284"/>
      <c r="BB86" s="283"/>
      <c r="BC86" s="284"/>
      <c r="BD86" s="284"/>
      <c r="BE86" s="283"/>
      <c r="BF86" s="284"/>
      <c r="BG86" s="284"/>
      <c r="BH86" s="283"/>
      <c r="BI86" s="284"/>
      <c r="BJ86" s="284"/>
      <c r="BK86" s="283"/>
      <c r="BL86" s="284"/>
      <c r="BM86" s="284"/>
      <c r="BN86" s="283"/>
      <c r="BO86" s="284"/>
      <c r="BP86" s="284"/>
      <c r="BQ86" s="283"/>
      <c r="BR86" s="284"/>
      <c r="BS86" s="284"/>
      <c r="BT86" s="283"/>
      <c r="BU86" s="284"/>
      <c r="BV86" s="284"/>
      <c r="BW86" s="283"/>
      <c r="BX86" s="284"/>
      <c r="BY86" s="284"/>
      <c r="BZ86" s="283"/>
      <c r="CA86" s="284"/>
      <c r="CB86" s="284"/>
      <c r="CC86" s="283"/>
      <c r="CD86" s="284"/>
      <c r="CE86" s="284"/>
      <c r="CF86" s="283"/>
      <c r="CG86" s="284"/>
      <c r="CH86" s="284"/>
      <c r="CI86" s="283"/>
      <c r="CJ86" s="284"/>
      <c r="CK86" s="284"/>
      <c r="CL86" s="283"/>
      <c r="CM86" s="284"/>
      <c r="CN86" s="284"/>
      <c r="CO86" s="283"/>
      <c r="CP86" s="284"/>
      <c r="CQ86" s="284"/>
    </row>
    <row r="87" spans="1:95" s="13" customFormat="1" ht="15" customHeight="1" x14ac:dyDescent="0.25">
      <c r="A87" s="58" t="s">
        <v>32</v>
      </c>
      <c r="B87" s="58" t="s">
        <v>41</v>
      </c>
      <c r="C87" s="58"/>
      <c r="D87" s="326" t="s">
        <v>112</v>
      </c>
      <c r="E87" s="327"/>
      <c r="F87" s="285"/>
      <c r="G87" s="286"/>
      <c r="H87" s="286"/>
      <c r="I87" s="285"/>
      <c r="J87" s="286"/>
      <c r="K87" s="286"/>
      <c r="L87" s="285"/>
      <c r="M87" s="286"/>
      <c r="N87" s="286"/>
      <c r="O87" s="285"/>
      <c r="P87" s="286"/>
      <c r="Q87" s="286"/>
      <c r="R87" s="285"/>
      <c r="S87" s="286"/>
      <c r="T87" s="286"/>
      <c r="U87" s="285"/>
      <c r="V87" s="286"/>
      <c r="W87" s="286"/>
      <c r="X87" s="285"/>
      <c r="Y87" s="286"/>
      <c r="Z87" s="286"/>
      <c r="AA87" s="285"/>
      <c r="AB87" s="286"/>
      <c r="AC87" s="286"/>
      <c r="AD87" s="285"/>
      <c r="AE87" s="286"/>
      <c r="AF87" s="286"/>
      <c r="AG87" s="285"/>
      <c r="AH87" s="286"/>
      <c r="AI87" s="286"/>
      <c r="AJ87" s="285"/>
      <c r="AK87" s="286"/>
      <c r="AL87" s="286"/>
      <c r="AM87" s="285"/>
      <c r="AN87" s="286"/>
      <c r="AO87" s="286"/>
      <c r="AP87" s="285"/>
      <c r="AQ87" s="286"/>
      <c r="AR87" s="286"/>
      <c r="AS87" s="285"/>
      <c r="AT87" s="286"/>
      <c r="AU87" s="286"/>
      <c r="AV87" s="285"/>
      <c r="AW87" s="286"/>
      <c r="AX87" s="286"/>
      <c r="AY87" s="285"/>
      <c r="AZ87" s="286"/>
      <c r="BA87" s="286"/>
      <c r="BB87" s="285"/>
      <c r="BC87" s="286"/>
      <c r="BD87" s="286"/>
      <c r="BE87" s="285"/>
      <c r="BF87" s="286"/>
      <c r="BG87" s="286"/>
      <c r="BH87" s="285"/>
      <c r="BI87" s="286"/>
      <c r="BJ87" s="286"/>
      <c r="BK87" s="285"/>
      <c r="BL87" s="286"/>
      <c r="BM87" s="286"/>
      <c r="BN87" s="285"/>
      <c r="BO87" s="286"/>
      <c r="BP87" s="286"/>
      <c r="BQ87" s="285"/>
      <c r="BR87" s="286"/>
      <c r="BS87" s="286"/>
      <c r="BT87" s="285"/>
      <c r="BU87" s="286"/>
      <c r="BV87" s="286"/>
      <c r="BW87" s="285"/>
      <c r="BX87" s="286"/>
      <c r="BY87" s="286"/>
      <c r="BZ87" s="285"/>
      <c r="CA87" s="286"/>
      <c r="CB87" s="286"/>
      <c r="CC87" s="285"/>
      <c r="CD87" s="286"/>
      <c r="CE87" s="286"/>
      <c r="CF87" s="285"/>
      <c r="CG87" s="286"/>
      <c r="CH87" s="286"/>
      <c r="CI87" s="285"/>
      <c r="CJ87" s="286"/>
      <c r="CK87" s="286"/>
      <c r="CL87" s="285"/>
      <c r="CM87" s="286"/>
      <c r="CN87" s="286"/>
      <c r="CO87" s="285"/>
      <c r="CP87" s="286"/>
      <c r="CQ87" s="286"/>
    </row>
    <row r="88" spans="1:95" s="1" customFormat="1" ht="18.75" customHeight="1" x14ac:dyDescent="0.25">
      <c r="A88" s="330" t="s">
        <v>113</v>
      </c>
      <c r="B88" s="330"/>
      <c r="C88" s="330"/>
      <c r="D88" s="330"/>
      <c r="E88" s="330"/>
      <c r="F88" s="48" t="str">
        <f>IF(SUMMARY!$B$7=TRUE,IF(COUNTBLANK(F89)&gt;0,0,1),"")</f>
        <v/>
      </c>
      <c r="G88" s="49"/>
      <c r="H88" s="49"/>
      <c r="I88" s="50" t="str">
        <f>IF(SUMMARY!$B$8=TRUE,IF(COUNTBLANK(I89)&gt;0,0,1),"")</f>
        <v/>
      </c>
      <c r="J88" s="49"/>
      <c r="K88" s="49"/>
      <c r="L88" s="50" t="str">
        <f>IF(SUMMARY!$B$9=TRUE,IF(COUNTBLANK(L89)&gt;0,0,1),"")</f>
        <v/>
      </c>
      <c r="M88" s="49"/>
      <c r="N88" s="49"/>
      <c r="O88" s="50" t="str">
        <f>IF(SUMMARY!$B$10=TRUE,IF(COUNTBLANK(O89)&gt;0,0,1),"")</f>
        <v/>
      </c>
      <c r="P88" s="49"/>
      <c r="Q88" s="49"/>
      <c r="R88" s="50" t="str">
        <f>IF(SUMMARY!$B$11=TRUE,IF(COUNTBLANK(R89)&gt;0,0,1),"")</f>
        <v/>
      </c>
      <c r="S88" s="49"/>
      <c r="T88" s="49"/>
      <c r="U88" s="50" t="str">
        <f>IF(SUMMARY!$B$12=TRUE,IF(COUNTBLANK(U89)&gt;0,0,1),"")</f>
        <v/>
      </c>
      <c r="V88" s="49"/>
      <c r="W88" s="49"/>
      <c r="X88" s="50" t="str">
        <f>IF(SUMMARY!$B$13=TRUE,IF(COUNTBLANK(X89)&gt;0,0,1),"")</f>
        <v/>
      </c>
      <c r="Y88" s="49"/>
      <c r="Z88" s="49"/>
      <c r="AA88" s="50" t="str">
        <f>IF(SUMMARY!$B$14=TRUE,IF(COUNTBLANK(AA89)&gt;0,0,1),"")</f>
        <v/>
      </c>
      <c r="AB88" s="49"/>
      <c r="AC88" s="49"/>
      <c r="AD88" s="50" t="str">
        <f>IF(SUMMARY!$B$15=TRUE,IF(COUNTBLANK(AD89)&gt;0,0,1),"")</f>
        <v/>
      </c>
      <c r="AE88" s="49"/>
      <c r="AF88" s="49"/>
      <c r="AG88" s="50" t="str">
        <f>IF(SUMMARY!$B$16=TRUE,IF(COUNTBLANK(AG89)&gt;0,0,1),"")</f>
        <v/>
      </c>
      <c r="AH88" s="49"/>
      <c r="AI88" s="49"/>
      <c r="AJ88" s="50" t="str">
        <f>IF(SUMMARY!$B$17=TRUE,IF(COUNTBLANK(AJ89)&gt;0,0,1),"")</f>
        <v/>
      </c>
      <c r="AK88" s="49"/>
      <c r="AL88" s="49"/>
      <c r="AM88" s="50" t="str">
        <f>IF(SUMMARY!$B$18=TRUE,IF(COUNTBLANK(AM89)&gt;0,0,1),"")</f>
        <v/>
      </c>
      <c r="AN88" s="49"/>
      <c r="AO88" s="49"/>
      <c r="AP88" s="50" t="str">
        <f>IF(SUMMARY!$B$19=TRUE,IF(COUNTBLANK(AP89)&gt;0,0,1),"")</f>
        <v/>
      </c>
      <c r="AQ88" s="49"/>
      <c r="AR88" s="49"/>
      <c r="AS88" s="50" t="str">
        <f>IF(SUMMARY!$B$20=TRUE,IF(COUNTBLANK(AS89)&gt;0,0,1),"")</f>
        <v/>
      </c>
      <c r="AT88" s="49"/>
      <c r="AU88" s="49"/>
      <c r="AV88" s="50" t="str">
        <f>IF(SUMMARY!$B$21=TRUE,IF(COUNTBLANK(AV89)&gt;0,0,1),"")</f>
        <v/>
      </c>
      <c r="AW88" s="49"/>
      <c r="AX88" s="49"/>
      <c r="AY88" s="50" t="str">
        <f>IF(SUMMARY!$B$22=TRUE,IF(COUNTBLANK(AY89)&gt;0,0,1),"")</f>
        <v/>
      </c>
      <c r="AZ88" s="49"/>
      <c r="BA88" s="49"/>
      <c r="BB88" s="50" t="str">
        <f>IF(SUMMARY!$B$23=TRUE,IF(COUNTBLANK(BB89)&gt;0,0,1),"")</f>
        <v/>
      </c>
      <c r="BC88" s="49"/>
      <c r="BD88" s="49"/>
      <c r="BE88" s="50" t="str">
        <f>IF(SUMMARY!$B$24=TRUE,IF(COUNTBLANK(BE89)&gt;0,0,1),"")</f>
        <v/>
      </c>
      <c r="BF88" s="49"/>
      <c r="BG88" s="49"/>
      <c r="BH88" s="50" t="str">
        <f>IF(SUMMARY!$B$25=TRUE,IF(COUNTBLANK(BH89)&gt;0,0,1),"")</f>
        <v/>
      </c>
      <c r="BI88" s="49"/>
      <c r="BJ88" s="49"/>
      <c r="BK88" s="50" t="str">
        <f>IF(SUMMARY!$B$26=TRUE,IF(COUNTBLANK(BK89)&gt;0,0,1),"")</f>
        <v/>
      </c>
      <c r="BL88" s="49"/>
      <c r="BM88" s="49"/>
      <c r="BN88" s="50" t="str">
        <f>IF(SUMMARY!$B$27=TRUE,IF(COUNTBLANK(BN89)&gt;0,0,1),"")</f>
        <v/>
      </c>
      <c r="BO88" s="49"/>
      <c r="BP88" s="49"/>
      <c r="BQ88" s="50" t="str">
        <f>IF(SUMMARY!$B$28=TRUE,IF(COUNTBLANK(BQ89)&gt;0,0,1),"")</f>
        <v/>
      </c>
      <c r="BR88" s="49"/>
      <c r="BS88" s="49"/>
      <c r="BT88" s="50" t="str">
        <f>IF(SUMMARY!$B$29=TRUE,IF(COUNTBLANK(BT89)&gt;0,0,1),"")</f>
        <v/>
      </c>
      <c r="BU88" s="49"/>
      <c r="BV88" s="49"/>
      <c r="BW88" s="50" t="str">
        <f>IF(SUMMARY!$B$30=TRUE,IF(COUNTBLANK(BW89)&gt;0,0,1),"")</f>
        <v/>
      </c>
      <c r="BX88" s="49"/>
      <c r="BY88" s="49"/>
      <c r="BZ88" s="50" t="str">
        <f>IF(SUMMARY!$B$31=TRUE,IF(COUNTBLANK(BZ89)&gt;0,0,1),"")</f>
        <v/>
      </c>
      <c r="CA88" s="49"/>
      <c r="CB88" s="49"/>
      <c r="CC88" s="50" t="str">
        <f>IF(SUMMARY!$B$32=TRUE,IF(COUNTBLANK(CC89)&gt;0,0,1),"")</f>
        <v/>
      </c>
      <c r="CD88" s="49"/>
      <c r="CE88" s="49"/>
      <c r="CF88" s="50" t="str">
        <f>IF(SUMMARY!$B$33=TRUE,IF(COUNTBLANK(CF89)&gt;0,0,1),"")</f>
        <v/>
      </c>
      <c r="CG88" s="49"/>
      <c r="CH88" s="49"/>
      <c r="CI88" s="50" t="str">
        <f>IF(SUMMARY!$B$34=TRUE,IF(COUNTBLANK(CI89)&gt;0,0,1),"")</f>
        <v/>
      </c>
      <c r="CJ88" s="49"/>
      <c r="CK88" s="49"/>
      <c r="CL88" s="50" t="str">
        <f>IF(SUMMARY!$B$35=TRUE,IF(COUNTBLANK(CL89)&gt;0,0,1),"")</f>
        <v/>
      </c>
      <c r="CM88" s="49"/>
      <c r="CN88" s="49"/>
      <c r="CO88" s="51" t="str">
        <f>IF(SUMMARY!$B$36=TRUE,IF(COUNTBLANK(CO89)&gt;0,0,1),"")</f>
        <v/>
      </c>
      <c r="CP88" s="49"/>
      <c r="CQ88" s="49"/>
    </row>
    <row r="89" spans="1:95" s="14" customFormat="1" ht="75" customHeight="1" x14ac:dyDescent="0.2">
      <c r="A89" s="71" t="s">
        <v>32</v>
      </c>
      <c r="B89" s="72" t="s">
        <v>32</v>
      </c>
      <c r="C89" s="72"/>
      <c r="D89" s="350" t="s">
        <v>114</v>
      </c>
      <c r="E89" s="351"/>
      <c r="F89" s="310"/>
      <c r="G89" s="311"/>
      <c r="H89" s="311"/>
      <c r="I89" s="310"/>
      <c r="J89" s="311"/>
      <c r="K89" s="311"/>
      <c r="L89" s="310"/>
      <c r="M89" s="311"/>
      <c r="N89" s="311"/>
      <c r="O89" s="310"/>
      <c r="P89" s="311"/>
      <c r="Q89" s="311"/>
      <c r="R89" s="310"/>
      <c r="S89" s="311"/>
      <c r="T89" s="311"/>
      <c r="U89" s="310"/>
      <c r="V89" s="311"/>
      <c r="W89" s="311"/>
      <c r="X89" s="310"/>
      <c r="Y89" s="311"/>
      <c r="Z89" s="311"/>
      <c r="AA89" s="310"/>
      <c r="AB89" s="311"/>
      <c r="AC89" s="311"/>
      <c r="AD89" s="310"/>
      <c r="AE89" s="311"/>
      <c r="AF89" s="311"/>
      <c r="AG89" s="310"/>
      <c r="AH89" s="311"/>
      <c r="AI89" s="311"/>
      <c r="AJ89" s="310"/>
      <c r="AK89" s="311"/>
      <c r="AL89" s="311"/>
      <c r="AM89" s="310"/>
      <c r="AN89" s="311"/>
      <c r="AO89" s="311"/>
      <c r="AP89" s="310"/>
      <c r="AQ89" s="311"/>
      <c r="AR89" s="311"/>
      <c r="AS89" s="310"/>
      <c r="AT89" s="311"/>
      <c r="AU89" s="311"/>
      <c r="AV89" s="310"/>
      <c r="AW89" s="311"/>
      <c r="AX89" s="311"/>
      <c r="AY89" s="310"/>
      <c r="AZ89" s="311"/>
      <c r="BA89" s="311"/>
      <c r="BB89" s="310"/>
      <c r="BC89" s="311"/>
      <c r="BD89" s="311"/>
      <c r="BE89" s="310"/>
      <c r="BF89" s="311"/>
      <c r="BG89" s="311"/>
      <c r="BH89" s="310"/>
      <c r="BI89" s="311"/>
      <c r="BJ89" s="311"/>
      <c r="BK89" s="310"/>
      <c r="BL89" s="311"/>
      <c r="BM89" s="311"/>
      <c r="BN89" s="310"/>
      <c r="BO89" s="311"/>
      <c r="BP89" s="311"/>
      <c r="BQ89" s="310"/>
      <c r="BR89" s="311"/>
      <c r="BS89" s="311"/>
      <c r="BT89" s="310"/>
      <c r="BU89" s="311"/>
      <c r="BV89" s="311"/>
      <c r="BW89" s="310"/>
      <c r="BX89" s="311"/>
      <c r="BY89" s="311"/>
      <c r="BZ89" s="310"/>
      <c r="CA89" s="311"/>
      <c r="CB89" s="311"/>
      <c r="CC89" s="310"/>
      <c r="CD89" s="311"/>
      <c r="CE89" s="311"/>
      <c r="CF89" s="310"/>
      <c r="CG89" s="311"/>
      <c r="CH89" s="311"/>
      <c r="CI89" s="310"/>
      <c r="CJ89" s="311"/>
      <c r="CK89" s="311"/>
      <c r="CL89" s="310"/>
      <c r="CM89" s="311"/>
      <c r="CN89" s="311"/>
      <c r="CO89" s="310"/>
      <c r="CP89" s="311"/>
      <c r="CQ89" s="311"/>
    </row>
    <row r="90" spans="1:95" s="1" customFormat="1" ht="18.75" customHeight="1" x14ac:dyDescent="0.25">
      <c r="A90" s="349" t="s">
        <v>115</v>
      </c>
      <c r="B90" s="349"/>
      <c r="C90" s="349"/>
      <c r="D90" s="349"/>
      <c r="E90" s="349"/>
      <c r="F90" s="54" t="str">
        <f>IF(SUMMARY!$B$7=TRUE,IF(F91="All information has been successfully registered",1,IF(AND(ISERROR(SEARCH("items",F91))=FALSE,F92&lt;&gt;""),1,0)),"")</f>
        <v/>
      </c>
      <c r="G90" s="55"/>
      <c r="H90" s="55"/>
      <c r="I90" s="54" t="str">
        <f>IF(SUMMARY!$B$8=TRUE,IF(I91="All information has been successfully registered",1,IF(AND(ISERROR(SEARCH("items",I91))=FALSE,I92&lt;&gt;""),1,0)),"")</f>
        <v/>
      </c>
      <c r="J90" s="55"/>
      <c r="K90" s="55"/>
      <c r="L90" s="54" t="str">
        <f>IF(SUMMARY!$B$9=TRUE,IF(L91="All information has been successfully registered",1,IF(AND(ISERROR(SEARCH("items",L91))=FALSE,L92&lt;&gt;""),1,0)),"")</f>
        <v/>
      </c>
      <c r="M90" s="55"/>
      <c r="N90" s="55"/>
      <c r="O90" s="54" t="str">
        <f>IF(SUMMARY!$B$10=TRUE,IF(O91="All information has been successfully registered",1,IF(AND(ISERROR(SEARCH("items",O91))=FALSE,O92&lt;&gt;""),1,0)),"")</f>
        <v/>
      </c>
      <c r="P90" s="55"/>
      <c r="Q90" s="55"/>
      <c r="R90" s="54" t="str">
        <f>IF(SUMMARY!$B$11=TRUE,IF(R91="All information has been successfully registered",1,IF(AND(ISERROR(SEARCH("items",R91))=FALSE,R92&lt;&gt;""),1,0)),"")</f>
        <v/>
      </c>
      <c r="S90" s="55"/>
      <c r="T90" s="55"/>
      <c r="U90" s="54" t="str">
        <f>IF(SUMMARY!$B$12=TRUE,IF(U91="All information has been successfully registered",1,IF(AND(ISERROR(SEARCH("items",U91))=FALSE,U92&lt;&gt;""),1,0)),"")</f>
        <v/>
      </c>
      <c r="V90" s="55"/>
      <c r="W90" s="55"/>
      <c r="X90" s="54" t="str">
        <f>IF(SUMMARY!$B$13=TRUE,IF(X91="All information has been successfully registered",1,IF(AND(ISERROR(SEARCH("items",X91))=FALSE,X92&lt;&gt;""),1,0)),"")</f>
        <v/>
      </c>
      <c r="Y90" s="55"/>
      <c r="Z90" s="55"/>
      <c r="AA90" s="54" t="str">
        <f>IF(SUMMARY!$B$14=TRUE,IF(AA91="All information has been successfully registered",1,IF(AND(ISERROR(SEARCH("items",AA91))=FALSE,AA92&lt;&gt;""),1,0)),"")</f>
        <v/>
      </c>
      <c r="AB90" s="55"/>
      <c r="AC90" s="55"/>
      <c r="AD90" s="54" t="str">
        <f>IF(SUMMARY!$B$15=TRUE,IF(AD91="All information has been successfully registered",1,IF(AND(ISERROR(SEARCH("items",AD91))=FALSE,AD92&lt;&gt;""),1,0)),"")</f>
        <v/>
      </c>
      <c r="AE90" s="55"/>
      <c r="AF90" s="55"/>
      <c r="AG90" s="54" t="str">
        <f>IF(SUMMARY!$B$16=TRUE,IF(AG91="All information has been successfully registered",1,IF(AND(ISERROR(SEARCH("items",AG91))=FALSE,AG92&lt;&gt;""),1,0)),"")</f>
        <v/>
      </c>
      <c r="AH90" s="55"/>
      <c r="AI90" s="55"/>
      <c r="AJ90" s="54" t="str">
        <f>IF(SUMMARY!$B$17=TRUE,IF(AJ91="All information has been successfully registered",1,IF(AND(ISERROR(SEARCH("items",AJ91))=FALSE,AJ92&lt;&gt;""),1,0)),"")</f>
        <v/>
      </c>
      <c r="AK90" s="55"/>
      <c r="AL90" s="55"/>
      <c r="AM90" s="54" t="str">
        <f>IF(SUMMARY!$B$18=TRUE,IF(AM91="All information has been successfully registered",1,IF(AND(ISERROR(SEARCH("items",AM91))=FALSE,AM92&lt;&gt;""),1,0)),"")</f>
        <v/>
      </c>
      <c r="AN90" s="55"/>
      <c r="AO90" s="55"/>
      <c r="AP90" s="54" t="str">
        <f>IF(SUMMARY!$B$19=TRUE,IF(AP91="All information has been successfully registered",1,IF(AND(ISERROR(SEARCH("items",AP91))=FALSE,AP92&lt;&gt;""),1,0)),"")</f>
        <v/>
      </c>
      <c r="AQ90" s="55"/>
      <c r="AR90" s="55"/>
      <c r="AS90" s="54" t="str">
        <f>IF(SUMMARY!$B$20=TRUE,IF(AS91="All information has been successfully registered",1,IF(AND(ISERROR(SEARCH("items",AS91))=FALSE,AS92&lt;&gt;""),1,0)),"")</f>
        <v/>
      </c>
      <c r="AT90" s="55"/>
      <c r="AU90" s="55"/>
      <c r="AV90" s="54" t="str">
        <f>IF(SUMMARY!$B$21=TRUE,IF(AV91="All information has been successfully registered",1,IF(AND(ISERROR(SEARCH("items",AV91))=FALSE,AV92&lt;&gt;""),1,0)),"")</f>
        <v/>
      </c>
      <c r="AW90" s="55"/>
      <c r="AX90" s="55"/>
      <c r="AY90" s="54" t="str">
        <f>IF(SUMMARY!$B$22=TRUE,IF(AY91="All information has been successfully registered",1,IF(AND(ISERROR(SEARCH("items",AY91))=FALSE,AY92&lt;&gt;""),1,0)),"")</f>
        <v/>
      </c>
      <c r="AZ90" s="55"/>
      <c r="BA90" s="55"/>
      <c r="BB90" s="54" t="str">
        <f>IF(SUMMARY!$B$23=TRUE,IF(BB91="All information has been successfully registered",1,IF(AND(ISERROR(SEARCH("items",BB91))=FALSE,BB92&lt;&gt;""),1,0)),"")</f>
        <v/>
      </c>
      <c r="BC90" s="55"/>
      <c r="BD90" s="55"/>
      <c r="BE90" s="54" t="str">
        <f>IF(SUMMARY!$B$24=TRUE,IF(BE91="All information has been successfully registered",1,IF(AND(ISERROR(SEARCH("items",BE91))=FALSE,BE92&lt;&gt;""),1,0)),"")</f>
        <v/>
      </c>
      <c r="BF90" s="55"/>
      <c r="BG90" s="55"/>
      <c r="BH90" s="54" t="str">
        <f>IF(SUMMARY!$B$25=TRUE,IF(BH91="All information has been successfully registered",1,IF(AND(ISERROR(SEARCH("items",BH91))=FALSE,BH92&lt;&gt;""),1,0)),"")</f>
        <v/>
      </c>
      <c r="BI90" s="55"/>
      <c r="BJ90" s="55"/>
      <c r="BK90" s="54" t="str">
        <f>IF(SUMMARY!$B$26=TRUE,IF(BK91="All information has been successfully registered",1,IF(AND(ISERROR(SEARCH("items",BK91))=FALSE,BK92&lt;&gt;""),1,0)),"")</f>
        <v/>
      </c>
      <c r="BL90" s="55"/>
      <c r="BM90" s="55"/>
      <c r="BN90" s="54" t="str">
        <f>IF(SUMMARY!$B$27=TRUE,IF(BN91="All information has been successfully registered",1,IF(AND(ISERROR(SEARCH("items",BN91))=FALSE,BN92&lt;&gt;""),1,0)),"")</f>
        <v/>
      </c>
      <c r="BO90" s="55"/>
      <c r="BP90" s="55"/>
      <c r="BQ90" s="54" t="str">
        <f>IF(SUMMARY!$B$28=TRUE,IF(BQ91="All information has been successfully registered",1,IF(AND(ISERROR(SEARCH("items",BQ91))=FALSE,BQ92&lt;&gt;""),1,0)),"")</f>
        <v/>
      </c>
      <c r="BR90" s="55"/>
      <c r="BS90" s="55"/>
      <c r="BT90" s="54" t="str">
        <f>IF(SUMMARY!$B$29=TRUE,IF(BT91="All information has been successfully registered",1,IF(AND(ISERROR(SEARCH("items",BT91))=FALSE,BT92&lt;&gt;""),1,0)),"")</f>
        <v/>
      </c>
      <c r="BU90" s="55"/>
      <c r="BV90" s="55"/>
      <c r="BW90" s="54" t="str">
        <f>IF(SUMMARY!$B$30=TRUE,IF(BW91="All information has been successfully registered",1,IF(AND(ISERROR(SEARCH("items",BW91))=FALSE,BW92&lt;&gt;""),1,0)),"")</f>
        <v/>
      </c>
      <c r="BX90" s="55"/>
      <c r="BY90" s="55"/>
      <c r="BZ90" s="54" t="str">
        <f>IF(SUMMARY!$B$31=TRUE,IF(BZ91="All information has been successfully registered",1,IF(AND(ISERROR(SEARCH("items",BZ91))=FALSE,BZ92&lt;&gt;""),1,0)),"")</f>
        <v/>
      </c>
      <c r="CA90" s="55"/>
      <c r="CB90" s="55"/>
      <c r="CC90" s="54" t="str">
        <f>IF(SUMMARY!$B$32=TRUE,IF(CC91="All information has been successfully registered",1,IF(AND(ISERROR(SEARCH("items",CC91))=FALSE,CC92&lt;&gt;""),1,0)),"")</f>
        <v/>
      </c>
      <c r="CD90" s="55"/>
      <c r="CE90" s="55"/>
      <c r="CF90" s="54" t="str">
        <f>IF(SUMMARY!$B$33=TRUE,IF(CF91="All information has been successfully registered",1,IF(AND(ISERROR(SEARCH("items",CF91))=FALSE,CF92&lt;&gt;""),1,0)),"")</f>
        <v/>
      </c>
      <c r="CG90" s="55"/>
      <c r="CH90" s="55"/>
      <c r="CI90" s="54" t="str">
        <f>IF(SUMMARY!$B$34=TRUE,IF(CI91="All information has been successfully registered",1,IF(AND(ISERROR(SEARCH("items",CI91))=FALSE,CI92&lt;&gt;""),1,0)),"")</f>
        <v/>
      </c>
      <c r="CJ90" s="55"/>
      <c r="CK90" s="55"/>
      <c r="CL90" s="54" t="str">
        <f>IF(SUMMARY!$B$35=TRUE,IF(CL91="All information has been successfully registered",1,IF(AND(ISERROR(SEARCH("items",CL91))=FALSE,CL92&lt;&gt;""),1,0)),"")</f>
        <v/>
      </c>
      <c r="CM90" s="55"/>
      <c r="CN90" s="55"/>
      <c r="CO90" s="56" t="str">
        <f>IF(SUMMARY!$B$36=TRUE,IF(CO91="All information has been successfully registered",1,IF(AND(ISERROR(SEARCH("items",CO91))=FALSE,CO92&lt;&gt;""),1,0)),"")</f>
        <v/>
      </c>
      <c r="CP90" s="55"/>
      <c r="CQ90" s="55"/>
    </row>
    <row r="91" spans="1:95" s="14" customFormat="1" ht="15" customHeight="1" x14ac:dyDescent="0.2">
      <c r="A91" s="73"/>
      <c r="B91" s="74"/>
      <c r="C91" s="74"/>
      <c r="D91" s="347" t="s">
        <v>116</v>
      </c>
      <c r="E91" s="348"/>
      <c r="F91" s="272" t="str">
        <f>IF(OR(F13=0,F15=0,F29=0,F37=0,F44=0,F49=0,F52=0,F57=0,F78=0,F83=0,F88=0)=TRUE,"Incomplete data extraction","All information has been successfully registered")</f>
        <v>All information has been successfully registered</v>
      </c>
      <c r="G91" s="273"/>
      <c r="H91" s="274"/>
      <c r="I91" s="272" t="str">
        <f>IF(OR(I13=0,I15=0,I29=0,I37=0,I44=0,I49=0,I52=0,I57=0,I78=0,I83=0,I88=0)=TRUE,"Incomplete data extraction","All information has been successfully registered")</f>
        <v>All information has been successfully registered</v>
      </c>
      <c r="J91" s="273"/>
      <c r="K91" s="274"/>
      <c r="L91" s="272" t="str">
        <f>IF(OR(L13=0,L15=0,L29=0,L37=0,L44=0,L49=0,L52=0,L57=0,L78=0,L83=0,L88=0)=TRUE,"Incomplete data extraction","All information has been successfully registered")</f>
        <v>All information has been successfully registered</v>
      </c>
      <c r="M91" s="273"/>
      <c r="N91" s="274"/>
      <c r="O91" s="272" t="str">
        <f>IF(OR(O13=0,O15=0,O29=0,O37=0,O44=0,O49=0,O52=0,O57=0,O78=0,O83=0,O88=0)=TRUE,"Incomplete data extraction","All information has been successfully registered")</f>
        <v>All information has been successfully registered</v>
      </c>
      <c r="P91" s="273"/>
      <c r="Q91" s="274"/>
      <c r="R91" s="272" t="str">
        <f>IF(OR(R13=0,R15=0,R29=0,R37=0,R44=0,R49=0,R52=0,R57=0,R78=0,R83=0,R88=0)=TRUE,"Incomplete data extraction","All information has been successfully registered")</f>
        <v>All information has been successfully registered</v>
      </c>
      <c r="S91" s="273"/>
      <c r="T91" s="274"/>
      <c r="U91" s="272" t="str">
        <f>IF(OR(U13=0,U15=0,U29=0,U37=0,U44=0,U49=0,U52=0,U57=0,U78=0,U83=0,U88=0)=TRUE,"Incomplete data extraction","All information has been successfully registered")</f>
        <v>All information has been successfully registered</v>
      </c>
      <c r="V91" s="273"/>
      <c r="W91" s="274"/>
      <c r="X91" s="272" t="str">
        <f>IF(OR(X13=0,X15=0,X29=0,X37=0,X44=0,X49=0,X52=0,X57=0,X78=0,X83=0,X88=0)=TRUE,"Incomplete data extraction","All information has been successfully registered")</f>
        <v>All information has been successfully registered</v>
      </c>
      <c r="Y91" s="273"/>
      <c r="Z91" s="274"/>
      <c r="AA91" s="272" t="str">
        <f>IF(OR(AA13=0,AA15=0,AA29=0,AA37=0,AA44=0,AA49=0,AA52=0,AA57=0,AA78=0,AA83=0,AA88=0)=TRUE,"Incomplete data extraction","All information has been successfully registered")</f>
        <v>All information has been successfully registered</v>
      </c>
      <c r="AB91" s="273"/>
      <c r="AC91" s="274"/>
      <c r="AD91" s="272" t="str">
        <f>IF(OR(AD13=0,AD15=0,AD29=0,AD37=0,AD44=0,AD49=0,AD52=0,AD57=0,AD78=0,AD83=0,AD88=0)=TRUE,"Incomplete data extraction","All information has been successfully registered")</f>
        <v>All information has been successfully registered</v>
      </c>
      <c r="AE91" s="273"/>
      <c r="AF91" s="274"/>
      <c r="AG91" s="272" t="str">
        <f>IF(OR(AG13=0,AG15=0,AG29=0,AG37=0,AG44=0,AG49=0,AG52=0,AG57=0,AG78=0,AG83=0,AG88=0)=TRUE,"Incomplete data extraction","All information has been successfully registered")</f>
        <v>All information has been successfully registered</v>
      </c>
      <c r="AH91" s="273"/>
      <c r="AI91" s="274"/>
      <c r="AJ91" s="272" t="str">
        <f>IF(OR(AJ13=0,AJ15=0,AJ29=0,AJ37=0,AJ44=0,AJ49=0,AJ52=0,AJ57=0,AJ78=0,AJ83=0,AJ88=0)=TRUE,"Incomplete data extraction","All information has been successfully registered")</f>
        <v>All information has been successfully registered</v>
      </c>
      <c r="AK91" s="273"/>
      <c r="AL91" s="274"/>
      <c r="AM91" s="272" t="str">
        <f>IF(OR(AM13=0,AM15=0,AM29=0,AM37=0,AM44=0,AM49=0,AM52=0,AM57=0,AM78=0,AM83=0,AM88=0)=TRUE,"Incomplete data extraction","All information has been successfully registered")</f>
        <v>All information has been successfully registered</v>
      </c>
      <c r="AN91" s="273"/>
      <c r="AO91" s="274"/>
      <c r="AP91" s="272" t="str">
        <f>IF(OR(AP13=0,AP15=0,AP29=0,AP37=0,AP44=0,AP49=0,AP52=0,AP57=0,AP78=0,AP83=0,AP88=0)=TRUE,"Incomplete data extraction","All information has been successfully registered")</f>
        <v>All information has been successfully registered</v>
      </c>
      <c r="AQ91" s="273"/>
      <c r="AR91" s="274"/>
      <c r="AS91" s="272" t="str">
        <f>IF(OR(AS13=0,AS15=0,AS29=0,AS37=0,AS44=0,AS49=0,AS52=0,AS57=0,AS78=0,AS83=0,AS88=0)=TRUE,"Incomplete data extraction","All information has been successfully registered")</f>
        <v>All information has been successfully registered</v>
      </c>
      <c r="AT91" s="273"/>
      <c r="AU91" s="274"/>
      <c r="AV91" s="272" t="str">
        <f>IF(OR(AV13=0,AV15=0,AV29=0,AV37=0,AV44=0,AV49=0,AV52=0,AV57=0,AV78=0,AV83=0,AV88=0)=TRUE,"Incomplete data extraction","All information has been successfully registered")</f>
        <v>All information has been successfully registered</v>
      </c>
      <c r="AW91" s="273"/>
      <c r="AX91" s="274"/>
      <c r="AY91" s="272" t="str">
        <f>IF(OR(AY13=0,AY15=0,AY29=0,AY37=0,AY44=0,AY49=0,AY52=0,AY57=0,AY78=0,AY83=0,AY88=0)=TRUE,"Incomplete data extraction","All information has been successfully registered")</f>
        <v>All information has been successfully registered</v>
      </c>
      <c r="AZ91" s="273"/>
      <c r="BA91" s="274"/>
      <c r="BB91" s="272" t="str">
        <f>IF(OR(BB13=0,BB15=0,BB29=0,BB37=0,BB44=0,BB49=0,BB52=0,BB57=0,BB78=0,BB83=0,BB88=0)=TRUE,"Incomplete data extraction","All information has been successfully registered")</f>
        <v>All information has been successfully registered</v>
      </c>
      <c r="BC91" s="273"/>
      <c r="BD91" s="274"/>
      <c r="BE91" s="272" t="str">
        <f>IF(OR(BE13=0,BE15=0,BE29=0,BE37=0,BE44=0,BE49=0,BE52=0,BE57=0,BE78=0,BE83=0,BE88=0)=TRUE,"Incomplete data extraction","All information has been successfully registered")</f>
        <v>All information has been successfully registered</v>
      </c>
      <c r="BF91" s="273"/>
      <c r="BG91" s="274"/>
      <c r="BH91" s="272" t="str">
        <f>IF(OR(BH13=0,BH15=0,BH29=0,BH37=0,BH44=0,BH49=0,BH52=0,BH57=0,BH78=0,BH83=0,BH88=0)=TRUE,"Incomplete data extraction","All information has been successfully registered")</f>
        <v>All information has been successfully registered</v>
      </c>
      <c r="BI91" s="273"/>
      <c r="BJ91" s="274"/>
      <c r="BK91" s="272" t="str">
        <f>IF(OR(BK13=0,BK15=0,BK29=0,BK37=0,BK44=0,BK49=0,BK52=0,BK57=0,BK78=0,BK83=0,BK88=0)=TRUE,"Incomplete data extraction","All information has been successfully registered")</f>
        <v>All information has been successfully registered</v>
      </c>
      <c r="BL91" s="273"/>
      <c r="BM91" s="274"/>
      <c r="BN91" s="272" t="str">
        <f>IF(OR(BN13=0,BN15=0,BN29=0,BN37=0,BN44=0,BN49=0,BN52=0,BN57=0,BN78=0,BN83=0,BN88=0)=TRUE,"Incomplete data extraction","All information has been successfully registered")</f>
        <v>All information has been successfully registered</v>
      </c>
      <c r="BO91" s="273"/>
      <c r="BP91" s="274"/>
      <c r="BQ91" s="272" t="str">
        <f>IF(OR(BQ13=0,BQ15=0,BQ29=0,BQ37=0,BQ44=0,BQ49=0,BQ52=0,BQ57=0,BQ78=0,BQ83=0,BQ88=0)=TRUE,"Incomplete data extraction","All information has been successfully registered")</f>
        <v>All information has been successfully registered</v>
      </c>
      <c r="BR91" s="273"/>
      <c r="BS91" s="274"/>
      <c r="BT91" s="272" t="str">
        <f>IF(OR(BT13=0,BT15=0,BT29=0,BT37=0,BT44=0,BT49=0,BT52=0,BT57=0,BT78=0,BT83=0,BT88=0)=TRUE,"Incomplete data extraction","All information has been successfully registered")</f>
        <v>All information has been successfully registered</v>
      </c>
      <c r="BU91" s="273"/>
      <c r="BV91" s="274"/>
      <c r="BW91" s="272" t="str">
        <f>IF(OR(BW13=0,BW15=0,BW29=0,BW37=0,BW44=0,BW49=0,BW52=0,BW57=0,BW78=0,BW83=0,BW88=0)=TRUE,"Incomplete data extraction","All information has been successfully registered")</f>
        <v>All information has been successfully registered</v>
      </c>
      <c r="BX91" s="273"/>
      <c r="BY91" s="274"/>
      <c r="BZ91" s="272" t="str">
        <f>IF(OR(BZ13=0,BZ15=0,BZ29=0,BZ37=0,BZ44=0,BZ49=0,BZ52=0,BZ57=0,BZ78=0,BZ83=0,BZ88=0)=TRUE,"Incomplete data extraction","All information has been successfully registered")</f>
        <v>All information has been successfully registered</v>
      </c>
      <c r="CA91" s="273"/>
      <c r="CB91" s="274"/>
      <c r="CC91" s="272" t="str">
        <f>IF(OR(CC13=0,CC15=0,CC29=0,CC37=0,CC44=0,CC49=0,CC52=0,CC57=0,CC78=0,CC83=0,CC88=0)=TRUE,"Incomplete data extraction","All information has been successfully registered")</f>
        <v>All information has been successfully registered</v>
      </c>
      <c r="CD91" s="273"/>
      <c r="CE91" s="274"/>
      <c r="CF91" s="272" t="str">
        <f>IF(OR(CF13=0,CF15=0,CF29=0,CF37=0,CF44=0,CF49=0,CF52=0,CF57=0,CF78=0,CF83=0,CF88=0)=TRUE,"Incomplete data extraction","All information has been successfully registered")</f>
        <v>All information has been successfully registered</v>
      </c>
      <c r="CG91" s="273"/>
      <c r="CH91" s="274"/>
      <c r="CI91" s="272" t="str">
        <f>IF(OR(CI13=0,CI15=0,CI29=0,CI37=0,CI44=0,CI49=0,CI52=0,CI57=0,CI78=0,CI83=0,CI88=0)=TRUE,"Incomplete data extraction","All information has been successfully registered")</f>
        <v>All information has been successfully registered</v>
      </c>
      <c r="CJ91" s="273"/>
      <c r="CK91" s="274"/>
      <c r="CL91" s="272" t="str">
        <f>IF(OR(CL13=0,CL15=0,CL29=0,CL37=0,CL44=0,CL49=0,CL52=0,CL57=0,CL78=0,CL83=0,CL88=0)=TRUE,"Incomplete data extraction","All information has been successfully registered")</f>
        <v>All information has been successfully registered</v>
      </c>
      <c r="CM91" s="273"/>
      <c r="CN91" s="274"/>
      <c r="CO91" s="272" t="str">
        <f>IF(OR(CO13=0,CO15=0,CO29=0,CO37=0,CO44=0,CO49=0,CO52=0,CO57=0,CO78=0,CO83=0,CO88=0)=TRUE,"Incomplete data extraction","All information has been successfully registered")</f>
        <v>All information has been successfully registered</v>
      </c>
      <c r="CP91" s="273"/>
      <c r="CQ91" s="273"/>
    </row>
    <row r="92" spans="1:95" s="14" customFormat="1" ht="90" customHeight="1" thickBot="1" x14ac:dyDescent="0.25">
      <c r="A92" s="75"/>
      <c r="B92" s="76"/>
      <c r="C92" s="76"/>
      <c r="D92" s="345" t="s">
        <v>117</v>
      </c>
      <c r="E92" s="346"/>
      <c r="F92" s="319"/>
      <c r="G92" s="320"/>
      <c r="H92" s="321"/>
      <c r="I92" s="319"/>
      <c r="J92" s="320"/>
      <c r="K92" s="321"/>
      <c r="L92" s="319"/>
      <c r="M92" s="320"/>
      <c r="N92" s="321"/>
      <c r="O92" s="319"/>
      <c r="P92" s="320"/>
      <c r="Q92" s="321"/>
      <c r="R92" s="319"/>
      <c r="S92" s="320"/>
      <c r="T92" s="321"/>
      <c r="U92" s="319"/>
      <c r="V92" s="320"/>
      <c r="W92" s="321"/>
      <c r="X92" s="319"/>
      <c r="Y92" s="320"/>
      <c r="Z92" s="321"/>
      <c r="AA92" s="319"/>
      <c r="AB92" s="320"/>
      <c r="AC92" s="321"/>
      <c r="AD92" s="319"/>
      <c r="AE92" s="320"/>
      <c r="AF92" s="321"/>
      <c r="AG92" s="319"/>
      <c r="AH92" s="320"/>
      <c r="AI92" s="321"/>
      <c r="AJ92" s="319"/>
      <c r="AK92" s="320"/>
      <c r="AL92" s="321"/>
      <c r="AM92" s="319"/>
      <c r="AN92" s="320"/>
      <c r="AO92" s="321"/>
      <c r="AP92" s="319"/>
      <c r="AQ92" s="320"/>
      <c r="AR92" s="321"/>
      <c r="AS92" s="319"/>
      <c r="AT92" s="320"/>
      <c r="AU92" s="321"/>
      <c r="AV92" s="319"/>
      <c r="AW92" s="320"/>
      <c r="AX92" s="321"/>
      <c r="AY92" s="319"/>
      <c r="AZ92" s="320"/>
      <c r="BA92" s="321"/>
      <c r="BB92" s="319"/>
      <c r="BC92" s="320"/>
      <c r="BD92" s="321"/>
      <c r="BE92" s="319"/>
      <c r="BF92" s="320"/>
      <c r="BG92" s="321"/>
      <c r="BH92" s="319"/>
      <c r="BI92" s="320"/>
      <c r="BJ92" s="321"/>
      <c r="BK92" s="319"/>
      <c r="BL92" s="320"/>
      <c r="BM92" s="321"/>
      <c r="BN92" s="319"/>
      <c r="BO92" s="320"/>
      <c r="BP92" s="321"/>
      <c r="BQ92" s="319"/>
      <c r="BR92" s="320"/>
      <c r="BS92" s="321"/>
      <c r="BT92" s="319"/>
      <c r="BU92" s="320"/>
      <c r="BV92" s="321"/>
      <c r="BW92" s="319"/>
      <c r="BX92" s="320"/>
      <c r="BY92" s="321"/>
      <c r="BZ92" s="319"/>
      <c r="CA92" s="320"/>
      <c r="CB92" s="321"/>
      <c r="CC92" s="319"/>
      <c r="CD92" s="320"/>
      <c r="CE92" s="321"/>
      <c r="CF92" s="319"/>
      <c r="CG92" s="320"/>
      <c r="CH92" s="321"/>
      <c r="CI92" s="319"/>
      <c r="CJ92" s="320"/>
      <c r="CK92" s="321"/>
      <c r="CL92" s="319"/>
      <c r="CM92" s="320"/>
      <c r="CN92" s="321"/>
      <c r="CO92" s="319"/>
      <c r="CP92" s="320"/>
      <c r="CQ92" s="320"/>
    </row>
    <row r="93" spans="1:95" s="82" customFormat="1" x14ac:dyDescent="0.25">
      <c r="A93" s="77" t="s">
        <v>118</v>
      </c>
      <c r="B93" s="78"/>
      <c r="C93" s="77"/>
      <c r="D93" s="77"/>
      <c r="E93" s="77"/>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c r="AY93" s="81"/>
      <c r="AZ93" s="81"/>
      <c r="BA93" s="81"/>
      <c r="BB93" s="81"/>
      <c r="BC93" s="81"/>
      <c r="BD93" s="81"/>
      <c r="BE93" s="81"/>
      <c r="BF93" s="81"/>
      <c r="BG93" s="81"/>
      <c r="BH93" s="81"/>
      <c r="BI93" s="81"/>
      <c r="BJ93" s="81"/>
      <c r="BK93" s="81"/>
      <c r="BL93" s="81"/>
      <c r="BM93" s="81"/>
      <c r="BN93" s="81"/>
      <c r="BO93" s="81"/>
      <c r="BP93" s="81"/>
      <c r="BQ93" s="81"/>
      <c r="BR93" s="81"/>
      <c r="BS93" s="81"/>
      <c r="BT93" s="81"/>
      <c r="BU93" s="81"/>
      <c r="BV93" s="81"/>
      <c r="BW93" s="81"/>
      <c r="BX93" s="81"/>
      <c r="BY93" s="81"/>
      <c r="BZ93" s="81"/>
      <c r="CA93" s="81"/>
      <c r="CB93" s="81"/>
      <c r="CC93" s="81"/>
      <c r="CD93" s="81"/>
      <c r="CE93" s="81"/>
      <c r="CF93" s="81"/>
      <c r="CG93" s="81"/>
      <c r="CH93" s="81"/>
      <c r="CI93" s="81"/>
      <c r="CJ93" s="81"/>
      <c r="CK93" s="81"/>
      <c r="CL93" s="81"/>
      <c r="CM93" s="81"/>
      <c r="CN93" s="81"/>
      <c r="CO93" s="81"/>
      <c r="CP93" s="81"/>
      <c r="CQ93" s="81"/>
    </row>
    <row r="94" spans="1:95" s="82" customFormat="1" x14ac:dyDescent="0.25">
      <c r="A94" s="83"/>
      <c r="B94" s="83"/>
      <c r="C94" s="84"/>
      <c r="D94" s="84"/>
      <c r="E94" s="84"/>
    </row>
    <row r="95" spans="1:95" s="87" customFormat="1" ht="15" customHeight="1" x14ac:dyDescent="0.25">
      <c r="A95" s="85"/>
      <c r="B95" s="85"/>
      <c r="C95" s="86"/>
      <c r="D95" s="86"/>
      <c r="E95" s="86"/>
      <c r="F95" s="87" t="str">
        <f>IF(F8="","NA",COUNTBLANK(F8:F12)+COUNTBLANK(F14)+COUNTBLANK(F16:F22)+COUNTBLANK(F30:F36)+COUNTBLANK(F38:F43)+COUNTBLANK(F45:F48)+COUNTBLANK(F50:F51)+COUNTBLANK(F53:F56)+COUNTBLANK(F58:F74)+COUNTBLANK(F79:F82)+COUNTBLANK(F84:F87)+COUNTBLANK(F89))</f>
        <v>NA</v>
      </c>
      <c r="I95" s="87" t="str">
        <f>IF(I8="","NA",COUNTBLANK(I8:I12)+COUNTBLANK(I14)+COUNTBLANK(I16:I22)+COUNTBLANK(I30:I36)+COUNTBLANK(I38:I43)+COUNTBLANK(I45:I48)+COUNTBLANK(I50:I51)+COUNTBLANK(I53:I56)+COUNTBLANK(I58:I74)+COUNTBLANK(I79:I82)+COUNTBLANK(I84:I87)+COUNTBLANK(I89))</f>
        <v>NA</v>
      </c>
      <c r="L95" s="87" t="str">
        <f>IF(L8="","NA",COUNTBLANK(L8:L12)+COUNTBLANK(L14)+COUNTBLANK(L16:L22)+COUNTBLANK(L30:L36)+COUNTBLANK(L38:L43)+COUNTBLANK(L45:L48)+COUNTBLANK(L50:L51)+COUNTBLANK(L53:L56)+COUNTBLANK(L58:L74)+COUNTBLANK(L79:L82)+COUNTBLANK(L84:L87)+COUNTBLANK(L89))</f>
        <v>NA</v>
      </c>
      <c r="O95" s="87" t="str">
        <f>IF(O8="","NA",COUNTBLANK(O8:O12)+COUNTBLANK(O14)+COUNTBLANK(O16:O22)+COUNTBLANK(O30:O36)+COUNTBLANK(O38:O43)+COUNTBLANK(O45:O48)+COUNTBLANK(O50:O51)+COUNTBLANK(O53:O56)+COUNTBLANK(O58:O74)+COUNTBLANK(O79:O82)+COUNTBLANK(O84:O87)+COUNTBLANK(O89))</f>
        <v>NA</v>
      </c>
      <c r="R95" s="87" t="str">
        <f>IF(R8="","NA",COUNTBLANK(R8:R12)+COUNTBLANK(R14)+COUNTBLANK(R16:R22)+COUNTBLANK(R30:R36)+COUNTBLANK(R38:R43)+COUNTBLANK(R45:R48)+COUNTBLANK(R50:R51)+COUNTBLANK(R53:R56)+COUNTBLANK(R58:R74)+COUNTBLANK(R79:R82)+COUNTBLANK(R84:R87)+COUNTBLANK(R89))</f>
        <v>NA</v>
      </c>
      <c r="U95" s="87" t="str">
        <f>IF(U8="","NA",COUNTBLANK(U8:U12)+COUNTBLANK(U14)+COUNTBLANK(U16:U22)+COUNTBLANK(U30:U36)+COUNTBLANK(U38:U43)+COUNTBLANK(U45:U48)+COUNTBLANK(U50:U51)+COUNTBLANK(U53:U56)+COUNTBLANK(U58:U74)+COUNTBLANK(U79:U82)+COUNTBLANK(U84:U87)+COUNTBLANK(U89))</f>
        <v>NA</v>
      </c>
      <c r="X95" s="87" t="str">
        <f>IF(X8="","NA",COUNTBLANK(X8:X12)+COUNTBLANK(X14)+COUNTBLANK(X16:X22)+COUNTBLANK(X30:X36)+COUNTBLANK(X38:X43)+COUNTBLANK(X45:X48)+COUNTBLANK(X50:X51)+COUNTBLANK(X53:X56)+COUNTBLANK(X58:X74)+COUNTBLANK(X79:X82)+COUNTBLANK(X84:X87)+COUNTBLANK(X89))</f>
        <v>NA</v>
      </c>
      <c r="AA95" s="87" t="str">
        <f>IF(AA8="","NA",COUNTBLANK(AA8:AA12)+COUNTBLANK(AA14)+COUNTBLANK(AA16:AA22)+COUNTBLANK(AA30:AA36)+COUNTBLANK(AA38:AA43)+COUNTBLANK(AA45:AA48)+COUNTBLANK(AA50:AA51)+COUNTBLANK(AA53:AA56)+COUNTBLANK(AA58:AA74)+COUNTBLANK(AA79:AA82)+COUNTBLANK(AA84:AA87)+COUNTBLANK(AA89))</f>
        <v>NA</v>
      </c>
      <c r="AD95" s="87" t="str">
        <f>IF(AD8="","NA",COUNTBLANK(AD8:AD12)+COUNTBLANK(AD14)+COUNTBLANK(AD16:AD22)+COUNTBLANK(AD30:AD36)+COUNTBLANK(AD38:AD43)+COUNTBLANK(AD45:AD48)+COUNTBLANK(AD50:AD51)+COUNTBLANK(AD53:AD56)+COUNTBLANK(AD58:AD74)+COUNTBLANK(AD79:AD82)+COUNTBLANK(AD84:AD87)+COUNTBLANK(AD89))</f>
        <v>NA</v>
      </c>
      <c r="AG95" s="87" t="str">
        <f>IF(AG8="","NA",COUNTBLANK(AG8:AG12)+COUNTBLANK(AG14)+COUNTBLANK(AG16:AG22)+COUNTBLANK(AG30:AG36)+COUNTBLANK(AG38:AG43)+COUNTBLANK(AG45:AG48)+COUNTBLANK(AG50:AG51)+COUNTBLANK(AG53:AG56)+COUNTBLANK(AG58:AG74)+COUNTBLANK(AG79:AG82)+COUNTBLANK(AG84:AG87)+COUNTBLANK(AG89))</f>
        <v>NA</v>
      </c>
      <c r="AJ95" s="87" t="str">
        <f>IF(AJ8="","NA",COUNTBLANK(AJ8:AJ12)+COUNTBLANK(AJ14)+COUNTBLANK(AJ16:AJ22)+COUNTBLANK(AJ30:AJ36)+COUNTBLANK(AJ38:AJ43)+COUNTBLANK(AJ45:AJ48)+COUNTBLANK(AJ50:AJ51)+COUNTBLANK(AJ53:AJ56)+COUNTBLANK(AJ58:AJ74)+COUNTBLANK(AJ79:AJ82)+COUNTBLANK(AJ84:AJ87)+COUNTBLANK(AJ89))</f>
        <v>NA</v>
      </c>
      <c r="AM95" s="87" t="str">
        <f>IF(AM8="","NA",COUNTBLANK(AM8:AM12)+COUNTBLANK(AM14)+COUNTBLANK(AM16:AM22)+COUNTBLANK(AM30:AM36)+COUNTBLANK(AM38:AM43)+COUNTBLANK(AM45:AM48)+COUNTBLANK(AM50:AM51)+COUNTBLANK(AM53:AM56)+COUNTBLANK(AM58:AM74)+COUNTBLANK(AM79:AM82)+COUNTBLANK(AM84:AM87)+COUNTBLANK(AM89))</f>
        <v>NA</v>
      </c>
      <c r="AP95" s="87" t="str">
        <f>IF(AP8="","NA",COUNTBLANK(AP8:AP12)+COUNTBLANK(AP14)+COUNTBLANK(AP16:AP22)+COUNTBLANK(AP30:AP36)+COUNTBLANK(AP38:AP43)+COUNTBLANK(AP45:AP48)+COUNTBLANK(AP50:AP51)+COUNTBLANK(AP53:AP56)+COUNTBLANK(AP58:AP74)+COUNTBLANK(AP79:AP82)+COUNTBLANK(AP84:AP87)+COUNTBLANK(AP89))</f>
        <v>NA</v>
      </c>
      <c r="AS95" s="87" t="str">
        <f>IF(AS8="","NA",COUNTBLANK(AS8:AS12)+COUNTBLANK(AS14)+COUNTBLANK(AS16:AS22)+COUNTBLANK(AS30:AS36)+COUNTBLANK(AS38:AS43)+COUNTBLANK(AS45:AS48)+COUNTBLANK(AS50:AS51)+COUNTBLANK(AS53:AS56)+COUNTBLANK(AS58:AS74)+COUNTBLANK(AS79:AS82)+COUNTBLANK(AS84:AS87)+COUNTBLANK(AS89))</f>
        <v>NA</v>
      </c>
      <c r="AV95" s="87" t="str">
        <f>IF(AV8="","NA",COUNTBLANK(AV8:AV12)+COUNTBLANK(AV14)+COUNTBLANK(AV16:AV22)+COUNTBLANK(AV30:AV36)+COUNTBLANK(AV38:AV43)+COUNTBLANK(AV45:AV48)+COUNTBLANK(AV50:AV51)+COUNTBLANK(AV53:AV56)+COUNTBLANK(AV58:AV74)+COUNTBLANK(AV79:AV82)+COUNTBLANK(AV84:AV87)+COUNTBLANK(AV89))</f>
        <v>NA</v>
      </c>
      <c r="AY95" s="87" t="str">
        <f>IF(AY8="","NA",COUNTBLANK(AY8:AY12)+COUNTBLANK(AY14)+COUNTBLANK(AY16:AY22)+COUNTBLANK(AY30:AY36)+COUNTBLANK(AY38:AY43)+COUNTBLANK(AY45:AY48)+COUNTBLANK(AY50:AY51)+COUNTBLANK(AY53:AY56)+COUNTBLANK(AY58:AY74)+COUNTBLANK(AY79:AY82)+COUNTBLANK(AY84:AY87)+COUNTBLANK(AY89))</f>
        <v>NA</v>
      </c>
      <c r="BB95" s="87" t="str">
        <f>IF(BB8="","NA",COUNTBLANK(BB8:BB12)+COUNTBLANK(BB14)+COUNTBLANK(BB16:BB22)+COUNTBLANK(BB30:BB36)+COUNTBLANK(BB38:BB43)+COUNTBLANK(BB45:BB48)+COUNTBLANK(BB50:BB51)+COUNTBLANK(BB53:BB56)+COUNTBLANK(BB58:BB74)+COUNTBLANK(BB79:BB82)+COUNTBLANK(BB84:BB87)+COUNTBLANK(BB89))</f>
        <v>NA</v>
      </c>
      <c r="BE95" s="87" t="str">
        <f>IF(BE8="","NA",COUNTBLANK(BE8:BE12)+COUNTBLANK(BE14)+COUNTBLANK(BE16:BE22)+COUNTBLANK(BE30:BE36)+COUNTBLANK(BE38:BE43)+COUNTBLANK(BE45:BE48)+COUNTBLANK(BE50:BE51)+COUNTBLANK(BE53:BE56)+COUNTBLANK(BE58:BE74)+COUNTBLANK(BE79:BE82)+COUNTBLANK(BE84:BE87)+COUNTBLANK(BE89))</f>
        <v>NA</v>
      </c>
      <c r="BH95" s="87" t="str">
        <f>IF(BH8="","NA",COUNTBLANK(BH8:BH12)+COUNTBLANK(BH14)+COUNTBLANK(BH16:BH22)+COUNTBLANK(BH30:BH36)+COUNTBLANK(BH38:BH43)+COUNTBLANK(BH45:BH48)+COUNTBLANK(BH50:BH51)+COUNTBLANK(BH53:BH56)+COUNTBLANK(BH58:BH74)+COUNTBLANK(BH79:BH82)+COUNTBLANK(BH84:BH87)+COUNTBLANK(BH89))</f>
        <v>NA</v>
      </c>
      <c r="BK95" s="87" t="str">
        <f>IF(BK8="","NA",COUNTBLANK(BK8:BK12)+COUNTBLANK(BK14)+COUNTBLANK(BK16:BK22)+COUNTBLANK(BK30:BK36)+COUNTBLANK(BK38:BK43)+COUNTBLANK(BK45:BK48)+COUNTBLANK(BK50:BK51)+COUNTBLANK(BK53:BK56)+COUNTBLANK(BK58:BK74)+COUNTBLANK(BK79:BK82)+COUNTBLANK(BK84:BK87)+COUNTBLANK(BK89))</f>
        <v>NA</v>
      </c>
      <c r="BN95" s="87" t="str">
        <f>IF(BN8="","NA",COUNTBLANK(BN8:BN12)+COUNTBLANK(BN14)+COUNTBLANK(BN16:BN22)+COUNTBLANK(BN30:BN36)+COUNTBLANK(BN38:BN43)+COUNTBLANK(BN45:BN48)+COUNTBLANK(BN50:BN51)+COUNTBLANK(BN53:BN56)+COUNTBLANK(BN58:BN74)+COUNTBLANK(BN79:BN82)+COUNTBLANK(BN84:BN87)+COUNTBLANK(BN89))</f>
        <v>NA</v>
      </c>
      <c r="BQ95" s="87" t="str">
        <f>IF(BQ8="","NA",COUNTBLANK(BQ8:BQ12)+COUNTBLANK(BQ14)+COUNTBLANK(BQ16:BQ22)+COUNTBLANK(BQ30:BQ36)+COUNTBLANK(BQ38:BQ43)+COUNTBLANK(BQ45:BQ48)+COUNTBLANK(BQ50:BQ51)+COUNTBLANK(BQ53:BQ56)+COUNTBLANK(BQ58:BQ74)+COUNTBLANK(BQ79:BQ82)+COUNTBLANK(BQ84:BQ87)+COUNTBLANK(BQ89))</f>
        <v>NA</v>
      </c>
      <c r="BT95" s="87" t="str">
        <f>IF(BT8="","NA",COUNTBLANK(BT8:BT12)+COUNTBLANK(BT14)+COUNTBLANK(BT16:BT22)+COUNTBLANK(BT30:BT36)+COUNTBLANK(BT38:BT43)+COUNTBLANK(BT45:BT48)+COUNTBLANK(BT50:BT51)+COUNTBLANK(BT53:BT56)+COUNTBLANK(BT58:BT74)+COUNTBLANK(BT79:BT82)+COUNTBLANK(BT84:BT87)+COUNTBLANK(BT89))</f>
        <v>NA</v>
      </c>
      <c r="BW95" s="87" t="str">
        <f>IF(BW8="","NA",COUNTBLANK(BW8:BW12)+COUNTBLANK(BW14)+COUNTBLANK(BW16:BW22)+COUNTBLANK(BW30:BW36)+COUNTBLANK(BW38:BW43)+COUNTBLANK(BW45:BW48)+COUNTBLANK(BW50:BW51)+COUNTBLANK(BW53:BW56)+COUNTBLANK(BW58:BW74)+COUNTBLANK(BW79:BW82)+COUNTBLANK(BW84:BW87)+COUNTBLANK(BW89))</f>
        <v>NA</v>
      </c>
      <c r="BZ95" s="87" t="str">
        <f>IF(BZ8="","NA",COUNTBLANK(BZ8:BZ12)+COUNTBLANK(BZ14)+COUNTBLANK(BZ16:BZ22)+COUNTBLANK(BZ30:BZ36)+COUNTBLANK(BZ38:BZ43)+COUNTBLANK(BZ45:BZ48)+COUNTBLANK(BZ50:BZ51)+COUNTBLANK(BZ53:BZ56)+COUNTBLANK(BZ58:BZ74)+COUNTBLANK(BZ79:BZ82)+COUNTBLANK(BZ84:BZ87)+COUNTBLANK(BZ89))</f>
        <v>NA</v>
      </c>
      <c r="CC95" s="87" t="str">
        <f>IF(CC8="","NA",COUNTBLANK(CC8:CC12)+COUNTBLANK(CC14)+COUNTBLANK(CC16:CC22)+COUNTBLANK(CC30:CC36)+COUNTBLANK(CC38:CC43)+COUNTBLANK(CC45:CC48)+COUNTBLANK(CC50:CC51)+COUNTBLANK(CC53:CC56)+COUNTBLANK(CC58:CC74)+COUNTBLANK(CC79:CC82)+COUNTBLANK(CC84:CC87)+COUNTBLANK(CC89))</f>
        <v>NA</v>
      </c>
      <c r="CF95" s="87" t="str">
        <f>IF(CF8="","NA",COUNTBLANK(CF8:CF12)+COUNTBLANK(CF14)+COUNTBLANK(CF16:CF22)+COUNTBLANK(CF30:CF36)+COUNTBLANK(CF38:CF43)+COUNTBLANK(CF45:CF48)+COUNTBLANK(CF50:CF51)+COUNTBLANK(CF53:CF56)+COUNTBLANK(CF58:CF74)+COUNTBLANK(CF79:CF82)+COUNTBLANK(CF84:CF87)+COUNTBLANK(CF89))</f>
        <v>NA</v>
      </c>
      <c r="CI95" s="87" t="str">
        <f>IF(CI8="","NA",COUNTBLANK(CI8:CI12)+COUNTBLANK(CI14)+COUNTBLANK(CI16:CI22)+COUNTBLANK(CI30:CI36)+COUNTBLANK(CI38:CI43)+COUNTBLANK(CI45:CI48)+COUNTBLANK(CI50:CI51)+COUNTBLANK(CI53:CI56)+COUNTBLANK(CI58:CI74)+COUNTBLANK(CI79:CI82)+COUNTBLANK(CI84:CI87)+COUNTBLANK(CI89))</f>
        <v>NA</v>
      </c>
      <c r="CL95" s="87" t="str">
        <f>IF(CL8="","NA",COUNTBLANK(CL8:CL12)+COUNTBLANK(CL14)+COUNTBLANK(CL16:CL22)+COUNTBLANK(CL30:CL36)+COUNTBLANK(CL38:CL43)+COUNTBLANK(CL45:CL48)+COUNTBLANK(CL50:CL51)+COUNTBLANK(CL53:CL56)+COUNTBLANK(CL58:CL74)+COUNTBLANK(CL79:CL82)+COUNTBLANK(CL84:CL87)+COUNTBLANK(CL89))</f>
        <v>NA</v>
      </c>
      <c r="CO95" s="87" t="str">
        <f>IF(CO8="","NA",COUNTBLANK(CO8:CO12)+COUNTBLANK(CO14)+COUNTBLANK(CO16:CO22)+COUNTBLANK(CO30:CO36)+COUNTBLANK(CO38:CO43)+COUNTBLANK(CO45:CO48)+COUNTBLANK(CO50:CO51)+COUNTBLANK(CO53:CO56)+COUNTBLANK(CO58:CO74)+COUNTBLANK(CO79:CO82)+COUNTBLANK(CO84:CO87)+COUNTBLANK(CO89))</f>
        <v>NA</v>
      </c>
    </row>
    <row r="96" spans="1:95" x14ac:dyDescent="0.25">
      <c r="G96" s="25"/>
    </row>
  </sheetData>
  <sheetProtection password="8015" sheet="1" selectLockedCells="1"/>
  <mergeCells count="2031">
    <mergeCell ref="F76:H76"/>
    <mergeCell ref="D76:E76"/>
    <mergeCell ref="CL76:CN76"/>
    <mergeCell ref="CI76:CK76"/>
    <mergeCell ref="CF76:CH76"/>
    <mergeCell ref="CC76:CE76"/>
    <mergeCell ref="BZ76:CB76"/>
    <mergeCell ref="BW76:BY76"/>
    <mergeCell ref="BT76:BV76"/>
    <mergeCell ref="BQ76:BS76"/>
    <mergeCell ref="BN76:BP76"/>
    <mergeCell ref="BK76:BM76"/>
    <mergeCell ref="BH76:BJ76"/>
    <mergeCell ref="BE76:BG76"/>
    <mergeCell ref="BB76:BD76"/>
    <mergeCell ref="AY76:BA76"/>
    <mergeCell ref="AV76:AX76"/>
    <mergeCell ref="AS76:AU76"/>
    <mergeCell ref="AP76:AR76"/>
    <mergeCell ref="F75:H75"/>
    <mergeCell ref="I75:K75"/>
    <mergeCell ref="L75:N75"/>
    <mergeCell ref="O75:Q75"/>
    <mergeCell ref="CO75:CQ75"/>
    <mergeCell ref="CL75:CN75"/>
    <mergeCell ref="CI75:CK75"/>
    <mergeCell ref="CF75:CH75"/>
    <mergeCell ref="CC75:CE75"/>
    <mergeCell ref="BZ75:CB75"/>
    <mergeCell ref="BW75:BY75"/>
    <mergeCell ref="BT75:BV75"/>
    <mergeCell ref="BQ75:BS75"/>
    <mergeCell ref="BN75:BP75"/>
    <mergeCell ref="BK75:BM75"/>
    <mergeCell ref="BH75:BJ75"/>
    <mergeCell ref="BE75:BG75"/>
    <mergeCell ref="BB75:BD75"/>
    <mergeCell ref="AY75:BA75"/>
    <mergeCell ref="AV75:AX75"/>
    <mergeCell ref="AS75:AU75"/>
    <mergeCell ref="AP75:AR75"/>
    <mergeCell ref="AM75:AO75"/>
    <mergeCell ref="AJ75:AL75"/>
    <mergeCell ref="AG75:AI75"/>
    <mergeCell ref="AD75:AF75"/>
    <mergeCell ref="AA75:AC75"/>
    <mergeCell ref="X75:Z75"/>
    <mergeCell ref="U75:W75"/>
    <mergeCell ref="R75:T75"/>
    <mergeCell ref="D92:E92"/>
    <mergeCell ref="D91:E91"/>
    <mergeCell ref="A90:E90"/>
    <mergeCell ref="D89:E89"/>
    <mergeCell ref="A88:E88"/>
    <mergeCell ref="D87:E87"/>
    <mergeCell ref="D86:E86"/>
    <mergeCell ref="D85:E85"/>
    <mergeCell ref="D84:E84"/>
    <mergeCell ref="A83:E83"/>
    <mergeCell ref="A52:E52"/>
    <mergeCell ref="A49:E49"/>
    <mergeCell ref="A44:E44"/>
    <mergeCell ref="D51:E51"/>
    <mergeCell ref="D50:E50"/>
    <mergeCell ref="D48:E48"/>
    <mergeCell ref="D46:E46"/>
    <mergeCell ref="D45:E45"/>
    <mergeCell ref="A57:E57"/>
    <mergeCell ref="D75:E75"/>
    <mergeCell ref="D77:E77"/>
    <mergeCell ref="D43:E43"/>
    <mergeCell ref="D42:E42"/>
    <mergeCell ref="D41:E41"/>
    <mergeCell ref="D40:E40"/>
    <mergeCell ref="D82:E82"/>
    <mergeCell ref="D81:E81"/>
    <mergeCell ref="D80:E80"/>
    <mergeCell ref="D79:E79"/>
    <mergeCell ref="A78:E78"/>
    <mergeCell ref="D74:E74"/>
    <mergeCell ref="D73:E73"/>
    <mergeCell ref="D72:E72"/>
    <mergeCell ref="D56:E56"/>
    <mergeCell ref="D55:E55"/>
    <mergeCell ref="D54:E54"/>
    <mergeCell ref="D53:E53"/>
    <mergeCell ref="D71:E71"/>
    <mergeCell ref="D70:E70"/>
    <mergeCell ref="D69:E69"/>
    <mergeCell ref="D68:E68"/>
    <mergeCell ref="D67:E67"/>
    <mergeCell ref="D66:E66"/>
    <mergeCell ref="D65:E65"/>
    <mergeCell ref="D64:E64"/>
    <mergeCell ref="D63:E63"/>
    <mergeCell ref="D62:E62"/>
    <mergeCell ref="D61:E61"/>
    <mergeCell ref="D60:E60"/>
    <mergeCell ref="D59:E59"/>
    <mergeCell ref="D58:E58"/>
    <mergeCell ref="D39:E39"/>
    <mergeCell ref="D38:E38"/>
    <mergeCell ref="D36:E36"/>
    <mergeCell ref="D35:E35"/>
    <mergeCell ref="D34:E34"/>
    <mergeCell ref="D6:E6"/>
    <mergeCell ref="A7:E7"/>
    <mergeCell ref="D8:E8"/>
    <mergeCell ref="D9:E9"/>
    <mergeCell ref="D22:E22"/>
    <mergeCell ref="D21:E21"/>
    <mergeCell ref="D20:E20"/>
    <mergeCell ref="D19:E19"/>
    <mergeCell ref="D18:E18"/>
    <mergeCell ref="D17:E17"/>
    <mergeCell ref="D16:E16"/>
    <mergeCell ref="A15:E15"/>
    <mergeCell ref="D14:E14"/>
    <mergeCell ref="A13:E13"/>
    <mergeCell ref="D12:E12"/>
    <mergeCell ref="D11:E11"/>
    <mergeCell ref="D10:E10"/>
    <mergeCell ref="D33:E33"/>
    <mergeCell ref="D32:E32"/>
    <mergeCell ref="D31:E31"/>
    <mergeCell ref="D30:E30"/>
    <mergeCell ref="A29:E29"/>
    <mergeCell ref="A37:E37"/>
    <mergeCell ref="CF28:CG28"/>
    <mergeCell ref="CI28:CJ28"/>
    <mergeCell ref="CL28:CM28"/>
    <mergeCell ref="CO28:CP28"/>
    <mergeCell ref="BN27:BO27"/>
    <mergeCell ref="BQ27:BR27"/>
    <mergeCell ref="BT27:BU27"/>
    <mergeCell ref="BW27:BX27"/>
    <mergeCell ref="BZ27:CA27"/>
    <mergeCell ref="CC27:CD27"/>
    <mergeCell ref="CF27:CG27"/>
    <mergeCell ref="CI27:CJ27"/>
    <mergeCell ref="CL27:CM27"/>
    <mergeCell ref="CO27:CP27"/>
    <mergeCell ref="U28:V28"/>
    <mergeCell ref="X28:Y28"/>
    <mergeCell ref="AA28:AB28"/>
    <mergeCell ref="AD28:AE28"/>
    <mergeCell ref="AG28:AH28"/>
    <mergeCell ref="AJ28:AK28"/>
    <mergeCell ref="AM28:AN28"/>
    <mergeCell ref="AP28:AQ28"/>
    <mergeCell ref="AS28:AT28"/>
    <mergeCell ref="AV28:AW28"/>
    <mergeCell ref="AY28:AZ28"/>
    <mergeCell ref="BB28:BC28"/>
    <mergeCell ref="BE28:BF28"/>
    <mergeCell ref="BH28:BI28"/>
    <mergeCell ref="BN28:BO28"/>
    <mergeCell ref="BQ28:BR28"/>
    <mergeCell ref="BT28:BU28"/>
    <mergeCell ref="BK28:BL28"/>
    <mergeCell ref="CO26:CP26"/>
    <mergeCell ref="L27:M27"/>
    <mergeCell ref="O27:P27"/>
    <mergeCell ref="R27:S27"/>
    <mergeCell ref="U27:V27"/>
    <mergeCell ref="X27:Y27"/>
    <mergeCell ref="AA27:AB27"/>
    <mergeCell ref="AD27:AE27"/>
    <mergeCell ref="AG27:AH27"/>
    <mergeCell ref="AJ27:AK27"/>
    <mergeCell ref="AM27:AN27"/>
    <mergeCell ref="AP27:AQ27"/>
    <mergeCell ref="AS27:AT27"/>
    <mergeCell ref="AV27:AW27"/>
    <mergeCell ref="AY27:AZ27"/>
    <mergeCell ref="BB27:BC27"/>
    <mergeCell ref="BE27:BF27"/>
    <mergeCell ref="BH27:BI27"/>
    <mergeCell ref="BK27:BL27"/>
    <mergeCell ref="BB26:BC26"/>
    <mergeCell ref="BE26:BF26"/>
    <mergeCell ref="BH26:BI26"/>
    <mergeCell ref="BK26:BL26"/>
    <mergeCell ref="BN26:BO26"/>
    <mergeCell ref="BQ26:BR26"/>
    <mergeCell ref="BT26:BU26"/>
    <mergeCell ref="BW26:BX26"/>
    <mergeCell ref="BZ26:CA26"/>
    <mergeCell ref="CC26:CD26"/>
    <mergeCell ref="CF26:CG26"/>
    <mergeCell ref="CI26:CJ26"/>
    <mergeCell ref="CL26:CM26"/>
    <mergeCell ref="CF24:CG24"/>
    <mergeCell ref="CI24:CJ24"/>
    <mergeCell ref="CL24:CM24"/>
    <mergeCell ref="CO24:CP24"/>
    <mergeCell ref="L25:M25"/>
    <mergeCell ref="O25:P25"/>
    <mergeCell ref="R25:S25"/>
    <mergeCell ref="U25:V25"/>
    <mergeCell ref="X25:Y25"/>
    <mergeCell ref="AA25:AB25"/>
    <mergeCell ref="AD25:AE25"/>
    <mergeCell ref="AG25:AH25"/>
    <mergeCell ref="AJ25:AK25"/>
    <mergeCell ref="AM25:AN25"/>
    <mergeCell ref="AP25:AQ25"/>
    <mergeCell ref="AS25:AT25"/>
    <mergeCell ref="AV25:AW25"/>
    <mergeCell ref="AY25:AZ25"/>
    <mergeCell ref="BB25:BC25"/>
    <mergeCell ref="BE25:BF25"/>
    <mergeCell ref="BH25:BI25"/>
    <mergeCell ref="BK25:BL25"/>
    <mergeCell ref="BN25:BO25"/>
    <mergeCell ref="BQ25:BR25"/>
    <mergeCell ref="BT25:BU25"/>
    <mergeCell ref="BW25:BX25"/>
    <mergeCell ref="BZ25:CA25"/>
    <mergeCell ref="CC25:CD25"/>
    <mergeCell ref="CF25:CG25"/>
    <mergeCell ref="CI25:CJ25"/>
    <mergeCell ref="CL25:CM25"/>
    <mergeCell ref="CO25:CP25"/>
    <mergeCell ref="L28:M28"/>
    <mergeCell ref="O28:P28"/>
    <mergeCell ref="R28:S28"/>
    <mergeCell ref="CC23:CD23"/>
    <mergeCell ref="CF23:CG23"/>
    <mergeCell ref="CI23:CJ23"/>
    <mergeCell ref="CL23:CM23"/>
    <mergeCell ref="CO23:CP23"/>
    <mergeCell ref="L24:M24"/>
    <mergeCell ref="O24:P24"/>
    <mergeCell ref="R24:S24"/>
    <mergeCell ref="U24:V24"/>
    <mergeCell ref="X24:Y24"/>
    <mergeCell ref="AA24:AB24"/>
    <mergeCell ref="AD24:AE24"/>
    <mergeCell ref="AG24:AH24"/>
    <mergeCell ref="AJ24:AK24"/>
    <mergeCell ref="AM24:AN24"/>
    <mergeCell ref="AP24:AQ24"/>
    <mergeCell ref="AS24:AT24"/>
    <mergeCell ref="AV24:AW24"/>
    <mergeCell ref="AY24:AZ24"/>
    <mergeCell ref="BB24:BC24"/>
    <mergeCell ref="BE24:BF24"/>
    <mergeCell ref="BH24:BI24"/>
    <mergeCell ref="BK24:BL24"/>
    <mergeCell ref="BN24:BO24"/>
    <mergeCell ref="BQ24:BR24"/>
    <mergeCell ref="BT24:BU24"/>
    <mergeCell ref="BW24:BX24"/>
    <mergeCell ref="BZ24:CA24"/>
    <mergeCell ref="CC24:CD24"/>
    <mergeCell ref="AG23:AH23"/>
    <mergeCell ref="AJ23:AK23"/>
    <mergeCell ref="AM23:AN23"/>
    <mergeCell ref="AP23:AQ23"/>
    <mergeCell ref="AS23:AT23"/>
    <mergeCell ref="AV23:AW23"/>
    <mergeCell ref="AY23:AZ23"/>
    <mergeCell ref="L26:M26"/>
    <mergeCell ref="O26:P26"/>
    <mergeCell ref="R26:S26"/>
    <mergeCell ref="U26:V26"/>
    <mergeCell ref="X26:Y26"/>
    <mergeCell ref="AA26:AB26"/>
    <mergeCell ref="AD26:AE26"/>
    <mergeCell ref="AG26:AH26"/>
    <mergeCell ref="AJ26:AK26"/>
    <mergeCell ref="AM26:AN26"/>
    <mergeCell ref="AP26:AQ26"/>
    <mergeCell ref="AS26:AT26"/>
    <mergeCell ref="AV26:AW26"/>
    <mergeCell ref="AY26:AZ26"/>
    <mergeCell ref="BB92:BD92"/>
    <mergeCell ref="BE92:BG92"/>
    <mergeCell ref="BN92:BP92"/>
    <mergeCell ref="BQ92:BS92"/>
    <mergeCell ref="BT92:BV92"/>
    <mergeCell ref="BW92:BY92"/>
    <mergeCell ref="BZ92:CB92"/>
    <mergeCell ref="CC92:CE92"/>
    <mergeCell ref="CF92:CH92"/>
    <mergeCell ref="CI92:CK92"/>
    <mergeCell ref="CL92:CN92"/>
    <mergeCell ref="CO92:CQ92"/>
    <mergeCell ref="BE91:BG91"/>
    <mergeCell ref="BH91:BJ91"/>
    <mergeCell ref="BK91:BM91"/>
    <mergeCell ref="BN91:BP91"/>
    <mergeCell ref="BQ91:BS91"/>
    <mergeCell ref="BT91:BV91"/>
    <mergeCell ref="BW91:BY91"/>
    <mergeCell ref="BZ91:CB91"/>
    <mergeCell ref="CC91:CE91"/>
    <mergeCell ref="CF91:CH91"/>
    <mergeCell ref="CI91:CK91"/>
    <mergeCell ref="CL91:CN91"/>
    <mergeCell ref="CO91:CQ91"/>
    <mergeCell ref="BH92:BJ92"/>
    <mergeCell ref="BK92:BM92"/>
    <mergeCell ref="F92:H92"/>
    <mergeCell ref="I91:K91"/>
    <mergeCell ref="L91:N91"/>
    <mergeCell ref="O91:Q91"/>
    <mergeCell ref="R91:T91"/>
    <mergeCell ref="U91:W91"/>
    <mergeCell ref="X91:Z91"/>
    <mergeCell ref="AA91:AC91"/>
    <mergeCell ref="AD91:AF91"/>
    <mergeCell ref="AG91:AI91"/>
    <mergeCell ref="AJ91:AL91"/>
    <mergeCell ref="AM91:AO91"/>
    <mergeCell ref="AP91:AR91"/>
    <mergeCell ref="AS91:AU91"/>
    <mergeCell ref="AV91:AX91"/>
    <mergeCell ref="AY91:BA91"/>
    <mergeCell ref="BB91:BD91"/>
    <mergeCell ref="I92:K92"/>
    <mergeCell ref="L92:N92"/>
    <mergeCell ref="O92:Q92"/>
    <mergeCell ref="R92:T92"/>
    <mergeCell ref="U92:W92"/>
    <mergeCell ref="X92:Z92"/>
    <mergeCell ref="AA92:AC92"/>
    <mergeCell ref="AD92:AF92"/>
    <mergeCell ref="AG92:AI92"/>
    <mergeCell ref="AJ92:AL92"/>
    <mergeCell ref="AM92:AO92"/>
    <mergeCell ref="AP92:AR92"/>
    <mergeCell ref="AS92:AU92"/>
    <mergeCell ref="AV92:AX92"/>
    <mergeCell ref="AY92:BA92"/>
    <mergeCell ref="CO89:CQ89"/>
    <mergeCell ref="CO82:CQ82"/>
    <mergeCell ref="CO84:CQ84"/>
    <mergeCell ref="CO85:CQ85"/>
    <mergeCell ref="CO86:CQ86"/>
    <mergeCell ref="CO87:CQ87"/>
    <mergeCell ref="CO69:CQ69"/>
    <mergeCell ref="CO71:CQ71"/>
    <mergeCell ref="CO79:CQ79"/>
    <mergeCell ref="CO80:CQ80"/>
    <mergeCell ref="CO81:CQ81"/>
    <mergeCell ref="CO59:CQ59"/>
    <mergeCell ref="CO62:CQ62"/>
    <mergeCell ref="CO64:CQ64"/>
    <mergeCell ref="CO67:CQ67"/>
    <mergeCell ref="CO68:CQ68"/>
    <mergeCell ref="CO53:CQ53"/>
    <mergeCell ref="CO54:CQ54"/>
    <mergeCell ref="CO55:CQ55"/>
    <mergeCell ref="CO56:CQ56"/>
    <mergeCell ref="CO58:CQ58"/>
    <mergeCell ref="CO76:CQ76"/>
    <mergeCell ref="CO45:CQ45"/>
    <mergeCell ref="CO46:CQ46"/>
    <mergeCell ref="CO48:CQ48"/>
    <mergeCell ref="CO50:CQ50"/>
    <mergeCell ref="CO51:CQ51"/>
    <mergeCell ref="CO39:CQ39"/>
    <mergeCell ref="CO40:CQ40"/>
    <mergeCell ref="CO41:CQ41"/>
    <mergeCell ref="CO42:CQ42"/>
    <mergeCell ref="CO43:CQ43"/>
    <mergeCell ref="CO33:CQ33"/>
    <mergeCell ref="CO34:CQ34"/>
    <mergeCell ref="CO35:CQ35"/>
    <mergeCell ref="CO36:CQ36"/>
    <mergeCell ref="CO38:CQ38"/>
    <mergeCell ref="CO30:CQ30"/>
    <mergeCell ref="CO31:CQ31"/>
    <mergeCell ref="CO32:CQ32"/>
    <mergeCell ref="CO47:CQ47"/>
    <mergeCell ref="CL89:CN89"/>
    <mergeCell ref="CO6:CQ6"/>
    <mergeCell ref="CO8:CQ8"/>
    <mergeCell ref="CO9:CQ9"/>
    <mergeCell ref="CO10:CQ10"/>
    <mergeCell ref="CO11:CQ11"/>
    <mergeCell ref="CO12:CQ12"/>
    <mergeCell ref="CO14:CQ14"/>
    <mergeCell ref="CO16:CQ16"/>
    <mergeCell ref="CO17:CQ17"/>
    <mergeCell ref="CO18:CQ18"/>
    <mergeCell ref="CO19:CQ19"/>
    <mergeCell ref="CO20:CQ20"/>
    <mergeCell ref="CO21:CQ21"/>
    <mergeCell ref="CO22:CQ22"/>
    <mergeCell ref="CL82:CN82"/>
    <mergeCell ref="CL84:CN84"/>
    <mergeCell ref="CL85:CN85"/>
    <mergeCell ref="CL86:CN86"/>
    <mergeCell ref="CL87:CN87"/>
    <mergeCell ref="CL69:CN69"/>
    <mergeCell ref="CL71:CN71"/>
    <mergeCell ref="CL79:CN79"/>
    <mergeCell ref="CL80:CN80"/>
    <mergeCell ref="CL81:CN81"/>
    <mergeCell ref="CL59:CN59"/>
    <mergeCell ref="CL62:CN62"/>
    <mergeCell ref="CL64:CN64"/>
    <mergeCell ref="CL67:CN67"/>
    <mergeCell ref="CL68:CN68"/>
    <mergeCell ref="CL53:CN53"/>
    <mergeCell ref="CL54:CN54"/>
    <mergeCell ref="CL55:CN55"/>
    <mergeCell ref="CL56:CN56"/>
    <mergeCell ref="CL58:CN58"/>
    <mergeCell ref="CL45:CN45"/>
    <mergeCell ref="CL46:CN46"/>
    <mergeCell ref="CL48:CN48"/>
    <mergeCell ref="CL50:CN50"/>
    <mergeCell ref="CL51:CN51"/>
    <mergeCell ref="CL39:CN39"/>
    <mergeCell ref="CL40:CN40"/>
    <mergeCell ref="CL41:CN41"/>
    <mergeCell ref="CL42:CN42"/>
    <mergeCell ref="CL43:CN43"/>
    <mergeCell ref="CL33:CN33"/>
    <mergeCell ref="CL34:CN34"/>
    <mergeCell ref="CL35:CN35"/>
    <mergeCell ref="CL36:CN36"/>
    <mergeCell ref="CL38:CN38"/>
    <mergeCell ref="CL47:CN47"/>
    <mergeCell ref="CL30:CN30"/>
    <mergeCell ref="CL31:CN31"/>
    <mergeCell ref="CL32:CN32"/>
    <mergeCell ref="CI89:CK89"/>
    <mergeCell ref="CL6:CN6"/>
    <mergeCell ref="CL8:CN8"/>
    <mergeCell ref="CL9:CN9"/>
    <mergeCell ref="CL10:CN10"/>
    <mergeCell ref="CL11:CN11"/>
    <mergeCell ref="CL12:CN12"/>
    <mergeCell ref="CL14:CN14"/>
    <mergeCell ref="CL16:CN16"/>
    <mergeCell ref="CL17:CN17"/>
    <mergeCell ref="CL18:CN18"/>
    <mergeCell ref="CL19:CN19"/>
    <mergeCell ref="CL20:CN20"/>
    <mergeCell ref="CL21:CN21"/>
    <mergeCell ref="CL22:CN22"/>
    <mergeCell ref="CI82:CK82"/>
    <mergeCell ref="CI84:CK84"/>
    <mergeCell ref="CI85:CK85"/>
    <mergeCell ref="CI86:CK86"/>
    <mergeCell ref="CI87:CK87"/>
    <mergeCell ref="CI69:CK69"/>
    <mergeCell ref="CI71:CK71"/>
    <mergeCell ref="CI79:CK79"/>
    <mergeCell ref="CI80:CK80"/>
    <mergeCell ref="CI81:CK81"/>
    <mergeCell ref="CI59:CK59"/>
    <mergeCell ref="CI62:CK62"/>
    <mergeCell ref="CI64:CK64"/>
    <mergeCell ref="CI67:CK67"/>
    <mergeCell ref="CI68:CK68"/>
    <mergeCell ref="CI53:CK53"/>
    <mergeCell ref="CI54:CK54"/>
    <mergeCell ref="CI55:CK55"/>
    <mergeCell ref="CI56:CK56"/>
    <mergeCell ref="CI58:CK58"/>
    <mergeCell ref="CI45:CK45"/>
    <mergeCell ref="CI46:CK46"/>
    <mergeCell ref="CI48:CK48"/>
    <mergeCell ref="CI50:CK50"/>
    <mergeCell ref="CI51:CK51"/>
    <mergeCell ref="CI39:CK39"/>
    <mergeCell ref="CI40:CK40"/>
    <mergeCell ref="CI41:CK41"/>
    <mergeCell ref="CI42:CK42"/>
    <mergeCell ref="CI43:CK43"/>
    <mergeCell ref="CI33:CK33"/>
    <mergeCell ref="CI34:CK34"/>
    <mergeCell ref="CI35:CK35"/>
    <mergeCell ref="CI36:CK36"/>
    <mergeCell ref="CI38:CK38"/>
    <mergeCell ref="CI47:CK47"/>
    <mergeCell ref="CI30:CK30"/>
    <mergeCell ref="CI31:CK31"/>
    <mergeCell ref="CI32:CK32"/>
    <mergeCell ref="CF89:CH89"/>
    <mergeCell ref="CI6:CK6"/>
    <mergeCell ref="CI8:CK8"/>
    <mergeCell ref="CI9:CK9"/>
    <mergeCell ref="CI10:CK10"/>
    <mergeCell ref="CI11:CK11"/>
    <mergeCell ref="CI12:CK12"/>
    <mergeCell ref="CI14:CK14"/>
    <mergeCell ref="CI16:CK16"/>
    <mergeCell ref="CI17:CK17"/>
    <mergeCell ref="CI18:CK18"/>
    <mergeCell ref="CI19:CK19"/>
    <mergeCell ref="CI20:CK20"/>
    <mergeCell ref="CI21:CK21"/>
    <mergeCell ref="CI22:CK22"/>
    <mergeCell ref="CF82:CH82"/>
    <mergeCell ref="CF84:CH84"/>
    <mergeCell ref="CF85:CH85"/>
    <mergeCell ref="CF86:CH86"/>
    <mergeCell ref="CF87:CH87"/>
    <mergeCell ref="CF69:CH69"/>
    <mergeCell ref="CF71:CH71"/>
    <mergeCell ref="CF79:CH79"/>
    <mergeCell ref="CF80:CH80"/>
    <mergeCell ref="CF81:CH81"/>
    <mergeCell ref="CF59:CH59"/>
    <mergeCell ref="CF62:CH62"/>
    <mergeCell ref="CF64:CH64"/>
    <mergeCell ref="CF67:CH67"/>
    <mergeCell ref="CF68:CH68"/>
    <mergeCell ref="CF53:CH53"/>
    <mergeCell ref="CF54:CH54"/>
    <mergeCell ref="CF55:CH55"/>
    <mergeCell ref="CF56:CH56"/>
    <mergeCell ref="CF58:CH58"/>
    <mergeCell ref="CF45:CH45"/>
    <mergeCell ref="CF46:CH46"/>
    <mergeCell ref="CF48:CH48"/>
    <mergeCell ref="CF50:CH50"/>
    <mergeCell ref="CF51:CH51"/>
    <mergeCell ref="CF39:CH39"/>
    <mergeCell ref="CF40:CH40"/>
    <mergeCell ref="CF41:CH41"/>
    <mergeCell ref="CF42:CH42"/>
    <mergeCell ref="CF43:CH43"/>
    <mergeCell ref="CF33:CH33"/>
    <mergeCell ref="CF34:CH34"/>
    <mergeCell ref="CF35:CH35"/>
    <mergeCell ref="CF36:CH36"/>
    <mergeCell ref="CF38:CH38"/>
    <mergeCell ref="CF30:CH30"/>
    <mergeCell ref="CF31:CH31"/>
    <mergeCell ref="CF32:CH32"/>
    <mergeCell ref="CC89:CE89"/>
    <mergeCell ref="CF6:CH6"/>
    <mergeCell ref="CF8:CH8"/>
    <mergeCell ref="CF9:CH9"/>
    <mergeCell ref="CF10:CH10"/>
    <mergeCell ref="CF11:CH11"/>
    <mergeCell ref="CF12:CH12"/>
    <mergeCell ref="CF14:CH14"/>
    <mergeCell ref="CF16:CH16"/>
    <mergeCell ref="CF17:CH17"/>
    <mergeCell ref="CF18:CH18"/>
    <mergeCell ref="CF19:CH19"/>
    <mergeCell ref="CF20:CH20"/>
    <mergeCell ref="CF21:CH21"/>
    <mergeCell ref="CF22:CH22"/>
    <mergeCell ref="CC82:CE82"/>
    <mergeCell ref="CC84:CE84"/>
    <mergeCell ref="CC85:CE85"/>
    <mergeCell ref="CC86:CE86"/>
    <mergeCell ref="CC87:CE87"/>
    <mergeCell ref="CC69:CE69"/>
    <mergeCell ref="CC71:CE71"/>
    <mergeCell ref="CC79:CE79"/>
    <mergeCell ref="CC80:CE80"/>
    <mergeCell ref="CC81:CE81"/>
    <mergeCell ref="CC59:CE59"/>
    <mergeCell ref="CC62:CE62"/>
    <mergeCell ref="CC64:CE64"/>
    <mergeCell ref="CC67:CE67"/>
    <mergeCell ref="CC68:CE68"/>
    <mergeCell ref="CC53:CE53"/>
    <mergeCell ref="CC54:CE54"/>
    <mergeCell ref="CC55:CE55"/>
    <mergeCell ref="CC56:CE56"/>
    <mergeCell ref="CC58:CE58"/>
    <mergeCell ref="CC45:CE45"/>
    <mergeCell ref="CC46:CE46"/>
    <mergeCell ref="CC48:CE48"/>
    <mergeCell ref="CC50:CE50"/>
    <mergeCell ref="CC51:CE51"/>
    <mergeCell ref="CC39:CE39"/>
    <mergeCell ref="CC40:CE40"/>
    <mergeCell ref="CC41:CE41"/>
    <mergeCell ref="CC42:CE42"/>
    <mergeCell ref="CC43:CE43"/>
    <mergeCell ref="CC33:CE33"/>
    <mergeCell ref="CC34:CE34"/>
    <mergeCell ref="CC35:CE35"/>
    <mergeCell ref="CC36:CE36"/>
    <mergeCell ref="CC38:CE38"/>
    <mergeCell ref="CC30:CE30"/>
    <mergeCell ref="CC31:CE31"/>
    <mergeCell ref="CC32:CE32"/>
    <mergeCell ref="CC28:CD28"/>
    <mergeCell ref="BZ89:CB89"/>
    <mergeCell ref="CC6:CE6"/>
    <mergeCell ref="CC8:CE8"/>
    <mergeCell ref="CC9:CE9"/>
    <mergeCell ref="CC10:CE10"/>
    <mergeCell ref="CC11:CE11"/>
    <mergeCell ref="CC12:CE12"/>
    <mergeCell ref="CC14:CE14"/>
    <mergeCell ref="CC16:CE16"/>
    <mergeCell ref="CC17:CE17"/>
    <mergeCell ref="CC18:CE18"/>
    <mergeCell ref="CC19:CE19"/>
    <mergeCell ref="CC20:CE20"/>
    <mergeCell ref="CC21:CE21"/>
    <mergeCell ref="CC22:CE22"/>
    <mergeCell ref="BZ82:CB82"/>
    <mergeCell ref="BZ84:CB84"/>
    <mergeCell ref="BZ85:CB85"/>
    <mergeCell ref="BZ86:CB86"/>
    <mergeCell ref="BZ87:CB87"/>
    <mergeCell ref="BZ69:CB69"/>
    <mergeCell ref="BZ71:CB71"/>
    <mergeCell ref="BZ79:CB79"/>
    <mergeCell ref="BZ80:CB80"/>
    <mergeCell ref="BZ81:CB81"/>
    <mergeCell ref="BZ59:CB59"/>
    <mergeCell ref="BZ62:CB62"/>
    <mergeCell ref="BZ64:CB64"/>
    <mergeCell ref="BZ67:CB67"/>
    <mergeCell ref="BZ68:CB68"/>
    <mergeCell ref="BZ53:CB53"/>
    <mergeCell ref="BZ54:CB54"/>
    <mergeCell ref="BZ55:CB55"/>
    <mergeCell ref="BZ56:CB56"/>
    <mergeCell ref="BZ58:CB58"/>
    <mergeCell ref="BZ45:CB45"/>
    <mergeCell ref="BZ46:CB46"/>
    <mergeCell ref="BZ48:CB48"/>
    <mergeCell ref="BZ50:CB50"/>
    <mergeCell ref="BZ51:CB51"/>
    <mergeCell ref="BZ39:CB39"/>
    <mergeCell ref="BZ40:CB40"/>
    <mergeCell ref="BZ41:CB41"/>
    <mergeCell ref="BZ42:CB42"/>
    <mergeCell ref="BZ43:CB43"/>
    <mergeCell ref="BZ33:CB33"/>
    <mergeCell ref="BZ34:CB34"/>
    <mergeCell ref="BZ35:CB35"/>
    <mergeCell ref="BZ36:CB36"/>
    <mergeCell ref="BZ38:CB38"/>
    <mergeCell ref="BZ30:CB30"/>
    <mergeCell ref="BZ31:CB31"/>
    <mergeCell ref="BZ32:CB32"/>
    <mergeCell ref="BZ19:CB19"/>
    <mergeCell ref="BZ20:CB20"/>
    <mergeCell ref="BZ21:CB21"/>
    <mergeCell ref="BZ22:CB22"/>
    <mergeCell ref="BZ12:CB12"/>
    <mergeCell ref="BZ14:CB14"/>
    <mergeCell ref="BZ16:CB16"/>
    <mergeCell ref="BZ17:CB17"/>
    <mergeCell ref="BZ18:CB18"/>
    <mergeCell ref="BZ6:CB6"/>
    <mergeCell ref="BZ8:CB8"/>
    <mergeCell ref="BZ9:CB9"/>
    <mergeCell ref="BZ10:CB10"/>
    <mergeCell ref="BZ11:CB11"/>
    <mergeCell ref="BZ23:CA23"/>
    <mergeCell ref="BZ28:CA28"/>
    <mergeCell ref="BQ87:BS87"/>
    <mergeCell ref="BT87:BV87"/>
    <mergeCell ref="BW87:BY87"/>
    <mergeCell ref="BQ89:BS89"/>
    <mergeCell ref="BT89:BV89"/>
    <mergeCell ref="BW89:BY89"/>
    <mergeCell ref="BQ85:BS85"/>
    <mergeCell ref="BT85:BV85"/>
    <mergeCell ref="BW85:BY85"/>
    <mergeCell ref="BQ86:BS86"/>
    <mergeCell ref="BT86:BV86"/>
    <mergeCell ref="BW86:BY86"/>
    <mergeCell ref="BQ82:BS82"/>
    <mergeCell ref="BT82:BV82"/>
    <mergeCell ref="BW82:BY82"/>
    <mergeCell ref="BQ84:BS84"/>
    <mergeCell ref="BT84:BV84"/>
    <mergeCell ref="BW84:BY84"/>
    <mergeCell ref="BQ80:BS80"/>
    <mergeCell ref="BT80:BV80"/>
    <mergeCell ref="BW80:BY80"/>
    <mergeCell ref="BQ81:BS81"/>
    <mergeCell ref="BT81:BV81"/>
    <mergeCell ref="BW81:BY81"/>
    <mergeCell ref="BQ71:BS71"/>
    <mergeCell ref="BT71:BV71"/>
    <mergeCell ref="BW71:BY71"/>
    <mergeCell ref="BQ79:BS79"/>
    <mergeCell ref="BT79:BV79"/>
    <mergeCell ref="BW79:BY79"/>
    <mergeCell ref="BQ68:BS68"/>
    <mergeCell ref="BT68:BV68"/>
    <mergeCell ref="BW68:BY68"/>
    <mergeCell ref="BQ69:BS69"/>
    <mergeCell ref="BT69:BV69"/>
    <mergeCell ref="BW69:BY69"/>
    <mergeCell ref="BQ64:BS64"/>
    <mergeCell ref="BT64:BV64"/>
    <mergeCell ref="BW64:BY64"/>
    <mergeCell ref="BQ67:BS67"/>
    <mergeCell ref="BT67:BV67"/>
    <mergeCell ref="BW67:BY67"/>
    <mergeCell ref="BQ59:BS59"/>
    <mergeCell ref="BT59:BV59"/>
    <mergeCell ref="BW59:BY59"/>
    <mergeCell ref="BQ62:BS62"/>
    <mergeCell ref="BT62:BV62"/>
    <mergeCell ref="BW62:BY62"/>
    <mergeCell ref="BQ56:BS56"/>
    <mergeCell ref="BT56:BV56"/>
    <mergeCell ref="BW56:BY56"/>
    <mergeCell ref="BQ58:BS58"/>
    <mergeCell ref="BT58:BV58"/>
    <mergeCell ref="BW58:BY58"/>
    <mergeCell ref="BQ54:BS54"/>
    <mergeCell ref="BT54:BV54"/>
    <mergeCell ref="BW54:BY54"/>
    <mergeCell ref="BQ55:BS55"/>
    <mergeCell ref="BT55:BV55"/>
    <mergeCell ref="BW55:BY55"/>
    <mergeCell ref="BQ51:BS51"/>
    <mergeCell ref="BT51:BV51"/>
    <mergeCell ref="BW51:BY51"/>
    <mergeCell ref="BQ53:BS53"/>
    <mergeCell ref="BT53:BV53"/>
    <mergeCell ref="BW53:BY53"/>
    <mergeCell ref="BQ48:BS48"/>
    <mergeCell ref="BT48:BV48"/>
    <mergeCell ref="BW48:BY48"/>
    <mergeCell ref="BQ50:BS50"/>
    <mergeCell ref="BT50:BV50"/>
    <mergeCell ref="BW50:BY50"/>
    <mergeCell ref="BQ45:BS45"/>
    <mergeCell ref="BT45:BV45"/>
    <mergeCell ref="BW45:BY45"/>
    <mergeCell ref="BQ46:BS46"/>
    <mergeCell ref="BT46:BV46"/>
    <mergeCell ref="BW46:BY46"/>
    <mergeCell ref="BQ42:BS42"/>
    <mergeCell ref="BT42:BV42"/>
    <mergeCell ref="BW42:BY42"/>
    <mergeCell ref="BQ43:BS43"/>
    <mergeCell ref="BT43:BV43"/>
    <mergeCell ref="BW43:BY43"/>
    <mergeCell ref="BQ40:BS40"/>
    <mergeCell ref="BT40:BV40"/>
    <mergeCell ref="BW40:BY40"/>
    <mergeCell ref="BQ41:BS41"/>
    <mergeCell ref="BT41:BV41"/>
    <mergeCell ref="BW41:BY41"/>
    <mergeCell ref="BQ38:BS38"/>
    <mergeCell ref="BT38:BV38"/>
    <mergeCell ref="BW38:BY38"/>
    <mergeCell ref="BQ39:BS39"/>
    <mergeCell ref="BT39:BV39"/>
    <mergeCell ref="BW39:BY39"/>
    <mergeCell ref="BQ35:BS35"/>
    <mergeCell ref="BT35:BV35"/>
    <mergeCell ref="BW35:BY35"/>
    <mergeCell ref="BQ36:BS36"/>
    <mergeCell ref="BT36:BV36"/>
    <mergeCell ref="BW36:BY36"/>
    <mergeCell ref="BQ33:BS33"/>
    <mergeCell ref="BT33:BV33"/>
    <mergeCell ref="BW33:BY33"/>
    <mergeCell ref="BQ34:BS34"/>
    <mergeCell ref="BT34:BV34"/>
    <mergeCell ref="BW34:BY34"/>
    <mergeCell ref="BQ31:BS31"/>
    <mergeCell ref="BT31:BV31"/>
    <mergeCell ref="BW31:BY31"/>
    <mergeCell ref="BQ32:BS32"/>
    <mergeCell ref="BT32:BV32"/>
    <mergeCell ref="BW32:BY32"/>
    <mergeCell ref="BQ30:BS30"/>
    <mergeCell ref="BT30:BV30"/>
    <mergeCell ref="BW30:BY30"/>
    <mergeCell ref="BQ23:BR23"/>
    <mergeCell ref="BT23:BU23"/>
    <mergeCell ref="BW23:BX23"/>
    <mergeCell ref="BQ21:BS21"/>
    <mergeCell ref="BT21:BV21"/>
    <mergeCell ref="BW21:BY21"/>
    <mergeCell ref="BQ22:BS22"/>
    <mergeCell ref="BT22:BV22"/>
    <mergeCell ref="BW22:BY22"/>
    <mergeCell ref="BQ19:BS19"/>
    <mergeCell ref="BT19:BV19"/>
    <mergeCell ref="BW19:BY19"/>
    <mergeCell ref="BQ20:BS20"/>
    <mergeCell ref="BT20:BV20"/>
    <mergeCell ref="BW20:BY20"/>
    <mergeCell ref="BW28:BX28"/>
    <mergeCell ref="BQ17:BS17"/>
    <mergeCell ref="BT17:BV17"/>
    <mergeCell ref="BW17:BY17"/>
    <mergeCell ref="BQ18:BS18"/>
    <mergeCell ref="BT18:BV18"/>
    <mergeCell ref="BW18:BY18"/>
    <mergeCell ref="BQ14:BS14"/>
    <mergeCell ref="BT14:BV14"/>
    <mergeCell ref="BW14:BY14"/>
    <mergeCell ref="BQ16:BS16"/>
    <mergeCell ref="BT16:BV16"/>
    <mergeCell ref="BW16:BY16"/>
    <mergeCell ref="BQ11:BS11"/>
    <mergeCell ref="BT11:BV11"/>
    <mergeCell ref="BW11:BY11"/>
    <mergeCell ref="BQ12:BS12"/>
    <mergeCell ref="BT12:BV12"/>
    <mergeCell ref="BW12:BY12"/>
    <mergeCell ref="BQ9:BS9"/>
    <mergeCell ref="BT9:BV9"/>
    <mergeCell ref="BW9:BY9"/>
    <mergeCell ref="BQ10:BS10"/>
    <mergeCell ref="BT10:BV10"/>
    <mergeCell ref="BW10:BY10"/>
    <mergeCell ref="BQ6:BS6"/>
    <mergeCell ref="BT6:BV6"/>
    <mergeCell ref="BW6:BY6"/>
    <mergeCell ref="BQ8:BS8"/>
    <mergeCell ref="BT8:BV8"/>
    <mergeCell ref="BW8:BY8"/>
    <mergeCell ref="BN87:BP87"/>
    <mergeCell ref="AJ89:AL89"/>
    <mergeCell ref="AM89:AO89"/>
    <mergeCell ref="AP89:AR89"/>
    <mergeCell ref="AS89:AU89"/>
    <mergeCell ref="AV89:AX89"/>
    <mergeCell ref="AY89:BA89"/>
    <mergeCell ref="BB89:BD89"/>
    <mergeCell ref="BE89:BG89"/>
    <mergeCell ref="BH89:BJ89"/>
    <mergeCell ref="BK89:BM89"/>
    <mergeCell ref="BN89:BP89"/>
    <mergeCell ref="AY87:BA87"/>
    <mergeCell ref="BB87:BD87"/>
    <mergeCell ref="BE87:BG87"/>
    <mergeCell ref="BH87:BJ87"/>
    <mergeCell ref="BK87:BM87"/>
    <mergeCell ref="AJ87:AL87"/>
    <mergeCell ref="AM87:AO87"/>
    <mergeCell ref="AP87:AR87"/>
    <mergeCell ref="AS87:AU87"/>
    <mergeCell ref="AV87:AX87"/>
    <mergeCell ref="BN85:BP85"/>
    <mergeCell ref="AJ86:AL86"/>
    <mergeCell ref="AM86:AO86"/>
    <mergeCell ref="AP86:AR86"/>
    <mergeCell ref="AS86:AU86"/>
    <mergeCell ref="AV86:AX86"/>
    <mergeCell ref="AY86:BA86"/>
    <mergeCell ref="BB86:BD86"/>
    <mergeCell ref="BE86:BG86"/>
    <mergeCell ref="BH86:BJ86"/>
    <mergeCell ref="BK86:BM86"/>
    <mergeCell ref="BN86:BP86"/>
    <mergeCell ref="AY85:BA85"/>
    <mergeCell ref="BB85:BD85"/>
    <mergeCell ref="BE85:BG85"/>
    <mergeCell ref="BH85:BJ85"/>
    <mergeCell ref="BK85:BM85"/>
    <mergeCell ref="AJ85:AL85"/>
    <mergeCell ref="AM85:AO85"/>
    <mergeCell ref="AP85:AR85"/>
    <mergeCell ref="AS85:AU85"/>
    <mergeCell ref="AV85:AX85"/>
    <mergeCell ref="BN82:BP82"/>
    <mergeCell ref="AJ84:AL84"/>
    <mergeCell ref="AM84:AO84"/>
    <mergeCell ref="AP84:AR84"/>
    <mergeCell ref="AS84:AU84"/>
    <mergeCell ref="AV84:AX84"/>
    <mergeCell ref="AY84:BA84"/>
    <mergeCell ref="BB84:BD84"/>
    <mergeCell ref="BE84:BG84"/>
    <mergeCell ref="BH84:BJ84"/>
    <mergeCell ref="BK84:BM84"/>
    <mergeCell ref="BN84:BP84"/>
    <mergeCell ref="AY82:BA82"/>
    <mergeCell ref="BB82:BD82"/>
    <mergeCell ref="BE82:BG82"/>
    <mergeCell ref="BH82:BJ82"/>
    <mergeCell ref="BK82:BM82"/>
    <mergeCell ref="AJ82:AL82"/>
    <mergeCell ref="AM82:AO82"/>
    <mergeCell ref="AP82:AR82"/>
    <mergeCell ref="AS82:AU82"/>
    <mergeCell ref="AV82:AX82"/>
    <mergeCell ref="BN80:BP80"/>
    <mergeCell ref="AJ81:AL81"/>
    <mergeCell ref="AM81:AO81"/>
    <mergeCell ref="AP81:AR81"/>
    <mergeCell ref="AS81:AU81"/>
    <mergeCell ref="AV81:AX81"/>
    <mergeCell ref="AY81:BA81"/>
    <mergeCell ref="BB81:BD81"/>
    <mergeCell ref="BE81:BG81"/>
    <mergeCell ref="BH81:BJ81"/>
    <mergeCell ref="BK81:BM81"/>
    <mergeCell ref="BN81:BP81"/>
    <mergeCell ref="AY80:BA80"/>
    <mergeCell ref="BB80:BD80"/>
    <mergeCell ref="BE80:BG80"/>
    <mergeCell ref="BH80:BJ80"/>
    <mergeCell ref="BK80:BM80"/>
    <mergeCell ref="AJ80:AL80"/>
    <mergeCell ref="AM80:AO80"/>
    <mergeCell ref="AP80:AR80"/>
    <mergeCell ref="AS80:AU80"/>
    <mergeCell ref="AV80:AX80"/>
    <mergeCell ref="BN71:BP71"/>
    <mergeCell ref="AJ79:AL79"/>
    <mergeCell ref="AM79:AO79"/>
    <mergeCell ref="AP79:AR79"/>
    <mergeCell ref="AS79:AU79"/>
    <mergeCell ref="AV79:AX79"/>
    <mergeCell ref="AY79:BA79"/>
    <mergeCell ref="BB79:BD79"/>
    <mergeCell ref="BE79:BG79"/>
    <mergeCell ref="BH79:BJ79"/>
    <mergeCell ref="BK79:BM79"/>
    <mergeCell ref="BN79:BP79"/>
    <mergeCell ref="AY71:BA71"/>
    <mergeCell ref="BB71:BD71"/>
    <mergeCell ref="BE71:BG71"/>
    <mergeCell ref="BH71:BJ71"/>
    <mergeCell ref="BK71:BM71"/>
    <mergeCell ref="AJ71:AL71"/>
    <mergeCell ref="AM71:AO71"/>
    <mergeCell ref="AP71:AR71"/>
    <mergeCell ref="AS71:AU71"/>
    <mergeCell ref="AV71:AX71"/>
    <mergeCell ref="AM76:AO76"/>
    <mergeCell ref="AJ76:AL76"/>
    <mergeCell ref="BN68:BP68"/>
    <mergeCell ref="AJ69:AL69"/>
    <mergeCell ref="AM69:AO69"/>
    <mergeCell ref="AP69:AR69"/>
    <mergeCell ref="AS69:AU69"/>
    <mergeCell ref="AV69:AX69"/>
    <mergeCell ref="AY69:BA69"/>
    <mergeCell ref="BB69:BD69"/>
    <mergeCell ref="BE69:BG69"/>
    <mergeCell ref="BH69:BJ69"/>
    <mergeCell ref="BK69:BM69"/>
    <mergeCell ref="BN69:BP69"/>
    <mergeCell ref="AY68:BA68"/>
    <mergeCell ref="BB68:BD68"/>
    <mergeCell ref="BE68:BG68"/>
    <mergeCell ref="BH68:BJ68"/>
    <mergeCell ref="BK68:BM68"/>
    <mergeCell ref="AJ68:AL68"/>
    <mergeCell ref="AM68:AO68"/>
    <mergeCell ref="AP68:AR68"/>
    <mergeCell ref="AS68:AU68"/>
    <mergeCell ref="AV68:AX68"/>
    <mergeCell ref="BN64:BP64"/>
    <mergeCell ref="AJ67:AL67"/>
    <mergeCell ref="AM67:AO67"/>
    <mergeCell ref="AP67:AR67"/>
    <mergeCell ref="AS67:AU67"/>
    <mergeCell ref="AV67:AX67"/>
    <mergeCell ref="AY67:BA67"/>
    <mergeCell ref="BB67:BD67"/>
    <mergeCell ref="BE67:BG67"/>
    <mergeCell ref="BH67:BJ67"/>
    <mergeCell ref="BK67:BM67"/>
    <mergeCell ref="BN67:BP67"/>
    <mergeCell ref="AY64:BA64"/>
    <mergeCell ref="BB64:BD64"/>
    <mergeCell ref="BE64:BG64"/>
    <mergeCell ref="BH64:BJ64"/>
    <mergeCell ref="BK64:BM64"/>
    <mergeCell ref="AJ64:AL64"/>
    <mergeCell ref="AM64:AO64"/>
    <mergeCell ref="AP64:AR64"/>
    <mergeCell ref="AS64:AU64"/>
    <mergeCell ref="AV64:AX64"/>
    <mergeCell ref="BN59:BP59"/>
    <mergeCell ref="AJ62:AL62"/>
    <mergeCell ref="AM62:AO62"/>
    <mergeCell ref="AP62:AR62"/>
    <mergeCell ref="AS62:AU62"/>
    <mergeCell ref="AV62:AX62"/>
    <mergeCell ref="AY62:BA62"/>
    <mergeCell ref="BB62:BD62"/>
    <mergeCell ref="BE62:BG62"/>
    <mergeCell ref="BH62:BJ62"/>
    <mergeCell ref="BK62:BM62"/>
    <mergeCell ref="BN62:BP62"/>
    <mergeCell ref="AY59:BA59"/>
    <mergeCell ref="BB59:BD59"/>
    <mergeCell ref="BE59:BG59"/>
    <mergeCell ref="BH59:BJ59"/>
    <mergeCell ref="BK59:BM59"/>
    <mergeCell ref="AJ59:AL59"/>
    <mergeCell ref="AM59:AO59"/>
    <mergeCell ref="AP59:AR59"/>
    <mergeCell ref="AS59:AU59"/>
    <mergeCell ref="AV59:AX59"/>
    <mergeCell ref="BN56:BP56"/>
    <mergeCell ref="AJ58:AL58"/>
    <mergeCell ref="AM58:AO58"/>
    <mergeCell ref="AP58:AR58"/>
    <mergeCell ref="AS58:AU58"/>
    <mergeCell ref="AV58:AX58"/>
    <mergeCell ref="AY58:BA58"/>
    <mergeCell ref="BB58:BD58"/>
    <mergeCell ref="BE58:BG58"/>
    <mergeCell ref="BH58:BJ58"/>
    <mergeCell ref="BK58:BM58"/>
    <mergeCell ref="BN58:BP58"/>
    <mergeCell ref="AY56:BA56"/>
    <mergeCell ref="BB56:BD56"/>
    <mergeCell ref="BE56:BG56"/>
    <mergeCell ref="BH56:BJ56"/>
    <mergeCell ref="BK56:BM56"/>
    <mergeCell ref="AJ56:AL56"/>
    <mergeCell ref="AM56:AO56"/>
    <mergeCell ref="AP56:AR56"/>
    <mergeCell ref="AS56:AU56"/>
    <mergeCell ref="AV56:AX56"/>
    <mergeCell ref="BN54:BP54"/>
    <mergeCell ref="AJ55:AL55"/>
    <mergeCell ref="AM55:AO55"/>
    <mergeCell ref="AP55:AR55"/>
    <mergeCell ref="AS55:AU55"/>
    <mergeCell ref="AV55:AX55"/>
    <mergeCell ref="AY55:BA55"/>
    <mergeCell ref="BB55:BD55"/>
    <mergeCell ref="BE55:BG55"/>
    <mergeCell ref="BH55:BJ55"/>
    <mergeCell ref="BK55:BM55"/>
    <mergeCell ref="BN55:BP55"/>
    <mergeCell ref="AY54:BA54"/>
    <mergeCell ref="BB54:BD54"/>
    <mergeCell ref="BE54:BG54"/>
    <mergeCell ref="BH54:BJ54"/>
    <mergeCell ref="BK54:BM54"/>
    <mergeCell ref="AJ54:AL54"/>
    <mergeCell ref="AM54:AO54"/>
    <mergeCell ref="AP54:AR54"/>
    <mergeCell ref="AS54:AU54"/>
    <mergeCell ref="AV54:AX54"/>
    <mergeCell ref="BN51:BP51"/>
    <mergeCell ref="AJ53:AL53"/>
    <mergeCell ref="AM53:AO53"/>
    <mergeCell ref="AP53:AR53"/>
    <mergeCell ref="AS53:AU53"/>
    <mergeCell ref="AV53:AX53"/>
    <mergeCell ref="AY53:BA53"/>
    <mergeCell ref="BB53:BD53"/>
    <mergeCell ref="BE53:BG53"/>
    <mergeCell ref="BH53:BJ53"/>
    <mergeCell ref="BK53:BM53"/>
    <mergeCell ref="BN53:BP53"/>
    <mergeCell ref="AY51:BA51"/>
    <mergeCell ref="BB51:BD51"/>
    <mergeCell ref="BE51:BG51"/>
    <mergeCell ref="BH51:BJ51"/>
    <mergeCell ref="BK51:BM51"/>
    <mergeCell ref="AJ51:AL51"/>
    <mergeCell ref="AM51:AO51"/>
    <mergeCell ref="AP51:AR51"/>
    <mergeCell ref="AS51:AU51"/>
    <mergeCell ref="AV51:AX51"/>
    <mergeCell ref="BN48:BP48"/>
    <mergeCell ref="AJ50:AL50"/>
    <mergeCell ref="AM50:AO50"/>
    <mergeCell ref="AP50:AR50"/>
    <mergeCell ref="AS50:AU50"/>
    <mergeCell ref="AV50:AX50"/>
    <mergeCell ref="AY50:BA50"/>
    <mergeCell ref="BB50:BD50"/>
    <mergeCell ref="BE50:BG50"/>
    <mergeCell ref="BH50:BJ50"/>
    <mergeCell ref="BK50:BM50"/>
    <mergeCell ref="BN50:BP50"/>
    <mergeCell ref="AY48:BA48"/>
    <mergeCell ref="BB48:BD48"/>
    <mergeCell ref="BE48:BG48"/>
    <mergeCell ref="BH48:BJ48"/>
    <mergeCell ref="BK48:BM48"/>
    <mergeCell ref="AJ48:AL48"/>
    <mergeCell ref="AM48:AO48"/>
    <mergeCell ref="AP48:AR48"/>
    <mergeCell ref="AS48:AU48"/>
    <mergeCell ref="AV48:AX48"/>
    <mergeCell ref="BN45:BP45"/>
    <mergeCell ref="AJ46:AL46"/>
    <mergeCell ref="AM46:AO46"/>
    <mergeCell ref="AP46:AR46"/>
    <mergeCell ref="AS46:AU46"/>
    <mergeCell ref="AV46:AX46"/>
    <mergeCell ref="AY46:BA46"/>
    <mergeCell ref="BB46:BD46"/>
    <mergeCell ref="BE46:BG46"/>
    <mergeCell ref="BH46:BJ46"/>
    <mergeCell ref="BK46:BM46"/>
    <mergeCell ref="BN46:BP46"/>
    <mergeCell ref="AY45:BA45"/>
    <mergeCell ref="BB45:BD45"/>
    <mergeCell ref="BE45:BG45"/>
    <mergeCell ref="BH45:BJ45"/>
    <mergeCell ref="BK45:BM45"/>
    <mergeCell ref="AJ45:AL45"/>
    <mergeCell ref="AM45:AO45"/>
    <mergeCell ref="AP45:AR45"/>
    <mergeCell ref="AS45:AU45"/>
    <mergeCell ref="AV45:AX45"/>
    <mergeCell ref="BN42:BP42"/>
    <mergeCell ref="AJ43:AL43"/>
    <mergeCell ref="AM43:AO43"/>
    <mergeCell ref="AP43:AR43"/>
    <mergeCell ref="AS43:AU43"/>
    <mergeCell ref="AV43:AX43"/>
    <mergeCell ref="AY43:BA43"/>
    <mergeCell ref="BB43:BD43"/>
    <mergeCell ref="BE43:BG43"/>
    <mergeCell ref="BH43:BJ43"/>
    <mergeCell ref="BK43:BM43"/>
    <mergeCell ref="BN43:BP43"/>
    <mergeCell ref="AY42:BA42"/>
    <mergeCell ref="BB42:BD42"/>
    <mergeCell ref="BE42:BG42"/>
    <mergeCell ref="BH42:BJ42"/>
    <mergeCell ref="BK42:BM42"/>
    <mergeCell ref="AJ42:AL42"/>
    <mergeCell ref="AM42:AO42"/>
    <mergeCell ref="AP42:AR42"/>
    <mergeCell ref="AS42:AU42"/>
    <mergeCell ref="AV42:AX42"/>
    <mergeCell ref="BN40:BP40"/>
    <mergeCell ref="AJ41:AL41"/>
    <mergeCell ref="AM41:AO41"/>
    <mergeCell ref="AP41:AR41"/>
    <mergeCell ref="AS41:AU41"/>
    <mergeCell ref="AV41:AX41"/>
    <mergeCell ref="AY41:BA41"/>
    <mergeCell ref="BB41:BD41"/>
    <mergeCell ref="BE41:BG41"/>
    <mergeCell ref="BH41:BJ41"/>
    <mergeCell ref="BK41:BM41"/>
    <mergeCell ref="BN41:BP41"/>
    <mergeCell ref="AY40:BA40"/>
    <mergeCell ref="BB40:BD40"/>
    <mergeCell ref="BE40:BG40"/>
    <mergeCell ref="BH40:BJ40"/>
    <mergeCell ref="BK40:BM40"/>
    <mergeCell ref="AJ40:AL40"/>
    <mergeCell ref="AM40:AO40"/>
    <mergeCell ref="AP40:AR40"/>
    <mergeCell ref="AS40:AU40"/>
    <mergeCell ref="AV40:AX40"/>
    <mergeCell ref="BN38:BP38"/>
    <mergeCell ref="AJ39:AL39"/>
    <mergeCell ref="AM39:AO39"/>
    <mergeCell ref="AP39:AR39"/>
    <mergeCell ref="AS39:AU39"/>
    <mergeCell ref="AV39:AX39"/>
    <mergeCell ref="AY39:BA39"/>
    <mergeCell ref="BB39:BD39"/>
    <mergeCell ref="BE39:BG39"/>
    <mergeCell ref="BH39:BJ39"/>
    <mergeCell ref="BK39:BM39"/>
    <mergeCell ref="BN39:BP39"/>
    <mergeCell ref="AY38:BA38"/>
    <mergeCell ref="BB38:BD38"/>
    <mergeCell ref="BE38:BG38"/>
    <mergeCell ref="BH38:BJ38"/>
    <mergeCell ref="BK38:BM38"/>
    <mergeCell ref="AJ38:AL38"/>
    <mergeCell ref="AM38:AO38"/>
    <mergeCell ref="AP38:AR38"/>
    <mergeCell ref="AS38:AU38"/>
    <mergeCell ref="AV38:AX38"/>
    <mergeCell ref="BN35:BP35"/>
    <mergeCell ref="AJ36:AL36"/>
    <mergeCell ref="AM36:AO36"/>
    <mergeCell ref="AP36:AR36"/>
    <mergeCell ref="AS36:AU36"/>
    <mergeCell ref="AV36:AX36"/>
    <mergeCell ref="AY36:BA36"/>
    <mergeCell ref="BB36:BD36"/>
    <mergeCell ref="BE36:BG36"/>
    <mergeCell ref="BH36:BJ36"/>
    <mergeCell ref="BK36:BM36"/>
    <mergeCell ref="BN36:BP36"/>
    <mergeCell ref="AY35:BA35"/>
    <mergeCell ref="BB35:BD35"/>
    <mergeCell ref="BE35:BG35"/>
    <mergeCell ref="BH35:BJ35"/>
    <mergeCell ref="BK35:BM35"/>
    <mergeCell ref="AJ35:AL35"/>
    <mergeCell ref="AM35:AO35"/>
    <mergeCell ref="AP35:AR35"/>
    <mergeCell ref="AS35:AU35"/>
    <mergeCell ref="AV35:AX35"/>
    <mergeCell ref="BN33:BP33"/>
    <mergeCell ref="AJ34:AL34"/>
    <mergeCell ref="AM34:AO34"/>
    <mergeCell ref="AP34:AR34"/>
    <mergeCell ref="AS34:AU34"/>
    <mergeCell ref="AV34:AX34"/>
    <mergeCell ref="AY34:BA34"/>
    <mergeCell ref="BB34:BD34"/>
    <mergeCell ref="BE34:BG34"/>
    <mergeCell ref="BH34:BJ34"/>
    <mergeCell ref="BK34:BM34"/>
    <mergeCell ref="BN34:BP34"/>
    <mergeCell ref="AY33:BA33"/>
    <mergeCell ref="BB33:BD33"/>
    <mergeCell ref="BE33:BG33"/>
    <mergeCell ref="BH33:BJ33"/>
    <mergeCell ref="BK33:BM33"/>
    <mergeCell ref="AJ33:AL33"/>
    <mergeCell ref="AM33:AO33"/>
    <mergeCell ref="AP33:AR33"/>
    <mergeCell ref="AS33:AU33"/>
    <mergeCell ref="AV33:AX33"/>
    <mergeCell ref="BN31:BP31"/>
    <mergeCell ref="AJ32:AL32"/>
    <mergeCell ref="AM32:AO32"/>
    <mergeCell ref="AP32:AR32"/>
    <mergeCell ref="AS32:AU32"/>
    <mergeCell ref="AV32:AX32"/>
    <mergeCell ref="AY32:BA32"/>
    <mergeCell ref="BB32:BD32"/>
    <mergeCell ref="BE32:BG32"/>
    <mergeCell ref="BH32:BJ32"/>
    <mergeCell ref="BK32:BM32"/>
    <mergeCell ref="BN32:BP32"/>
    <mergeCell ref="AY31:BA31"/>
    <mergeCell ref="BB31:BD31"/>
    <mergeCell ref="BE31:BG31"/>
    <mergeCell ref="BH31:BJ31"/>
    <mergeCell ref="BK31:BM31"/>
    <mergeCell ref="AJ31:AL31"/>
    <mergeCell ref="AM31:AO31"/>
    <mergeCell ref="AP31:AR31"/>
    <mergeCell ref="AS31:AU31"/>
    <mergeCell ref="AV31:AX31"/>
    <mergeCell ref="AJ30:AL30"/>
    <mergeCell ref="AM30:AO30"/>
    <mergeCell ref="AP30:AR30"/>
    <mergeCell ref="AS30:AU30"/>
    <mergeCell ref="AV30:AX30"/>
    <mergeCell ref="AY30:BA30"/>
    <mergeCell ref="BB30:BD30"/>
    <mergeCell ref="BE30:BG30"/>
    <mergeCell ref="BH30:BJ30"/>
    <mergeCell ref="BK30:BM30"/>
    <mergeCell ref="BN30:BP30"/>
    <mergeCell ref="BB23:BC23"/>
    <mergeCell ref="BE23:BF23"/>
    <mergeCell ref="BH23:BI23"/>
    <mergeCell ref="BK23:BL23"/>
    <mergeCell ref="BN23:BO23"/>
    <mergeCell ref="BN21:BP21"/>
    <mergeCell ref="AJ22:AL22"/>
    <mergeCell ref="AM22:AO22"/>
    <mergeCell ref="AP22:AR22"/>
    <mergeCell ref="AS22:AU22"/>
    <mergeCell ref="AV22:AX22"/>
    <mergeCell ref="AY22:BA22"/>
    <mergeCell ref="BB22:BD22"/>
    <mergeCell ref="BE22:BG22"/>
    <mergeCell ref="BH22:BJ22"/>
    <mergeCell ref="BK22:BM22"/>
    <mergeCell ref="BN22:BP22"/>
    <mergeCell ref="AY21:BA21"/>
    <mergeCell ref="BB21:BD21"/>
    <mergeCell ref="BE21:BG21"/>
    <mergeCell ref="BH21:BJ21"/>
    <mergeCell ref="BK21:BM21"/>
    <mergeCell ref="AJ21:AL21"/>
    <mergeCell ref="AM21:AO21"/>
    <mergeCell ref="AP21:AR21"/>
    <mergeCell ref="AS21:AU21"/>
    <mergeCell ref="AV21:AX21"/>
    <mergeCell ref="BN19:BP19"/>
    <mergeCell ref="AJ20:AL20"/>
    <mergeCell ref="AM20:AO20"/>
    <mergeCell ref="AP20:AR20"/>
    <mergeCell ref="AS20:AU20"/>
    <mergeCell ref="AV20:AX20"/>
    <mergeCell ref="AY20:BA20"/>
    <mergeCell ref="BB20:BD20"/>
    <mergeCell ref="BE20:BG20"/>
    <mergeCell ref="BH20:BJ20"/>
    <mergeCell ref="BK20:BM20"/>
    <mergeCell ref="BN20:BP20"/>
    <mergeCell ref="AY19:BA19"/>
    <mergeCell ref="BB19:BD19"/>
    <mergeCell ref="BE19:BG19"/>
    <mergeCell ref="BH19:BJ19"/>
    <mergeCell ref="BK19:BM19"/>
    <mergeCell ref="AJ19:AL19"/>
    <mergeCell ref="AM19:AO19"/>
    <mergeCell ref="AP19:AR19"/>
    <mergeCell ref="AS19:AU19"/>
    <mergeCell ref="AV19:AX19"/>
    <mergeCell ref="BN17:BP17"/>
    <mergeCell ref="AJ18:AL18"/>
    <mergeCell ref="AM18:AO18"/>
    <mergeCell ref="AP18:AR18"/>
    <mergeCell ref="AS18:AU18"/>
    <mergeCell ref="AV18:AX18"/>
    <mergeCell ref="AY18:BA18"/>
    <mergeCell ref="BB18:BD18"/>
    <mergeCell ref="BE18:BG18"/>
    <mergeCell ref="BH18:BJ18"/>
    <mergeCell ref="BK18:BM18"/>
    <mergeCell ref="BN18:BP18"/>
    <mergeCell ref="AY17:BA17"/>
    <mergeCell ref="BB17:BD17"/>
    <mergeCell ref="BE17:BG17"/>
    <mergeCell ref="BH17:BJ17"/>
    <mergeCell ref="BK17:BM17"/>
    <mergeCell ref="AJ17:AL17"/>
    <mergeCell ref="AM17:AO17"/>
    <mergeCell ref="AP17:AR17"/>
    <mergeCell ref="AS17:AU17"/>
    <mergeCell ref="AV17:AX17"/>
    <mergeCell ref="BN14:BP14"/>
    <mergeCell ref="AJ16:AL16"/>
    <mergeCell ref="AM16:AO16"/>
    <mergeCell ref="AP16:AR16"/>
    <mergeCell ref="AS16:AU16"/>
    <mergeCell ref="AV16:AX16"/>
    <mergeCell ref="AY16:BA16"/>
    <mergeCell ref="BB16:BD16"/>
    <mergeCell ref="BE16:BG16"/>
    <mergeCell ref="BH16:BJ16"/>
    <mergeCell ref="BK16:BM16"/>
    <mergeCell ref="BN16:BP16"/>
    <mergeCell ref="AY14:BA14"/>
    <mergeCell ref="BB14:BD14"/>
    <mergeCell ref="BE14:BG14"/>
    <mergeCell ref="BH14:BJ14"/>
    <mergeCell ref="BK14:BM14"/>
    <mergeCell ref="AJ14:AL14"/>
    <mergeCell ref="AM14:AO14"/>
    <mergeCell ref="AP14:AR14"/>
    <mergeCell ref="AS14:AU14"/>
    <mergeCell ref="AV14:AX14"/>
    <mergeCell ref="BN11:BP11"/>
    <mergeCell ref="AJ12:AL12"/>
    <mergeCell ref="AM12:AO12"/>
    <mergeCell ref="AP12:AR12"/>
    <mergeCell ref="AS12:AU12"/>
    <mergeCell ref="AV12:AX12"/>
    <mergeCell ref="AY12:BA12"/>
    <mergeCell ref="BB12:BD12"/>
    <mergeCell ref="BE12:BG12"/>
    <mergeCell ref="BH12:BJ12"/>
    <mergeCell ref="BK12:BM12"/>
    <mergeCell ref="BN12:BP12"/>
    <mergeCell ref="AY11:BA11"/>
    <mergeCell ref="BB11:BD11"/>
    <mergeCell ref="BE11:BG11"/>
    <mergeCell ref="BH11:BJ11"/>
    <mergeCell ref="BK11:BM11"/>
    <mergeCell ref="AJ11:AL11"/>
    <mergeCell ref="AM11:AO11"/>
    <mergeCell ref="AP11:AR11"/>
    <mergeCell ref="AS11:AU11"/>
    <mergeCell ref="AV11:AX11"/>
    <mergeCell ref="BN9:BP9"/>
    <mergeCell ref="AJ10:AL10"/>
    <mergeCell ref="AM10:AO10"/>
    <mergeCell ref="AP10:AR10"/>
    <mergeCell ref="AS10:AU10"/>
    <mergeCell ref="AV10:AX10"/>
    <mergeCell ref="AY10:BA10"/>
    <mergeCell ref="BB10:BD10"/>
    <mergeCell ref="BE10:BG10"/>
    <mergeCell ref="BH10:BJ10"/>
    <mergeCell ref="BK10:BM10"/>
    <mergeCell ref="BN10:BP10"/>
    <mergeCell ref="AY9:BA9"/>
    <mergeCell ref="BB9:BD9"/>
    <mergeCell ref="BE9:BG9"/>
    <mergeCell ref="BH9:BJ9"/>
    <mergeCell ref="BK9:BM9"/>
    <mergeCell ref="AJ9:AL9"/>
    <mergeCell ref="AM9:AO9"/>
    <mergeCell ref="AP9:AR9"/>
    <mergeCell ref="AS9:AU9"/>
    <mergeCell ref="AV9:AX9"/>
    <mergeCell ref="BN6:BP6"/>
    <mergeCell ref="AJ8:AL8"/>
    <mergeCell ref="AM8:AO8"/>
    <mergeCell ref="AP8:AR8"/>
    <mergeCell ref="AS8:AU8"/>
    <mergeCell ref="AV8:AX8"/>
    <mergeCell ref="AY8:BA8"/>
    <mergeCell ref="BB8:BD8"/>
    <mergeCell ref="BE8:BG8"/>
    <mergeCell ref="BH8:BJ8"/>
    <mergeCell ref="BK8:BM8"/>
    <mergeCell ref="BN8:BP8"/>
    <mergeCell ref="AY6:BA6"/>
    <mergeCell ref="BB6:BD6"/>
    <mergeCell ref="BE6:BG6"/>
    <mergeCell ref="BH6:BJ6"/>
    <mergeCell ref="BK6:BM6"/>
    <mergeCell ref="AJ6:AL6"/>
    <mergeCell ref="AM6:AO6"/>
    <mergeCell ref="AP6:AR6"/>
    <mergeCell ref="AS6:AU6"/>
    <mergeCell ref="AV6:AX6"/>
    <mergeCell ref="AJ7:AL7"/>
    <mergeCell ref="AM7:AO7"/>
    <mergeCell ref="AP7:AR7"/>
    <mergeCell ref="AS7:AU7"/>
    <mergeCell ref="AV7:AX7"/>
    <mergeCell ref="AY7:BA7"/>
    <mergeCell ref="BB7:BD7"/>
    <mergeCell ref="BE7:BG7"/>
    <mergeCell ref="BH7:BJ7"/>
    <mergeCell ref="BK7:BM7"/>
    <mergeCell ref="X87:Z87"/>
    <mergeCell ref="AA87:AC87"/>
    <mergeCell ref="AD87:AF87"/>
    <mergeCell ref="I89:K89"/>
    <mergeCell ref="L89:N89"/>
    <mergeCell ref="O89:Q89"/>
    <mergeCell ref="R89:T89"/>
    <mergeCell ref="U89:W89"/>
    <mergeCell ref="X89:Z89"/>
    <mergeCell ref="AA89:AC89"/>
    <mergeCell ref="AD89:AF89"/>
    <mergeCell ref="AG87:AI87"/>
    <mergeCell ref="AG89:AI89"/>
    <mergeCell ref="I87:K87"/>
    <mergeCell ref="L87:N87"/>
    <mergeCell ref="O87:Q87"/>
    <mergeCell ref="R87:T87"/>
    <mergeCell ref="U87:W87"/>
    <mergeCell ref="X85:Z85"/>
    <mergeCell ref="AA85:AC85"/>
    <mergeCell ref="AD85:AF85"/>
    <mergeCell ref="I86:K86"/>
    <mergeCell ref="L86:N86"/>
    <mergeCell ref="O86:Q86"/>
    <mergeCell ref="R86:T86"/>
    <mergeCell ref="U86:W86"/>
    <mergeCell ref="X86:Z86"/>
    <mergeCell ref="AA86:AC86"/>
    <mergeCell ref="AD86:AF86"/>
    <mergeCell ref="AG85:AI85"/>
    <mergeCell ref="AG86:AI86"/>
    <mergeCell ref="I85:K85"/>
    <mergeCell ref="L85:N85"/>
    <mergeCell ref="O85:Q85"/>
    <mergeCell ref="R85:T85"/>
    <mergeCell ref="U85:W85"/>
    <mergeCell ref="X82:Z82"/>
    <mergeCell ref="AA82:AC82"/>
    <mergeCell ref="AD82:AF82"/>
    <mergeCell ref="I84:K84"/>
    <mergeCell ref="L84:N84"/>
    <mergeCell ref="O84:Q84"/>
    <mergeCell ref="R84:T84"/>
    <mergeCell ref="U84:W84"/>
    <mergeCell ref="X84:Z84"/>
    <mergeCell ref="AA84:AC84"/>
    <mergeCell ref="AD84:AF84"/>
    <mergeCell ref="AG82:AI82"/>
    <mergeCell ref="AG84:AI84"/>
    <mergeCell ref="I82:K82"/>
    <mergeCell ref="L82:N82"/>
    <mergeCell ref="O82:Q82"/>
    <mergeCell ref="R82:T82"/>
    <mergeCell ref="U82:W82"/>
    <mergeCell ref="X80:Z80"/>
    <mergeCell ref="AA80:AC80"/>
    <mergeCell ref="AD80:AF80"/>
    <mergeCell ref="I81:K81"/>
    <mergeCell ref="L81:N81"/>
    <mergeCell ref="O81:Q81"/>
    <mergeCell ref="R81:T81"/>
    <mergeCell ref="U81:W81"/>
    <mergeCell ref="X81:Z81"/>
    <mergeCell ref="AA81:AC81"/>
    <mergeCell ref="AD81:AF81"/>
    <mergeCell ref="AG80:AI80"/>
    <mergeCell ref="AG81:AI81"/>
    <mergeCell ref="I80:K80"/>
    <mergeCell ref="L80:N80"/>
    <mergeCell ref="O80:Q80"/>
    <mergeCell ref="R80:T80"/>
    <mergeCell ref="U80:W80"/>
    <mergeCell ref="X71:Z71"/>
    <mergeCell ref="AA71:AC71"/>
    <mergeCell ref="AD71:AF71"/>
    <mergeCell ref="I79:K79"/>
    <mergeCell ref="L79:N79"/>
    <mergeCell ref="O79:Q79"/>
    <mergeCell ref="R79:T79"/>
    <mergeCell ref="U79:W79"/>
    <mergeCell ref="X79:Z79"/>
    <mergeCell ref="AA79:AC79"/>
    <mergeCell ref="AD79:AF79"/>
    <mergeCell ref="AG71:AI71"/>
    <mergeCell ref="AG79:AI79"/>
    <mergeCell ref="I71:K71"/>
    <mergeCell ref="L71:N71"/>
    <mergeCell ref="O71:Q71"/>
    <mergeCell ref="R71:T71"/>
    <mergeCell ref="U71:W71"/>
    <mergeCell ref="AG76:AI76"/>
    <mergeCell ref="AD76:AF76"/>
    <mergeCell ref="AA76:AC76"/>
    <mergeCell ref="X76:Z76"/>
    <mergeCell ref="U76:W76"/>
    <mergeCell ref="R76:T76"/>
    <mergeCell ref="O76:Q76"/>
    <mergeCell ref="L76:N76"/>
    <mergeCell ref="I76:K76"/>
    <mergeCell ref="X68:Z68"/>
    <mergeCell ref="AA68:AC68"/>
    <mergeCell ref="AD68:AF68"/>
    <mergeCell ref="I69:K69"/>
    <mergeCell ref="L69:N69"/>
    <mergeCell ref="O69:Q69"/>
    <mergeCell ref="R69:T69"/>
    <mergeCell ref="U69:W69"/>
    <mergeCell ref="X69:Z69"/>
    <mergeCell ref="AA69:AC69"/>
    <mergeCell ref="AD69:AF69"/>
    <mergeCell ref="AG68:AI68"/>
    <mergeCell ref="AG69:AI69"/>
    <mergeCell ref="I68:K68"/>
    <mergeCell ref="L68:N68"/>
    <mergeCell ref="O68:Q68"/>
    <mergeCell ref="R68:T68"/>
    <mergeCell ref="U68:W68"/>
    <mergeCell ref="X64:Z64"/>
    <mergeCell ref="AA64:AC64"/>
    <mergeCell ref="AD64:AF64"/>
    <mergeCell ref="I67:K67"/>
    <mergeCell ref="L67:N67"/>
    <mergeCell ref="O67:Q67"/>
    <mergeCell ref="R67:T67"/>
    <mergeCell ref="U67:W67"/>
    <mergeCell ref="X67:Z67"/>
    <mergeCell ref="AA67:AC67"/>
    <mergeCell ref="AD67:AF67"/>
    <mergeCell ref="AG64:AI64"/>
    <mergeCell ref="AG67:AI67"/>
    <mergeCell ref="I64:K64"/>
    <mergeCell ref="L64:N64"/>
    <mergeCell ref="O64:Q64"/>
    <mergeCell ref="R64:T64"/>
    <mergeCell ref="U64:W64"/>
    <mergeCell ref="X59:Z59"/>
    <mergeCell ref="AA59:AC59"/>
    <mergeCell ref="AD59:AF59"/>
    <mergeCell ref="I62:K62"/>
    <mergeCell ref="L62:N62"/>
    <mergeCell ref="O62:Q62"/>
    <mergeCell ref="R62:T62"/>
    <mergeCell ref="U62:W62"/>
    <mergeCell ref="X62:Z62"/>
    <mergeCell ref="AA62:AC62"/>
    <mergeCell ref="AD62:AF62"/>
    <mergeCell ref="AG59:AI59"/>
    <mergeCell ref="AG62:AI62"/>
    <mergeCell ref="I59:K59"/>
    <mergeCell ref="L59:N59"/>
    <mergeCell ref="O59:Q59"/>
    <mergeCell ref="R59:T59"/>
    <mergeCell ref="U59:W59"/>
    <mergeCell ref="X56:Z56"/>
    <mergeCell ref="AA56:AC56"/>
    <mergeCell ref="AD56:AF56"/>
    <mergeCell ref="I58:K58"/>
    <mergeCell ref="L58:N58"/>
    <mergeCell ref="O58:Q58"/>
    <mergeCell ref="R58:T58"/>
    <mergeCell ref="U58:W58"/>
    <mergeCell ref="X58:Z58"/>
    <mergeCell ref="AA58:AC58"/>
    <mergeCell ref="AD58:AF58"/>
    <mergeCell ref="AG56:AI56"/>
    <mergeCell ref="AG58:AI58"/>
    <mergeCell ref="I56:K56"/>
    <mergeCell ref="L56:N56"/>
    <mergeCell ref="O56:Q56"/>
    <mergeCell ref="R56:T56"/>
    <mergeCell ref="U56:W56"/>
    <mergeCell ref="X54:Z54"/>
    <mergeCell ref="AA54:AC54"/>
    <mergeCell ref="AD54:AF54"/>
    <mergeCell ref="I55:K55"/>
    <mergeCell ref="L55:N55"/>
    <mergeCell ref="O55:Q55"/>
    <mergeCell ref="R55:T55"/>
    <mergeCell ref="U55:W55"/>
    <mergeCell ref="X55:Z55"/>
    <mergeCell ref="AA55:AC55"/>
    <mergeCell ref="AD55:AF55"/>
    <mergeCell ref="AG54:AI54"/>
    <mergeCell ref="AG55:AI55"/>
    <mergeCell ref="I54:K54"/>
    <mergeCell ref="L54:N54"/>
    <mergeCell ref="O54:Q54"/>
    <mergeCell ref="R54:T54"/>
    <mergeCell ref="U54:W54"/>
    <mergeCell ref="X51:Z51"/>
    <mergeCell ref="AA51:AC51"/>
    <mergeCell ref="AD51:AF51"/>
    <mergeCell ref="I53:K53"/>
    <mergeCell ref="L53:N53"/>
    <mergeCell ref="O53:Q53"/>
    <mergeCell ref="R53:T53"/>
    <mergeCell ref="U53:W53"/>
    <mergeCell ref="X53:Z53"/>
    <mergeCell ref="AA53:AC53"/>
    <mergeCell ref="AD53:AF53"/>
    <mergeCell ref="AG51:AI51"/>
    <mergeCell ref="AG53:AI53"/>
    <mergeCell ref="I51:K51"/>
    <mergeCell ref="L51:N51"/>
    <mergeCell ref="O51:Q51"/>
    <mergeCell ref="R51:T51"/>
    <mergeCell ref="U51:W51"/>
    <mergeCell ref="X48:Z48"/>
    <mergeCell ref="AA48:AC48"/>
    <mergeCell ref="AD48:AF48"/>
    <mergeCell ref="I50:K50"/>
    <mergeCell ref="L50:N50"/>
    <mergeCell ref="O50:Q50"/>
    <mergeCell ref="R50:T50"/>
    <mergeCell ref="U50:W50"/>
    <mergeCell ref="X50:Z50"/>
    <mergeCell ref="AA50:AC50"/>
    <mergeCell ref="AD50:AF50"/>
    <mergeCell ref="AG48:AI48"/>
    <mergeCell ref="AG50:AI50"/>
    <mergeCell ref="I48:K48"/>
    <mergeCell ref="L48:N48"/>
    <mergeCell ref="O48:Q48"/>
    <mergeCell ref="R48:T48"/>
    <mergeCell ref="U48:W48"/>
    <mergeCell ref="X45:Z45"/>
    <mergeCell ref="AA45:AC45"/>
    <mergeCell ref="AD45:AF45"/>
    <mergeCell ref="I46:K46"/>
    <mergeCell ref="L46:N46"/>
    <mergeCell ref="O46:Q46"/>
    <mergeCell ref="R46:T46"/>
    <mergeCell ref="U46:W46"/>
    <mergeCell ref="X46:Z46"/>
    <mergeCell ref="AA46:AC46"/>
    <mergeCell ref="AD46:AF46"/>
    <mergeCell ref="AG45:AI45"/>
    <mergeCell ref="AG46:AI46"/>
    <mergeCell ref="I45:K45"/>
    <mergeCell ref="L45:N45"/>
    <mergeCell ref="O45:Q45"/>
    <mergeCell ref="R45:T45"/>
    <mergeCell ref="U45:W45"/>
    <mergeCell ref="X42:Z42"/>
    <mergeCell ref="AA42:AC42"/>
    <mergeCell ref="AD42:AF42"/>
    <mergeCell ref="I43:K43"/>
    <mergeCell ref="L43:N43"/>
    <mergeCell ref="O43:Q43"/>
    <mergeCell ref="R43:T43"/>
    <mergeCell ref="U43:W43"/>
    <mergeCell ref="X43:Z43"/>
    <mergeCell ref="AA43:AC43"/>
    <mergeCell ref="AD43:AF43"/>
    <mergeCell ref="AG42:AI42"/>
    <mergeCell ref="AG43:AI43"/>
    <mergeCell ref="I42:K42"/>
    <mergeCell ref="L42:N42"/>
    <mergeCell ref="O42:Q42"/>
    <mergeCell ref="R42:T42"/>
    <mergeCell ref="U42:W42"/>
    <mergeCell ref="X40:Z40"/>
    <mergeCell ref="AA40:AC40"/>
    <mergeCell ref="AD40:AF40"/>
    <mergeCell ref="I41:K41"/>
    <mergeCell ref="L41:N41"/>
    <mergeCell ref="O41:Q41"/>
    <mergeCell ref="R41:T41"/>
    <mergeCell ref="U41:W41"/>
    <mergeCell ref="X41:Z41"/>
    <mergeCell ref="AA41:AC41"/>
    <mergeCell ref="AD41:AF41"/>
    <mergeCell ref="AG40:AI40"/>
    <mergeCell ref="AG41:AI41"/>
    <mergeCell ref="I40:K40"/>
    <mergeCell ref="L40:N40"/>
    <mergeCell ref="O40:Q40"/>
    <mergeCell ref="R40:T40"/>
    <mergeCell ref="U40:W40"/>
    <mergeCell ref="X38:Z38"/>
    <mergeCell ref="AA38:AC38"/>
    <mergeCell ref="AD38:AF38"/>
    <mergeCell ref="I39:K39"/>
    <mergeCell ref="L39:N39"/>
    <mergeCell ref="O39:Q39"/>
    <mergeCell ref="R39:T39"/>
    <mergeCell ref="U39:W39"/>
    <mergeCell ref="X39:Z39"/>
    <mergeCell ref="AA39:AC39"/>
    <mergeCell ref="AD39:AF39"/>
    <mergeCell ref="AG38:AI38"/>
    <mergeCell ref="AG39:AI39"/>
    <mergeCell ref="I38:K38"/>
    <mergeCell ref="L38:N38"/>
    <mergeCell ref="O38:Q38"/>
    <mergeCell ref="R38:T38"/>
    <mergeCell ref="U38:W38"/>
    <mergeCell ref="X35:Z35"/>
    <mergeCell ref="AA35:AC35"/>
    <mergeCell ref="AD35:AF35"/>
    <mergeCell ref="I36:K36"/>
    <mergeCell ref="L36:N36"/>
    <mergeCell ref="O36:Q36"/>
    <mergeCell ref="R36:T36"/>
    <mergeCell ref="U36:W36"/>
    <mergeCell ref="X36:Z36"/>
    <mergeCell ref="AA36:AC36"/>
    <mergeCell ref="AD36:AF36"/>
    <mergeCell ref="AG35:AI35"/>
    <mergeCell ref="AG36:AI36"/>
    <mergeCell ref="I35:K35"/>
    <mergeCell ref="L35:N35"/>
    <mergeCell ref="O35:Q35"/>
    <mergeCell ref="R35:T35"/>
    <mergeCell ref="U35:W35"/>
    <mergeCell ref="U32:W32"/>
    <mergeCell ref="X32:Z32"/>
    <mergeCell ref="AA32:AC32"/>
    <mergeCell ref="AD32:AF32"/>
    <mergeCell ref="AG31:AI31"/>
    <mergeCell ref="AG32:AI32"/>
    <mergeCell ref="I31:K31"/>
    <mergeCell ref="L31:N31"/>
    <mergeCell ref="O31:Q31"/>
    <mergeCell ref="R31:T31"/>
    <mergeCell ref="U31:W31"/>
    <mergeCell ref="X33:Z33"/>
    <mergeCell ref="AA33:AC33"/>
    <mergeCell ref="AD33:AF33"/>
    <mergeCell ref="I34:K34"/>
    <mergeCell ref="L34:N34"/>
    <mergeCell ref="O34:Q34"/>
    <mergeCell ref="R34:T34"/>
    <mergeCell ref="U34:W34"/>
    <mergeCell ref="X34:Z34"/>
    <mergeCell ref="AA34:AC34"/>
    <mergeCell ref="AD34:AF34"/>
    <mergeCell ref="AG33:AI33"/>
    <mergeCell ref="AG34:AI34"/>
    <mergeCell ref="I33:K33"/>
    <mergeCell ref="L33:N33"/>
    <mergeCell ref="O33:Q33"/>
    <mergeCell ref="R33:T33"/>
    <mergeCell ref="U33:W33"/>
    <mergeCell ref="AG30:AI30"/>
    <mergeCell ref="I23:J23"/>
    <mergeCell ref="I24:J24"/>
    <mergeCell ref="I25:J25"/>
    <mergeCell ref="X21:Z21"/>
    <mergeCell ref="AA21:AC21"/>
    <mergeCell ref="AD21:AF21"/>
    <mergeCell ref="I22:K22"/>
    <mergeCell ref="L22:N22"/>
    <mergeCell ref="O22:Q22"/>
    <mergeCell ref="R22:T22"/>
    <mergeCell ref="U22:W22"/>
    <mergeCell ref="X22:Z22"/>
    <mergeCell ref="AA22:AC22"/>
    <mergeCell ref="AD22:AF22"/>
    <mergeCell ref="AG21:AI21"/>
    <mergeCell ref="AG22:AI22"/>
    <mergeCell ref="I21:K21"/>
    <mergeCell ref="L21:N21"/>
    <mergeCell ref="O21:Q21"/>
    <mergeCell ref="R21:T21"/>
    <mergeCell ref="U21:W21"/>
    <mergeCell ref="I26:J26"/>
    <mergeCell ref="I27:J27"/>
    <mergeCell ref="I28:J28"/>
    <mergeCell ref="L23:M23"/>
    <mergeCell ref="O23:P23"/>
    <mergeCell ref="R23:S23"/>
    <mergeCell ref="U23:V23"/>
    <mergeCell ref="X23:Y23"/>
    <mergeCell ref="AA23:AB23"/>
    <mergeCell ref="AD23:AE23"/>
    <mergeCell ref="X19:Z19"/>
    <mergeCell ref="AA19:AC19"/>
    <mergeCell ref="AD19:AF19"/>
    <mergeCell ref="I20:K20"/>
    <mergeCell ref="L20:N20"/>
    <mergeCell ref="O20:Q20"/>
    <mergeCell ref="R20:T20"/>
    <mergeCell ref="U20:W20"/>
    <mergeCell ref="X20:Z20"/>
    <mergeCell ref="AA20:AC20"/>
    <mergeCell ref="AD20:AF20"/>
    <mergeCell ref="AG19:AI19"/>
    <mergeCell ref="AG20:AI20"/>
    <mergeCell ref="I19:K19"/>
    <mergeCell ref="L19:N19"/>
    <mergeCell ref="O19:Q19"/>
    <mergeCell ref="R19:T19"/>
    <mergeCell ref="U19:W19"/>
    <mergeCell ref="X17:Z17"/>
    <mergeCell ref="AA17:AC17"/>
    <mergeCell ref="AD17:AF17"/>
    <mergeCell ref="I18:K18"/>
    <mergeCell ref="L18:N18"/>
    <mergeCell ref="O18:Q18"/>
    <mergeCell ref="R18:T18"/>
    <mergeCell ref="U18:W18"/>
    <mergeCell ref="X18:Z18"/>
    <mergeCell ref="AA18:AC18"/>
    <mergeCell ref="AD18:AF18"/>
    <mergeCell ref="AG17:AI17"/>
    <mergeCell ref="AG18:AI18"/>
    <mergeCell ref="I17:K17"/>
    <mergeCell ref="L17:N17"/>
    <mergeCell ref="O17:Q17"/>
    <mergeCell ref="R17:T17"/>
    <mergeCell ref="U17:W17"/>
    <mergeCell ref="X14:Z14"/>
    <mergeCell ref="AA14:AC14"/>
    <mergeCell ref="AD14:AF14"/>
    <mergeCell ref="I16:K16"/>
    <mergeCell ref="L16:N16"/>
    <mergeCell ref="O16:Q16"/>
    <mergeCell ref="R16:T16"/>
    <mergeCell ref="U16:W16"/>
    <mergeCell ref="X16:Z16"/>
    <mergeCell ref="AA16:AC16"/>
    <mergeCell ref="AD16:AF16"/>
    <mergeCell ref="AG14:AI14"/>
    <mergeCell ref="AG16:AI16"/>
    <mergeCell ref="I14:K14"/>
    <mergeCell ref="L14:N14"/>
    <mergeCell ref="O14:Q14"/>
    <mergeCell ref="R14:T14"/>
    <mergeCell ref="U14:W14"/>
    <mergeCell ref="X11:Z11"/>
    <mergeCell ref="AA11:AC11"/>
    <mergeCell ref="AD11:AF11"/>
    <mergeCell ref="I12:K12"/>
    <mergeCell ref="L12:N12"/>
    <mergeCell ref="O12:Q12"/>
    <mergeCell ref="R12:T12"/>
    <mergeCell ref="U12:W12"/>
    <mergeCell ref="X12:Z12"/>
    <mergeCell ref="AA12:AC12"/>
    <mergeCell ref="AD12:AF12"/>
    <mergeCell ref="AG11:AI11"/>
    <mergeCell ref="AG12:AI12"/>
    <mergeCell ref="I11:K11"/>
    <mergeCell ref="L11:N11"/>
    <mergeCell ref="O11:Q11"/>
    <mergeCell ref="R11:T11"/>
    <mergeCell ref="U11:W11"/>
    <mergeCell ref="X9:Z9"/>
    <mergeCell ref="AA9:AC9"/>
    <mergeCell ref="AD9:AF9"/>
    <mergeCell ref="I10:K10"/>
    <mergeCell ref="L10:N10"/>
    <mergeCell ref="O10:Q10"/>
    <mergeCell ref="R10:T10"/>
    <mergeCell ref="U10:W10"/>
    <mergeCell ref="X10:Z10"/>
    <mergeCell ref="AA10:AC10"/>
    <mergeCell ref="AD10:AF10"/>
    <mergeCell ref="AG9:AI9"/>
    <mergeCell ref="AG10:AI10"/>
    <mergeCell ref="I9:K9"/>
    <mergeCell ref="L9:N9"/>
    <mergeCell ref="O9:Q9"/>
    <mergeCell ref="R9:T9"/>
    <mergeCell ref="U9:W9"/>
    <mergeCell ref="X6:Z6"/>
    <mergeCell ref="AA6:AC6"/>
    <mergeCell ref="AD6:AF6"/>
    <mergeCell ref="I8:K8"/>
    <mergeCell ref="L8:N8"/>
    <mergeCell ref="O8:Q8"/>
    <mergeCell ref="R8:T8"/>
    <mergeCell ref="U8:W8"/>
    <mergeCell ref="X8:Z8"/>
    <mergeCell ref="AA8:AC8"/>
    <mergeCell ref="AD8:AF8"/>
    <mergeCell ref="AG6:AI6"/>
    <mergeCell ref="AG8:AI8"/>
    <mergeCell ref="I6:K6"/>
    <mergeCell ref="L6:N6"/>
    <mergeCell ref="O6:Q6"/>
    <mergeCell ref="R6:T6"/>
    <mergeCell ref="U6:W6"/>
    <mergeCell ref="L7:N7"/>
    <mergeCell ref="I7:K7"/>
    <mergeCell ref="R7:T7"/>
    <mergeCell ref="O7:Q7"/>
    <mergeCell ref="I30:K30"/>
    <mergeCell ref="L30:N30"/>
    <mergeCell ref="O30:Q30"/>
    <mergeCell ref="R30:T30"/>
    <mergeCell ref="U30:W30"/>
    <mergeCell ref="X30:Z30"/>
    <mergeCell ref="AA30:AC30"/>
    <mergeCell ref="AD30:AF30"/>
    <mergeCell ref="F82:H82"/>
    <mergeCell ref="F84:H84"/>
    <mergeCell ref="F85:H85"/>
    <mergeCell ref="F87:H87"/>
    <mergeCell ref="F89:H89"/>
    <mergeCell ref="F86:H86"/>
    <mergeCell ref="F69:H69"/>
    <mergeCell ref="F71:H71"/>
    <mergeCell ref="F79:H79"/>
    <mergeCell ref="F80:H80"/>
    <mergeCell ref="F81:H81"/>
    <mergeCell ref="F64:H64"/>
    <mergeCell ref="F59:H59"/>
    <mergeCell ref="F62:H62"/>
    <mergeCell ref="F67:H67"/>
    <mergeCell ref="F68:H68"/>
    <mergeCell ref="F56:H56"/>
    <mergeCell ref="X31:Z31"/>
    <mergeCell ref="AA31:AC31"/>
    <mergeCell ref="AD31:AF31"/>
    <mergeCell ref="I32:K32"/>
    <mergeCell ref="L32:N32"/>
    <mergeCell ref="O32:Q32"/>
    <mergeCell ref="R32:T32"/>
    <mergeCell ref="F55:H55"/>
    <mergeCell ref="F54:H54"/>
    <mergeCell ref="F53:H53"/>
    <mergeCell ref="F58:H58"/>
    <mergeCell ref="F48:H48"/>
    <mergeCell ref="F46:H46"/>
    <mergeCell ref="F45:H45"/>
    <mergeCell ref="F51:H51"/>
    <mergeCell ref="F50:H50"/>
    <mergeCell ref="F31:H31"/>
    <mergeCell ref="F30:H30"/>
    <mergeCell ref="F43:H43"/>
    <mergeCell ref="F42:H42"/>
    <mergeCell ref="F41:H41"/>
    <mergeCell ref="F40:H40"/>
    <mergeCell ref="F39:H39"/>
    <mergeCell ref="F38:H38"/>
    <mergeCell ref="F36:H36"/>
    <mergeCell ref="F35:H35"/>
    <mergeCell ref="F34:H34"/>
    <mergeCell ref="F33:H33"/>
    <mergeCell ref="F32:H32"/>
    <mergeCell ref="F47:H47"/>
    <mergeCell ref="F14:H14"/>
    <mergeCell ref="F22:H22"/>
    <mergeCell ref="F21:H21"/>
    <mergeCell ref="F20:H20"/>
    <mergeCell ref="F19:H19"/>
    <mergeCell ref="F18:H18"/>
    <mergeCell ref="F17:H17"/>
    <mergeCell ref="F16:H16"/>
    <mergeCell ref="F6:H6"/>
    <mergeCell ref="F12:H12"/>
    <mergeCell ref="F11:H11"/>
    <mergeCell ref="F10:H10"/>
    <mergeCell ref="F9:H9"/>
    <mergeCell ref="F8:H8"/>
    <mergeCell ref="F23:G23"/>
    <mergeCell ref="BB47:BD47"/>
    <mergeCell ref="BE47:BG47"/>
    <mergeCell ref="I47:K47"/>
    <mergeCell ref="L47:N47"/>
    <mergeCell ref="O47:Q47"/>
    <mergeCell ref="R47:T47"/>
    <mergeCell ref="U47:W47"/>
    <mergeCell ref="X47:Z47"/>
    <mergeCell ref="AA47:AC47"/>
    <mergeCell ref="AD47:AF47"/>
    <mergeCell ref="AG47:AI47"/>
    <mergeCell ref="AJ47:AL47"/>
    <mergeCell ref="AM47:AO47"/>
    <mergeCell ref="AP47:AR47"/>
    <mergeCell ref="AS47:AU47"/>
    <mergeCell ref="AV47:AX47"/>
    <mergeCell ref="AY47:BA47"/>
    <mergeCell ref="A3:E3"/>
    <mergeCell ref="F91:H91"/>
    <mergeCell ref="BN7:BP7"/>
    <mergeCell ref="BQ7:BS7"/>
    <mergeCell ref="BT7:BV7"/>
    <mergeCell ref="BW7:BY7"/>
    <mergeCell ref="BZ7:CB7"/>
    <mergeCell ref="CC7:CE7"/>
    <mergeCell ref="CF7:CH7"/>
    <mergeCell ref="CI7:CK7"/>
    <mergeCell ref="CL7:CN7"/>
    <mergeCell ref="CO7:CQ7"/>
    <mergeCell ref="F7:H7"/>
    <mergeCell ref="AG7:AI7"/>
    <mergeCell ref="AD7:AF7"/>
    <mergeCell ref="AA7:AC7"/>
    <mergeCell ref="X7:Z7"/>
    <mergeCell ref="U7:W7"/>
    <mergeCell ref="F27:G27"/>
    <mergeCell ref="F26:G26"/>
    <mergeCell ref="F28:G28"/>
    <mergeCell ref="F25:G25"/>
    <mergeCell ref="F24:G24"/>
    <mergeCell ref="BH47:BJ47"/>
    <mergeCell ref="BK47:BM47"/>
    <mergeCell ref="BN47:BP47"/>
    <mergeCell ref="BQ47:BS47"/>
    <mergeCell ref="BT47:BV47"/>
    <mergeCell ref="BW47:BY47"/>
    <mergeCell ref="BZ47:CB47"/>
    <mergeCell ref="CC47:CE47"/>
    <mergeCell ref="CF47:CH47"/>
  </mergeCells>
  <phoneticPr fontId="5" type="noConversion"/>
  <conditionalFormatting sqref="A8:C12 A14:C14 A16:C18 A38:C43 A45:C48 A50:C51 A53:C56 A84:C87 A89:C89 A20:C21 A30:C36 A79:C82 A58:C66 A91:C92 A22:B24">
    <cfRule type="containsText" dxfId="1148" priority="1988" operator="containsText" text="X">
      <formula>NOT(ISERROR(SEARCH("X",A8)))</formula>
    </cfRule>
  </conditionalFormatting>
  <conditionalFormatting sqref="A19:C19">
    <cfRule type="containsText" dxfId="1147" priority="1985" operator="containsText" text="X">
      <formula>NOT(ISERROR(SEARCH("X",A19)))</formula>
    </cfRule>
  </conditionalFormatting>
  <conditionalFormatting sqref="C23:C24">
    <cfRule type="containsText" dxfId="1146" priority="1983" operator="containsText" text="X">
      <formula>NOT(ISERROR(SEARCH("X",C23)))</formula>
    </cfRule>
  </conditionalFormatting>
  <conditionalFormatting sqref="C22">
    <cfRule type="containsText" dxfId="1145" priority="1981" operator="containsText" text="X">
      <formula>NOT(ISERROR(SEARCH("X",C22)))</formula>
    </cfRule>
  </conditionalFormatting>
  <conditionalFormatting sqref="A25:B27">
    <cfRule type="containsText" dxfId="1144" priority="1975" operator="containsText" text="X">
      <formula>NOT(ISERROR(SEARCH("X",A25)))</formula>
    </cfRule>
  </conditionalFormatting>
  <conditionalFormatting sqref="C25:C27">
    <cfRule type="containsText" dxfId="1143" priority="1973" operator="containsText" text="X">
      <formula>NOT(ISERROR(SEARCH("X",C25)))</formula>
    </cfRule>
  </conditionalFormatting>
  <conditionalFormatting sqref="C28">
    <cfRule type="containsText" dxfId="1142" priority="1977" operator="containsText" text="X">
      <formula>NOT(ISERROR(SEARCH("X",C28)))</formula>
    </cfRule>
  </conditionalFormatting>
  <conditionalFormatting sqref="A28:B28">
    <cfRule type="containsText" dxfId="1141" priority="1976" operator="containsText" text="X">
      <formula>NOT(ISERROR(SEARCH("X",A28)))</formula>
    </cfRule>
  </conditionalFormatting>
  <conditionalFormatting sqref="A67:C67">
    <cfRule type="containsText" dxfId="1140" priority="1972" operator="containsText" text="X">
      <formula>NOT(ISERROR(SEARCH("X",A67)))</formula>
    </cfRule>
  </conditionalFormatting>
  <conditionalFormatting sqref="A68:C68">
    <cfRule type="containsText" dxfId="1139" priority="1971" operator="containsText" text="X">
      <formula>NOT(ISERROR(SEARCH("X",A68)))</formula>
    </cfRule>
  </conditionalFormatting>
  <conditionalFormatting sqref="A69:C73">
    <cfRule type="containsText" dxfId="1138" priority="1968" operator="containsText" text="X">
      <formula>NOT(ISERROR(SEARCH("X",A69)))</formula>
    </cfRule>
  </conditionalFormatting>
  <conditionalFormatting sqref="A74:C77">
    <cfRule type="containsText" dxfId="1137" priority="1518" operator="containsText" text="X">
      <formula>NOT(ISERROR(SEARCH("X",A74)))</formula>
    </cfRule>
  </conditionalFormatting>
  <conditionalFormatting sqref="F14:CQ14">
    <cfRule type="expression" dxfId="1136" priority="1637">
      <formula>F14=""</formula>
    </cfRule>
  </conditionalFormatting>
  <conditionalFormatting sqref="F16:CQ22">
    <cfRule type="expression" dxfId="1135" priority="1636">
      <formula>F16=""</formula>
    </cfRule>
  </conditionalFormatting>
  <conditionalFormatting sqref="F30:CQ36">
    <cfRule type="expression" dxfId="1134" priority="1630">
      <formula>F30=""</formula>
    </cfRule>
  </conditionalFormatting>
  <conditionalFormatting sqref="F38:CQ43">
    <cfRule type="expression" dxfId="1133" priority="909">
      <formula>F38=""</formula>
    </cfRule>
  </conditionalFormatting>
  <conditionalFormatting sqref="F45:CQ47">
    <cfRule type="expression" dxfId="1132" priority="907">
      <formula>F45=""</formula>
    </cfRule>
  </conditionalFormatting>
  <conditionalFormatting sqref="F50:CQ51">
    <cfRule type="expression" dxfId="1131" priority="1635">
      <formula>F50=""</formula>
    </cfRule>
  </conditionalFormatting>
  <conditionalFormatting sqref="F53:CQ56">
    <cfRule type="expression" dxfId="1130" priority="1625">
      <formula>F53=""</formula>
    </cfRule>
  </conditionalFormatting>
  <conditionalFormatting sqref="F59:CQ59">
    <cfRule type="expression" dxfId="1129" priority="1634">
      <formula>F59=""</formula>
    </cfRule>
  </conditionalFormatting>
  <conditionalFormatting sqref="F60">
    <cfRule type="expression" dxfId="1128" priority="1517">
      <formula>F60=""</formula>
    </cfRule>
  </conditionalFormatting>
  <conditionalFormatting sqref="F61">
    <cfRule type="expression" dxfId="1127" priority="1479">
      <formula>F61=""</formula>
    </cfRule>
  </conditionalFormatting>
  <conditionalFormatting sqref="F63">
    <cfRule type="expression" dxfId="1126" priority="1480">
      <formula>F63=""</formula>
    </cfRule>
  </conditionalFormatting>
  <conditionalFormatting sqref="F65:F66">
    <cfRule type="expression" dxfId="1125" priority="1478">
      <formula>F65=""</formula>
    </cfRule>
  </conditionalFormatting>
  <conditionalFormatting sqref="F70">
    <cfRule type="expression" dxfId="1124" priority="1477">
      <formula>F70=""</formula>
    </cfRule>
  </conditionalFormatting>
  <conditionalFormatting sqref="F72">
    <cfRule type="expression" dxfId="1123" priority="1476">
      <formula>F72=""</formula>
    </cfRule>
  </conditionalFormatting>
  <conditionalFormatting sqref="F73">
    <cfRule type="expression" dxfId="1122" priority="1475">
      <formula>F73=""</formula>
    </cfRule>
  </conditionalFormatting>
  <conditionalFormatting sqref="F74">
    <cfRule type="expression" dxfId="1121" priority="1474">
      <formula>F74=""</formula>
    </cfRule>
  </conditionalFormatting>
  <conditionalFormatting sqref="F62:CQ62">
    <cfRule type="expression" dxfId="1120" priority="1633">
      <formula>F62=""</formula>
    </cfRule>
  </conditionalFormatting>
  <conditionalFormatting sqref="F67:CQ69">
    <cfRule type="expression" dxfId="1119" priority="1632">
      <formula>F67=""</formula>
    </cfRule>
  </conditionalFormatting>
  <conditionalFormatting sqref="H60">
    <cfRule type="expression" dxfId="1118" priority="1470">
      <formula>AND(F60="Yes",H60&lt;&gt;"")</formula>
    </cfRule>
    <cfRule type="expression" dxfId="1117" priority="1473">
      <formula>F60="Yes"</formula>
    </cfRule>
  </conditionalFormatting>
  <conditionalFormatting sqref="H61">
    <cfRule type="expression" dxfId="1116" priority="1467">
      <formula>AND(F61="Yes",H61&lt;&gt;"")</formula>
    </cfRule>
    <cfRule type="expression" dxfId="1115" priority="1468">
      <formula>F61="Yes"</formula>
    </cfRule>
  </conditionalFormatting>
  <conditionalFormatting sqref="H63">
    <cfRule type="expression" dxfId="1114" priority="1465">
      <formula>AND(F63="Yes",H63&lt;&gt;"")</formula>
    </cfRule>
    <cfRule type="expression" dxfId="1113" priority="1466">
      <formula>F63="Yes"</formula>
    </cfRule>
  </conditionalFormatting>
  <conditionalFormatting sqref="H65:H66">
    <cfRule type="expression" dxfId="1112" priority="1463">
      <formula>AND(F65="Yes",H65&lt;&gt;"")</formula>
    </cfRule>
    <cfRule type="expression" dxfId="1111" priority="1464">
      <formula>F65="Yes"</formula>
    </cfRule>
  </conditionalFormatting>
  <conditionalFormatting sqref="H70">
    <cfRule type="expression" dxfId="1110" priority="1461">
      <formula>AND(F70="Yes",H70&lt;&gt;"")</formula>
    </cfRule>
    <cfRule type="expression" dxfId="1109" priority="1462">
      <formula>F70="Yes"</formula>
    </cfRule>
  </conditionalFormatting>
  <conditionalFormatting sqref="H72:H74 H77">
    <cfRule type="expression" dxfId="1108" priority="1459">
      <formula>AND(F72="Yes",H72&lt;&gt;"")</formula>
    </cfRule>
    <cfRule type="expression" dxfId="1107" priority="1460">
      <formula>F72="Yes"</formula>
    </cfRule>
  </conditionalFormatting>
  <conditionalFormatting sqref="I60">
    <cfRule type="expression" dxfId="1106" priority="1457">
      <formula>I60=""</formula>
    </cfRule>
  </conditionalFormatting>
  <conditionalFormatting sqref="I61">
    <cfRule type="expression" dxfId="1105" priority="1456">
      <formula>I61=""</formula>
    </cfRule>
  </conditionalFormatting>
  <conditionalFormatting sqref="L60">
    <cfRule type="expression" dxfId="1104" priority="1482">
      <formula>L60=""</formula>
    </cfRule>
  </conditionalFormatting>
  <conditionalFormatting sqref="L61">
    <cfRule type="expression" dxfId="1103" priority="1453">
      <formula>L61=""</formula>
    </cfRule>
  </conditionalFormatting>
  <conditionalFormatting sqref="O60">
    <cfRule type="expression" dxfId="1102" priority="1484">
      <formula>O60=""</formula>
    </cfRule>
  </conditionalFormatting>
  <conditionalFormatting sqref="O61">
    <cfRule type="expression" dxfId="1101" priority="1450">
      <formula>O61=""</formula>
    </cfRule>
  </conditionalFormatting>
  <conditionalFormatting sqref="R60">
    <cfRule type="expression" dxfId="1100" priority="1485">
      <formula>R60=""</formula>
    </cfRule>
  </conditionalFormatting>
  <conditionalFormatting sqref="R61">
    <cfRule type="expression" dxfId="1099" priority="1447">
      <formula>R61=""</formula>
    </cfRule>
  </conditionalFormatting>
  <conditionalFormatting sqref="U60">
    <cfRule type="expression" dxfId="1098" priority="1444">
      <formula>U60=""</formula>
    </cfRule>
  </conditionalFormatting>
  <conditionalFormatting sqref="U61">
    <cfRule type="expression" dxfId="1097" priority="1443">
      <formula>U61=""</formula>
    </cfRule>
  </conditionalFormatting>
  <conditionalFormatting sqref="X60">
    <cfRule type="expression" dxfId="1096" priority="1441">
      <formula>X60=""</formula>
    </cfRule>
  </conditionalFormatting>
  <conditionalFormatting sqref="X61">
    <cfRule type="expression" dxfId="1095" priority="1440">
      <formula>X61=""</formula>
    </cfRule>
  </conditionalFormatting>
  <conditionalFormatting sqref="AA60">
    <cfRule type="expression" dxfId="1094" priority="1486">
      <formula>AA60=""</formula>
    </cfRule>
  </conditionalFormatting>
  <conditionalFormatting sqref="AA61">
    <cfRule type="expression" dxfId="1093" priority="1438">
      <formula>AA61=""</formula>
    </cfRule>
  </conditionalFormatting>
  <conditionalFormatting sqref="AD60">
    <cfRule type="expression" dxfId="1092" priority="1509">
      <formula>AD60=""</formula>
    </cfRule>
  </conditionalFormatting>
  <conditionalFormatting sqref="AD61">
    <cfRule type="expression" dxfId="1091" priority="1435">
      <formula>AD61=""</formula>
    </cfRule>
  </conditionalFormatting>
  <conditionalFormatting sqref="AG60">
    <cfRule type="expression" dxfId="1090" priority="1508">
      <formula>AG60=""</formula>
    </cfRule>
  </conditionalFormatting>
  <conditionalFormatting sqref="AG61">
    <cfRule type="expression" dxfId="1089" priority="1432">
      <formula>AG61=""</formula>
    </cfRule>
  </conditionalFormatting>
  <conditionalFormatting sqref="AJ60">
    <cfRule type="expression" dxfId="1088" priority="1507">
      <formula>AJ60=""</formula>
    </cfRule>
  </conditionalFormatting>
  <conditionalFormatting sqref="AJ61">
    <cfRule type="expression" dxfId="1087" priority="1429">
      <formula>AJ61=""</formula>
    </cfRule>
  </conditionalFormatting>
  <conditionalFormatting sqref="AM60">
    <cfRule type="expression" dxfId="1086" priority="1506">
      <formula>AM60=""</formula>
    </cfRule>
  </conditionalFormatting>
  <conditionalFormatting sqref="AM61">
    <cfRule type="expression" dxfId="1085" priority="1426">
      <formula>AM61=""</formula>
    </cfRule>
  </conditionalFormatting>
  <conditionalFormatting sqref="AP60">
    <cfRule type="expression" dxfId="1084" priority="1505">
      <formula>AP60=""</formula>
    </cfRule>
  </conditionalFormatting>
  <conditionalFormatting sqref="AP61">
    <cfRule type="expression" dxfId="1083" priority="1423">
      <formula>AP61=""</formula>
    </cfRule>
  </conditionalFormatting>
  <conditionalFormatting sqref="AS60">
    <cfRule type="expression" dxfId="1082" priority="1504">
      <formula>AS60=""</formula>
    </cfRule>
  </conditionalFormatting>
  <conditionalFormatting sqref="AS61">
    <cfRule type="expression" dxfId="1081" priority="1420">
      <formula>AS61=""</formula>
    </cfRule>
  </conditionalFormatting>
  <conditionalFormatting sqref="AV60">
    <cfRule type="expression" dxfId="1080" priority="1503">
      <formula>AV60=""</formula>
    </cfRule>
  </conditionalFormatting>
  <conditionalFormatting sqref="AV61">
    <cfRule type="expression" dxfId="1079" priority="1417">
      <formula>AV61=""</formula>
    </cfRule>
  </conditionalFormatting>
  <conditionalFormatting sqref="AY60">
    <cfRule type="expression" dxfId="1078" priority="1502">
      <formula>AY60=""</formula>
    </cfRule>
  </conditionalFormatting>
  <conditionalFormatting sqref="AY61">
    <cfRule type="expression" dxfId="1077" priority="1414">
      <formula>AY61=""</formula>
    </cfRule>
  </conditionalFormatting>
  <conditionalFormatting sqref="BB60">
    <cfRule type="expression" dxfId="1076" priority="1501">
      <formula>BB60=""</formula>
    </cfRule>
  </conditionalFormatting>
  <conditionalFormatting sqref="BB61">
    <cfRule type="expression" dxfId="1075" priority="1411">
      <formula>BB61=""</formula>
    </cfRule>
  </conditionalFormatting>
  <conditionalFormatting sqref="BE60">
    <cfRule type="expression" dxfId="1074" priority="1500">
      <formula>BE60=""</formula>
    </cfRule>
  </conditionalFormatting>
  <conditionalFormatting sqref="BE61">
    <cfRule type="expression" dxfId="1073" priority="1408">
      <formula>BE61=""</formula>
    </cfRule>
  </conditionalFormatting>
  <conditionalFormatting sqref="BH60">
    <cfRule type="expression" dxfId="1072" priority="1499">
      <formula>BH60=""</formula>
    </cfRule>
  </conditionalFormatting>
  <conditionalFormatting sqref="BH61">
    <cfRule type="expression" dxfId="1071" priority="1405">
      <formula>BH61=""</formula>
    </cfRule>
  </conditionalFormatting>
  <conditionalFormatting sqref="BK60">
    <cfRule type="expression" dxfId="1070" priority="1498">
      <formula>BK60=""</formula>
    </cfRule>
  </conditionalFormatting>
  <conditionalFormatting sqref="BK61">
    <cfRule type="expression" dxfId="1069" priority="1402">
      <formula>BK61=""</formula>
    </cfRule>
  </conditionalFormatting>
  <conditionalFormatting sqref="BN60">
    <cfRule type="expression" dxfId="1068" priority="1497">
      <formula>BN60=""</formula>
    </cfRule>
  </conditionalFormatting>
  <conditionalFormatting sqref="BN61">
    <cfRule type="expression" dxfId="1067" priority="1399">
      <formula>BN61=""</formula>
    </cfRule>
  </conditionalFormatting>
  <conditionalFormatting sqref="BQ60">
    <cfRule type="expression" dxfId="1066" priority="1496">
      <formula>BQ60=""</formula>
    </cfRule>
  </conditionalFormatting>
  <conditionalFormatting sqref="BQ61">
    <cfRule type="expression" dxfId="1065" priority="1396">
      <formula>BQ61=""</formula>
    </cfRule>
  </conditionalFormatting>
  <conditionalFormatting sqref="BT60">
    <cfRule type="expression" dxfId="1064" priority="1495">
      <formula>BT60=""</formula>
    </cfRule>
  </conditionalFormatting>
  <conditionalFormatting sqref="BT61">
    <cfRule type="expression" dxfId="1063" priority="1393">
      <formula>BT61=""</formula>
    </cfRule>
  </conditionalFormatting>
  <conditionalFormatting sqref="BW60">
    <cfRule type="expression" dxfId="1062" priority="1494">
      <formula>BW60=""</formula>
    </cfRule>
  </conditionalFormatting>
  <conditionalFormatting sqref="BW61">
    <cfRule type="expression" dxfId="1061" priority="1390">
      <formula>BW61=""</formula>
    </cfRule>
  </conditionalFormatting>
  <conditionalFormatting sqref="BZ60">
    <cfRule type="expression" dxfId="1060" priority="1493">
      <formula>BZ60=""</formula>
    </cfRule>
  </conditionalFormatting>
  <conditionalFormatting sqref="BZ61">
    <cfRule type="expression" dxfId="1059" priority="1387">
      <formula>BZ61=""</formula>
    </cfRule>
  </conditionalFormatting>
  <conditionalFormatting sqref="CC60">
    <cfRule type="expression" dxfId="1058" priority="1492">
      <formula>CC60=""</formula>
    </cfRule>
  </conditionalFormatting>
  <conditionalFormatting sqref="CC61">
    <cfRule type="expression" dxfId="1057" priority="1384">
      <formula>CC61=""</formula>
    </cfRule>
  </conditionalFormatting>
  <conditionalFormatting sqref="CF60">
    <cfRule type="expression" dxfId="1056" priority="1491">
      <formula>CF60=""</formula>
    </cfRule>
  </conditionalFormatting>
  <conditionalFormatting sqref="CF61">
    <cfRule type="expression" dxfId="1055" priority="1381">
      <formula>CF61=""</formula>
    </cfRule>
  </conditionalFormatting>
  <conditionalFormatting sqref="CI60">
    <cfRule type="expression" dxfId="1054" priority="1490">
      <formula>CI60=""</formula>
    </cfRule>
  </conditionalFormatting>
  <conditionalFormatting sqref="CI61">
    <cfRule type="expression" dxfId="1053" priority="1378">
      <formula>CI61=""</formula>
    </cfRule>
  </conditionalFormatting>
  <conditionalFormatting sqref="CL60">
    <cfRule type="expression" dxfId="1052" priority="1489">
      <formula>CL60=""</formula>
    </cfRule>
  </conditionalFormatting>
  <conditionalFormatting sqref="CL61">
    <cfRule type="expression" dxfId="1051" priority="1375">
      <formula>CL61=""</formula>
    </cfRule>
  </conditionalFormatting>
  <conditionalFormatting sqref="CO60">
    <cfRule type="expression" dxfId="1050" priority="1488">
      <formula>CO60=""</formula>
    </cfRule>
  </conditionalFormatting>
  <conditionalFormatting sqref="CO61">
    <cfRule type="expression" dxfId="1049" priority="1372">
      <formula>CO61=""</formula>
    </cfRule>
  </conditionalFormatting>
  <conditionalFormatting sqref="I63">
    <cfRule type="expression" dxfId="1048" priority="1458">
      <formula>I63=""</formula>
    </cfRule>
  </conditionalFormatting>
  <conditionalFormatting sqref="L63">
    <cfRule type="expression" dxfId="1047" priority="1452">
      <formula>L63=""</formula>
    </cfRule>
  </conditionalFormatting>
  <conditionalFormatting sqref="O63">
    <cfRule type="expression" dxfId="1046" priority="1449">
      <formula>O63=""</formula>
    </cfRule>
  </conditionalFormatting>
  <conditionalFormatting sqref="R63">
    <cfRule type="expression" dxfId="1045" priority="1446">
      <formula>R63=""</formula>
    </cfRule>
  </conditionalFormatting>
  <conditionalFormatting sqref="U63">
    <cfRule type="expression" dxfId="1044" priority="1366">
      <formula>U63=""</formula>
    </cfRule>
  </conditionalFormatting>
  <conditionalFormatting sqref="X63">
    <cfRule type="expression" dxfId="1043" priority="1365">
      <formula>X63=""</formula>
    </cfRule>
  </conditionalFormatting>
  <conditionalFormatting sqref="AA63">
    <cfRule type="expression" dxfId="1042" priority="1437">
      <formula>AA63=""</formula>
    </cfRule>
  </conditionalFormatting>
  <conditionalFormatting sqref="AD63">
    <cfRule type="expression" dxfId="1041" priority="1434">
      <formula>AD63=""</formula>
    </cfRule>
  </conditionalFormatting>
  <conditionalFormatting sqref="AG63">
    <cfRule type="expression" dxfId="1040" priority="1431">
      <formula>AG63=""</formula>
    </cfRule>
  </conditionalFormatting>
  <conditionalFormatting sqref="AJ63">
    <cfRule type="expression" dxfId="1039" priority="1428">
      <formula>AJ63=""</formula>
    </cfRule>
  </conditionalFormatting>
  <conditionalFormatting sqref="AM63">
    <cfRule type="expression" dxfId="1038" priority="1425">
      <formula>AM63=""</formula>
    </cfRule>
  </conditionalFormatting>
  <conditionalFormatting sqref="AP63">
    <cfRule type="expression" dxfId="1037" priority="1422">
      <formula>AP63=""</formula>
    </cfRule>
  </conditionalFormatting>
  <conditionalFormatting sqref="AS63">
    <cfRule type="expression" dxfId="1036" priority="1419">
      <formula>AS63=""</formula>
    </cfRule>
  </conditionalFormatting>
  <conditionalFormatting sqref="AV63">
    <cfRule type="expression" dxfId="1035" priority="1416">
      <formula>AV63=""</formula>
    </cfRule>
  </conditionalFormatting>
  <conditionalFormatting sqref="AY63">
    <cfRule type="expression" dxfId="1034" priority="1413">
      <formula>AY63=""</formula>
    </cfRule>
  </conditionalFormatting>
  <conditionalFormatting sqref="BB63">
    <cfRule type="expression" dxfId="1033" priority="1410">
      <formula>BB63=""</formula>
    </cfRule>
  </conditionalFormatting>
  <conditionalFormatting sqref="BE63">
    <cfRule type="expression" dxfId="1032" priority="1407">
      <formula>BE63=""</formula>
    </cfRule>
  </conditionalFormatting>
  <conditionalFormatting sqref="BH63">
    <cfRule type="expression" dxfId="1031" priority="1404">
      <formula>BH63=""</formula>
    </cfRule>
  </conditionalFormatting>
  <conditionalFormatting sqref="BK63">
    <cfRule type="expression" dxfId="1030" priority="1401">
      <formula>BK63=""</formula>
    </cfRule>
  </conditionalFormatting>
  <conditionalFormatting sqref="BN63">
    <cfRule type="expression" dxfId="1029" priority="1398">
      <formula>BN63=""</formula>
    </cfRule>
  </conditionalFormatting>
  <conditionalFormatting sqref="BQ63">
    <cfRule type="expression" dxfId="1028" priority="1395">
      <formula>BQ63=""</formula>
    </cfRule>
  </conditionalFormatting>
  <conditionalFormatting sqref="BT63">
    <cfRule type="expression" dxfId="1027" priority="1392">
      <formula>BT63=""</formula>
    </cfRule>
  </conditionalFormatting>
  <conditionalFormatting sqref="BW63">
    <cfRule type="expression" dxfId="1026" priority="1389">
      <formula>BW63=""</formula>
    </cfRule>
  </conditionalFormatting>
  <conditionalFormatting sqref="BZ63">
    <cfRule type="expression" dxfId="1025" priority="1386">
      <formula>BZ63=""</formula>
    </cfRule>
  </conditionalFormatting>
  <conditionalFormatting sqref="CC63">
    <cfRule type="expression" dxfId="1024" priority="1383">
      <formula>CC63=""</formula>
    </cfRule>
  </conditionalFormatting>
  <conditionalFormatting sqref="CF63">
    <cfRule type="expression" dxfId="1023" priority="1380">
      <formula>CF63=""</formula>
    </cfRule>
  </conditionalFormatting>
  <conditionalFormatting sqref="CI63">
    <cfRule type="expression" dxfId="1022" priority="1377">
      <formula>CI63=""</formula>
    </cfRule>
  </conditionalFormatting>
  <conditionalFormatting sqref="CL63">
    <cfRule type="expression" dxfId="1021" priority="1374">
      <formula>CL63=""</formula>
    </cfRule>
  </conditionalFormatting>
  <conditionalFormatting sqref="CO63">
    <cfRule type="expression" dxfId="1020" priority="1371">
      <formula>CO63=""</formula>
    </cfRule>
  </conditionalFormatting>
  <conditionalFormatting sqref="I65:I66">
    <cfRule type="expression" dxfId="1019" priority="1341">
      <formula>I65=""</formula>
    </cfRule>
  </conditionalFormatting>
  <conditionalFormatting sqref="L65:L66">
    <cfRule type="expression" dxfId="1018" priority="1369">
      <formula>L65=""</formula>
    </cfRule>
  </conditionalFormatting>
  <conditionalFormatting sqref="O65:O66">
    <cfRule type="expression" dxfId="1017" priority="1368">
      <formula>O65=""</formula>
    </cfRule>
  </conditionalFormatting>
  <conditionalFormatting sqref="R65:R66">
    <cfRule type="expression" dxfId="1016" priority="1367">
      <formula>R65=""</formula>
    </cfRule>
  </conditionalFormatting>
  <conditionalFormatting sqref="U65:U66">
    <cfRule type="expression" dxfId="1015" priority="1332">
      <formula>U65=""</formula>
    </cfRule>
  </conditionalFormatting>
  <conditionalFormatting sqref="X65:X66">
    <cfRule type="expression" dxfId="1014" priority="1330">
      <formula>X65=""</formula>
    </cfRule>
  </conditionalFormatting>
  <conditionalFormatting sqref="AA65:AA66">
    <cfRule type="expression" dxfId="1013" priority="1364">
      <formula>AA65=""</formula>
    </cfRule>
  </conditionalFormatting>
  <conditionalFormatting sqref="AD65:AD66">
    <cfRule type="expression" dxfId="1012" priority="1363">
      <formula>AD65=""</formula>
    </cfRule>
  </conditionalFormatting>
  <conditionalFormatting sqref="AG65:AG66">
    <cfRule type="expression" dxfId="1011" priority="1362">
      <formula>AG65=""</formula>
    </cfRule>
  </conditionalFormatting>
  <conditionalFormatting sqref="AJ65:AJ66">
    <cfRule type="expression" dxfId="1010" priority="1361">
      <formula>AJ65=""</formula>
    </cfRule>
  </conditionalFormatting>
  <conditionalFormatting sqref="AM65:AM66">
    <cfRule type="expression" dxfId="1009" priority="1360">
      <formula>AM65=""</formula>
    </cfRule>
  </conditionalFormatting>
  <conditionalFormatting sqref="AP65:AP66">
    <cfRule type="expression" dxfId="1008" priority="1359">
      <formula>AP65=""</formula>
    </cfRule>
  </conditionalFormatting>
  <conditionalFormatting sqref="AS65:AS66">
    <cfRule type="expression" dxfId="1007" priority="1358">
      <formula>AS65=""</formula>
    </cfRule>
  </conditionalFormatting>
  <conditionalFormatting sqref="AV65:AV66">
    <cfRule type="expression" dxfId="1006" priority="1357">
      <formula>AV65=""</formula>
    </cfRule>
  </conditionalFormatting>
  <conditionalFormatting sqref="AY65:AY66">
    <cfRule type="expression" dxfId="1005" priority="1356">
      <formula>AY65=""</formula>
    </cfRule>
  </conditionalFormatting>
  <conditionalFormatting sqref="BB65:BB66">
    <cfRule type="expression" dxfId="1004" priority="1355">
      <formula>BB65=""</formula>
    </cfRule>
  </conditionalFormatting>
  <conditionalFormatting sqref="BE65:BE66">
    <cfRule type="expression" dxfId="1003" priority="1354">
      <formula>BE65=""</formula>
    </cfRule>
  </conditionalFormatting>
  <conditionalFormatting sqref="BH65:BH66">
    <cfRule type="expression" dxfId="1002" priority="1353">
      <formula>BH65=""</formula>
    </cfRule>
  </conditionalFormatting>
  <conditionalFormatting sqref="BK65:BK66">
    <cfRule type="expression" dxfId="1001" priority="1352">
      <formula>BK65=""</formula>
    </cfRule>
  </conditionalFormatting>
  <conditionalFormatting sqref="BN65:BN66">
    <cfRule type="expression" dxfId="1000" priority="1351">
      <formula>BN65=""</formula>
    </cfRule>
  </conditionalFormatting>
  <conditionalFormatting sqref="BQ65:BQ66">
    <cfRule type="expression" dxfId="999" priority="1350">
      <formula>BQ65=""</formula>
    </cfRule>
  </conditionalFormatting>
  <conditionalFormatting sqref="BT65:BT66">
    <cfRule type="expression" dxfId="998" priority="1349">
      <formula>BT65=""</formula>
    </cfRule>
  </conditionalFormatting>
  <conditionalFormatting sqref="BW65:BW66">
    <cfRule type="expression" dxfId="997" priority="1348">
      <formula>BW65=""</formula>
    </cfRule>
  </conditionalFormatting>
  <conditionalFormatting sqref="BZ65:BZ66">
    <cfRule type="expression" dxfId="996" priority="1347">
      <formula>BZ65=""</formula>
    </cfRule>
  </conditionalFormatting>
  <conditionalFormatting sqref="CC65:CC66">
    <cfRule type="expression" dxfId="995" priority="1346">
      <formula>CC65=""</formula>
    </cfRule>
  </conditionalFormatting>
  <conditionalFormatting sqref="CF65:CF66">
    <cfRule type="expression" dxfId="994" priority="1345">
      <formula>CF65=""</formula>
    </cfRule>
  </conditionalFormatting>
  <conditionalFormatting sqref="CI65:CI66">
    <cfRule type="expression" dxfId="993" priority="1344">
      <formula>CI65=""</formula>
    </cfRule>
  </conditionalFormatting>
  <conditionalFormatting sqref="CL65:CL66">
    <cfRule type="expression" dxfId="992" priority="1343">
      <formula>CL65=""</formula>
    </cfRule>
  </conditionalFormatting>
  <conditionalFormatting sqref="CO65:CO66">
    <cfRule type="expression" dxfId="991" priority="1342">
      <formula>CO65=""</formula>
    </cfRule>
  </conditionalFormatting>
  <conditionalFormatting sqref="I70">
    <cfRule type="expression" dxfId="990" priority="1455">
      <formula>I70=""</formula>
    </cfRule>
  </conditionalFormatting>
  <conditionalFormatting sqref="L70">
    <cfRule type="expression" dxfId="989" priority="1337">
      <formula>L70=""</formula>
    </cfRule>
  </conditionalFormatting>
  <conditionalFormatting sqref="O70">
    <cfRule type="expression" dxfId="988" priority="1336">
      <formula>O70=""</formula>
    </cfRule>
  </conditionalFormatting>
  <conditionalFormatting sqref="R70">
    <cfRule type="expression" dxfId="987" priority="1334">
      <formula>R70=""</formula>
    </cfRule>
  </conditionalFormatting>
  <conditionalFormatting sqref="U70">
    <cfRule type="expression" dxfId="986" priority="1277">
      <formula>U70=""</formula>
    </cfRule>
  </conditionalFormatting>
  <conditionalFormatting sqref="X70">
    <cfRule type="expression" dxfId="985" priority="1276">
      <formula>X70=""</formula>
    </cfRule>
  </conditionalFormatting>
  <conditionalFormatting sqref="AA70">
    <cfRule type="expression" dxfId="984" priority="1328">
      <formula>AA70=""</formula>
    </cfRule>
  </conditionalFormatting>
  <conditionalFormatting sqref="AD70">
    <cfRule type="expression" dxfId="983" priority="1326">
      <formula>AD70=""</formula>
    </cfRule>
  </conditionalFormatting>
  <conditionalFormatting sqref="AG70">
    <cfRule type="expression" dxfId="982" priority="1324">
      <formula>AG70=""</formula>
    </cfRule>
  </conditionalFormatting>
  <conditionalFormatting sqref="AJ70">
    <cfRule type="expression" dxfId="981" priority="1322">
      <formula>AJ70=""</formula>
    </cfRule>
  </conditionalFormatting>
  <conditionalFormatting sqref="AM70">
    <cfRule type="expression" dxfId="980" priority="1320">
      <formula>AM70=""</formula>
    </cfRule>
  </conditionalFormatting>
  <conditionalFormatting sqref="AP70">
    <cfRule type="expression" dxfId="979" priority="1316">
      <formula>AP70=""</formula>
    </cfRule>
  </conditionalFormatting>
  <conditionalFormatting sqref="AS70">
    <cfRule type="expression" dxfId="978" priority="1314">
      <formula>AS70=""</formula>
    </cfRule>
  </conditionalFormatting>
  <conditionalFormatting sqref="AV70">
    <cfRule type="expression" dxfId="977" priority="1312">
      <formula>AV70=""</formula>
    </cfRule>
  </conditionalFormatting>
  <conditionalFormatting sqref="AY70">
    <cfRule type="expression" dxfId="976" priority="1310">
      <formula>AY70=""</formula>
    </cfRule>
  </conditionalFormatting>
  <conditionalFormatting sqref="BB70">
    <cfRule type="expression" dxfId="975" priority="1308">
      <formula>BB70=""</formula>
    </cfRule>
  </conditionalFormatting>
  <conditionalFormatting sqref="BE70">
    <cfRule type="expression" dxfId="974" priority="1306">
      <formula>BE70=""</formula>
    </cfRule>
  </conditionalFormatting>
  <conditionalFormatting sqref="BH70">
    <cfRule type="expression" dxfId="973" priority="1304">
      <formula>BH70=""</formula>
    </cfRule>
  </conditionalFormatting>
  <conditionalFormatting sqref="BK70">
    <cfRule type="expression" dxfId="972" priority="1302">
      <formula>BK70=""</formula>
    </cfRule>
  </conditionalFormatting>
  <conditionalFormatting sqref="BN70">
    <cfRule type="expression" dxfId="971" priority="1300">
      <formula>BN70=""</formula>
    </cfRule>
  </conditionalFormatting>
  <conditionalFormatting sqref="BQ70">
    <cfRule type="expression" dxfId="970" priority="1298">
      <formula>BQ70=""</formula>
    </cfRule>
  </conditionalFormatting>
  <conditionalFormatting sqref="BT70">
    <cfRule type="expression" dxfId="969" priority="1296">
      <formula>BT70=""</formula>
    </cfRule>
  </conditionalFormatting>
  <conditionalFormatting sqref="BW70">
    <cfRule type="expression" dxfId="968" priority="1294">
      <formula>BW70=""</formula>
    </cfRule>
  </conditionalFormatting>
  <conditionalFormatting sqref="BZ70">
    <cfRule type="expression" dxfId="967" priority="1292">
      <formula>BZ70=""</formula>
    </cfRule>
  </conditionalFormatting>
  <conditionalFormatting sqref="CC70">
    <cfRule type="expression" dxfId="966" priority="1290">
      <formula>CC70=""</formula>
    </cfRule>
  </conditionalFormatting>
  <conditionalFormatting sqref="CF70">
    <cfRule type="expression" dxfId="965" priority="1288">
      <formula>CF70=""</formula>
    </cfRule>
  </conditionalFormatting>
  <conditionalFormatting sqref="CI70">
    <cfRule type="expression" dxfId="964" priority="1286">
      <formula>CI70=""</formula>
    </cfRule>
  </conditionalFormatting>
  <conditionalFormatting sqref="CL70">
    <cfRule type="expression" dxfId="963" priority="1284">
      <formula>CL70=""</formula>
    </cfRule>
  </conditionalFormatting>
  <conditionalFormatting sqref="CO70">
    <cfRule type="expression" dxfId="962" priority="1282">
      <formula>CO70=""</formula>
    </cfRule>
  </conditionalFormatting>
  <conditionalFormatting sqref="I72">
    <cfRule type="expression" dxfId="961" priority="1252">
      <formula>I72=""</formula>
    </cfRule>
  </conditionalFormatting>
  <conditionalFormatting sqref="I73">
    <cfRule type="expression" dxfId="960" priority="1251">
      <formula>I73=""</formula>
    </cfRule>
  </conditionalFormatting>
  <conditionalFormatting sqref="I76">
    <cfRule type="expression" dxfId="959" priority="1250">
      <formula>I76=""</formula>
    </cfRule>
  </conditionalFormatting>
  <conditionalFormatting sqref="L72">
    <cfRule type="expression" dxfId="958" priority="1280">
      <formula>L72=""</formula>
    </cfRule>
  </conditionalFormatting>
  <conditionalFormatting sqref="L73">
    <cfRule type="expression" dxfId="957" priority="1247">
      <formula>L73=""</formula>
    </cfRule>
  </conditionalFormatting>
  <conditionalFormatting sqref="L76">
    <cfRule type="expression" dxfId="956" priority="1246">
      <formula>L76=""</formula>
    </cfRule>
  </conditionalFormatting>
  <conditionalFormatting sqref="O72">
    <cfRule type="expression" dxfId="955" priority="1279">
      <formula>O72=""</formula>
    </cfRule>
  </conditionalFormatting>
  <conditionalFormatting sqref="O73">
    <cfRule type="expression" dxfId="954" priority="1243">
      <formula>O73=""</formula>
    </cfRule>
  </conditionalFormatting>
  <conditionalFormatting sqref="O76">
    <cfRule type="expression" dxfId="953" priority="1242">
      <formula>O76=""</formula>
    </cfRule>
  </conditionalFormatting>
  <conditionalFormatting sqref="R72">
    <cfRule type="expression" dxfId="952" priority="1278">
      <formula>R72=""</formula>
    </cfRule>
  </conditionalFormatting>
  <conditionalFormatting sqref="R73">
    <cfRule type="expression" dxfId="951" priority="1239">
      <formula>R73=""</formula>
    </cfRule>
  </conditionalFormatting>
  <conditionalFormatting sqref="R76">
    <cfRule type="expression" dxfId="950" priority="1238">
      <formula>R76=""</formula>
    </cfRule>
  </conditionalFormatting>
  <conditionalFormatting sqref="U72">
    <cfRule type="expression" dxfId="949" priority="1235">
      <formula>U72=""</formula>
    </cfRule>
  </conditionalFormatting>
  <conditionalFormatting sqref="U73">
    <cfRule type="expression" dxfId="948" priority="1234">
      <formula>U73=""</formula>
    </cfRule>
  </conditionalFormatting>
  <conditionalFormatting sqref="U76">
    <cfRule type="expression" dxfId="947" priority="1233">
      <formula>U76=""</formula>
    </cfRule>
  </conditionalFormatting>
  <conditionalFormatting sqref="X72">
    <cfRule type="expression" dxfId="946" priority="1231">
      <formula>X72=""</formula>
    </cfRule>
  </conditionalFormatting>
  <conditionalFormatting sqref="X73">
    <cfRule type="expression" dxfId="945" priority="1230">
      <formula>X73=""</formula>
    </cfRule>
  </conditionalFormatting>
  <conditionalFormatting sqref="X76">
    <cfRule type="expression" dxfId="944" priority="1229">
      <formula>X76=""</formula>
    </cfRule>
  </conditionalFormatting>
  <conditionalFormatting sqref="AA72">
    <cfRule type="expression" dxfId="943" priority="1275">
      <formula>AA72=""</formula>
    </cfRule>
  </conditionalFormatting>
  <conditionalFormatting sqref="AA73">
    <cfRule type="expression" dxfId="942" priority="1227">
      <formula>AA73=""</formula>
    </cfRule>
  </conditionalFormatting>
  <conditionalFormatting sqref="AA76">
    <cfRule type="expression" dxfId="941" priority="1226">
      <formula>AA76=""</formula>
    </cfRule>
  </conditionalFormatting>
  <conditionalFormatting sqref="AD72">
    <cfRule type="expression" dxfId="940" priority="1274">
      <formula>AD72=""</formula>
    </cfRule>
  </conditionalFormatting>
  <conditionalFormatting sqref="AD73">
    <cfRule type="expression" dxfId="939" priority="1223">
      <formula>AD73=""</formula>
    </cfRule>
  </conditionalFormatting>
  <conditionalFormatting sqref="AD76">
    <cfRule type="expression" dxfId="938" priority="1222">
      <formula>AD76=""</formula>
    </cfRule>
  </conditionalFormatting>
  <conditionalFormatting sqref="AG72">
    <cfRule type="expression" dxfId="937" priority="1273">
      <formula>AG72=""</formula>
    </cfRule>
  </conditionalFormatting>
  <conditionalFormatting sqref="AG73">
    <cfRule type="expression" dxfId="936" priority="1219">
      <formula>AG73=""</formula>
    </cfRule>
  </conditionalFormatting>
  <conditionalFormatting sqref="AG76">
    <cfRule type="expression" dxfId="935" priority="1218">
      <formula>AG76=""</formula>
    </cfRule>
  </conditionalFormatting>
  <conditionalFormatting sqref="AJ72">
    <cfRule type="expression" dxfId="934" priority="1272">
      <formula>AJ72=""</formula>
    </cfRule>
  </conditionalFormatting>
  <conditionalFormatting sqref="AJ73">
    <cfRule type="expression" dxfId="933" priority="1215">
      <formula>AJ73=""</formula>
    </cfRule>
  </conditionalFormatting>
  <conditionalFormatting sqref="AJ76">
    <cfRule type="expression" dxfId="932" priority="1214">
      <formula>AJ76=""</formula>
    </cfRule>
  </conditionalFormatting>
  <conditionalFormatting sqref="AM72">
    <cfRule type="expression" dxfId="931" priority="1271">
      <formula>AM72=""</formula>
    </cfRule>
  </conditionalFormatting>
  <conditionalFormatting sqref="AM73">
    <cfRule type="expression" dxfId="930" priority="1211">
      <formula>AM73=""</formula>
    </cfRule>
  </conditionalFormatting>
  <conditionalFormatting sqref="AM76">
    <cfRule type="expression" dxfId="929" priority="1210">
      <formula>AM76=""</formula>
    </cfRule>
  </conditionalFormatting>
  <conditionalFormatting sqref="AP72">
    <cfRule type="expression" dxfId="928" priority="1270">
      <formula>AP72=""</formula>
    </cfRule>
  </conditionalFormatting>
  <conditionalFormatting sqref="AP73">
    <cfRule type="expression" dxfId="927" priority="1207">
      <formula>AP73=""</formula>
    </cfRule>
  </conditionalFormatting>
  <conditionalFormatting sqref="AP76">
    <cfRule type="expression" dxfId="926" priority="1206">
      <formula>AP76=""</formula>
    </cfRule>
  </conditionalFormatting>
  <conditionalFormatting sqref="AS72">
    <cfRule type="expression" dxfId="925" priority="1269">
      <formula>AS72=""</formula>
    </cfRule>
  </conditionalFormatting>
  <conditionalFormatting sqref="AS73">
    <cfRule type="expression" dxfId="924" priority="1203">
      <formula>AS73=""</formula>
    </cfRule>
  </conditionalFormatting>
  <conditionalFormatting sqref="AS76">
    <cfRule type="expression" dxfId="923" priority="1202">
      <formula>AS76=""</formula>
    </cfRule>
  </conditionalFormatting>
  <conditionalFormatting sqref="AV72">
    <cfRule type="expression" dxfId="922" priority="1268">
      <formula>AV72=""</formula>
    </cfRule>
  </conditionalFormatting>
  <conditionalFormatting sqref="AV73">
    <cfRule type="expression" dxfId="921" priority="1199">
      <formula>AV73=""</formula>
    </cfRule>
  </conditionalFormatting>
  <conditionalFormatting sqref="AV76">
    <cfRule type="expression" dxfId="920" priority="1198">
      <formula>AV76=""</formula>
    </cfRule>
  </conditionalFormatting>
  <conditionalFormatting sqref="AY72">
    <cfRule type="expression" dxfId="919" priority="1267">
      <formula>AY72=""</formula>
    </cfRule>
  </conditionalFormatting>
  <conditionalFormatting sqref="AY73">
    <cfRule type="expression" dxfId="918" priority="1195">
      <formula>AY73=""</formula>
    </cfRule>
  </conditionalFormatting>
  <conditionalFormatting sqref="AY76">
    <cfRule type="expression" dxfId="917" priority="1194">
      <formula>AY76=""</formula>
    </cfRule>
  </conditionalFormatting>
  <conditionalFormatting sqref="BB72">
    <cfRule type="expression" dxfId="916" priority="1266">
      <formula>BB72=""</formula>
    </cfRule>
  </conditionalFormatting>
  <conditionalFormatting sqref="BB73">
    <cfRule type="expression" dxfId="915" priority="1191">
      <formula>BB73=""</formula>
    </cfRule>
  </conditionalFormatting>
  <conditionalFormatting sqref="BB76">
    <cfRule type="expression" dxfId="914" priority="1190">
      <formula>BB76=""</formula>
    </cfRule>
  </conditionalFormatting>
  <conditionalFormatting sqref="BE72">
    <cfRule type="expression" dxfId="913" priority="1265">
      <formula>BE72=""</formula>
    </cfRule>
  </conditionalFormatting>
  <conditionalFormatting sqref="BE73">
    <cfRule type="expression" dxfId="912" priority="1187">
      <formula>BE73=""</formula>
    </cfRule>
  </conditionalFormatting>
  <conditionalFormatting sqref="BE76">
    <cfRule type="expression" dxfId="911" priority="1186">
      <formula>BE76=""</formula>
    </cfRule>
  </conditionalFormatting>
  <conditionalFormatting sqref="BH72">
    <cfRule type="expression" dxfId="910" priority="1264">
      <formula>BH72=""</formula>
    </cfRule>
  </conditionalFormatting>
  <conditionalFormatting sqref="BH73">
    <cfRule type="expression" dxfId="909" priority="1183">
      <formula>BH73=""</formula>
    </cfRule>
  </conditionalFormatting>
  <conditionalFormatting sqref="BH76">
    <cfRule type="expression" dxfId="908" priority="1182">
      <formula>BH76=""</formula>
    </cfRule>
  </conditionalFormatting>
  <conditionalFormatting sqref="BK72">
    <cfRule type="expression" dxfId="907" priority="1263">
      <formula>BK72=""</formula>
    </cfRule>
  </conditionalFormatting>
  <conditionalFormatting sqref="BK73">
    <cfRule type="expression" dxfId="906" priority="1179">
      <formula>BK73=""</formula>
    </cfRule>
  </conditionalFormatting>
  <conditionalFormatting sqref="BK76">
    <cfRule type="expression" dxfId="905" priority="1178">
      <formula>BK76=""</formula>
    </cfRule>
  </conditionalFormatting>
  <conditionalFormatting sqref="BN72">
    <cfRule type="expression" dxfId="904" priority="1262">
      <formula>BN72=""</formula>
    </cfRule>
  </conditionalFormatting>
  <conditionalFormatting sqref="BN73">
    <cfRule type="expression" dxfId="903" priority="1175">
      <formula>BN73=""</formula>
    </cfRule>
  </conditionalFormatting>
  <conditionalFormatting sqref="BN76">
    <cfRule type="expression" dxfId="902" priority="1174">
      <formula>BN76=""</formula>
    </cfRule>
  </conditionalFormatting>
  <conditionalFormatting sqref="BQ72">
    <cfRule type="expression" dxfId="901" priority="1261">
      <formula>BQ72=""</formula>
    </cfRule>
  </conditionalFormatting>
  <conditionalFormatting sqref="BQ73">
    <cfRule type="expression" dxfId="900" priority="1171">
      <formula>BQ73=""</formula>
    </cfRule>
  </conditionalFormatting>
  <conditionalFormatting sqref="BQ76">
    <cfRule type="expression" dxfId="899" priority="1170">
      <formula>BQ76=""</formula>
    </cfRule>
  </conditionalFormatting>
  <conditionalFormatting sqref="BT72">
    <cfRule type="expression" dxfId="898" priority="1260">
      <formula>BT72=""</formula>
    </cfRule>
  </conditionalFormatting>
  <conditionalFormatting sqref="BT73">
    <cfRule type="expression" dxfId="897" priority="1167">
      <formula>BT73=""</formula>
    </cfRule>
  </conditionalFormatting>
  <conditionalFormatting sqref="BT76">
    <cfRule type="expression" dxfId="896" priority="1166">
      <formula>BT76=""</formula>
    </cfRule>
  </conditionalFormatting>
  <conditionalFormatting sqref="BW72">
    <cfRule type="expression" dxfId="895" priority="1259">
      <formula>BW72=""</formula>
    </cfRule>
  </conditionalFormatting>
  <conditionalFormatting sqref="BW73">
    <cfRule type="expression" dxfId="894" priority="1163">
      <formula>BW73=""</formula>
    </cfRule>
  </conditionalFormatting>
  <conditionalFormatting sqref="BW76">
    <cfRule type="expression" dxfId="893" priority="1162">
      <formula>BW76=""</formula>
    </cfRule>
  </conditionalFormatting>
  <conditionalFormatting sqref="BZ72">
    <cfRule type="expression" dxfId="892" priority="1258">
      <formula>BZ72=""</formula>
    </cfRule>
  </conditionalFormatting>
  <conditionalFormatting sqref="BZ73">
    <cfRule type="expression" dxfId="891" priority="1159">
      <formula>BZ73=""</formula>
    </cfRule>
  </conditionalFormatting>
  <conditionalFormatting sqref="BZ76">
    <cfRule type="expression" dxfId="890" priority="1158">
      <formula>BZ76=""</formula>
    </cfRule>
  </conditionalFormatting>
  <conditionalFormatting sqref="CC72">
    <cfRule type="expression" dxfId="889" priority="1257">
      <formula>CC72=""</formula>
    </cfRule>
  </conditionalFormatting>
  <conditionalFormatting sqref="CC73">
    <cfRule type="expression" dxfId="888" priority="1155">
      <formula>CC73=""</formula>
    </cfRule>
  </conditionalFormatting>
  <conditionalFormatting sqref="CC76">
    <cfRule type="expression" dxfId="887" priority="1154">
      <formula>CC76=""</formula>
    </cfRule>
  </conditionalFormatting>
  <conditionalFormatting sqref="CF72">
    <cfRule type="expression" dxfId="886" priority="1256">
      <formula>CF72=""</formula>
    </cfRule>
  </conditionalFormatting>
  <conditionalFormatting sqref="CF73">
    <cfRule type="expression" dxfId="885" priority="1151">
      <formula>CF73=""</formula>
    </cfRule>
  </conditionalFormatting>
  <conditionalFormatting sqref="CF76">
    <cfRule type="expression" dxfId="884" priority="1150">
      <formula>CF76=""</formula>
    </cfRule>
  </conditionalFormatting>
  <conditionalFormatting sqref="CI72">
    <cfRule type="expression" dxfId="883" priority="1255">
      <formula>CI72=""</formula>
    </cfRule>
  </conditionalFormatting>
  <conditionalFormatting sqref="CI73">
    <cfRule type="expression" dxfId="882" priority="1147">
      <formula>CI73=""</formula>
    </cfRule>
  </conditionalFormatting>
  <conditionalFormatting sqref="CI76">
    <cfRule type="expression" dxfId="881" priority="1146">
      <formula>CI76=""</formula>
    </cfRule>
  </conditionalFormatting>
  <conditionalFormatting sqref="CL72">
    <cfRule type="expression" dxfId="880" priority="1254">
      <formula>CL72=""</formula>
    </cfRule>
  </conditionalFormatting>
  <conditionalFormatting sqref="CL73">
    <cfRule type="expression" dxfId="879" priority="1143">
      <formula>CL73=""</formula>
    </cfRule>
  </conditionalFormatting>
  <conditionalFormatting sqref="CL76">
    <cfRule type="expression" dxfId="878" priority="1142">
      <formula>CL76=""</formula>
    </cfRule>
  </conditionalFormatting>
  <conditionalFormatting sqref="CO72">
    <cfRule type="expression" dxfId="877" priority="1253">
      <formula>CO72=""</formula>
    </cfRule>
  </conditionalFormatting>
  <conditionalFormatting sqref="CO73">
    <cfRule type="expression" dxfId="876" priority="1139">
      <formula>CO73=""</formula>
    </cfRule>
  </conditionalFormatting>
  <conditionalFormatting sqref="CO76">
    <cfRule type="expression" dxfId="875" priority="1138">
      <formula>CO76=""</formula>
    </cfRule>
  </conditionalFormatting>
  <conditionalFormatting sqref="F80:CQ82">
    <cfRule type="expression" dxfId="874" priority="1631">
      <formula>F80=""</formula>
    </cfRule>
  </conditionalFormatting>
  <conditionalFormatting sqref="F84:CQ87">
    <cfRule type="expression" dxfId="873" priority="1516">
      <formula>F84=""</formula>
    </cfRule>
  </conditionalFormatting>
  <conditionalFormatting sqref="F89:CQ89">
    <cfRule type="expression" dxfId="872" priority="1048">
      <formula>F89=""</formula>
    </cfRule>
  </conditionalFormatting>
  <conditionalFormatting sqref="CO13 CO15 CL13 CL15 CI13 CI15 CF15 CF13 CC13 CC15 BZ13 BZ15 BW15 BW13 BT13 BT15 BQ15 BQ13 BN13 BN15 BK15 BK13 BH13 BH15 BE13 BE15 BB13 BB15 AY15 AY13 AV13 AV15 AS15 AS13 AP13 AP15 AM13 AM15 AJ15 AJ13 AG13 AG15 AD13 AD15 AA15 AA13 X13 X15 U13 U15 R15 R13 O13 O15 L13 L15 I13 I15 F13 F15">
    <cfRule type="iconSet" priority="1000">
      <iconSet iconSet="3Symbols" showValue="0">
        <cfvo type="percent" val="0"/>
        <cfvo type="num" val="0"/>
        <cfvo type="num" val="1"/>
      </iconSet>
    </cfRule>
  </conditionalFormatting>
  <conditionalFormatting sqref="I37 L37 O37 R37 U37 X37 AA37 AD37 AG37 AJ37 AM37 AP37 AS37 AV37 AY37 BB37 BE37 BH37 BK37 BN37 BQ37 BT37 BW37 BZ37 CC37 CF37 CI37 CL37 CO37">
    <cfRule type="iconSet" priority="852">
      <iconSet iconSet="3Symbols" showValue="0">
        <cfvo type="percent" val="0"/>
        <cfvo type="num" val="0"/>
        <cfvo type="num" val="1"/>
      </iconSet>
    </cfRule>
  </conditionalFormatting>
  <conditionalFormatting sqref="I44 L44 O44 R44 U44 X44 AA44 AD44 AG44 AJ44 AM44 AP44 AS44 AV44 AY44 BB44 BE44 BH44 BK44 BN44 BQ44 BT44 BW44 BZ44 CC44 CF44 CI44 CL44 CO44">
    <cfRule type="iconSet" priority="922">
      <iconSet iconSet="3Symbols" showValue="0">
        <cfvo type="percent" val="0"/>
        <cfvo type="num" val="0"/>
        <cfvo type="num" val="1"/>
      </iconSet>
    </cfRule>
  </conditionalFormatting>
  <conditionalFormatting sqref="I49 L49 O49 R49 U49 X49 AA49 AD49 AG49 AJ49 AM49 AP49 AS49 AV49 AY49 BB49 BE49 BH49 BK49 BN49 BQ49 BT49 BW49 BZ49 CC49 CF49 CI49 CL49 CO49">
    <cfRule type="iconSet" priority="919">
      <iconSet iconSet="3Symbols" showValue="0">
        <cfvo type="percent" val="0"/>
        <cfvo type="num" val="0"/>
        <cfvo type="num" val="1"/>
      </iconSet>
    </cfRule>
  </conditionalFormatting>
  <conditionalFormatting sqref="I52 L52 O52 R52 U52 X52 AA52 AD52 AG52 AJ52 AM52 AP52 AS52 AV52 AY52 BB52 BE52 BH52 BK52 BN52 BQ52 BT52 BW52 BZ52 CC52 CF52 CI52 CL52 CO52">
    <cfRule type="iconSet" priority="917">
      <iconSet iconSet="3Symbols" showValue="0">
        <cfvo type="percent" val="0"/>
        <cfvo type="num" val="0"/>
        <cfvo type="num" val="1"/>
      </iconSet>
    </cfRule>
  </conditionalFormatting>
  <conditionalFormatting sqref="I57 L57 O57 R57 U57 X57 AA57 AD57 AG57 AJ57 AM57 AP57 AS57 AV57 AY57 BB57 BE57 BH57 BK57 BN57 BQ57 BT57 BW57 BZ57 CC57 CF57 CI57 CL57 CO57">
    <cfRule type="iconSet" priority="848">
      <iconSet iconSet="3Symbols" showValue="0">
        <cfvo type="percent" val="0"/>
        <cfvo type="num" val="0"/>
        <cfvo type="num" val="1"/>
      </iconSet>
    </cfRule>
  </conditionalFormatting>
  <conditionalFormatting sqref="I78 L78 O78 R78 U78 X78 AA78 AD78 AG78 AJ78 AM78 AP78 AS78 AV78 AY78 BB78 BE78 BH78 BK78 BN78 BQ78 BT78 BW78 BZ78 CC78 CF78 CI78 CL78 CO78">
    <cfRule type="iconSet" priority="915">
      <iconSet iconSet="3Symbols" showValue="0">
        <cfvo type="percent" val="0"/>
        <cfvo type="num" val="0"/>
        <cfvo type="num" val="1"/>
      </iconSet>
    </cfRule>
  </conditionalFormatting>
  <conditionalFormatting sqref="I83 L83 O83 R83 U83 X83 AA83 AD83 AG83 AJ83 AM83 AP83 AS83 AV83 AY83 BB83 BE83 BH83 BK83 BN83 BQ83 BT83 BW83 BZ83 CC83 CF83 CI83 CL83 CO83">
    <cfRule type="iconSet" priority="846">
      <iconSet iconSet="3Symbols" showValue="0">
        <cfvo type="percent" val="0"/>
        <cfvo type="num" val="0"/>
        <cfvo type="num" val="1"/>
      </iconSet>
    </cfRule>
  </conditionalFormatting>
  <conditionalFormatting sqref="I88 L88 O88 R88 U88 X88 AA88 AD88 AG88 AJ88 AM88 AP88 AS88 AV88 AY88 BB88 BE88 BH88 BK88 BN88 BQ88 BT88 BW88 BZ88 CC88 CF88 CI88 CL88 CO88">
    <cfRule type="iconSet" priority="845">
      <iconSet iconSet="3Symbols" showValue="0">
        <cfvo type="percent" val="0"/>
        <cfvo type="num" val="0"/>
        <cfvo type="num" val="1"/>
      </iconSet>
    </cfRule>
  </conditionalFormatting>
  <conditionalFormatting sqref="F90 I90 L90 O90 R90 U90 X90 AA90 AD90 AG90 AJ90 AM90 AP90 AS90 AV90 AY90 BB90 BE90 BH90 BK90 BN90 BQ90 BT90 BW90 BZ90 CC90 CF90 CI90 CL90 CO90">
    <cfRule type="iconSet" priority="924">
      <iconSet iconSet="3Symbols" showValue="0">
        <cfvo type="percent" val="0"/>
        <cfvo type="num" val="0"/>
        <cfvo type="num" val="1"/>
      </iconSet>
    </cfRule>
  </conditionalFormatting>
  <conditionalFormatting sqref="F92:CQ92">
    <cfRule type="expression" dxfId="871" priority="61">
      <formula>F$92&lt;&gt;""</formula>
    </cfRule>
    <cfRule type="expression" dxfId="870" priority="913">
      <formula>ISERROR(SEARCH("items",F91))=FALSE</formula>
    </cfRule>
  </conditionalFormatting>
  <conditionalFormatting sqref="D24:D28">
    <cfRule type="expression" dxfId="869" priority="662">
      <formula>E24&lt;&gt;""</formula>
    </cfRule>
  </conditionalFormatting>
  <conditionalFormatting sqref="I29">
    <cfRule type="iconSet" priority="601">
      <iconSet iconSet="3Symbols" showValue="0">
        <cfvo type="percent" val="0"/>
        <cfvo type="num" val="0"/>
        <cfvo type="num" val="1"/>
      </iconSet>
    </cfRule>
  </conditionalFormatting>
  <conditionalFormatting sqref="L29">
    <cfRule type="iconSet" priority="599">
      <iconSet iconSet="3Symbols" showValue="0">
        <cfvo type="percent" val="0"/>
        <cfvo type="num" val="0"/>
        <cfvo type="num" val="1"/>
      </iconSet>
    </cfRule>
  </conditionalFormatting>
  <conditionalFormatting sqref="O29">
    <cfRule type="iconSet" priority="598">
      <iconSet iconSet="3Symbols" showValue="0">
        <cfvo type="percent" val="0"/>
        <cfvo type="num" val="0"/>
        <cfvo type="num" val="1"/>
      </iconSet>
    </cfRule>
  </conditionalFormatting>
  <conditionalFormatting sqref="R29">
    <cfRule type="iconSet" priority="597">
      <iconSet iconSet="3Symbols" showValue="0">
        <cfvo type="percent" val="0"/>
        <cfvo type="num" val="0"/>
        <cfvo type="num" val="1"/>
      </iconSet>
    </cfRule>
  </conditionalFormatting>
  <conditionalFormatting sqref="U29">
    <cfRule type="iconSet" priority="596">
      <iconSet iconSet="3Symbols" showValue="0">
        <cfvo type="percent" val="0"/>
        <cfvo type="num" val="0"/>
        <cfvo type="num" val="1"/>
      </iconSet>
    </cfRule>
  </conditionalFormatting>
  <conditionalFormatting sqref="X29">
    <cfRule type="iconSet" priority="595">
      <iconSet iconSet="3Symbols" showValue="0">
        <cfvo type="percent" val="0"/>
        <cfvo type="num" val="0"/>
        <cfvo type="num" val="1"/>
      </iconSet>
    </cfRule>
  </conditionalFormatting>
  <conditionalFormatting sqref="AA29">
    <cfRule type="iconSet" priority="594">
      <iconSet iconSet="3Symbols" showValue="0">
        <cfvo type="percent" val="0"/>
        <cfvo type="num" val="0"/>
        <cfvo type="num" val="1"/>
      </iconSet>
    </cfRule>
  </conditionalFormatting>
  <conditionalFormatting sqref="AD29">
    <cfRule type="iconSet" priority="593">
      <iconSet iconSet="3Symbols" showValue="0">
        <cfvo type="percent" val="0"/>
        <cfvo type="num" val="0"/>
        <cfvo type="num" val="1"/>
      </iconSet>
    </cfRule>
  </conditionalFormatting>
  <conditionalFormatting sqref="AG29">
    <cfRule type="iconSet" priority="592">
      <iconSet iconSet="3Symbols" showValue="0">
        <cfvo type="percent" val="0"/>
        <cfvo type="num" val="0"/>
        <cfvo type="num" val="1"/>
      </iconSet>
    </cfRule>
  </conditionalFormatting>
  <conditionalFormatting sqref="AJ29">
    <cfRule type="iconSet" priority="591">
      <iconSet iconSet="3Symbols" showValue="0">
        <cfvo type="percent" val="0"/>
        <cfvo type="num" val="0"/>
        <cfvo type="num" val="1"/>
      </iconSet>
    </cfRule>
  </conditionalFormatting>
  <conditionalFormatting sqref="AM29">
    <cfRule type="iconSet" priority="590">
      <iconSet iconSet="3Symbols" showValue="0">
        <cfvo type="percent" val="0"/>
        <cfvo type="num" val="0"/>
        <cfvo type="num" val="1"/>
      </iconSet>
    </cfRule>
  </conditionalFormatting>
  <conditionalFormatting sqref="AP29">
    <cfRule type="iconSet" priority="589">
      <iconSet iconSet="3Symbols" showValue="0">
        <cfvo type="percent" val="0"/>
        <cfvo type="num" val="0"/>
        <cfvo type="num" val="1"/>
      </iconSet>
    </cfRule>
  </conditionalFormatting>
  <conditionalFormatting sqref="AS29">
    <cfRule type="iconSet" priority="588">
      <iconSet iconSet="3Symbols" showValue="0">
        <cfvo type="percent" val="0"/>
        <cfvo type="num" val="0"/>
        <cfvo type="num" val="1"/>
      </iconSet>
    </cfRule>
  </conditionalFormatting>
  <conditionalFormatting sqref="AV29">
    <cfRule type="iconSet" priority="587">
      <iconSet iconSet="3Symbols" showValue="0">
        <cfvo type="percent" val="0"/>
        <cfvo type="num" val="0"/>
        <cfvo type="num" val="1"/>
      </iconSet>
    </cfRule>
  </conditionalFormatting>
  <conditionalFormatting sqref="AY29">
    <cfRule type="iconSet" priority="586">
      <iconSet iconSet="3Symbols" showValue="0">
        <cfvo type="percent" val="0"/>
        <cfvo type="num" val="0"/>
        <cfvo type="num" val="1"/>
      </iconSet>
    </cfRule>
  </conditionalFormatting>
  <conditionalFormatting sqref="BB29">
    <cfRule type="iconSet" priority="585">
      <iconSet iconSet="3Symbols" showValue="0">
        <cfvo type="percent" val="0"/>
        <cfvo type="num" val="0"/>
        <cfvo type="num" val="1"/>
      </iconSet>
    </cfRule>
  </conditionalFormatting>
  <conditionalFormatting sqref="BE29">
    <cfRule type="iconSet" priority="584">
      <iconSet iconSet="3Symbols" showValue="0">
        <cfvo type="percent" val="0"/>
        <cfvo type="num" val="0"/>
        <cfvo type="num" val="1"/>
      </iconSet>
    </cfRule>
  </conditionalFormatting>
  <conditionalFormatting sqref="BH29">
    <cfRule type="iconSet" priority="583">
      <iconSet iconSet="3Symbols" showValue="0">
        <cfvo type="percent" val="0"/>
        <cfvo type="num" val="0"/>
        <cfvo type="num" val="1"/>
      </iconSet>
    </cfRule>
  </conditionalFormatting>
  <conditionalFormatting sqref="BK29">
    <cfRule type="iconSet" priority="582">
      <iconSet iconSet="3Symbols" showValue="0">
        <cfvo type="percent" val="0"/>
        <cfvo type="num" val="0"/>
        <cfvo type="num" val="1"/>
      </iconSet>
    </cfRule>
  </conditionalFormatting>
  <conditionalFormatting sqref="BN29">
    <cfRule type="iconSet" priority="581">
      <iconSet iconSet="3Symbols" showValue="0">
        <cfvo type="percent" val="0"/>
        <cfvo type="num" val="0"/>
        <cfvo type="num" val="1"/>
      </iconSet>
    </cfRule>
  </conditionalFormatting>
  <conditionalFormatting sqref="BQ29">
    <cfRule type="iconSet" priority="580">
      <iconSet iconSet="3Symbols" showValue="0">
        <cfvo type="percent" val="0"/>
        <cfvo type="num" val="0"/>
        <cfvo type="num" val="1"/>
      </iconSet>
    </cfRule>
  </conditionalFormatting>
  <conditionalFormatting sqref="BT29">
    <cfRule type="iconSet" priority="579">
      <iconSet iconSet="3Symbols" showValue="0">
        <cfvo type="percent" val="0"/>
        <cfvo type="num" val="0"/>
        <cfvo type="num" val="1"/>
      </iconSet>
    </cfRule>
  </conditionalFormatting>
  <conditionalFormatting sqref="BW29">
    <cfRule type="iconSet" priority="578">
      <iconSet iconSet="3Symbols" showValue="0">
        <cfvo type="percent" val="0"/>
        <cfvo type="num" val="0"/>
        <cfvo type="num" val="1"/>
      </iconSet>
    </cfRule>
  </conditionalFormatting>
  <conditionalFormatting sqref="BZ29">
    <cfRule type="iconSet" priority="577">
      <iconSet iconSet="3Symbols" showValue="0">
        <cfvo type="percent" val="0"/>
        <cfvo type="num" val="0"/>
        <cfvo type="num" val="1"/>
      </iconSet>
    </cfRule>
  </conditionalFormatting>
  <conditionalFormatting sqref="CC29">
    <cfRule type="iconSet" priority="576">
      <iconSet iconSet="3Symbols" showValue="0">
        <cfvo type="percent" val="0"/>
        <cfvo type="num" val="0"/>
        <cfvo type="num" val="1"/>
      </iconSet>
    </cfRule>
  </conditionalFormatting>
  <conditionalFormatting sqref="CF29">
    <cfRule type="iconSet" priority="575">
      <iconSet iconSet="3Symbols" showValue="0">
        <cfvo type="percent" val="0"/>
        <cfvo type="num" val="0"/>
        <cfvo type="num" val="1"/>
      </iconSet>
    </cfRule>
  </conditionalFormatting>
  <conditionalFormatting sqref="CI29">
    <cfRule type="iconSet" priority="574">
      <iconSet iconSet="3Symbols" showValue="0">
        <cfvo type="percent" val="0"/>
        <cfvo type="num" val="0"/>
        <cfvo type="num" val="1"/>
      </iconSet>
    </cfRule>
  </conditionalFormatting>
  <conditionalFormatting sqref="CL29">
    <cfRule type="iconSet" priority="573">
      <iconSet iconSet="3Symbols" showValue="0">
        <cfvo type="percent" val="0"/>
        <cfvo type="num" val="0"/>
        <cfvo type="num" val="1"/>
      </iconSet>
    </cfRule>
  </conditionalFormatting>
  <conditionalFormatting sqref="CO29">
    <cfRule type="iconSet" priority="572">
      <iconSet iconSet="3Symbols" showValue="0">
        <cfvo type="percent" val="0"/>
        <cfvo type="num" val="0"/>
        <cfvo type="num" val="1"/>
      </iconSet>
    </cfRule>
  </conditionalFormatting>
  <conditionalFormatting sqref="F38:CQ38">
    <cfRule type="expression" dxfId="868" priority="1629">
      <formula>F38=0</formula>
    </cfRule>
  </conditionalFormatting>
  <conditionalFormatting sqref="F45:CQ46">
    <cfRule type="expression" dxfId="867" priority="1628">
      <formula>F45=0</formula>
    </cfRule>
  </conditionalFormatting>
  <conditionalFormatting sqref="F24:CQ24">
    <cfRule type="expression" dxfId="866" priority="837">
      <formula>$E$24&lt;&gt;""</formula>
    </cfRule>
  </conditionalFormatting>
  <conditionalFormatting sqref="F25:CQ25">
    <cfRule type="expression" dxfId="865" priority="812">
      <formula>$E$25&lt;&gt;""</formula>
    </cfRule>
  </conditionalFormatting>
  <conditionalFormatting sqref="F26:CQ26">
    <cfRule type="expression" dxfId="864" priority="807">
      <formula>$E$26&lt;&gt;""</formula>
    </cfRule>
  </conditionalFormatting>
  <conditionalFormatting sqref="F27:CQ27">
    <cfRule type="expression" dxfId="863" priority="802">
      <formula>$E$27&lt;&gt;""</formula>
    </cfRule>
  </conditionalFormatting>
  <conditionalFormatting sqref="F28:CQ28">
    <cfRule type="expression" dxfId="862" priority="797">
      <formula>$E$28&lt;&gt;""</formula>
    </cfRule>
  </conditionalFormatting>
  <conditionalFormatting sqref="F24:CQ28">
    <cfRule type="expression" dxfId="861" priority="562">
      <formula>F24&lt;&gt;""</formula>
    </cfRule>
  </conditionalFormatting>
  <conditionalFormatting sqref="K60">
    <cfRule type="expression" dxfId="860" priority="560">
      <formula>AND(I60="Yes",K60&lt;&gt;"")</formula>
    </cfRule>
    <cfRule type="expression" dxfId="859" priority="561">
      <formula>I60="Yes"</formula>
    </cfRule>
  </conditionalFormatting>
  <conditionalFormatting sqref="K61">
    <cfRule type="expression" dxfId="858" priority="558">
      <formula>AND(I61="Yes",K61&lt;&gt;"")</formula>
    </cfRule>
    <cfRule type="expression" dxfId="857" priority="559">
      <formula>I61="Yes"</formula>
    </cfRule>
  </conditionalFormatting>
  <conditionalFormatting sqref="N60">
    <cfRule type="expression" dxfId="856" priority="555">
      <formula>AND(L60="Yes",N60&lt;&gt;"")</formula>
    </cfRule>
    <cfRule type="expression" dxfId="855" priority="556">
      <formula>L60="Yes"</formula>
    </cfRule>
  </conditionalFormatting>
  <conditionalFormatting sqref="N61">
    <cfRule type="expression" dxfId="854" priority="553">
      <formula>AND(L61="Yes",N61&lt;&gt;"")</formula>
    </cfRule>
    <cfRule type="expression" dxfId="853" priority="554">
      <formula>L61="Yes"</formula>
    </cfRule>
  </conditionalFormatting>
  <conditionalFormatting sqref="Q60">
    <cfRule type="expression" dxfId="852" priority="550">
      <formula>AND(O60="Yes",Q60&lt;&gt;"")</formula>
    </cfRule>
    <cfRule type="expression" dxfId="851" priority="551">
      <formula>O60="Yes"</formula>
    </cfRule>
  </conditionalFormatting>
  <conditionalFormatting sqref="Q61">
    <cfRule type="expression" dxfId="850" priority="548">
      <formula>AND(O61="Yes",Q61&lt;&gt;"")</formula>
    </cfRule>
    <cfRule type="expression" dxfId="849" priority="549">
      <formula>O61="Yes"</formula>
    </cfRule>
  </conditionalFormatting>
  <conditionalFormatting sqref="T60">
    <cfRule type="expression" dxfId="848" priority="545">
      <formula>AND(R60="Yes",T60&lt;&gt;"")</formula>
    </cfRule>
    <cfRule type="expression" dxfId="847" priority="546">
      <formula>R60="Yes"</formula>
    </cfRule>
  </conditionalFormatting>
  <conditionalFormatting sqref="T61">
    <cfRule type="expression" dxfId="846" priority="543">
      <formula>AND(R61="Yes",T61&lt;&gt;"")</formula>
    </cfRule>
    <cfRule type="expression" dxfId="845" priority="544">
      <formula>R61="Yes"</formula>
    </cfRule>
  </conditionalFormatting>
  <conditionalFormatting sqref="W60">
    <cfRule type="expression" dxfId="844" priority="540">
      <formula>AND(U60="Yes",W60&lt;&gt;"")</formula>
    </cfRule>
    <cfRule type="expression" dxfId="843" priority="541">
      <formula>U60="Yes"</formula>
    </cfRule>
  </conditionalFormatting>
  <conditionalFormatting sqref="W61">
    <cfRule type="expression" dxfId="842" priority="538">
      <formula>AND(U61="Yes",W61&lt;&gt;"")</formula>
    </cfRule>
    <cfRule type="expression" dxfId="841" priority="539">
      <formula>U61="Yes"</formula>
    </cfRule>
  </conditionalFormatting>
  <conditionalFormatting sqref="Z60">
    <cfRule type="expression" dxfId="840" priority="535">
      <formula>AND(X60="Yes",Z60&lt;&gt;"")</formula>
    </cfRule>
    <cfRule type="expression" dxfId="839" priority="536">
      <formula>X60="Yes"</formula>
    </cfRule>
  </conditionalFormatting>
  <conditionalFormatting sqref="Z61">
    <cfRule type="expression" dxfId="838" priority="533">
      <formula>AND(X61="Yes",Z61&lt;&gt;"")</formula>
    </cfRule>
    <cfRule type="expression" dxfId="837" priority="534">
      <formula>X61="Yes"</formula>
    </cfRule>
  </conditionalFormatting>
  <conditionalFormatting sqref="AC60">
    <cfRule type="expression" dxfId="836" priority="530">
      <formula>AND(AA60="Yes",AC60&lt;&gt;"")</formula>
    </cfRule>
    <cfRule type="expression" dxfId="835" priority="531">
      <formula>AA60="Yes"</formula>
    </cfRule>
  </conditionalFormatting>
  <conditionalFormatting sqref="AC61">
    <cfRule type="expression" dxfId="834" priority="528">
      <formula>AND(AA61="Yes",AC61&lt;&gt;"")</formula>
    </cfRule>
    <cfRule type="expression" dxfId="833" priority="529">
      <formula>AA61="Yes"</formula>
    </cfRule>
  </conditionalFormatting>
  <conditionalFormatting sqref="AF60">
    <cfRule type="expression" dxfId="832" priority="525">
      <formula>AND(AD60="Yes",AF60&lt;&gt;"")</formula>
    </cfRule>
    <cfRule type="expression" dxfId="831" priority="526">
      <formula>AD60="Yes"</formula>
    </cfRule>
  </conditionalFormatting>
  <conditionalFormatting sqref="AF61">
    <cfRule type="expression" dxfId="830" priority="523">
      <formula>AND(AD61="Yes",AF61&lt;&gt;"")</formula>
    </cfRule>
    <cfRule type="expression" dxfId="829" priority="524">
      <formula>AD61="Yes"</formula>
    </cfRule>
  </conditionalFormatting>
  <conditionalFormatting sqref="AI60">
    <cfRule type="expression" dxfId="828" priority="520">
      <formula>AND(AG60="Yes",AI60&lt;&gt;"")</formula>
    </cfRule>
    <cfRule type="expression" dxfId="827" priority="521">
      <formula>AG60="Yes"</formula>
    </cfRule>
  </conditionalFormatting>
  <conditionalFormatting sqref="AI61">
    <cfRule type="expression" dxfId="826" priority="518">
      <formula>AND(AG61="Yes",AI61&lt;&gt;"")</formula>
    </cfRule>
    <cfRule type="expression" dxfId="825" priority="519">
      <formula>AG61="Yes"</formula>
    </cfRule>
  </conditionalFormatting>
  <conditionalFormatting sqref="AL60">
    <cfRule type="expression" dxfId="824" priority="510">
      <formula>AND(AJ60="Yes",AL60&lt;&gt;"")</formula>
    </cfRule>
    <cfRule type="expression" dxfId="823" priority="511">
      <formula>AJ60="Yes"</formula>
    </cfRule>
  </conditionalFormatting>
  <conditionalFormatting sqref="AL61">
    <cfRule type="expression" dxfId="822" priority="508">
      <formula>AND(AJ61="Yes",AL61&lt;&gt;"")</formula>
    </cfRule>
    <cfRule type="expression" dxfId="821" priority="509">
      <formula>AJ61="Yes"</formula>
    </cfRule>
  </conditionalFormatting>
  <conditionalFormatting sqref="AO60">
    <cfRule type="expression" dxfId="820" priority="505">
      <formula>AND(AM60="Yes",AO60&lt;&gt;"")</formula>
    </cfRule>
    <cfRule type="expression" dxfId="819" priority="506">
      <formula>AM60="Yes"</formula>
    </cfRule>
  </conditionalFormatting>
  <conditionalFormatting sqref="AO61">
    <cfRule type="expression" dxfId="818" priority="503">
      <formula>AND(AM61="Yes",AO61&lt;&gt;"")</formula>
    </cfRule>
    <cfRule type="expression" dxfId="817" priority="504">
      <formula>AM61="Yes"</formula>
    </cfRule>
  </conditionalFormatting>
  <conditionalFormatting sqref="AR60">
    <cfRule type="expression" dxfId="816" priority="500">
      <formula>AND(AP60="Yes",AR60&lt;&gt;"")</formula>
    </cfRule>
    <cfRule type="expression" dxfId="815" priority="501">
      <formula>AP60="Yes"</formula>
    </cfRule>
  </conditionalFormatting>
  <conditionalFormatting sqref="AR61">
    <cfRule type="expression" dxfId="814" priority="498">
      <formula>AND(AP61="Yes",AR61&lt;&gt;"")</formula>
    </cfRule>
    <cfRule type="expression" dxfId="813" priority="499">
      <formula>AP61="Yes"</formula>
    </cfRule>
  </conditionalFormatting>
  <conditionalFormatting sqref="AU60">
    <cfRule type="expression" dxfId="812" priority="495">
      <formula>AND(AS60="Yes",AU60&lt;&gt;"")</formula>
    </cfRule>
    <cfRule type="expression" dxfId="811" priority="496">
      <formula>AS60="Yes"</formula>
    </cfRule>
  </conditionalFormatting>
  <conditionalFormatting sqref="AU61">
    <cfRule type="expression" dxfId="810" priority="493">
      <formula>AND(AS61="Yes",AU61&lt;&gt;"")</formula>
    </cfRule>
    <cfRule type="expression" dxfId="809" priority="494">
      <formula>AS61="Yes"</formula>
    </cfRule>
  </conditionalFormatting>
  <conditionalFormatting sqref="AX60">
    <cfRule type="expression" dxfId="808" priority="490">
      <formula>AND(AV60="Yes",AX60&lt;&gt;"")</formula>
    </cfRule>
    <cfRule type="expression" dxfId="807" priority="491">
      <formula>AV60="Yes"</formula>
    </cfRule>
  </conditionalFormatting>
  <conditionalFormatting sqref="AX61">
    <cfRule type="expression" dxfId="806" priority="488">
      <formula>AND(AV61="Yes",AX61&lt;&gt;"")</formula>
    </cfRule>
    <cfRule type="expression" dxfId="805" priority="489">
      <formula>AV61="Yes"</formula>
    </cfRule>
  </conditionalFormatting>
  <conditionalFormatting sqref="BA60">
    <cfRule type="expression" dxfId="804" priority="485">
      <formula>AND(AY60="Yes",BA60&lt;&gt;"")</formula>
    </cfRule>
    <cfRule type="expression" dxfId="803" priority="486">
      <formula>AY60="Yes"</formula>
    </cfRule>
  </conditionalFormatting>
  <conditionalFormatting sqref="BA61">
    <cfRule type="expression" dxfId="802" priority="483">
      <formula>AND(AY61="Yes",BA61&lt;&gt;"")</formula>
    </cfRule>
    <cfRule type="expression" dxfId="801" priority="484">
      <formula>AY61="Yes"</formula>
    </cfRule>
  </conditionalFormatting>
  <conditionalFormatting sqref="BD60">
    <cfRule type="expression" dxfId="800" priority="480">
      <formula>AND(BB60="Yes",BD60&lt;&gt;"")</formula>
    </cfRule>
    <cfRule type="expression" dxfId="799" priority="481">
      <formula>BB60="Yes"</formula>
    </cfRule>
  </conditionalFormatting>
  <conditionalFormatting sqref="BD61">
    <cfRule type="expression" dxfId="798" priority="478">
      <formula>AND(BB61="Yes",BD61&lt;&gt;"")</formula>
    </cfRule>
    <cfRule type="expression" dxfId="797" priority="479">
      <formula>BB61="Yes"</formula>
    </cfRule>
  </conditionalFormatting>
  <conditionalFormatting sqref="BG60">
    <cfRule type="expression" dxfId="796" priority="475">
      <formula>AND(BE60="Yes",BG60&lt;&gt;"")</formula>
    </cfRule>
    <cfRule type="expression" dxfId="795" priority="476">
      <formula>BE60="Yes"</formula>
    </cfRule>
  </conditionalFormatting>
  <conditionalFormatting sqref="BG61">
    <cfRule type="expression" dxfId="794" priority="473">
      <formula>AND(BE61="Yes",BG61&lt;&gt;"")</formula>
    </cfRule>
    <cfRule type="expression" dxfId="793" priority="474">
      <formula>BE61="Yes"</formula>
    </cfRule>
  </conditionalFormatting>
  <conditionalFormatting sqref="BJ60">
    <cfRule type="expression" dxfId="792" priority="470">
      <formula>AND(BH60="Yes",BJ60&lt;&gt;"")</formula>
    </cfRule>
    <cfRule type="expression" dxfId="791" priority="471">
      <formula>BH60="Yes"</formula>
    </cfRule>
  </conditionalFormatting>
  <conditionalFormatting sqref="BJ61">
    <cfRule type="expression" dxfId="790" priority="468">
      <formula>AND(BH61="Yes",BJ61&lt;&gt;"")</formula>
    </cfRule>
    <cfRule type="expression" dxfId="789" priority="469">
      <formula>BH61="Yes"</formula>
    </cfRule>
  </conditionalFormatting>
  <conditionalFormatting sqref="BM60">
    <cfRule type="expression" dxfId="788" priority="465">
      <formula>AND(BK60="Yes",BM60&lt;&gt;"")</formula>
    </cfRule>
    <cfRule type="expression" dxfId="787" priority="466">
      <formula>BK60="Yes"</formula>
    </cfRule>
  </conditionalFormatting>
  <conditionalFormatting sqref="BM61">
    <cfRule type="expression" dxfId="786" priority="463">
      <formula>AND(BK61="Yes",BM61&lt;&gt;"")</formula>
    </cfRule>
    <cfRule type="expression" dxfId="785" priority="464">
      <formula>BK61="Yes"</formula>
    </cfRule>
  </conditionalFormatting>
  <conditionalFormatting sqref="BP60">
    <cfRule type="expression" dxfId="784" priority="460">
      <formula>AND(BN60="Yes",BP60&lt;&gt;"")</formula>
    </cfRule>
    <cfRule type="expression" dxfId="783" priority="461">
      <formula>BN60="Yes"</formula>
    </cfRule>
  </conditionalFormatting>
  <conditionalFormatting sqref="BP61">
    <cfRule type="expression" dxfId="782" priority="458">
      <formula>AND(BN61="Yes",BP61&lt;&gt;"")</formula>
    </cfRule>
    <cfRule type="expression" dxfId="781" priority="459">
      <formula>BN61="Yes"</formula>
    </cfRule>
  </conditionalFormatting>
  <conditionalFormatting sqref="BS60">
    <cfRule type="expression" dxfId="780" priority="455">
      <formula>AND(BQ60="Yes",BS60&lt;&gt;"")</formula>
    </cfRule>
    <cfRule type="expression" dxfId="779" priority="456">
      <formula>BQ60="Yes"</formula>
    </cfRule>
  </conditionalFormatting>
  <conditionalFormatting sqref="BS61">
    <cfRule type="expression" dxfId="778" priority="453">
      <formula>AND(BQ61="Yes",BS61&lt;&gt;"")</formula>
    </cfRule>
    <cfRule type="expression" dxfId="777" priority="454">
      <formula>BQ61="Yes"</formula>
    </cfRule>
  </conditionalFormatting>
  <conditionalFormatting sqref="BV60">
    <cfRule type="expression" dxfId="776" priority="450">
      <formula>AND(BT60="Yes",BV60&lt;&gt;"")</formula>
    </cfRule>
    <cfRule type="expression" dxfId="775" priority="451">
      <formula>BT60="Yes"</formula>
    </cfRule>
  </conditionalFormatting>
  <conditionalFormatting sqref="BV61">
    <cfRule type="expression" dxfId="774" priority="448">
      <formula>AND(BT61="Yes",BV61&lt;&gt;"")</formula>
    </cfRule>
    <cfRule type="expression" dxfId="773" priority="449">
      <formula>BT61="Yes"</formula>
    </cfRule>
  </conditionalFormatting>
  <conditionalFormatting sqref="BY60">
    <cfRule type="expression" dxfId="772" priority="445">
      <formula>AND(BW60="Yes",BY60&lt;&gt;"")</formula>
    </cfRule>
    <cfRule type="expression" dxfId="771" priority="446">
      <formula>BW60="Yes"</formula>
    </cfRule>
  </conditionalFormatting>
  <conditionalFormatting sqref="BY61">
    <cfRule type="expression" dxfId="770" priority="443">
      <formula>AND(BW61="Yes",BY61&lt;&gt;"")</formula>
    </cfRule>
    <cfRule type="expression" dxfId="769" priority="444">
      <formula>BW61="Yes"</formula>
    </cfRule>
  </conditionalFormatting>
  <conditionalFormatting sqref="CB60">
    <cfRule type="expression" dxfId="768" priority="440">
      <formula>AND(BZ60="Yes",CB60&lt;&gt;"")</formula>
    </cfRule>
    <cfRule type="expression" dxfId="767" priority="441">
      <formula>BZ60="Yes"</formula>
    </cfRule>
  </conditionalFormatting>
  <conditionalFormatting sqref="CB61">
    <cfRule type="expression" dxfId="766" priority="438">
      <formula>AND(BZ61="Yes",CB61&lt;&gt;"")</formula>
    </cfRule>
    <cfRule type="expression" dxfId="765" priority="439">
      <formula>BZ61="Yes"</formula>
    </cfRule>
  </conditionalFormatting>
  <conditionalFormatting sqref="CE60">
    <cfRule type="expression" dxfId="764" priority="435">
      <formula>AND(CC60="Yes",CE60&lt;&gt;"")</formula>
    </cfRule>
    <cfRule type="expression" dxfId="763" priority="436">
      <formula>CC60="Yes"</formula>
    </cfRule>
  </conditionalFormatting>
  <conditionalFormatting sqref="CE61">
    <cfRule type="expression" dxfId="762" priority="433">
      <formula>AND(CC61="Yes",CE61&lt;&gt;"")</formula>
    </cfRule>
    <cfRule type="expression" dxfId="761" priority="434">
      <formula>CC61="Yes"</formula>
    </cfRule>
  </conditionalFormatting>
  <conditionalFormatting sqref="CH60">
    <cfRule type="expression" dxfId="760" priority="430">
      <formula>AND(CF60="Yes",CH60&lt;&gt;"")</formula>
    </cfRule>
    <cfRule type="expression" dxfId="759" priority="431">
      <formula>CF60="Yes"</formula>
    </cfRule>
  </conditionalFormatting>
  <conditionalFormatting sqref="CH61">
    <cfRule type="expression" dxfId="758" priority="428">
      <formula>AND(CF61="Yes",CH61&lt;&gt;"")</formula>
    </cfRule>
    <cfRule type="expression" dxfId="757" priority="429">
      <formula>CF61="Yes"</formula>
    </cfRule>
  </conditionalFormatting>
  <conditionalFormatting sqref="CK60">
    <cfRule type="expression" dxfId="756" priority="425">
      <formula>AND(CI60="Yes",CK60&lt;&gt;"")</formula>
    </cfRule>
    <cfRule type="expression" dxfId="755" priority="426">
      <formula>CI60="Yes"</formula>
    </cfRule>
  </conditionalFormatting>
  <conditionalFormatting sqref="CK61">
    <cfRule type="expression" dxfId="754" priority="423">
      <formula>AND(CI61="Yes",CK61&lt;&gt;"")</formula>
    </cfRule>
    <cfRule type="expression" dxfId="753" priority="424">
      <formula>CI61="Yes"</formula>
    </cfRule>
  </conditionalFormatting>
  <conditionalFormatting sqref="CN60">
    <cfRule type="expression" dxfId="752" priority="420">
      <formula>AND(CL60="Yes",CN60&lt;&gt;"")</formula>
    </cfRule>
    <cfRule type="expression" dxfId="751" priority="421">
      <formula>CL60="Yes"</formula>
    </cfRule>
  </conditionalFormatting>
  <conditionalFormatting sqref="CN61">
    <cfRule type="expression" dxfId="750" priority="418">
      <formula>AND(CL61="Yes",CN61&lt;&gt;"")</formula>
    </cfRule>
    <cfRule type="expression" dxfId="749" priority="419">
      <formula>CL61="Yes"</formula>
    </cfRule>
  </conditionalFormatting>
  <conditionalFormatting sqref="CQ60">
    <cfRule type="expression" dxfId="748" priority="415">
      <formula>AND(CO60="Yes",CQ60&lt;&gt;"")</formula>
    </cfRule>
    <cfRule type="expression" dxfId="747" priority="416">
      <formula>CO60="Yes"</formula>
    </cfRule>
  </conditionalFormatting>
  <conditionalFormatting sqref="CQ61">
    <cfRule type="expression" dxfId="746" priority="413">
      <formula>AND(CO61="Yes",CQ61&lt;&gt;"")</formula>
    </cfRule>
    <cfRule type="expression" dxfId="745" priority="414">
      <formula>CO61="Yes"</formula>
    </cfRule>
  </conditionalFormatting>
  <conditionalFormatting sqref="K63">
    <cfRule type="expression" dxfId="744" priority="410">
      <formula>AND(I63="Yes",K63&lt;&gt;"")</formula>
    </cfRule>
    <cfRule type="expression" dxfId="743" priority="411">
      <formula>I63="Yes"</formula>
    </cfRule>
  </conditionalFormatting>
  <conditionalFormatting sqref="N63">
    <cfRule type="expression" dxfId="742" priority="407">
      <formula>AND(L63="Yes",N63&lt;&gt;"")</formula>
    </cfRule>
    <cfRule type="expression" dxfId="741" priority="408">
      <formula>L63="Yes"</formula>
    </cfRule>
  </conditionalFormatting>
  <conditionalFormatting sqref="Q63">
    <cfRule type="expression" dxfId="740" priority="404">
      <formula>AND(O63="Yes",Q63&lt;&gt;"")</formula>
    </cfRule>
    <cfRule type="expression" dxfId="739" priority="405">
      <formula>O63="Yes"</formula>
    </cfRule>
  </conditionalFormatting>
  <conditionalFormatting sqref="T63">
    <cfRule type="expression" dxfId="738" priority="401">
      <formula>AND(R63="Yes",T63&lt;&gt;"")</formula>
    </cfRule>
    <cfRule type="expression" dxfId="737" priority="402">
      <formula>R63="Yes"</formula>
    </cfRule>
  </conditionalFormatting>
  <conditionalFormatting sqref="W63">
    <cfRule type="expression" dxfId="736" priority="398">
      <formula>AND(U63="Yes",W63&lt;&gt;"")</formula>
    </cfRule>
    <cfRule type="expression" dxfId="735" priority="399">
      <formula>U63="Yes"</formula>
    </cfRule>
  </conditionalFormatting>
  <conditionalFormatting sqref="Z63">
    <cfRule type="expression" dxfId="734" priority="395">
      <formula>AND(X63="Yes",Z63&lt;&gt;"")</formula>
    </cfRule>
    <cfRule type="expression" dxfId="733" priority="396">
      <formula>X63="Yes"</formula>
    </cfRule>
  </conditionalFormatting>
  <conditionalFormatting sqref="AC63">
    <cfRule type="expression" dxfId="732" priority="392">
      <formula>AND(AA63="Yes",AC63&lt;&gt;"")</formula>
    </cfRule>
    <cfRule type="expression" dxfId="731" priority="393">
      <formula>AA63="Yes"</formula>
    </cfRule>
  </conditionalFormatting>
  <conditionalFormatting sqref="AF63">
    <cfRule type="expression" dxfId="730" priority="389">
      <formula>AND(AD63="Yes",AF63&lt;&gt;"")</formula>
    </cfRule>
    <cfRule type="expression" dxfId="729" priority="390">
      <formula>AD63="Yes"</formula>
    </cfRule>
  </conditionalFormatting>
  <conditionalFormatting sqref="AI63">
    <cfRule type="expression" dxfId="728" priority="386">
      <formula>AND(AG63="Yes",AI63&lt;&gt;"")</formula>
    </cfRule>
    <cfRule type="expression" dxfId="727" priority="387">
      <formula>AG63="Yes"</formula>
    </cfRule>
  </conditionalFormatting>
  <conditionalFormatting sqref="AL63">
    <cfRule type="expression" dxfId="726" priority="383">
      <formula>AND(AJ63="Yes",AL63&lt;&gt;"")</formula>
    </cfRule>
    <cfRule type="expression" dxfId="725" priority="384">
      <formula>AJ63="Yes"</formula>
    </cfRule>
  </conditionalFormatting>
  <conditionalFormatting sqref="AO63">
    <cfRule type="expression" dxfId="724" priority="380">
      <formula>AND(AM63="Yes",AO63&lt;&gt;"")</formula>
    </cfRule>
    <cfRule type="expression" dxfId="723" priority="381">
      <formula>AM63="Yes"</formula>
    </cfRule>
  </conditionalFormatting>
  <conditionalFormatting sqref="AR63">
    <cfRule type="expression" dxfId="722" priority="377">
      <formula>AND(AP63="Yes",AR63&lt;&gt;"")</formula>
    </cfRule>
    <cfRule type="expression" dxfId="721" priority="378">
      <formula>AP63="Yes"</formula>
    </cfRule>
  </conditionalFormatting>
  <conditionalFormatting sqref="AU63">
    <cfRule type="expression" dxfId="720" priority="374">
      <formula>AND(AS63="Yes",AU63&lt;&gt;"")</formula>
    </cfRule>
    <cfRule type="expression" dxfId="719" priority="375">
      <formula>AS63="Yes"</formula>
    </cfRule>
  </conditionalFormatting>
  <conditionalFormatting sqref="AX63">
    <cfRule type="expression" dxfId="718" priority="371">
      <formula>AND(AV63="Yes",AX63&lt;&gt;"")</formula>
    </cfRule>
    <cfRule type="expression" dxfId="717" priority="372">
      <formula>AV63="Yes"</formula>
    </cfRule>
  </conditionalFormatting>
  <conditionalFormatting sqref="BA63">
    <cfRule type="expression" dxfId="716" priority="368">
      <formula>AND(AY63="Yes",BA63&lt;&gt;"")</formula>
    </cfRule>
    <cfRule type="expression" dxfId="715" priority="369">
      <formula>AY63="Yes"</formula>
    </cfRule>
  </conditionalFormatting>
  <conditionalFormatting sqref="BD63">
    <cfRule type="expression" dxfId="714" priority="365">
      <formula>AND(BB63="Yes",BD63&lt;&gt;"")</formula>
    </cfRule>
    <cfRule type="expression" dxfId="713" priority="366">
      <formula>BB63="Yes"</formula>
    </cfRule>
  </conditionalFormatting>
  <conditionalFormatting sqref="BG63">
    <cfRule type="expression" dxfId="712" priority="362">
      <formula>AND(BE63="Yes",BG63&lt;&gt;"")</formula>
    </cfRule>
    <cfRule type="expression" dxfId="711" priority="363">
      <formula>BE63="Yes"</formula>
    </cfRule>
  </conditionalFormatting>
  <conditionalFormatting sqref="BJ63">
    <cfRule type="expression" dxfId="710" priority="359">
      <formula>AND(BH63="Yes",BJ63&lt;&gt;"")</formula>
    </cfRule>
    <cfRule type="expression" dxfId="709" priority="360">
      <formula>BH63="Yes"</formula>
    </cfRule>
  </conditionalFormatting>
  <conditionalFormatting sqref="BM63">
    <cfRule type="expression" dxfId="708" priority="356">
      <formula>AND(BK63="Yes",BM63&lt;&gt;"")</formula>
    </cfRule>
    <cfRule type="expression" dxfId="707" priority="357">
      <formula>BK63="Yes"</formula>
    </cfRule>
  </conditionalFormatting>
  <conditionalFormatting sqref="BP63">
    <cfRule type="expression" dxfId="706" priority="353">
      <formula>AND(BN63="Yes",BP63&lt;&gt;"")</formula>
    </cfRule>
    <cfRule type="expression" dxfId="705" priority="354">
      <formula>BN63="Yes"</formula>
    </cfRule>
  </conditionalFormatting>
  <conditionalFormatting sqref="BS63">
    <cfRule type="expression" dxfId="704" priority="350">
      <formula>AND(BQ63="Yes",BS63&lt;&gt;"")</formula>
    </cfRule>
    <cfRule type="expression" dxfId="703" priority="351">
      <formula>BQ63="Yes"</formula>
    </cfRule>
  </conditionalFormatting>
  <conditionalFormatting sqref="BV63">
    <cfRule type="expression" dxfId="702" priority="347">
      <formula>AND(BT63="Yes",BV63&lt;&gt;"")</formula>
    </cfRule>
    <cfRule type="expression" dxfId="701" priority="348">
      <formula>BT63="Yes"</formula>
    </cfRule>
  </conditionalFormatting>
  <conditionalFormatting sqref="BY63">
    <cfRule type="expression" dxfId="700" priority="344">
      <formula>AND(BW63="Yes",BY63&lt;&gt;"")</formula>
    </cfRule>
    <cfRule type="expression" dxfId="699" priority="345">
      <formula>BW63="Yes"</formula>
    </cfRule>
  </conditionalFormatting>
  <conditionalFormatting sqref="CB63">
    <cfRule type="expression" dxfId="698" priority="341">
      <formula>AND(BZ63="Yes",CB63&lt;&gt;"")</formula>
    </cfRule>
    <cfRule type="expression" dxfId="697" priority="342">
      <formula>BZ63="Yes"</formula>
    </cfRule>
  </conditionalFormatting>
  <conditionalFormatting sqref="CE63">
    <cfRule type="expression" dxfId="696" priority="338">
      <formula>AND(CC63="Yes",CE63&lt;&gt;"")</formula>
    </cfRule>
    <cfRule type="expression" dxfId="695" priority="339">
      <formula>CC63="Yes"</formula>
    </cfRule>
  </conditionalFormatting>
  <conditionalFormatting sqref="CH63">
    <cfRule type="expression" dxfId="694" priority="335">
      <formula>AND(CF63="Yes",CH63&lt;&gt;"")</formula>
    </cfRule>
    <cfRule type="expression" dxfId="693" priority="336">
      <formula>CF63="Yes"</formula>
    </cfRule>
  </conditionalFormatting>
  <conditionalFormatting sqref="CK63">
    <cfRule type="expression" dxfId="692" priority="332">
      <formula>AND(CI63="Yes",CK63&lt;&gt;"")</formula>
    </cfRule>
    <cfRule type="expression" dxfId="691" priority="333">
      <formula>CI63="Yes"</formula>
    </cfRule>
  </conditionalFormatting>
  <conditionalFormatting sqref="CN63">
    <cfRule type="expression" dxfId="690" priority="329">
      <formula>AND(CL63="Yes",CN63&lt;&gt;"")</formula>
    </cfRule>
    <cfRule type="expression" dxfId="689" priority="330">
      <formula>CL63="Yes"</formula>
    </cfRule>
  </conditionalFormatting>
  <conditionalFormatting sqref="CQ63">
    <cfRule type="expression" dxfId="688" priority="326">
      <formula>AND(CO63="Yes",CQ63&lt;&gt;"")</formula>
    </cfRule>
    <cfRule type="expression" dxfId="687" priority="327">
      <formula>CO63="Yes"</formula>
    </cfRule>
  </conditionalFormatting>
  <conditionalFormatting sqref="K65:K66">
    <cfRule type="expression" dxfId="686" priority="323">
      <formula>AND(I65="Yes",K65&lt;&gt;"")</formula>
    </cfRule>
    <cfRule type="expression" dxfId="685" priority="324">
      <formula>I65="Yes"</formula>
    </cfRule>
  </conditionalFormatting>
  <conditionalFormatting sqref="N65:N66">
    <cfRule type="expression" dxfId="684" priority="320">
      <formula>AND(L65="Yes",N65&lt;&gt;"")</formula>
    </cfRule>
    <cfRule type="expression" dxfId="683" priority="321">
      <formula>L65="Yes"</formula>
    </cfRule>
  </conditionalFormatting>
  <conditionalFormatting sqref="Q65:Q66">
    <cfRule type="expression" dxfId="682" priority="317">
      <formula>AND(O65="Yes",Q65&lt;&gt;"")</formula>
    </cfRule>
    <cfRule type="expression" dxfId="681" priority="318">
      <formula>O65="Yes"</formula>
    </cfRule>
  </conditionalFormatting>
  <conditionalFormatting sqref="T65:T66">
    <cfRule type="expression" dxfId="680" priority="314">
      <formula>AND(R65="Yes",T65&lt;&gt;"")</formula>
    </cfRule>
    <cfRule type="expression" dxfId="679" priority="315">
      <formula>R65="Yes"</formula>
    </cfRule>
  </conditionalFormatting>
  <conditionalFormatting sqref="W65:W66">
    <cfRule type="expression" dxfId="678" priority="311">
      <formula>AND(U65="Yes",W65&lt;&gt;"")</formula>
    </cfRule>
    <cfRule type="expression" dxfId="677" priority="312">
      <formula>U65="Yes"</formula>
    </cfRule>
  </conditionalFormatting>
  <conditionalFormatting sqref="Z65:Z66">
    <cfRule type="expression" dxfId="676" priority="308">
      <formula>AND(X65="Yes",Z65&lt;&gt;"")</formula>
    </cfRule>
    <cfRule type="expression" dxfId="675" priority="309">
      <formula>X65="Yes"</formula>
    </cfRule>
  </conditionalFormatting>
  <conditionalFormatting sqref="AC65:AC66">
    <cfRule type="expression" dxfId="674" priority="305">
      <formula>AND(AA65="Yes",AC65&lt;&gt;"")</formula>
    </cfRule>
    <cfRule type="expression" dxfId="673" priority="306">
      <formula>AA65="Yes"</formula>
    </cfRule>
  </conditionalFormatting>
  <conditionalFormatting sqref="AF65:AF66">
    <cfRule type="expression" dxfId="672" priority="302">
      <formula>AND(AD65="Yes",AF65&lt;&gt;"")</formula>
    </cfRule>
    <cfRule type="expression" dxfId="671" priority="303">
      <formula>AD65="Yes"</formula>
    </cfRule>
  </conditionalFormatting>
  <conditionalFormatting sqref="AI65:AI66">
    <cfRule type="expression" dxfId="670" priority="299">
      <formula>AND(AG65="Yes",AI65&lt;&gt;"")</formula>
    </cfRule>
    <cfRule type="expression" dxfId="669" priority="300">
      <formula>AG65="Yes"</formula>
    </cfRule>
  </conditionalFormatting>
  <conditionalFormatting sqref="AL65:AL66">
    <cfRule type="expression" dxfId="668" priority="296">
      <formula>AND(AJ65="Yes",AL65&lt;&gt;"")</formula>
    </cfRule>
    <cfRule type="expression" dxfId="667" priority="297">
      <formula>AJ65="Yes"</formula>
    </cfRule>
  </conditionalFormatting>
  <conditionalFormatting sqref="AO65:AO66">
    <cfRule type="expression" dxfId="666" priority="293">
      <formula>AND(AM65="Yes",AO65&lt;&gt;"")</formula>
    </cfRule>
    <cfRule type="expression" dxfId="665" priority="294">
      <formula>AM65="Yes"</formula>
    </cfRule>
  </conditionalFormatting>
  <conditionalFormatting sqref="AR65:AR66">
    <cfRule type="expression" dxfId="664" priority="290">
      <formula>AND(AP65="Yes",AR65&lt;&gt;"")</formula>
    </cfRule>
    <cfRule type="expression" dxfId="663" priority="291">
      <formula>AP65="Yes"</formula>
    </cfRule>
  </conditionalFormatting>
  <conditionalFormatting sqref="AU65:AU66">
    <cfRule type="expression" dxfId="662" priority="287">
      <formula>AND(AS65="Yes",AU65&lt;&gt;"")</formula>
    </cfRule>
    <cfRule type="expression" dxfId="661" priority="288">
      <formula>AS65="Yes"</formula>
    </cfRule>
  </conditionalFormatting>
  <conditionalFormatting sqref="AX65:AX66">
    <cfRule type="expression" dxfId="660" priority="284">
      <formula>AND(AV65="Yes",AX65&lt;&gt;"")</formula>
    </cfRule>
    <cfRule type="expression" dxfId="659" priority="285">
      <formula>AV65="Yes"</formula>
    </cfRule>
  </conditionalFormatting>
  <conditionalFormatting sqref="BA65:BA66">
    <cfRule type="expression" dxfId="658" priority="281">
      <formula>AND(AY65="Yes",BA65&lt;&gt;"")</formula>
    </cfRule>
    <cfRule type="expression" dxfId="657" priority="282">
      <formula>AY65="Yes"</formula>
    </cfRule>
  </conditionalFormatting>
  <conditionalFormatting sqref="BD65:BD66">
    <cfRule type="expression" dxfId="656" priority="278">
      <formula>AND(BB65="Yes",BD65&lt;&gt;"")</formula>
    </cfRule>
    <cfRule type="expression" dxfId="655" priority="279">
      <formula>BB65="Yes"</formula>
    </cfRule>
  </conditionalFormatting>
  <conditionalFormatting sqref="BG65:BG66">
    <cfRule type="expression" dxfId="654" priority="275">
      <formula>AND(BE65="Yes",BG65&lt;&gt;"")</formula>
    </cfRule>
    <cfRule type="expression" dxfId="653" priority="276">
      <formula>BE65="Yes"</formula>
    </cfRule>
  </conditionalFormatting>
  <conditionalFormatting sqref="BJ65:BJ66">
    <cfRule type="expression" dxfId="652" priority="272">
      <formula>AND(BH65="Yes",BJ65&lt;&gt;"")</formula>
    </cfRule>
    <cfRule type="expression" dxfId="651" priority="273">
      <formula>BH65="Yes"</formula>
    </cfRule>
  </conditionalFormatting>
  <conditionalFormatting sqref="BM65:BM66">
    <cfRule type="expression" dxfId="650" priority="269">
      <formula>AND(BK65="Yes",BM65&lt;&gt;"")</formula>
    </cfRule>
    <cfRule type="expression" dxfId="649" priority="270">
      <formula>BK65="Yes"</formula>
    </cfRule>
  </conditionalFormatting>
  <conditionalFormatting sqref="BP65:BP66">
    <cfRule type="expression" dxfId="648" priority="266">
      <formula>AND(BN65="Yes",BP65&lt;&gt;"")</formula>
    </cfRule>
    <cfRule type="expression" dxfId="647" priority="267">
      <formula>BN65="Yes"</formula>
    </cfRule>
  </conditionalFormatting>
  <conditionalFormatting sqref="BS65:BS66">
    <cfRule type="expression" dxfId="646" priority="263">
      <formula>AND(BQ65="Yes",BS65&lt;&gt;"")</formula>
    </cfRule>
    <cfRule type="expression" dxfId="645" priority="264">
      <formula>BQ65="Yes"</formula>
    </cfRule>
  </conditionalFormatting>
  <conditionalFormatting sqref="BV65:BV66">
    <cfRule type="expression" dxfId="644" priority="260">
      <formula>AND(BT65="Yes",BV65&lt;&gt;"")</formula>
    </cfRule>
    <cfRule type="expression" dxfId="643" priority="261">
      <formula>BT65="Yes"</formula>
    </cfRule>
  </conditionalFormatting>
  <conditionalFormatting sqref="BY65:BY66">
    <cfRule type="expression" dxfId="642" priority="257">
      <formula>AND(BW65="Yes",BY65&lt;&gt;"")</formula>
    </cfRule>
    <cfRule type="expression" dxfId="641" priority="258">
      <formula>BW65="Yes"</formula>
    </cfRule>
  </conditionalFormatting>
  <conditionalFormatting sqref="CB65:CB66">
    <cfRule type="expression" dxfId="640" priority="254">
      <formula>AND(BZ65="Yes",CB65&lt;&gt;"")</formula>
    </cfRule>
    <cfRule type="expression" dxfId="639" priority="255">
      <formula>BZ65="Yes"</formula>
    </cfRule>
  </conditionalFormatting>
  <conditionalFormatting sqref="CE65:CE66">
    <cfRule type="expression" dxfId="638" priority="251">
      <formula>AND(CC65="Yes",CE65&lt;&gt;"")</formula>
    </cfRule>
    <cfRule type="expression" dxfId="637" priority="252">
      <formula>CC65="Yes"</formula>
    </cfRule>
  </conditionalFormatting>
  <conditionalFormatting sqref="CH65:CH66">
    <cfRule type="expression" dxfId="636" priority="248">
      <formula>AND(CF65="Yes",CH65&lt;&gt;"")</formula>
    </cfRule>
    <cfRule type="expression" dxfId="635" priority="249">
      <formula>CF65="Yes"</formula>
    </cfRule>
  </conditionalFormatting>
  <conditionalFormatting sqref="CK65:CK66">
    <cfRule type="expression" dxfId="634" priority="245">
      <formula>AND(CI65="Yes",CK65&lt;&gt;"")</formula>
    </cfRule>
    <cfRule type="expression" dxfId="633" priority="246">
      <formula>CI65="Yes"</formula>
    </cfRule>
  </conditionalFormatting>
  <conditionalFormatting sqref="CN65:CN66">
    <cfRule type="expression" dxfId="632" priority="242">
      <formula>AND(CL65="Yes",CN65&lt;&gt;"")</formula>
    </cfRule>
    <cfRule type="expression" dxfId="631" priority="243">
      <formula>CL65="Yes"</formula>
    </cfRule>
  </conditionalFormatting>
  <conditionalFormatting sqref="CQ65:CQ66">
    <cfRule type="expression" dxfId="630" priority="239">
      <formula>AND(CO65="Yes",CQ65&lt;&gt;"")</formula>
    </cfRule>
    <cfRule type="expression" dxfId="629" priority="240">
      <formula>CO65="Yes"</formula>
    </cfRule>
  </conditionalFormatting>
  <conditionalFormatting sqref="K70">
    <cfRule type="expression" dxfId="628" priority="236">
      <formula>AND(I70="Yes",K70&lt;&gt;"")</formula>
    </cfRule>
    <cfRule type="expression" dxfId="627" priority="237">
      <formula>I70="Yes"</formula>
    </cfRule>
  </conditionalFormatting>
  <conditionalFormatting sqref="N70">
    <cfRule type="expression" dxfId="626" priority="233">
      <formula>AND(L70="Yes",N70&lt;&gt;"")</formula>
    </cfRule>
    <cfRule type="expression" dxfId="625" priority="234">
      <formula>L70="Yes"</formula>
    </cfRule>
  </conditionalFormatting>
  <conditionalFormatting sqref="Q70">
    <cfRule type="expression" dxfId="624" priority="230">
      <formula>AND(O70="Yes",Q70&lt;&gt;"")</formula>
    </cfRule>
    <cfRule type="expression" dxfId="623" priority="231">
      <formula>O70="Yes"</formula>
    </cfRule>
  </conditionalFormatting>
  <conditionalFormatting sqref="T70">
    <cfRule type="expression" dxfId="622" priority="227">
      <formula>AND(R70="Yes",T70&lt;&gt;"")</formula>
    </cfRule>
    <cfRule type="expression" dxfId="621" priority="228">
      <formula>R70="Yes"</formula>
    </cfRule>
  </conditionalFormatting>
  <conditionalFormatting sqref="W70">
    <cfRule type="expression" dxfId="620" priority="224">
      <formula>AND(U70="Yes",W70&lt;&gt;"")</formula>
    </cfRule>
    <cfRule type="expression" dxfId="619" priority="225">
      <formula>U70="Yes"</formula>
    </cfRule>
  </conditionalFormatting>
  <conditionalFormatting sqref="Z70">
    <cfRule type="expression" dxfId="618" priority="221">
      <formula>AND(X70="Yes",Z70&lt;&gt;"")</formula>
    </cfRule>
    <cfRule type="expression" dxfId="617" priority="222">
      <formula>X70="Yes"</formula>
    </cfRule>
  </conditionalFormatting>
  <conditionalFormatting sqref="AC70">
    <cfRule type="expression" dxfId="616" priority="218">
      <formula>AND(AA70="Yes",AC70&lt;&gt;"")</formula>
    </cfRule>
    <cfRule type="expression" dxfId="615" priority="219">
      <formula>AA70="Yes"</formula>
    </cfRule>
  </conditionalFormatting>
  <conditionalFormatting sqref="AF70">
    <cfRule type="expression" dxfId="614" priority="215">
      <formula>AND(AD70="Yes",AF70&lt;&gt;"")</formula>
    </cfRule>
    <cfRule type="expression" dxfId="613" priority="216">
      <formula>AD70="Yes"</formula>
    </cfRule>
  </conditionalFormatting>
  <conditionalFormatting sqref="AI70">
    <cfRule type="expression" dxfId="612" priority="212">
      <formula>AND(AG70="Yes",AI70&lt;&gt;"")</formula>
    </cfRule>
    <cfRule type="expression" dxfId="611" priority="213">
      <formula>AG70="Yes"</formula>
    </cfRule>
  </conditionalFormatting>
  <conditionalFormatting sqref="AL70">
    <cfRule type="expression" dxfId="610" priority="209">
      <formula>AND(AJ70="Yes",AL70&lt;&gt;"")</formula>
    </cfRule>
    <cfRule type="expression" dxfId="609" priority="210">
      <formula>AJ70="Yes"</formula>
    </cfRule>
  </conditionalFormatting>
  <conditionalFormatting sqref="AO70">
    <cfRule type="expression" dxfId="608" priority="206">
      <formula>AND(AM70="Yes",AO70&lt;&gt;"")</formula>
    </cfRule>
    <cfRule type="expression" dxfId="607" priority="207">
      <formula>AM70="Yes"</formula>
    </cfRule>
  </conditionalFormatting>
  <conditionalFormatting sqref="AR70">
    <cfRule type="expression" dxfId="606" priority="203">
      <formula>AND(AP70="Yes",AR70&lt;&gt;"")</formula>
    </cfRule>
    <cfRule type="expression" dxfId="605" priority="204">
      <formula>AP70="Yes"</formula>
    </cfRule>
  </conditionalFormatting>
  <conditionalFormatting sqref="AU70">
    <cfRule type="expression" dxfId="604" priority="200">
      <formula>AND(AS70="Yes",AU70&lt;&gt;"")</formula>
    </cfRule>
    <cfRule type="expression" dxfId="603" priority="201">
      <formula>AS70="Yes"</formula>
    </cfRule>
  </conditionalFormatting>
  <conditionalFormatting sqref="AX70">
    <cfRule type="expression" dxfId="602" priority="197">
      <formula>AND(AV70="Yes",AX70&lt;&gt;"")</formula>
    </cfRule>
    <cfRule type="expression" dxfId="601" priority="198">
      <formula>AV70="Yes"</formula>
    </cfRule>
  </conditionalFormatting>
  <conditionalFormatting sqref="BA70">
    <cfRule type="expression" dxfId="600" priority="194">
      <formula>AND(AY70="Yes",BA70&lt;&gt;"")</formula>
    </cfRule>
    <cfRule type="expression" dxfId="599" priority="195">
      <formula>AY70="Yes"</formula>
    </cfRule>
  </conditionalFormatting>
  <conditionalFormatting sqref="BD70">
    <cfRule type="expression" dxfId="598" priority="191">
      <formula>AND(BB70="Yes",BD70&lt;&gt;"")</formula>
    </cfRule>
    <cfRule type="expression" dxfId="597" priority="192">
      <formula>BB70="Yes"</formula>
    </cfRule>
  </conditionalFormatting>
  <conditionalFormatting sqref="BG70">
    <cfRule type="expression" dxfId="596" priority="188">
      <formula>AND(BE70="Yes",BG70&lt;&gt;"")</formula>
    </cfRule>
    <cfRule type="expression" dxfId="595" priority="189">
      <formula>BE70="Yes"</formula>
    </cfRule>
  </conditionalFormatting>
  <conditionalFormatting sqref="BJ70">
    <cfRule type="expression" dxfId="594" priority="185">
      <formula>AND(BH70="Yes",BJ70&lt;&gt;"")</formula>
    </cfRule>
    <cfRule type="expression" dxfId="593" priority="186">
      <formula>BH70="Yes"</formula>
    </cfRule>
  </conditionalFormatting>
  <conditionalFormatting sqref="BM70">
    <cfRule type="expression" dxfId="592" priority="182">
      <formula>AND(BK70="Yes",BM70&lt;&gt;"")</formula>
    </cfRule>
    <cfRule type="expression" dxfId="591" priority="183">
      <formula>BK70="Yes"</formula>
    </cfRule>
  </conditionalFormatting>
  <conditionalFormatting sqref="BP70">
    <cfRule type="expression" dxfId="590" priority="179">
      <formula>AND(BN70="Yes",BP70&lt;&gt;"")</formula>
    </cfRule>
    <cfRule type="expression" dxfId="589" priority="180">
      <formula>BN70="Yes"</formula>
    </cfRule>
  </conditionalFormatting>
  <conditionalFormatting sqref="BS70">
    <cfRule type="expression" dxfId="588" priority="176">
      <formula>AND(BQ70="Yes",BS70&lt;&gt;"")</formula>
    </cfRule>
    <cfRule type="expression" dxfId="587" priority="177">
      <formula>BQ70="Yes"</formula>
    </cfRule>
  </conditionalFormatting>
  <conditionalFormatting sqref="BV70">
    <cfRule type="expression" dxfId="586" priority="173">
      <formula>AND(BT70="Yes",BV70&lt;&gt;"")</formula>
    </cfRule>
    <cfRule type="expression" dxfId="585" priority="174">
      <formula>BT70="Yes"</formula>
    </cfRule>
  </conditionalFormatting>
  <conditionalFormatting sqref="BY70">
    <cfRule type="expression" dxfId="584" priority="170">
      <formula>AND(BW70="Yes",BY70&lt;&gt;"")</formula>
    </cfRule>
    <cfRule type="expression" dxfId="583" priority="171">
      <formula>BW70="Yes"</formula>
    </cfRule>
  </conditionalFormatting>
  <conditionalFormatting sqref="CB70">
    <cfRule type="expression" dxfId="582" priority="167">
      <formula>AND(BZ70="Yes",CB70&lt;&gt;"")</formula>
    </cfRule>
    <cfRule type="expression" dxfId="581" priority="168">
      <formula>BZ70="Yes"</formula>
    </cfRule>
  </conditionalFormatting>
  <conditionalFormatting sqref="CE70">
    <cfRule type="expression" dxfId="580" priority="164">
      <formula>AND(CC70="Yes",CE70&lt;&gt;"")</formula>
    </cfRule>
    <cfRule type="expression" dxfId="579" priority="165">
      <formula>CC70="Yes"</formula>
    </cfRule>
  </conditionalFormatting>
  <conditionalFormatting sqref="CH70">
    <cfRule type="expression" dxfId="578" priority="161">
      <formula>AND(CF70="Yes",CH70&lt;&gt;"")</formula>
    </cfRule>
    <cfRule type="expression" dxfId="577" priority="162">
      <formula>CF70="Yes"</formula>
    </cfRule>
  </conditionalFormatting>
  <conditionalFormatting sqref="CK70">
    <cfRule type="expression" dxfId="576" priority="158">
      <formula>AND(CI70="Yes",CK70&lt;&gt;"")</formula>
    </cfRule>
    <cfRule type="expression" dxfId="575" priority="159">
      <formula>CI70="Yes"</formula>
    </cfRule>
  </conditionalFormatting>
  <conditionalFormatting sqref="CN70">
    <cfRule type="expression" dxfId="574" priority="155">
      <formula>AND(CL70="Yes",CN70&lt;&gt;"")</formula>
    </cfRule>
    <cfRule type="expression" dxfId="573" priority="156">
      <formula>CL70="Yes"</formula>
    </cfRule>
  </conditionalFormatting>
  <conditionalFormatting sqref="CQ70">
    <cfRule type="expression" dxfId="572" priority="152">
      <formula>AND(CO70="Yes",CQ70&lt;&gt;"")</formula>
    </cfRule>
    <cfRule type="expression" dxfId="571" priority="153">
      <formula>CO70="Yes"</formula>
    </cfRule>
  </conditionalFormatting>
  <conditionalFormatting sqref="K72:K74 K77">
    <cfRule type="expression" dxfId="570" priority="149">
      <formula>AND(I72="Yes",K72&lt;&gt;"")</formula>
    </cfRule>
    <cfRule type="expression" dxfId="569" priority="150">
      <formula>I72="Yes"</formula>
    </cfRule>
  </conditionalFormatting>
  <conditionalFormatting sqref="N72:N74 N77">
    <cfRule type="expression" dxfId="568" priority="146">
      <formula>AND(L72="Yes",N72&lt;&gt;"")</formula>
    </cfRule>
    <cfRule type="expression" dxfId="567" priority="147">
      <formula>L72="Yes"</formula>
    </cfRule>
  </conditionalFormatting>
  <conditionalFormatting sqref="Q72:Q74 Q77">
    <cfRule type="expression" dxfId="566" priority="143">
      <formula>AND(O72="Yes",Q72&lt;&gt;"")</formula>
    </cfRule>
    <cfRule type="expression" dxfId="565" priority="144">
      <formula>O72="Yes"</formula>
    </cfRule>
  </conditionalFormatting>
  <conditionalFormatting sqref="T72:T74 T77">
    <cfRule type="expression" dxfId="564" priority="140">
      <formula>AND(R72="Yes",T72&lt;&gt;"")</formula>
    </cfRule>
    <cfRule type="expression" dxfId="563" priority="141">
      <formula>R72="Yes"</formula>
    </cfRule>
  </conditionalFormatting>
  <conditionalFormatting sqref="W72:W74 W77">
    <cfRule type="expression" dxfId="562" priority="137">
      <formula>AND(U72="Yes",W72&lt;&gt;"")</formula>
    </cfRule>
    <cfRule type="expression" dxfId="561" priority="138">
      <formula>U72="Yes"</formula>
    </cfRule>
  </conditionalFormatting>
  <conditionalFormatting sqref="Z72:Z74 Z77">
    <cfRule type="expression" dxfId="560" priority="134">
      <formula>AND(X72="Yes",Z72&lt;&gt;"")</formula>
    </cfRule>
    <cfRule type="expression" dxfId="559" priority="135">
      <formula>X72="Yes"</formula>
    </cfRule>
  </conditionalFormatting>
  <conditionalFormatting sqref="AC72:AC74 AC77">
    <cfRule type="expression" dxfId="558" priority="131">
      <formula>AND(AA72="Yes",AC72&lt;&gt;"")</formula>
    </cfRule>
    <cfRule type="expression" dxfId="557" priority="132">
      <formula>AA72="Yes"</formula>
    </cfRule>
  </conditionalFormatting>
  <conditionalFormatting sqref="AF72:AF74 AF77">
    <cfRule type="expression" dxfId="556" priority="128">
      <formula>AND(AD72="Yes",AF72&lt;&gt;"")</formula>
    </cfRule>
    <cfRule type="expression" dxfId="555" priority="129">
      <formula>AD72="Yes"</formula>
    </cfRule>
  </conditionalFormatting>
  <conditionalFormatting sqref="AI72:AI74 AI77">
    <cfRule type="expression" dxfId="554" priority="125">
      <formula>AND(AG72="Yes",AI72&lt;&gt;"")</formula>
    </cfRule>
    <cfRule type="expression" dxfId="553" priority="126">
      <formula>AG72="Yes"</formula>
    </cfRule>
  </conditionalFormatting>
  <conditionalFormatting sqref="AL72:AL74 AL77">
    <cfRule type="expression" dxfId="552" priority="122">
      <formula>AND(AJ72="Yes",AL72&lt;&gt;"")</formula>
    </cfRule>
    <cfRule type="expression" dxfId="551" priority="123">
      <formula>AJ72="Yes"</formula>
    </cfRule>
  </conditionalFormatting>
  <conditionalFormatting sqref="AO72:AO74 AO77">
    <cfRule type="expression" dxfId="550" priority="119">
      <formula>AND(AM72="Yes",AO72&lt;&gt;"")</formula>
    </cfRule>
    <cfRule type="expression" dxfId="549" priority="120">
      <formula>AM72="Yes"</formula>
    </cfRule>
  </conditionalFormatting>
  <conditionalFormatting sqref="AR72:AR74 AR77">
    <cfRule type="expression" dxfId="548" priority="116">
      <formula>AND(AP72="Yes",AR72&lt;&gt;"")</formula>
    </cfRule>
    <cfRule type="expression" dxfId="547" priority="117">
      <formula>AP72="Yes"</formula>
    </cfRule>
  </conditionalFormatting>
  <conditionalFormatting sqref="AU72:AU74 AU77">
    <cfRule type="expression" dxfId="546" priority="113">
      <formula>AND(AS72="Yes",AU72&lt;&gt;"")</formula>
    </cfRule>
    <cfRule type="expression" dxfId="545" priority="114">
      <formula>AS72="Yes"</formula>
    </cfRule>
  </conditionalFormatting>
  <conditionalFormatting sqref="AX72:AX74 AX77">
    <cfRule type="expression" dxfId="544" priority="110">
      <formula>AND(AV72="Yes",AX72&lt;&gt;"")</formula>
    </cfRule>
    <cfRule type="expression" dxfId="543" priority="111">
      <formula>AV72="Yes"</formula>
    </cfRule>
  </conditionalFormatting>
  <conditionalFormatting sqref="BA72:BA74 BA77">
    <cfRule type="expression" dxfId="542" priority="107">
      <formula>AND(AY72="Yes",BA72&lt;&gt;"")</formula>
    </cfRule>
    <cfRule type="expression" dxfId="541" priority="108">
      <formula>AY72="Yes"</formula>
    </cfRule>
  </conditionalFormatting>
  <conditionalFormatting sqref="BD72:BD74 BD77">
    <cfRule type="expression" dxfId="540" priority="104">
      <formula>AND(BB72="Yes",BD72&lt;&gt;"")</formula>
    </cfRule>
    <cfRule type="expression" dxfId="539" priority="105">
      <formula>BB72="Yes"</formula>
    </cfRule>
  </conditionalFormatting>
  <conditionalFormatting sqref="BG72:BG74 BG77">
    <cfRule type="expression" dxfId="538" priority="101">
      <formula>AND(BE72="Yes",BG72&lt;&gt;"")</formula>
    </cfRule>
    <cfRule type="expression" dxfId="537" priority="102">
      <formula>BE72="Yes"</formula>
    </cfRule>
  </conditionalFormatting>
  <conditionalFormatting sqref="BJ72:BJ74 BJ77">
    <cfRule type="expression" dxfId="536" priority="98">
      <formula>AND(BH72="Yes",BJ72&lt;&gt;"")</formula>
    </cfRule>
    <cfRule type="expression" dxfId="535" priority="99">
      <formula>BH72="Yes"</formula>
    </cfRule>
  </conditionalFormatting>
  <conditionalFormatting sqref="BM72:BM74 BM77">
    <cfRule type="expression" dxfId="534" priority="95">
      <formula>AND(BK72="Yes",BM72&lt;&gt;"")</formula>
    </cfRule>
    <cfRule type="expression" dxfId="533" priority="96">
      <formula>BK72="Yes"</formula>
    </cfRule>
  </conditionalFormatting>
  <conditionalFormatting sqref="BP72:BP74 BP77">
    <cfRule type="expression" dxfId="532" priority="92">
      <formula>AND(BN72="Yes",BP72&lt;&gt;"")</formula>
    </cfRule>
    <cfRule type="expression" dxfId="531" priority="93">
      <formula>BN72="Yes"</formula>
    </cfRule>
  </conditionalFormatting>
  <conditionalFormatting sqref="BS72:BS74 BS77">
    <cfRule type="expression" dxfId="530" priority="89">
      <formula>AND(BQ72="Yes",BS72&lt;&gt;"")</formula>
    </cfRule>
    <cfRule type="expression" dxfId="529" priority="90">
      <formula>BQ72="Yes"</formula>
    </cfRule>
  </conditionalFormatting>
  <conditionalFormatting sqref="BV72:BV74 BV77">
    <cfRule type="expression" dxfId="528" priority="86">
      <formula>AND(BT72="Yes",BV72&lt;&gt;"")</formula>
    </cfRule>
    <cfRule type="expression" dxfId="527" priority="87">
      <formula>BT72="Yes"</formula>
    </cfRule>
  </conditionalFormatting>
  <conditionalFormatting sqref="BY72:BY74 BY77">
    <cfRule type="expression" dxfId="526" priority="83">
      <formula>AND(BW72="Yes",BY72&lt;&gt;"")</formula>
    </cfRule>
    <cfRule type="expression" dxfId="525" priority="84">
      <formula>BW72="Yes"</formula>
    </cfRule>
  </conditionalFormatting>
  <conditionalFormatting sqref="CB72:CB74 CB77">
    <cfRule type="expression" dxfId="524" priority="80">
      <formula>AND(BZ72="Yes",CB72&lt;&gt;"")</formula>
    </cfRule>
    <cfRule type="expression" dxfId="523" priority="81">
      <formula>BZ72="Yes"</formula>
    </cfRule>
  </conditionalFormatting>
  <conditionalFormatting sqref="CE72:CE74 CE77">
    <cfRule type="expression" dxfId="522" priority="77">
      <formula>AND(CC72="Yes",CE72&lt;&gt;"")</formula>
    </cfRule>
    <cfRule type="expression" dxfId="521" priority="78">
      <formula>CC72="Yes"</formula>
    </cfRule>
  </conditionalFormatting>
  <conditionalFormatting sqref="CH72:CH74 CH77">
    <cfRule type="expression" dxfId="520" priority="74">
      <formula>AND(CF72="Yes",CH72&lt;&gt;"")</formula>
    </cfRule>
    <cfRule type="expression" dxfId="519" priority="75">
      <formula>CF72="Yes"</formula>
    </cfRule>
  </conditionalFormatting>
  <conditionalFormatting sqref="CK72:CK74 CK77">
    <cfRule type="expression" dxfId="518" priority="71">
      <formula>AND(CI72="Yes",CK72&lt;&gt;"")</formula>
    </cfRule>
    <cfRule type="expression" dxfId="517" priority="72">
      <formula>CI72="Yes"</formula>
    </cfRule>
  </conditionalFormatting>
  <conditionalFormatting sqref="CN72:CN74 CN77">
    <cfRule type="expression" dxfId="516" priority="68">
      <formula>AND(CL72="Yes",CN72&lt;&gt;"")</formula>
    </cfRule>
    <cfRule type="expression" dxfId="515" priority="69">
      <formula>CL72="Yes"</formula>
    </cfRule>
  </conditionalFormatting>
  <conditionalFormatting sqref="CQ72:CQ74 CQ77">
    <cfRule type="expression" dxfId="514" priority="65">
      <formula>AND(CO72="Yes",CQ72&lt;&gt;"")</formula>
    </cfRule>
    <cfRule type="expression" dxfId="513" priority="66">
      <formula>CO72="Yes"</formula>
    </cfRule>
  </conditionalFormatting>
  <conditionalFormatting sqref="F77">
    <cfRule type="expression" dxfId="512" priority="60">
      <formula>F77=""</formula>
    </cfRule>
  </conditionalFormatting>
  <conditionalFormatting sqref="F76:H76">
    <cfRule type="expression" dxfId="511" priority="568">
      <formula>F76=""</formula>
    </cfRule>
  </conditionalFormatting>
  <conditionalFormatting sqref="I77">
    <cfRule type="expression" dxfId="510" priority="903">
      <formula>$I$77=""</formula>
    </cfRule>
  </conditionalFormatting>
  <conditionalFormatting sqref="L77">
    <cfRule type="expression" dxfId="509" priority="901">
      <formula>$L$77=""</formula>
    </cfRule>
  </conditionalFormatting>
  <conditionalFormatting sqref="O77">
    <cfRule type="expression" dxfId="508" priority="899">
      <formula>$O$77=""</formula>
    </cfRule>
  </conditionalFormatting>
  <conditionalFormatting sqref="R77">
    <cfRule type="expression" dxfId="507" priority="897">
      <formula>$R$77=""</formula>
    </cfRule>
  </conditionalFormatting>
  <conditionalFormatting sqref="U77">
    <cfRule type="expression" dxfId="506" priority="895">
      <formula>$U$77=""</formula>
    </cfRule>
  </conditionalFormatting>
  <conditionalFormatting sqref="X77">
    <cfRule type="expression" dxfId="505" priority="893">
      <formula>$X$77=""</formula>
    </cfRule>
  </conditionalFormatting>
  <conditionalFormatting sqref="AA77">
    <cfRule type="expression" dxfId="504" priority="891">
      <formula>$AA$77=""</formula>
    </cfRule>
  </conditionalFormatting>
  <conditionalFormatting sqref="AD77">
    <cfRule type="expression" dxfId="503" priority="889">
      <formula>$AD$77=""</formula>
    </cfRule>
  </conditionalFormatting>
  <conditionalFormatting sqref="AG77">
    <cfRule type="expression" dxfId="502" priority="887">
      <formula>$AG$77=""</formula>
    </cfRule>
  </conditionalFormatting>
  <conditionalFormatting sqref="AJ77">
    <cfRule type="expression" dxfId="501" priority="885">
      <formula>$AJ$77=""</formula>
    </cfRule>
  </conditionalFormatting>
  <conditionalFormatting sqref="AM77">
    <cfRule type="expression" dxfId="500" priority="883">
      <formula>$AM$77=""</formula>
    </cfRule>
  </conditionalFormatting>
  <conditionalFormatting sqref="AP77">
    <cfRule type="expression" dxfId="499" priority="879">
      <formula>$AP$77=""</formula>
    </cfRule>
  </conditionalFormatting>
  <conditionalFormatting sqref="AS77">
    <cfRule type="expression" dxfId="498" priority="877">
      <formula>$AS$77=""</formula>
    </cfRule>
  </conditionalFormatting>
  <conditionalFormatting sqref="AV77">
    <cfRule type="expression" dxfId="497" priority="875">
      <formula>$AV$77=""</formula>
    </cfRule>
  </conditionalFormatting>
  <conditionalFormatting sqref="AY77">
    <cfRule type="expression" dxfId="496" priority="873">
      <formula>$AY$77=""</formula>
    </cfRule>
  </conditionalFormatting>
  <conditionalFormatting sqref="BB77">
    <cfRule type="expression" dxfId="495" priority="871">
      <formula>$BB$77=""</formula>
    </cfRule>
  </conditionalFormatting>
  <conditionalFormatting sqref="BE77">
    <cfRule type="expression" dxfId="494" priority="869">
      <formula>$BE$77=""</formula>
    </cfRule>
  </conditionalFormatting>
  <conditionalFormatting sqref="BH77">
    <cfRule type="expression" dxfId="493" priority="867">
      <formula>$BH$77=""</formula>
    </cfRule>
  </conditionalFormatting>
  <conditionalFormatting sqref="BK77">
    <cfRule type="expression" dxfId="492" priority="865">
      <formula>$BK$77=""</formula>
    </cfRule>
  </conditionalFormatting>
  <conditionalFormatting sqref="BN77">
    <cfRule type="expression" dxfId="491" priority="853">
      <formula>$BN$77=""</formula>
    </cfRule>
  </conditionalFormatting>
  <conditionalFormatting sqref="BQ77">
    <cfRule type="expression" dxfId="490" priority="905">
      <formula>$BQ$77=""</formula>
    </cfRule>
  </conditionalFormatting>
  <conditionalFormatting sqref="BT77">
    <cfRule type="expression" dxfId="489" priority="851">
      <formula>$BT$77=""</formula>
    </cfRule>
  </conditionalFormatting>
  <conditionalFormatting sqref="BW77">
    <cfRule type="expression" dxfId="488" priority="850">
      <formula>$BW$77=""</formula>
    </cfRule>
  </conditionalFormatting>
  <conditionalFormatting sqref="BZ77">
    <cfRule type="expression" dxfId="487" priority="849">
      <formula>$BZ$77=""</formula>
    </cfRule>
  </conditionalFormatting>
  <conditionalFormatting sqref="CC77">
    <cfRule type="expression" dxfId="486" priority="847">
      <formula>$CC$77=""</formula>
    </cfRule>
  </conditionalFormatting>
  <conditionalFormatting sqref="CF77">
    <cfRule type="expression" dxfId="485" priority="844">
      <formula>$CF$77=""</formula>
    </cfRule>
  </conditionalFormatting>
  <conditionalFormatting sqref="CI77">
    <cfRule type="expression" dxfId="484" priority="842">
      <formula>$CI$77=""</formula>
    </cfRule>
  </conditionalFormatting>
  <conditionalFormatting sqref="CL77">
    <cfRule type="expression" dxfId="483" priority="839">
      <formula>$CL$77=""</formula>
    </cfRule>
  </conditionalFormatting>
  <conditionalFormatting sqref="CO77">
    <cfRule type="expression" dxfId="482" priority="569">
      <formula>$CO$77=""</formula>
    </cfRule>
  </conditionalFormatting>
  <conditionalFormatting sqref="I74">
    <cfRule type="expression" dxfId="481" priority="58">
      <formula>$I$74=""</formula>
    </cfRule>
  </conditionalFormatting>
  <conditionalFormatting sqref="L74">
    <cfRule type="expression" dxfId="480" priority="57">
      <formula>$L$74=""</formula>
    </cfRule>
  </conditionalFormatting>
  <conditionalFormatting sqref="O74">
    <cfRule type="expression" dxfId="479" priority="56">
      <formula>$O$74=""</formula>
    </cfRule>
  </conditionalFormatting>
  <conditionalFormatting sqref="R74">
    <cfRule type="expression" dxfId="478" priority="55">
      <formula>$R$74=""</formula>
    </cfRule>
  </conditionalFormatting>
  <conditionalFormatting sqref="U74">
    <cfRule type="expression" dxfId="477" priority="54">
      <formula>$U$74=""</formula>
    </cfRule>
  </conditionalFormatting>
  <conditionalFormatting sqref="X74">
    <cfRule type="expression" dxfId="476" priority="53">
      <formula>$X$74=""</formula>
    </cfRule>
  </conditionalFormatting>
  <conditionalFormatting sqref="AA74">
    <cfRule type="expression" dxfId="475" priority="23">
      <formula>$AA$74=""</formula>
    </cfRule>
  </conditionalFormatting>
  <conditionalFormatting sqref="AD74">
    <cfRule type="expression" dxfId="474" priority="51">
      <formula>$AD$74=""</formula>
    </cfRule>
  </conditionalFormatting>
  <conditionalFormatting sqref="AG74">
    <cfRule type="expression" dxfId="473" priority="50">
      <formula>$AG$74=""</formula>
    </cfRule>
  </conditionalFormatting>
  <conditionalFormatting sqref="AJ74">
    <cfRule type="expression" dxfId="472" priority="49">
      <formula>$AJ$74=""</formula>
    </cfRule>
  </conditionalFormatting>
  <conditionalFormatting sqref="AM74">
    <cfRule type="expression" dxfId="471" priority="48">
      <formula>$AM$74=""</formula>
    </cfRule>
  </conditionalFormatting>
  <conditionalFormatting sqref="AP74">
    <cfRule type="expression" dxfId="470" priority="47">
      <formula>$AP$74=""</formula>
    </cfRule>
  </conditionalFormatting>
  <conditionalFormatting sqref="AS74">
    <cfRule type="expression" dxfId="469" priority="46">
      <formula>$AS$74=""</formula>
    </cfRule>
  </conditionalFormatting>
  <conditionalFormatting sqref="AV74">
    <cfRule type="expression" dxfId="468" priority="45">
      <formula>$AV$74=""</formula>
    </cfRule>
  </conditionalFormatting>
  <conditionalFormatting sqref="AY74">
    <cfRule type="expression" dxfId="467" priority="44">
      <formula>$AY$74=""</formula>
    </cfRule>
  </conditionalFormatting>
  <conditionalFormatting sqref="BB74">
    <cfRule type="expression" dxfId="466" priority="43">
      <formula>$BB$74=""</formula>
    </cfRule>
  </conditionalFormatting>
  <conditionalFormatting sqref="BE74">
    <cfRule type="expression" dxfId="465" priority="42">
      <formula>$BE$74=""</formula>
    </cfRule>
  </conditionalFormatting>
  <conditionalFormatting sqref="BH74">
    <cfRule type="expression" dxfId="464" priority="41">
      <formula>$BH$74=""</formula>
    </cfRule>
  </conditionalFormatting>
  <conditionalFormatting sqref="BK74">
    <cfRule type="expression" dxfId="463" priority="40">
      <formula>$BK$74=""</formula>
    </cfRule>
  </conditionalFormatting>
  <conditionalFormatting sqref="BN74">
    <cfRule type="expression" dxfId="462" priority="39">
      <formula>$BN$74=""</formula>
    </cfRule>
  </conditionalFormatting>
  <conditionalFormatting sqref="BQ74">
    <cfRule type="expression" dxfId="461" priority="38">
      <formula>$BQ$74=""</formula>
    </cfRule>
  </conditionalFormatting>
  <conditionalFormatting sqref="BT74">
    <cfRule type="expression" dxfId="460" priority="37">
      <formula>$BT$74=""</formula>
    </cfRule>
  </conditionalFormatting>
  <conditionalFormatting sqref="BW74">
    <cfRule type="expression" dxfId="459" priority="36">
      <formula>$BW$74=""</formula>
    </cfRule>
  </conditionalFormatting>
  <conditionalFormatting sqref="BZ74">
    <cfRule type="expression" dxfId="458" priority="35">
      <formula>$BZ$74=""</formula>
    </cfRule>
  </conditionalFormatting>
  <conditionalFormatting sqref="CC74">
    <cfRule type="expression" dxfId="457" priority="34">
      <formula>$CC$74=""</formula>
    </cfRule>
  </conditionalFormatting>
  <conditionalFormatting sqref="CF74">
    <cfRule type="expression" dxfId="456" priority="33">
      <formula>$CF$74=""</formula>
    </cfRule>
  </conditionalFormatting>
  <conditionalFormatting sqref="CI74">
    <cfRule type="expression" dxfId="455" priority="32">
      <formula>$CI$74=""</formula>
    </cfRule>
  </conditionalFormatting>
  <conditionalFormatting sqref="CL74">
    <cfRule type="expression" dxfId="454" priority="31">
      <formula>$CL$74=""</formula>
    </cfRule>
  </conditionalFormatting>
  <conditionalFormatting sqref="CO74">
    <cfRule type="expression" dxfId="453" priority="30">
      <formula>$CO$74=""</formula>
    </cfRule>
  </conditionalFormatting>
  <dataValidations count="8">
    <dataValidation type="list" allowBlank="1" showInputMessage="1" showErrorMessage="1" sqref="CO70 CI70 CL76:CL77 F62:CQ62 F70 I60:I61 L60:L61 O60:O61 R60:R61 U60:U61 X60:X61 AA60:AA61 AD60:AD61 AG60:AG61 AJ60:AJ61 AM60:AM61 AP60:AP61 AS60:AS61 AV60:AV61 AY60:AY61 BB60:BB61 BE60:BE61 BH60:BH61 BK60:BK61 BN60:BN61 BQ60:BQ61 BT60:BT61 BW60:BW61 BZ60:BZ61 CC60:CC61 CF60:CF61 CI60:CI61 CL60:CL61 CO60:CO61 I65:I66 L65:L66 O65:O66 R65:R66 I76:I77 U65:U66 X65:X66 AA65:AA66 AD65:AD66 AG65:AG66 AJ65:AJ66 AM65:AM66 AP65:AP66 AS65:AS66 AV65:AV66 AY65:AY66 BB65:BB66 BE65:BE66 BH65:BH66 BK65:BK66 BN65:BN66 BQ65:BQ66 BT65:BT66 BW65:BW66 BZ65:BZ66 CC65:CC66 CF65:CF66 CI65:CI66 CL65:CL66 L76:L77 O76:O77 R76:R77 U76:U77 X76:X77 AA76:AA77 AD76:AD77 AG76:AG77 AJ76:AJ77 AM76:AM77 AP76:AP77 AS76:AS77 AV76:AV77 AY76:AY77 BB76:BB77 BE76:BE77 BH76:BH77 BK76:BK77 BN76:BN77 BQ76:BQ77 BT76:BT77 BW76:BW77 BZ76:BZ77 CC76:CC77 CF76:CF77 CI76:CI77 F76:F77 CL70 F63 F67:CQ67 I63 L63 O63 R63 U63 X63 AA63 AD63 AG63 AJ63 AM63 AP63 AS63 AV63 AY63 BB63 BE63 BH63 BK63 BN63 BQ63 BT63 BW63 BZ63 CC63 CF63 CI63 CL63 CO63 CO65:CO66 I70 L70 O70 R70 U70 X70 AA70 AD70 AG70 AJ70 AM70 AP70 AS70 AV70 AY70 BB70 BE70 BH70 BK70 BN70 BQ70 BT70 BW70 BZ70 CC70 CF70 F59:CQ59 F60:F61 F65:F66 F72:F74 CI72:CI74 CF72:CF74 CC72:CC74 BZ72:BZ74 BW72:BW74 BT72:BT74 BQ72:BQ74 BN72:BN74 BK72:BK74 BH72:BH74 BE72:BE74 BB72:BB74 AY72:AY74 AV72:AV74 AS72:AS74 AP72:AP74 AM72:AM74 AJ72:AJ74 AG72:AG74 AD72:AD74 AA72:AA74 X72:X74 U72:U74 R72:R74 O72:O74 L72:L74 I72:I74 CL72:CL74 CO72:CO74 CO76:CO77" xr:uid="{E147E9FC-BA45-4B2D-9A3A-D866D29C8348}">
      <formula1>"Yes,No"</formula1>
    </dataValidation>
    <dataValidation type="list" allowBlank="1" showInputMessage="1" showErrorMessage="1" sqref="F68:CQ69" xr:uid="{5167FE19-9C89-4468-A8EE-0C14BA32D1BA}">
      <formula1>"Yes,No,Not applicable"</formula1>
    </dataValidation>
    <dataValidation operator="greaterThan" allowBlank="1" showInputMessage="1" showErrorMessage="1" errorTitle="Invalid information" error="You must enter a numeric value" sqref="F47:CQ47" xr:uid="{82420941-C451-41FF-BCCD-B88972B69A0A}"/>
    <dataValidation type="whole" operator="greaterThan" allowBlank="1" showInputMessage="1" showErrorMessage="1" sqref="F84:H84" xr:uid="{5588BD82-D9CD-4A54-BAE0-101E9595953F}">
      <formula1>0</formula1>
    </dataValidation>
    <dataValidation type="whole" operator="greaterThanOrEqual" allowBlank="1" showInputMessage="1" showErrorMessage="1" errorTitle="Invalid response" error="A numeric value must be entered. If you do not know the number of candidate predictors assessed, enter the value 0." sqref="F38:CQ38" xr:uid="{F67717C1-1953-42E0-BE1B-25B0CE34C458}">
      <formula1>0</formula1>
    </dataValidation>
    <dataValidation type="list" allowBlank="1" showInputMessage="1" showErrorMessage="1" sqref="F41:CQ42 F35:CQ35 F86:CQ86 F56:CQ56" xr:uid="{CC0808D0-CC52-4248-9463-CDBC2521B652}">
      <formula1>"Yes,No,Unclear,No information"</formula1>
    </dataValidation>
    <dataValidation allowBlank="1" showInputMessage="1" showErrorMessage="1" errorTitle="Invalid response" error="A numeric value must be entered. If you do not know the number of candidate predictors assessed, enter the value 0." sqref="F45:CQ46" xr:uid="{53DB5B2C-7C16-4C02-B8D9-E2F5F5581834}"/>
    <dataValidation type="list" allowBlank="1" showInputMessage="1" showErrorMessage="1" sqref="F34:CQ34 F32:CQ32" xr:uid="{3DA3050E-1204-427B-8E98-D91D7916627B}">
      <formula1>"Yes, No, Unclear, No information"</formula1>
    </dataValidation>
  </dataValidations>
  <pageMargins left="0.7" right="0.7" top="0.75" bottom="0.75" header="0.3" footer="0.3"/>
  <pageSetup paperSize="9" orientation="portrait" r:id="rId1"/>
  <ignoredErrors>
    <ignoredError sqref="F47:CQ47 F75 G75:CQ75" unlocked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27" id="{6CCB019E-4C1B-43EE-888C-D607249BC029}">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O6:Q23 O29:Q59 O62:Q62 O60:P61 O64:Q64 O63:P63 O67:Q69 O65:P66 O71:Q71 O70:P70 O78:Q93 O72:P74 O77:P77 O75:O76</xm:sqref>
        </x14:conditionalFormatting>
        <x14:conditionalFormatting xmlns:xm="http://schemas.microsoft.com/office/excel/2006/main">
          <x14:cfRule type="expression" priority="26" id="{ED860E3D-F1D6-450F-B55B-78F96023A7CE}">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R6:T23 R29:T59 R62:T62 R60:S61 R64:T64 R63:S63 R67:T69 R65:S66 R71:T71 R70:S70 R78:T93 R72:S74 R77:S77 R75:R76</xm:sqref>
        </x14:conditionalFormatting>
        <x14:conditionalFormatting xmlns:xm="http://schemas.microsoft.com/office/excel/2006/main">
          <x14:cfRule type="expression" priority="52" id="{8351F499-0116-4C32-AE33-1151E4424C92}">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AA6:AC23 AA29:AC59 AA62:AC62 AA60:AB61 AA64:AC64 AA63:AB63 AA67:AC69 AA65:AB66 AA71:AC71 AA70:AB70 AA78:AC93 AA72:AB74 AA77:AB77 AA75:AA76</xm:sqref>
        </x14:conditionalFormatting>
        <x14:conditionalFormatting xmlns:xm="http://schemas.microsoft.com/office/excel/2006/main">
          <x14:cfRule type="expression" priority="59" id="{54404DDE-DAB6-4CDA-A995-6FB2E4C356C6}">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F6:H23 F77:H93 F29:H75 F76:F77</xm:sqref>
        </x14:conditionalFormatting>
        <x14:conditionalFormatting xmlns:xm="http://schemas.microsoft.com/office/excel/2006/main">
          <x14:cfRule type="expression" priority="29" id="{3ECB1214-485D-4030-B3FE-F9E12C5121AE}">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I6:K22 I23:J23 I29:K59 I62:K62 I60:J61 I64:K64 I63:J63 I67:K69 I65:J66 I71:K71 I70:J70 I78:K93 I72:J74 I77:J77 I75:K75 I76</xm:sqref>
        </x14:conditionalFormatting>
        <x14:conditionalFormatting xmlns:xm="http://schemas.microsoft.com/office/excel/2006/main">
          <x14:cfRule type="expression" priority="22" id="{53B85F09-7D86-4893-AD1C-3A3BB903C86E}">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AD6:AF23 AD29:AF59 AD62:AF62 AD60:AE61 AD64:AF64 AD63:AE63 AD67:AF69 AD65:AE66 AD71:AF71 AD70:AE70 AD78:AF93 AD72:AE74 AD77:AE77 AD75:AD76</xm:sqref>
        </x14:conditionalFormatting>
        <x14:conditionalFormatting xmlns:xm="http://schemas.microsoft.com/office/excel/2006/main">
          <x14:cfRule type="expression" priority="21" id="{666EB84B-6B6E-4658-A0A0-243DC3185ABA}">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AG6:AI23 AG29:AI59 AG62:AI62 AG60:AH61 AG64:AI64 AG63:AH63 AG67:AI69 AG65:AH66 AG71:AI71 AG70:AH70 AG78:AI93 AG72:AH74 AG77:AH77 AG75:AG76</xm:sqref>
        </x14:conditionalFormatting>
        <x14:conditionalFormatting xmlns:xm="http://schemas.microsoft.com/office/excel/2006/main">
          <x14:cfRule type="expression" priority="20" id="{4E6E594E-4009-4133-90D0-41E3A7F342EA}">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AJ6:AL23 AJ29:AL59 AJ62:AL62 AJ60:AK61 AJ64:AL64 AJ63:AK63 AJ67:AL69 AJ65:AK66 AJ71:AL71 AJ70:AK70 AJ78:AL93 AJ72:AK74 AJ77:AK77 AJ75:AJ76</xm:sqref>
        </x14:conditionalFormatting>
        <x14:conditionalFormatting xmlns:xm="http://schemas.microsoft.com/office/excel/2006/main">
          <x14:cfRule type="expression" priority="19" id="{EE4DC256-9C47-41FF-B932-00DA8BFFBE3A}">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AM6:AO23 AM29:AO59 AM62:AO62 AM60:AN61 AM64:AO64 AM63:AN63 AM67:AO69 AM65:AN66 AM71:AO71 AM70:AN70 AM78:AO93 AM72:AN74 AM77:AN77 AM75:AM76</xm:sqref>
        </x14:conditionalFormatting>
        <x14:conditionalFormatting xmlns:xm="http://schemas.microsoft.com/office/excel/2006/main">
          <x14:cfRule type="expression" priority="18" id="{FDEF6725-5D5F-452C-89E6-E6A54D821B8A}">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AP6:AR23 AP29:AR59 AP62:AR62 AP60:AQ61 AP64:AR64 AP63:AQ63 AP67:AR69 AP65:AQ66 AP71:AR71 AP70:AQ70 AP78:AR93 AP72:AQ74 AP77:AQ77 AP75:AP76</xm:sqref>
        </x14:conditionalFormatting>
        <x14:conditionalFormatting xmlns:xm="http://schemas.microsoft.com/office/excel/2006/main">
          <x14:cfRule type="expression" priority="17" id="{AABE3C50-07B7-4E9E-BFF8-E3BB4B1FAF36}">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AS6:AU23 AS29:AU59 AS62:AU62 AS60:AT61 AS64:AU64 AS63:AT63 AS67:AU69 AS65:AT66 AS71:AU71 AS70:AT70 AS78:AU93 AS72:AT74 AS77:AT77 AS75:AS76</xm:sqref>
        </x14:conditionalFormatting>
        <x14:conditionalFormatting xmlns:xm="http://schemas.microsoft.com/office/excel/2006/main">
          <x14:cfRule type="expression" priority="16" id="{D904A30B-88C6-4A16-BB80-1C81911229C7}">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AV6:AX23 AV29:AX59 AV62:AX62 AV60:AW61 AV64:AX64 AV63:AW63 AV67:AX69 AV65:AW66 AV71:AX71 AV70:AW70 AV78:AX93 AV72:AW74 AV77:AW77 AV75:AV76</xm:sqref>
        </x14:conditionalFormatting>
        <x14:conditionalFormatting xmlns:xm="http://schemas.microsoft.com/office/excel/2006/main">
          <x14:cfRule type="expression" priority="15" id="{AEDC0B9F-D99D-49AF-8027-804458B8D883}">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AY6:BA23 AY29:BA59 AY62:BA62 AY60:AZ61 AY64:BA64 AY63:AZ63 AY67:BA69 AY65:AZ66 AY71:BA71 AY70:AZ70 AY78:BA93 AY72:AZ74 AY77:AZ77 AY75:AY76</xm:sqref>
        </x14:conditionalFormatting>
        <x14:conditionalFormatting xmlns:xm="http://schemas.microsoft.com/office/excel/2006/main">
          <x14:cfRule type="expression" priority="14" id="{5FD9DE84-9587-45B7-9F14-EC1CDE9E20AF}">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BB6:BD23 BB29:BD59 BB62:BD62 BB60:BC61 BB64:BD64 BB63:BC63 BB67:BD69 BB65:BC66 BB71:BD71 BB70:BC70 BB78:BD93 BB72:BC74 BB77:BC77 BB75:BB76</xm:sqref>
        </x14:conditionalFormatting>
        <x14:conditionalFormatting xmlns:xm="http://schemas.microsoft.com/office/excel/2006/main">
          <x14:cfRule type="expression" priority="13" id="{692BE82F-38C0-4B61-BEBA-C34A69C69214}">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BE6:BG23 BE29:BG59 BE62:BG62 BE60:BF61 BE64:BG64 BE63:BF63 BE67:BG69 BE65:BF66 BE71:BG71 BE70:BF70 BE78:BG93 BE72:BF74 BE77:BF77 BE75:BE76</xm:sqref>
        </x14:conditionalFormatting>
        <x14:conditionalFormatting xmlns:xm="http://schemas.microsoft.com/office/excel/2006/main">
          <x14:cfRule type="expression" priority="12" id="{80523C90-9EE3-448E-94AE-0AFD8AACAB97}">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BH6:BJ23 BH29:BJ59 BH62:BJ62 BH60:BI61 BH64:BJ64 BH63:BI63 BH67:BJ69 BH65:BI66 BH71:BJ71 BH70:BI70 BH78:BJ93 BH72:BI74 BH77:BI77 BH75:BH76</xm:sqref>
        </x14:conditionalFormatting>
        <x14:conditionalFormatting xmlns:xm="http://schemas.microsoft.com/office/excel/2006/main">
          <x14:cfRule type="expression" priority="11" id="{FD9215C2-3297-4729-8D38-7CEE3D515C89}">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BK6:BM23 BK29:BM59 BK62:BM62 BK60:BL61 BK64:BM64 BK63:BL63 BK67:BM69 BK65:BL66 BK71:BM71 BK70:BL70 BK78:BM93 BK72:BL74 BK77:BL77 BK75:BK76</xm:sqref>
        </x14:conditionalFormatting>
        <x14:conditionalFormatting xmlns:xm="http://schemas.microsoft.com/office/excel/2006/main">
          <x14:cfRule type="expression" priority="10" id="{DA8D08AF-06CF-4124-ACF2-43F38AD7244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BN6:BP23 BN29:BP59 BN62:BP62 BN60:BO61 BN64:BP64 BN63:BO63 BN67:BP69 BN65:BO66 BN71:BP71 BN70:BO70 BN78:BP93 BN72:BO74 BN77:BO77 BN75:BN76</xm:sqref>
        </x14:conditionalFormatting>
        <x14:conditionalFormatting xmlns:xm="http://schemas.microsoft.com/office/excel/2006/main">
          <x14:cfRule type="expression" priority="9" id="{1B07B67E-21DE-4ACE-BC05-35BFE014E219}">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BQ6:BS22 BQ29:BS59 BQ62:BS62 BQ60:BR61 BQ64:BS64 BQ63:BR63 BQ67:BS69 BQ65:BR66 BQ71:BS71 BQ70:BR70 BQ78:BS93 BQ72:BR74 BQ77:BR77 BQ75:BQ76</xm:sqref>
        </x14:conditionalFormatting>
        <x14:conditionalFormatting xmlns:xm="http://schemas.microsoft.com/office/excel/2006/main">
          <x14:cfRule type="expression" priority="8" id="{BC4F3E8A-7A13-45F1-89D9-200CB012FA58}">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BT6:BV23 BT29:BV59 BT62:BV62 BT60:BU61 BT64:BV64 BT63:BU63 BT67:BV69 BT65:BU66 BT71:BV71 BT70:BU70 BT78:BV93 BT72:BU74 BT77:BU77 BT75:BT76</xm:sqref>
        </x14:conditionalFormatting>
        <x14:conditionalFormatting xmlns:xm="http://schemas.microsoft.com/office/excel/2006/main">
          <x14:cfRule type="expression" priority="7" id="{DCB7AB33-B189-447D-90C3-F375B579B566}">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BW6:BY23 BW29:BY59 BW62:BY62 BW60:BX61 BW64:BY64 BW63:BX63 BW67:BY69 BW65:BX66 BW71:BY71 BW70:BX70 BW78:BY93 BW72:BX74 BW77:BX77 BW75:BW76</xm:sqref>
        </x14:conditionalFormatting>
        <x14:conditionalFormatting xmlns:xm="http://schemas.microsoft.com/office/excel/2006/main">
          <x14:cfRule type="expression" priority="6" id="{313274CE-A9F2-495A-8105-ED54E8F93F36}">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BZ6:CB23 BZ29:CB59 BZ62:CB62 BZ60:CA61 BZ64:CB64 BZ63:CA63 BZ67:CB69 BZ65:CA66 BZ71:CB71 BZ70:CA70 BZ78:CB93 BZ72:CA74 BZ77:CA77 BZ75:BZ76</xm:sqref>
        </x14:conditionalFormatting>
        <x14:conditionalFormatting xmlns:xm="http://schemas.microsoft.com/office/excel/2006/main">
          <x14:cfRule type="expression" priority="5" id="{27534C75-9CB3-42A6-9C36-858F560D844D}">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CC6:CE23 CC29:CE59 CC62:CE62 CC60:CD61 CC64:CE64 CC63:CD63 CC67:CE69 CC65:CD66 CC71:CE71 CC70:CD70 CC78:CE93 CC72:CD74 CC77:CD77 CC75:CC76</xm:sqref>
        </x14:conditionalFormatting>
        <x14:conditionalFormatting xmlns:xm="http://schemas.microsoft.com/office/excel/2006/main">
          <x14:cfRule type="expression" priority="4" id="{E4D16269-BFA4-4A22-A070-6FA117A183F8}">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CF6:CH23 CF29:CH59 CF62:CH62 CF60:CG61 CF64:CH64 CF63:CG63 CF67:CH69 CF65:CG66 CF71:CH71 CF70:CG70 CF78:CH93 CF72:CG74 CF77:CG77 CF75:CF76</xm:sqref>
        </x14:conditionalFormatting>
        <x14:conditionalFormatting xmlns:xm="http://schemas.microsoft.com/office/excel/2006/main">
          <x14:cfRule type="expression" priority="3" id="{4F9D6491-2B24-45BF-8D64-4623B0D1F9C5}">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CI6:CK23 CI29:CK59 CI62:CK62 CI60:CJ61 CI64:CK64 CI63:CJ63 CI67:CK69 CI65:CJ66 CI71:CK71 CI70:CJ70 CI78:CK93 CI72:CJ74 CI77:CJ77 CI75:CI76</xm:sqref>
        </x14:conditionalFormatting>
        <x14:conditionalFormatting xmlns:xm="http://schemas.microsoft.com/office/excel/2006/main">
          <x14:cfRule type="expression" priority="2" id="{EC8155D6-1C70-45BE-AEE0-EB5AB124018F}">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CL6:CN23 CL29:CN59 CL62:CN62 CL60:CM61 CL64:CN64 CL63:CM63 CL67:CN69 CL65:CM66 CL71:CN71 CL70:CM70 CL78:CN93 CL72:CM74 CL77:CM77 CL75:CL76</xm:sqref>
        </x14:conditionalFormatting>
        <x14:conditionalFormatting xmlns:xm="http://schemas.microsoft.com/office/excel/2006/main">
          <x14:cfRule type="expression" priority="1" id="{56FD9EDF-A727-46C0-8F22-05DF082595DC}">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CO6:CQ23 CO29:CQ59 CO62:CQ62 CO60:CP61 CO64:CQ64 CO63:CP63 CO67:CQ69 CO65:CP66 CO71:CQ71 CO70:CP70 CO78:CQ93 CO72:CP74 CO77:CP77 CO75:CO76</xm:sqref>
        </x14:conditionalFormatting>
        <x14:conditionalFormatting xmlns:xm="http://schemas.microsoft.com/office/excel/2006/main">
          <x14:cfRule type="expression" priority="25" id="{405491A9-C2F9-4599-B62A-BEF025CB86CF}">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U6:W23 U29:W59 U62:W62 U60:V61 U64:W64 U63:V63 U67:W69 U65:V66 U71:W71 U70:V70 U78:W93 U72:V74 U77:V77 U75:U76</xm:sqref>
        </x14:conditionalFormatting>
        <x14:conditionalFormatting xmlns:xm="http://schemas.microsoft.com/office/excel/2006/main">
          <x14:cfRule type="expression" priority="24" id="{110E36AA-21A9-4B59-A67E-1EBC29DF5940}">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X6:Z23 X29:Z59 X62:Z62 X60:Y61 X64:Z64 X63:Y63 X67:Z69 X65:Y66 X71:Z71 X70:Y70 X78:Z93 X72:Y74 X77:Y77 X75:X76</xm:sqref>
        </x14:conditionalFormatting>
        <x14:conditionalFormatting xmlns:xm="http://schemas.microsoft.com/office/excel/2006/main">
          <x14:cfRule type="expression" priority="28" id="{B6D9CF34-825E-4B62-954C-15081B20473C}">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L6:N23 L30:N59 M29:N29 L62:N62 L60:M61 L64:N64 L63:M63 L67:N69 L65:M66 L71:N71 L70:M70 L78:N93 L72:M74 L77:M77 L75:L76</xm:sqref>
        </x14:conditionalFormatting>
        <x14:conditionalFormatting xmlns:xm="http://schemas.microsoft.com/office/excel/2006/main">
          <x14:cfRule type="iconSet" priority="862" id="{D6540145-2AE3-4CA0-A6D4-1FB91DEBA918}">
            <x14:iconSet iconSet="3Symbols" showValue="0" custom="1">
              <x14:cfvo type="percent">
                <xm:f>0</xm:f>
              </x14:cfvo>
              <x14:cfvo type="num">
                <xm:f>0</xm:f>
              </x14:cfvo>
              <x14:cfvo type="num">
                <xm:f>1</xm:f>
              </x14:cfvo>
              <x14:cfIcon iconSet="3Symbols" iconId="0"/>
              <x14:cfIcon iconSet="3Symbols" iconId="1"/>
              <x14:cfIcon iconSet="3Symbols" iconId="2"/>
            </x14:iconSet>
          </x14:cfRule>
          <xm:sqref>F29</xm:sqref>
        </x14:conditionalFormatting>
        <x14:conditionalFormatting xmlns:xm="http://schemas.microsoft.com/office/excel/2006/main">
          <x14:cfRule type="iconSet" priority="861" id="{5FC25F0C-E245-4D1E-928C-02FCD9A044F1}">
            <x14:iconSet iconSet="3Symbols" showValue="0" custom="1">
              <x14:cfvo type="percent">
                <xm:f>0</xm:f>
              </x14:cfvo>
              <x14:cfvo type="num">
                <xm:f>0</xm:f>
              </x14:cfvo>
              <x14:cfvo type="num">
                <xm:f>1</xm:f>
              </x14:cfvo>
              <x14:cfIcon iconSet="3Symbols" iconId="0"/>
              <x14:cfIcon iconSet="3Symbols" iconId="1"/>
              <x14:cfIcon iconSet="3Symbols" iconId="2"/>
            </x14:iconSet>
          </x14:cfRule>
          <xm:sqref>F37</xm:sqref>
        </x14:conditionalFormatting>
        <x14:conditionalFormatting xmlns:xm="http://schemas.microsoft.com/office/excel/2006/main">
          <x14:cfRule type="iconSet" priority="860" id="{1030EB84-B659-4E63-A2CE-D4A0DF1A6204}">
            <x14:iconSet iconSet="3Symbols" showValue="0" custom="1">
              <x14:cfvo type="percent">
                <xm:f>0</xm:f>
              </x14:cfvo>
              <x14:cfvo type="num">
                <xm:f>0</xm:f>
              </x14:cfvo>
              <x14:cfvo type="num">
                <xm:f>1</xm:f>
              </x14:cfvo>
              <x14:cfIcon iconSet="3Symbols" iconId="0"/>
              <x14:cfIcon iconSet="3Symbols" iconId="1"/>
              <x14:cfIcon iconSet="3Symbols" iconId="2"/>
            </x14:iconSet>
          </x14:cfRule>
          <xm:sqref>F44</xm:sqref>
        </x14:conditionalFormatting>
        <x14:conditionalFormatting xmlns:xm="http://schemas.microsoft.com/office/excel/2006/main">
          <x14:cfRule type="iconSet" priority="859" id="{BB7CD432-CE77-4F3B-811A-CD45E3204DF1}">
            <x14:iconSet iconSet="3Symbols" showValue="0" custom="1">
              <x14:cfvo type="percent">
                <xm:f>0</xm:f>
              </x14:cfvo>
              <x14:cfvo type="num">
                <xm:f>0</xm:f>
              </x14:cfvo>
              <x14:cfvo type="num">
                <xm:f>1</xm:f>
              </x14:cfvo>
              <x14:cfIcon iconSet="3Symbols" iconId="0"/>
              <x14:cfIcon iconSet="3Symbols" iconId="1"/>
              <x14:cfIcon iconSet="3Symbols" iconId="2"/>
            </x14:iconSet>
          </x14:cfRule>
          <xm:sqref>F49</xm:sqref>
        </x14:conditionalFormatting>
        <x14:conditionalFormatting xmlns:xm="http://schemas.microsoft.com/office/excel/2006/main">
          <x14:cfRule type="iconSet" priority="858" id="{87C2B3C7-4A6E-461C-9CA7-ADE4E83189A6}">
            <x14:iconSet iconSet="3Symbols" showValue="0" custom="1">
              <x14:cfvo type="percent">
                <xm:f>0</xm:f>
              </x14:cfvo>
              <x14:cfvo type="num">
                <xm:f>0</xm:f>
              </x14:cfvo>
              <x14:cfvo type="num">
                <xm:f>1</xm:f>
              </x14:cfvo>
              <x14:cfIcon iconSet="3Symbols" iconId="0"/>
              <x14:cfIcon iconSet="3Symbols" iconId="1"/>
              <x14:cfIcon iconSet="3Symbols" iconId="2"/>
            </x14:iconSet>
          </x14:cfRule>
          <xm:sqref>F52</xm:sqref>
        </x14:conditionalFormatting>
        <x14:conditionalFormatting xmlns:xm="http://schemas.microsoft.com/office/excel/2006/main">
          <x14:cfRule type="iconSet" priority="857" id="{C0063958-72B1-439F-952D-04F71989C004}">
            <x14:iconSet iconSet="3Symbols" showValue="0" custom="1">
              <x14:cfvo type="percent">
                <xm:f>0</xm:f>
              </x14:cfvo>
              <x14:cfvo type="num">
                <xm:f>0</xm:f>
              </x14:cfvo>
              <x14:cfvo type="num">
                <xm:f>1</xm:f>
              </x14:cfvo>
              <x14:cfIcon iconSet="3Symbols" iconId="0"/>
              <x14:cfIcon iconSet="3Symbols" iconId="1"/>
              <x14:cfIcon iconSet="3Symbols" iconId="2"/>
            </x14:iconSet>
          </x14:cfRule>
          <xm:sqref>F57</xm:sqref>
        </x14:conditionalFormatting>
        <x14:conditionalFormatting xmlns:xm="http://schemas.microsoft.com/office/excel/2006/main">
          <x14:cfRule type="iconSet" priority="856" id="{E968F6A7-2422-4463-9BE0-B00650C9E07C}">
            <x14:iconSet iconSet="3Symbols" showValue="0" custom="1">
              <x14:cfvo type="percent">
                <xm:f>0</xm:f>
              </x14:cfvo>
              <x14:cfvo type="num">
                <xm:f>0</xm:f>
              </x14:cfvo>
              <x14:cfvo type="num">
                <xm:f>1</xm:f>
              </x14:cfvo>
              <x14:cfIcon iconSet="3Symbols" iconId="0"/>
              <x14:cfIcon iconSet="3Symbols" iconId="1"/>
              <x14:cfIcon iconSet="3Symbols" iconId="2"/>
            </x14:iconSet>
          </x14:cfRule>
          <xm:sqref>F78</xm:sqref>
        </x14:conditionalFormatting>
        <x14:conditionalFormatting xmlns:xm="http://schemas.microsoft.com/office/excel/2006/main">
          <x14:cfRule type="iconSet" priority="855" id="{F78C7F59-6818-4CB9-B0B8-43F08CBFCDA3}">
            <x14:iconSet iconSet="3Symbols" showValue="0" custom="1">
              <x14:cfvo type="percent">
                <xm:f>0</xm:f>
              </x14:cfvo>
              <x14:cfvo type="num">
                <xm:f>0</xm:f>
              </x14:cfvo>
              <x14:cfvo type="num">
                <xm:f>1</xm:f>
              </x14:cfvo>
              <x14:cfIcon iconSet="3Symbols" iconId="0"/>
              <x14:cfIcon iconSet="3Symbols" iconId="1"/>
              <x14:cfIcon iconSet="3Symbols" iconId="2"/>
            </x14:iconSet>
          </x14:cfRule>
          <xm:sqref>F83</xm:sqref>
        </x14:conditionalFormatting>
        <x14:conditionalFormatting xmlns:xm="http://schemas.microsoft.com/office/excel/2006/main">
          <x14:cfRule type="iconSet" priority="854" id="{A438FE5D-6704-48D9-86E4-7A02978540D5}">
            <x14:iconSet iconSet="3Symbols" showValue="0" custom="1">
              <x14:cfvo type="percent">
                <xm:f>0</xm:f>
              </x14:cfvo>
              <x14:cfvo type="num">
                <xm:f>0</xm:f>
              </x14:cfvo>
              <x14:cfvo type="num">
                <xm:f>1</xm:f>
              </x14:cfvo>
              <x14:cfIcon iconSet="3Symbols" iconId="0"/>
              <x14:cfIcon iconSet="3Symbols" iconId="1"/>
              <x14:cfIcon iconSet="3Symbols" iconId="2"/>
            </x14:iconSet>
          </x14:cfRule>
          <xm:sqref>F88</xm:sqref>
        </x14:conditionalFormatting>
        <x14:conditionalFormatting xmlns:xm="http://schemas.microsoft.com/office/excel/2006/main">
          <x14:cfRule type="expression" priority="841" id="{B9C6A6CD-8413-435E-907D-4F676DD05547}">
            <xm:f>SUMMARY!$B$28=FALSE</xm:f>
            <x14:dxf>
              <font>
                <color theme="0"/>
              </font>
              <fill>
                <patternFill>
                  <bgColor theme="0"/>
                </patternFill>
              </fill>
              <border>
                <left/>
                <right/>
                <top/>
                <bottom/>
                <vertical/>
                <horizontal/>
              </border>
            </x14:dxf>
          </x14:cfRule>
          <xm:sqref>BQ23:BS23</xm:sqref>
        </x14:conditionalFormatting>
        <x14:conditionalFormatting xmlns:xm="http://schemas.microsoft.com/office/excel/2006/main">
          <x14:cfRule type="expression" priority="792" id="{DC0D6410-80AA-4676-BBE0-8519D808A818}">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H24:H28</xm:sqref>
        </x14:conditionalFormatting>
        <x14:conditionalFormatting xmlns:xm="http://schemas.microsoft.com/office/excel/2006/main">
          <x14:cfRule type="expression" priority="787" id="{06EC936B-34A8-48D9-8D49-E6AE35100DBD}">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K24:K28</xm:sqref>
        </x14:conditionalFormatting>
        <x14:conditionalFormatting xmlns:xm="http://schemas.microsoft.com/office/excel/2006/main">
          <x14:cfRule type="expression" priority="782" id="{7D387423-AF07-4269-A6B5-AA9C677297A9}">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N24:N28</xm:sqref>
        </x14:conditionalFormatting>
        <x14:conditionalFormatting xmlns:xm="http://schemas.microsoft.com/office/excel/2006/main">
          <x14:cfRule type="expression" priority="777" id="{F3A71D0F-A7DE-4934-8508-6011D60E713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Q24:Q28</xm:sqref>
        </x14:conditionalFormatting>
        <x14:conditionalFormatting xmlns:xm="http://schemas.microsoft.com/office/excel/2006/main">
          <x14:cfRule type="expression" priority="772" id="{7C8FE24C-4DE6-44F4-A6D3-EAE074AD374C}">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T24:T28</xm:sqref>
        </x14:conditionalFormatting>
        <x14:conditionalFormatting xmlns:xm="http://schemas.microsoft.com/office/excel/2006/main">
          <x14:cfRule type="expression" priority="767" id="{2A260E0A-5E7A-4D10-A138-6F9BC11209B5}">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W24:W28</xm:sqref>
        </x14:conditionalFormatting>
        <x14:conditionalFormatting xmlns:xm="http://schemas.microsoft.com/office/excel/2006/main">
          <x14:cfRule type="expression" priority="762" id="{C4FE5889-FEBF-4F67-BB81-3368CB67B2AC}">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Z24:Z28</xm:sqref>
        </x14:conditionalFormatting>
        <x14:conditionalFormatting xmlns:xm="http://schemas.microsoft.com/office/excel/2006/main">
          <x14:cfRule type="expression" priority="757" id="{EAE1DF60-4865-4DD2-B0BA-F843A05729FD}">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AC24:AC28</xm:sqref>
        </x14:conditionalFormatting>
        <x14:conditionalFormatting xmlns:xm="http://schemas.microsoft.com/office/excel/2006/main">
          <x14:cfRule type="expression" priority="752" id="{B46F00DB-B2D4-4006-A323-E8EAEA4A88C6}">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AF24:AF28</xm:sqref>
        </x14:conditionalFormatting>
        <x14:conditionalFormatting xmlns:xm="http://schemas.microsoft.com/office/excel/2006/main">
          <x14:cfRule type="expression" priority="747" id="{E9C5A205-EAC9-4091-B545-7F8CD2C8F4F1}">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AI24:AI28</xm:sqref>
        </x14:conditionalFormatting>
        <x14:conditionalFormatting xmlns:xm="http://schemas.microsoft.com/office/excel/2006/main">
          <x14:cfRule type="expression" priority="742" id="{DAE9040D-7B2A-499D-A818-AADC4EFD5173}">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AL24:AL28</xm:sqref>
        </x14:conditionalFormatting>
        <x14:conditionalFormatting xmlns:xm="http://schemas.microsoft.com/office/excel/2006/main">
          <x14:cfRule type="expression" priority="737" id="{C0995726-9D01-4E9B-BDE6-FB37DFCAE54E}">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AO24:AO28</xm:sqref>
        </x14:conditionalFormatting>
        <x14:conditionalFormatting xmlns:xm="http://schemas.microsoft.com/office/excel/2006/main">
          <x14:cfRule type="expression" priority="732" id="{7DED4870-E95F-4CA4-92D7-A9696D04BF7C}">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AR24:AR28</xm:sqref>
        </x14:conditionalFormatting>
        <x14:conditionalFormatting xmlns:xm="http://schemas.microsoft.com/office/excel/2006/main">
          <x14:cfRule type="expression" priority="727" id="{B8B29DE3-0AC7-42AB-BF8C-D62F96DCF877}">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AU24:AU28</xm:sqref>
        </x14:conditionalFormatting>
        <x14:conditionalFormatting xmlns:xm="http://schemas.microsoft.com/office/excel/2006/main">
          <x14:cfRule type="expression" priority="722" id="{033EBA07-8A83-4F17-8898-FC8D91EB5B99}">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AX24:AX28</xm:sqref>
        </x14:conditionalFormatting>
        <x14:conditionalFormatting xmlns:xm="http://schemas.microsoft.com/office/excel/2006/main">
          <x14:cfRule type="expression" priority="717" id="{30E1B6ED-6792-4628-9602-FFEE5732EC48}">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BA24:BA28</xm:sqref>
        </x14:conditionalFormatting>
        <x14:conditionalFormatting xmlns:xm="http://schemas.microsoft.com/office/excel/2006/main">
          <x14:cfRule type="expression" priority="712" id="{C0B28A5D-E237-4A18-ABA1-BA74FA164880}">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BD24:BD28</xm:sqref>
        </x14:conditionalFormatting>
        <x14:conditionalFormatting xmlns:xm="http://schemas.microsoft.com/office/excel/2006/main">
          <x14:cfRule type="expression" priority="707" id="{3C776B2C-B769-4CC2-B1A4-82FF7C6BF471}">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BG24:BG28</xm:sqref>
        </x14:conditionalFormatting>
        <x14:conditionalFormatting xmlns:xm="http://schemas.microsoft.com/office/excel/2006/main">
          <x14:cfRule type="expression" priority="702" id="{95CA93CA-F94D-42E8-9953-BECD43445DFD}">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BJ24:BJ28</xm:sqref>
        </x14:conditionalFormatting>
        <x14:conditionalFormatting xmlns:xm="http://schemas.microsoft.com/office/excel/2006/main">
          <x14:cfRule type="expression" priority="697" id="{BED7F719-D4C0-42F5-ABFA-33C2E09A1CD3}">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BM24:BM28</xm:sqref>
        </x14:conditionalFormatting>
        <x14:conditionalFormatting xmlns:xm="http://schemas.microsoft.com/office/excel/2006/main">
          <x14:cfRule type="expression" priority="692" id="{D6AA4DBF-4106-44A0-B452-C13A26757CD6}">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BP24:BP28</xm:sqref>
        </x14:conditionalFormatting>
        <x14:conditionalFormatting xmlns:xm="http://schemas.microsoft.com/office/excel/2006/main">
          <x14:cfRule type="expression" priority="687" id="{09224027-D0DE-4EC1-8278-8D773766212B}">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BS24:BS28</xm:sqref>
        </x14:conditionalFormatting>
        <x14:conditionalFormatting xmlns:xm="http://schemas.microsoft.com/office/excel/2006/main">
          <x14:cfRule type="expression" priority="682" id="{494C15F7-0B26-41F3-A850-A9FA10132850}">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BV24:BV28</xm:sqref>
        </x14:conditionalFormatting>
        <x14:conditionalFormatting xmlns:xm="http://schemas.microsoft.com/office/excel/2006/main">
          <x14:cfRule type="expression" priority="677" id="{F5E62C70-F537-4A33-924F-52AF175B7594}">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BY24:BY28</xm:sqref>
        </x14:conditionalFormatting>
        <x14:conditionalFormatting xmlns:xm="http://schemas.microsoft.com/office/excel/2006/main">
          <x14:cfRule type="expression" priority="672" id="{C64D4D3B-3579-42BF-A2BB-FC79E7257C2D}">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CB24:CB28</xm:sqref>
        </x14:conditionalFormatting>
        <x14:conditionalFormatting xmlns:xm="http://schemas.microsoft.com/office/excel/2006/main">
          <x14:cfRule type="expression" priority="660" id="{B9E6FF82-C80A-4F0F-9093-F67E42AE5AEE}">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CE24:CE28</xm:sqref>
        </x14:conditionalFormatting>
        <x14:conditionalFormatting xmlns:xm="http://schemas.microsoft.com/office/excel/2006/main">
          <x14:cfRule type="expression" priority="658" id="{44841D6A-8FFF-4375-901D-9BC95C1BFF5F}">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CH24:CH28</xm:sqref>
        </x14:conditionalFormatting>
        <x14:conditionalFormatting xmlns:xm="http://schemas.microsoft.com/office/excel/2006/main">
          <x14:cfRule type="expression" priority="656" id="{869818C6-DBF6-4CE3-B3D5-954BE7920FCB}">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CK24:CK28</xm:sqref>
        </x14:conditionalFormatting>
        <x14:conditionalFormatting xmlns:xm="http://schemas.microsoft.com/office/excel/2006/main">
          <x14:cfRule type="expression" priority="652" id="{1CFD1E4B-7D97-4AF0-8D9D-71095AACCBC3}">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CN24:CN28</xm:sqref>
        </x14:conditionalFormatting>
        <x14:conditionalFormatting xmlns:xm="http://schemas.microsoft.com/office/excel/2006/main">
          <x14:cfRule type="expression" priority="650" id="{B9376AAC-71C0-47C8-BEE8-3EFA2B4BB91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CQ24:CQ28</xm:sqref>
        </x14:conditionalFormatting>
        <x14:conditionalFormatting xmlns:xm="http://schemas.microsoft.com/office/excel/2006/main">
          <x14:cfRule type="expression" priority="671" id="{F07321F7-8B1C-4CCB-8BDA-9D8BB56D3853}">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K23</xm:sqref>
        </x14:conditionalFormatting>
        <x14:conditionalFormatting xmlns:xm="http://schemas.microsoft.com/office/excel/2006/main">
          <x14:cfRule type="expression" priority="648" id="{294E12E1-4A4A-4E8E-B53E-AB6060155BE6}">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F24:G28</xm:sqref>
        </x14:conditionalFormatting>
        <x14:conditionalFormatting xmlns:xm="http://schemas.microsoft.com/office/excel/2006/main">
          <x14:cfRule type="expression" priority="646" id="{6C34682A-1A64-4AE7-A21B-0E05E7170D02}">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I24:J28</xm:sqref>
        </x14:conditionalFormatting>
        <x14:conditionalFormatting xmlns:xm="http://schemas.microsoft.com/office/excel/2006/main">
          <x14:cfRule type="expression" priority="644" id="{0A061E28-3A88-4C24-BADE-7DB4FBAD2096}">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L24:M28</xm:sqref>
        </x14:conditionalFormatting>
        <x14:conditionalFormatting xmlns:xm="http://schemas.microsoft.com/office/excel/2006/main">
          <x14:cfRule type="expression" priority="563" id="{7EF40B92-FCCE-42F4-B908-8032B683051A}">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O24:P28</xm:sqref>
        </x14:conditionalFormatting>
        <x14:conditionalFormatting xmlns:xm="http://schemas.microsoft.com/office/excel/2006/main">
          <x14:cfRule type="expression" priority="642" id="{20ECB0B5-06D5-41BE-9CD2-B6CC4C60BAD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R24:S28</xm:sqref>
        </x14:conditionalFormatting>
        <x14:conditionalFormatting xmlns:xm="http://schemas.microsoft.com/office/excel/2006/main">
          <x14:cfRule type="expression" priority="640" id="{A947EBAF-9FAA-4D89-A603-89A9A9AC3F81}">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U24:V28</xm:sqref>
        </x14:conditionalFormatting>
        <x14:conditionalFormatting xmlns:xm="http://schemas.microsoft.com/office/excel/2006/main">
          <x14:cfRule type="expression" priority="638" id="{F9DF00A9-7879-48F5-8378-1FC9E5471ECA}">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X24:Y28</xm:sqref>
        </x14:conditionalFormatting>
        <x14:conditionalFormatting xmlns:xm="http://schemas.microsoft.com/office/excel/2006/main">
          <x14:cfRule type="expression" priority="636" id="{6E4271A2-7A9F-4E21-BD49-3179A9559328}">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AA24:AB28</xm:sqref>
        </x14:conditionalFormatting>
        <x14:conditionalFormatting xmlns:xm="http://schemas.microsoft.com/office/excel/2006/main">
          <x14:cfRule type="expression" priority="634" id="{5F349A30-E362-4484-93FF-574484F9D214}">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AD24:AE28</xm:sqref>
        </x14:conditionalFormatting>
        <x14:conditionalFormatting xmlns:xm="http://schemas.microsoft.com/office/excel/2006/main">
          <x14:cfRule type="expression" priority="632" id="{B772E337-43C4-4445-95DA-915A34E06438}">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AG24:AH28</xm:sqref>
        </x14:conditionalFormatting>
        <x14:conditionalFormatting xmlns:xm="http://schemas.microsoft.com/office/excel/2006/main">
          <x14:cfRule type="expression" priority="630" id="{34BBA536-A372-46C9-A7ED-C704912F5FA8}">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AJ24:AK28</xm:sqref>
        </x14:conditionalFormatting>
        <x14:conditionalFormatting xmlns:xm="http://schemas.microsoft.com/office/excel/2006/main">
          <x14:cfRule type="expression" priority="628" id="{C482FA21-7AF7-46AE-9CF0-8435EDC599AF}">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AM24:AN28</xm:sqref>
        </x14:conditionalFormatting>
        <x14:conditionalFormatting xmlns:xm="http://schemas.microsoft.com/office/excel/2006/main">
          <x14:cfRule type="expression" priority="626" id="{30866650-C61B-47FA-BFC1-83267689A60F}">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AP24:AQ28</xm:sqref>
        </x14:conditionalFormatting>
        <x14:conditionalFormatting xmlns:xm="http://schemas.microsoft.com/office/excel/2006/main">
          <x14:cfRule type="expression" priority="624" id="{EE9664F9-D0A1-49DA-8AB7-4ED0BE2D466B}">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AS24:AT28</xm:sqref>
        </x14:conditionalFormatting>
        <x14:conditionalFormatting xmlns:xm="http://schemas.microsoft.com/office/excel/2006/main">
          <x14:cfRule type="expression" priority="622" id="{3433D3AD-A333-488E-8230-28ACE7326AD8}">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AV24:AW28</xm:sqref>
        </x14:conditionalFormatting>
        <x14:conditionalFormatting xmlns:xm="http://schemas.microsoft.com/office/excel/2006/main">
          <x14:cfRule type="expression" priority="620" id="{96B21597-89BF-484B-9556-839EF72ED170}">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AY24:AZ28</xm:sqref>
        </x14:conditionalFormatting>
        <x14:conditionalFormatting xmlns:xm="http://schemas.microsoft.com/office/excel/2006/main">
          <x14:cfRule type="expression" priority="618" id="{5D5B1F8D-605E-4947-8F61-757907D360A2}">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BB24:BC28</xm:sqref>
        </x14:conditionalFormatting>
        <x14:conditionalFormatting xmlns:xm="http://schemas.microsoft.com/office/excel/2006/main">
          <x14:cfRule type="expression" priority="616" id="{583A50C8-B8BA-4E09-A07D-771877955D93}">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BE24:BF28</xm:sqref>
        </x14:conditionalFormatting>
        <x14:conditionalFormatting xmlns:xm="http://schemas.microsoft.com/office/excel/2006/main">
          <x14:cfRule type="expression" priority="614" id="{D708F8A5-6264-40DC-8840-234B6EC6E66C}">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BH24:BI28</xm:sqref>
        </x14:conditionalFormatting>
        <x14:conditionalFormatting xmlns:xm="http://schemas.microsoft.com/office/excel/2006/main">
          <x14:cfRule type="expression" priority="612" id="{DD912D60-FE59-4A68-B837-42AB14311285}">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BK24:BL28</xm:sqref>
        </x14:conditionalFormatting>
        <x14:conditionalFormatting xmlns:xm="http://schemas.microsoft.com/office/excel/2006/main">
          <x14:cfRule type="expression" priority="610" id="{97490FA6-0DE4-43AB-827E-EE50B3B96169}">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BN24:BO28</xm:sqref>
        </x14:conditionalFormatting>
        <x14:conditionalFormatting xmlns:xm="http://schemas.microsoft.com/office/excel/2006/main">
          <x14:cfRule type="expression" priority="608" id="{362BE4FA-9641-43DD-A881-3C30A0BA8A76}">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BQ24:BR28</xm:sqref>
        </x14:conditionalFormatting>
        <x14:conditionalFormatting xmlns:xm="http://schemas.microsoft.com/office/excel/2006/main">
          <x14:cfRule type="expression" priority="606" id="{16731369-71D4-477F-9816-5E6CCD6915A4}">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BT24:BU28</xm:sqref>
        </x14:conditionalFormatting>
        <x14:conditionalFormatting xmlns:xm="http://schemas.microsoft.com/office/excel/2006/main">
          <x14:cfRule type="expression" priority="604" id="{BA764415-0F53-41B4-AB41-DC327C618B03}">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BW24:BX28</xm:sqref>
        </x14:conditionalFormatting>
        <x14:conditionalFormatting xmlns:xm="http://schemas.microsoft.com/office/excel/2006/main">
          <x14:cfRule type="expression" priority="602" id="{BA0F1508-30AB-402E-9B9B-8AA073846536}">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BZ24:CA28</xm:sqref>
        </x14:conditionalFormatting>
        <x14:conditionalFormatting xmlns:xm="http://schemas.microsoft.com/office/excel/2006/main">
          <x14:cfRule type="expression" priority="570" id="{559606D0-34D8-4008-807C-6698065CB30C}">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CC24:CD28</xm:sqref>
        </x14:conditionalFormatting>
        <x14:conditionalFormatting xmlns:xm="http://schemas.microsoft.com/office/excel/2006/main">
          <x14:cfRule type="expression" priority="567" id="{1EC09D53-81A6-4075-93A3-5E5FABF0FFE2}">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CF24:CG28</xm:sqref>
        </x14:conditionalFormatting>
        <x14:conditionalFormatting xmlns:xm="http://schemas.microsoft.com/office/excel/2006/main">
          <x14:cfRule type="expression" priority="566" id="{74BE589D-B8A9-4E27-9E86-EF6A7E6FFEF4}">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CI24:CJ28</xm:sqref>
        </x14:conditionalFormatting>
        <x14:conditionalFormatting xmlns:xm="http://schemas.microsoft.com/office/excel/2006/main">
          <x14:cfRule type="expression" priority="565" id="{7674C326-4E89-478A-9D67-16B00D96A2F6}">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CL24:CM28</xm:sqref>
        </x14:conditionalFormatting>
        <x14:conditionalFormatting xmlns:xm="http://schemas.microsoft.com/office/excel/2006/main">
          <x14:cfRule type="expression" priority="564" id="{95424393-6E48-4986-B285-F6D86A48F17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CO24:CP28</xm:sqref>
        </x14:conditionalFormatting>
        <x14:conditionalFormatting xmlns:xm="http://schemas.microsoft.com/office/excel/2006/main">
          <x14:cfRule type="expression" priority="600" id="{74767EA2-E44E-472B-957F-E37A4F62BF42}">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L29</xm:sqref>
        </x14:conditionalFormatting>
        <x14:conditionalFormatting xmlns:xm="http://schemas.microsoft.com/office/excel/2006/main">
          <x14:cfRule type="expression" priority="557" id="{A216D1BC-1D5A-425A-868F-9D8624A9978E}">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K60:K61</xm:sqref>
        </x14:conditionalFormatting>
        <x14:conditionalFormatting xmlns:xm="http://schemas.microsoft.com/office/excel/2006/main">
          <x14:cfRule type="expression" priority="552" id="{2344AAA5-363B-48D0-9FE4-1DC57ED474C7}">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N60:N61</xm:sqref>
        </x14:conditionalFormatting>
        <x14:conditionalFormatting xmlns:xm="http://schemas.microsoft.com/office/excel/2006/main">
          <x14:cfRule type="expression" priority="547" id="{CC38F907-BC57-46E3-8A97-35406A029DA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Q60:Q61</xm:sqref>
        </x14:conditionalFormatting>
        <x14:conditionalFormatting xmlns:xm="http://schemas.microsoft.com/office/excel/2006/main">
          <x14:cfRule type="expression" priority="542" id="{B1D33115-1446-486C-ABA7-8792CF367FB8}">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T60:T61</xm:sqref>
        </x14:conditionalFormatting>
        <x14:conditionalFormatting xmlns:xm="http://schemas.microsoft.com/office/excel/2006/main">
          <x14:cfRule type="expression" priority="537" id="{5A67B98C-087B-4F95-9B70-EA79ACA67707}">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W60:W61</xm:sqref>
        </x14:conditionalFormatting>
        <x14:conditionalFormatting xmlns:xm="http://schemas.microsoft.com/office/excel/2006/main">
          <x14:cfRule type="expression" priority="532" id="{914733EA-0426-44FD-9E1C-85CBE2C12D25}">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Z60:Z61</xm:sqref>
        </x14:conditionalFormatting>
        <x14:conditionalFormatting xmlns:xm="http://schemas.microsoft.com/office/excel/2006/main">
          <x14:cfRule type="expression" priority="527" id="{EF6FD16D-6190-41C5-A069-363F37052129}">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AC60:AC61</xm:sqref>
        </x14:conditionalFormatting>
        <x14:conditionalFormatting xmlns:xm="http://schemas.microsoft.com/office/excel/2006/main">
          <x14:cfRule type="expression" priority="522" id="{5D4E3FBA-B351-43FD-B73B-33C88BD05DE0}">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AF60:AF61</xm:sqref>
        </x14:conditionalFormatting>
        <x14:conditionalFormatting xmlns:xm="http://schemas.microsoft.com/office/excel/2006/main">
          <x14:cfRule type="expression" priority="517" id="{066400FF-A641-49B6-9050-BE5F46903BD0}">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AI60:AI61</xm:sqref>
        </x14:conditionalFormatting>
        <x14:conditionalFormatting xmlns:xm="http://schemas.microsoft.com/office/excel/2006/main">
          <x14:cfRule type="expression" priority="507" id="{93B0ABDE-7A9A-489A-98A9-A875DDDA98C9}">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AL60:AL61</xm:sqref>
        </x14:conditionalFormatting>
        <x14:conditionalFormatting xmlns:xm="http://schemas.microsoft.com/office/excel/2006/main">
          <x14:cfRule type="expression" priority="502" id="{14AC503F-88DB-487A-A6CA-FB85E839C296}">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AO60:AO61</xm:sqref>
        </x14:conditionalFormatting>
        <x14:conditionalFormatting xmlns:xm="http://schemas.microsoft.com/office/excel/2006/main">
          <x14:cfRule type="expression" priority="497" id="{B6503E22-FB68-4C9B-92A3-E85EC8CC4CAB}">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AR60:AR61</xm:sqref>
        </x14:conditionalFormatting>
        <x14:conditionalFormatting xmlns:xm="http://schemas.microsoft.com/office/excel/2006/main">
          <x14:cfRule type="expression" priority="492" id="{3B92027C-4FB7-484C-ADA9-5EA1A66D464F}">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AU60:AU61</xm:sqref>
        </x14:conditionalFormatting>
        <x14:conditionalFormatting xmlns:xm="http://schemas.microsoft.com/office/excel/2006/main">
          <x14:cfRule type="expression" priority="487" id="{11797FF9-0A25-4E57-8D9B-D15BB821EC60}">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AX60:AX61</xm:sqref>
        </x14:conditionalFormatting>
        <x14:conditionalFormatting xmlns:xm="http://schemas.microsoft.com/office/excel/2006/main">
          <x14:cfRule type="expression" priority="482" id="{A656C875-627D-4D0A-9C86-E509E585C295}">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BA60:BA61</xm:sqref>
        </x14:conditionalFormatting>
        <x14:conditionalFormatting xmlns:xm="http://schemas.microsoft.com/office/excel/2006/main">
          <x14:cfRule type="expression" priority="477" id="{0CE8A0E0-8BFC-44F1-B7AA-4790A4046521}">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BD60:BD61</xm:sqref>
        </x14:conditionalFormatting>
        <x14:conditionalFormatting xmlns:xm="http://schemas.microsoft.com/office/excel/2006/main">
          <x14:cfRule type="expression" priority="472" id="{B51ECC48-D7A3-4061-80A5-32E386D345FB}">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BG60:BG61</xm:sqref>
        </x14:conditionalFormatting>
        <x14:conditionalFormatting xmlns:xm="http://schemas.microsoft.com/office/excel/2006/main">
          <x14:cfRule type="expression" priority="467" id="{F8E44A32-8B73-43DF-8B2F-E6D23BF827CC}">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BJ60:BJ61</xm:sqref>
        </x14:conditionalFormatting>
        <x14:conditionalFormatting xmlns:xm="http://schemas.microsoft.com/office/excel/2006/main">
          <x14:cfRule type="expression" priority="462" id="{39CD4545-3FEC-42CC-B25B-A366750586AF}">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BM60:BM61</xm:sqref>
        </x14:conditionalFormatting>
        <x14:conditionalFormatting xmlns:xm="http://schemas.microsoft.com/office/excel/2006/main">
          <x14:cfRule type="expression" priority="457" id="{6A6EB18B-89D4-4A9B-AEA9-6614115C9C9C}">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BP60:BP61</xm:sqref>
        </x14:conditionalFormatting>
        <x14:conditionalFormatting xmlns:xm="http://schemas.microsoft.com/office/excel/2006/main">
          <x14:cfRule type="expression" priority="452" id="{CA2B96FC-F53C-4742-96C5-164CC985476A}">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BS60:BS61</xm:sqref>
        </x14:conditionalFormatting>
        <x14:conditionalFormatting xmlns:xm="http://schemas.microsoft.com/office/excel/2006/main">
          <x14:cfRule type="expression" priority="447" id="{D5136C0B-4EAE-44DE-A472-94DA8EAC780E}">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BV60:BV61</xm:sqref>
        </x14:conditionalFormatting>
        <x14:conditionalFormatting xmlns:xm="http://schemas.microsoft.com/office/excel/2006/main">
          <x14:cfRule type="expression" priority="442" id="{067E9E58-7D6E-4309-983D-C26C97B1BC6F}">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BY60:BY61</xm:sqref>
        </x14:conditionalFormatting>
        <x14:conditionalFormatting xmlns:xm="http://schemas.microsoft.com/office/excel/2006/main">
          <x14:cfRule type="expression" priority="437" id="{887A5AE4-8842-4527-8CEA-A03BE84CB90C}">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CB60:CB61</xm:sqref>
        </x14:conditionalFormatting>
        <x14:conditionalFormatting xmlns:xm="http://schemas.microsoft.com/office/excel/2006/main">
          <x14:cfRule type="expression" priority="432" id="{C01E72B9-D22F-4ABA-8F50-DBC362D05E21}">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CE60:CE61</xm:sqref>
        </x14:conditionalFormatting>
        <x14:conditionalFormatting xmlns:xm="http://schemas.microsoft.com/office/excel/2006/main">
          <x14:cfRule type="expression" priority="427" id="{206FE64C-1FB8-4BC6-8407-BB8E450368FC}">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CH60:CH61</xm:sqref>
        </x14:conditionalFormatting>
        <x14:conditionalFormatting xmlns:xm="http://schemas.microsoft.com/office/excel/2006/main">
          <x14:cfRule type="expression" priority="422" id="{DCA5D9CE-AFE0-4848-99C1-359B840975BD}">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CK60:CK61</xm:sqref>
        </x14:conditionalFormatting>
        <x14:conditionalFormatting xmlns:xm="http://schemas.microsoft.com/office/excel/2006/main">
          <x14:cfRule type="expression" priority="417" id="{E77EBCF9-DAC3-4F97-A5B3-A25BB79BD7A2}">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CN60:CN61</xm:sqref>
        </x14:conditionalFormatting>
        <x14:conditionalFormatting xmlns:xm="http://schemas.microsoft.com/office/excel/2006/main">
          <x14:cfRule type="expression" priority="412" id="{7B468C5D-B439-43DE-96A8-3FAB9706A30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CQ60:CQ61</xm:sqref>
        </x14:conditionalFormatting>
        <x14:conditionalFormatting xmlns:xm="http://schemas.microsoft.com/office/excel/2006/main">
          <x14:cfRule type="expression" priority="409" id="{FBFF614A-AF98-468F-8064-9E08483BCF13}">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K63</xm:sqref>
        </x14:conditionalFormatting>
        <x14:conditionalFormatting xmlns:xm="http://schemas.microsoft.com/office/excel/2006/main">
          <x14:cfRule type="expression" priority="406" id="{969E12D7-461B-4B5F-B3B2-5A28562E20F0}">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N63</xm:sqref>
        </x14:conditionalFormatting>
        <x14:conditionalFormatting xmlns:xm="http://schemas.microsoft.com/office/excel/2006/main">
          <x14:cfRule type="expression" priority="403" id="{7EC90047-6C74-4C6D-9AF1-FC3DD66ACC40}">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Q63</xm:sqref>
        </x14:conditionalFormatting>
        <x14:conditionalFormatting xmlns:xm="http://schemas.microsoft.com/office/excel/2006/main">
          <x14:cfRule type="expression" priority="400" id="{60E7ECB1-5265-431A-B7A8-07FEDF112FE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T63</xm:sqref>
        </x14:conditionalFormatting>
        <x14:conditionalFormatting xmlns:xm="http://schemas.microsoft.com/office/excel/2006/main">
          <x14:cfRule type="expression" priority="397" id="{51F19592-DA19-4764-B3D5-8B588759D5A3}">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W63</xm:sqref>
        </x14:conditionalFormatting>
        <x14:conditionalFormatting xmlns:xm="http://schemas.microsoft.com/office/excel/2006/main">
          <x14:cfRule type="expression" priority="394" id="{1693BDD6-1A9F-4A21-BA0C-E71B3081B464}">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Z63</xm:sqref>
        </x14:conditionalFormatting>
        <x14:conditionalFormatting xmlns:xm="http://schemas.microsoft.com/office/excel/2006/main">
          <x14:cfRule type="expression" priority="391" id="{2E426D25-5124-44C7-9E1C-051A5B94EEA7}">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AC63</xm:sqref>
        </x14:conditionalFormatting>
        <x14:conditionalFormatting xmlns:xm="http://schemas.microsoft.com/office/excel/2006/main">
          <x14:cfRule type="expression" priority="388" id="{B75187EA-335F-4A62-8596-53B910DE1F51}">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AF63</xm:sqref>
        </x14:conditionalFormatting>
        <x14:conditionalFormatting xmlns:xm="http://schemas.microsoft.com/office/excel/2006/main">
          <x14:cfRule type="expression" priority="385" id="{1D122419-3B67-4323-ABC4-DEA12925E9E7}">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AI63</xm:sqref>
        </x14:conditionalFormatting>
        <x14:conditionalFormatting xmlns:xm="http://schemas.microsoft.com/office/excel/2006/main">
          <x14:cfRule type="expression" priority="382" id="{BD030A14-B857-4D7A-8558-319AAD76442E}">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AL63</xm:sqref>
        </x14:conditionalFormatting>
        <x14:conditionalFormatting xmlns:xm="http://schemas.microsoft.com/office/excel/2006/main">
          <x14:cfRule type="expression" priority="379" id="{DAB49AFB-33C3-4AA3-ABC7-F41F8A7BE890}">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AO63</xm:sqref>
        </x14:conditionalFormatting>
        <x14:conditionalFormatting xmlns:xm="http://schemas.microsoft.com/office/excel/2006/main">
          <x14:cfRule type="expression" priority="376" id="{86E0335B-8527-43EA-B4D3-158DA2640F60}">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AR63</xm:sqref>
        </x14:conditionalFormatting>
        <x14:conditionalFormatting xmlns:xm="http://schemas.microsoft.com/office/excel/2006/main">
          <x14:cfRule type="expression" priority="373" id="{156CAB34-6F51-419C-9874-1702198755D8}">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AU63</xm:sqref>
        </x14:conditionalFormatting>
        <x14:conditionalFormatting xmlns:xm="http://schemas.microsoft.com/office/excel/2006/main">
          <x14:cfRule type="expression" priority="370" id="{84EC11A8-9CB7-4383-A26E-F641A2DA3364}">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AX63</xm:sqref>
        </x14:conditionalFormatting>
        <x14:conditionalFormatting xmlns:xm="http://schemas.microsoft.com/office/excel/2006/main">
          <x14:cfRule type="expression" priority="367" id="{7258A015-6F24-4680-874C-D5F80B6B9E45}">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BA63</xm:sqref>
        </x14:conditionalFormatting>
        <x14:conditionalFormatting xmlns:xm="http://schemas.microsoft.com/office/excel/2006/main">
          <x14:cfRule type="expression" priority="364" id="{BF0BDAFE-7D93-4894-9DFA-B05D369BBA9D}">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BD63</xm:sqref>
        </x14:conditionalFormatting>
        <x14:conditionalFormatting xmlns:xm="http://schemas.microsoft.com/office/excel/2006/main">
          <x14:cfRule type="expression" priority="361" id="{E7EDBF93-A802-46E2-B8E8-F4226CA82FFF}">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BG63</xm:sqref>
        </x14:conditionalFormatting>
        <x14:conditionalFormatting xmlns:xm="http://schemas.microsoft.com/office/excel/2006/main">
          <x14:cfRule type="expression" priority="358" id="{D0C69023-09EC-42BF-BE09-BF6AFEE2C113}">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BJ63</xm:sqref>
        </x14:conditionalFormatting>
        <x14:conditionalFormatting xmlns:xm="http://schemas.microsoft.com/office/excel/2006/main">
          <x14:cfRule type="expression" priority="355" id="{05BD246A-4A73-4B5C-958E-AB30624A4130}">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BM63</xm:sqref>
        </x14:conditionalFormatting>
        <x14:conditionalFormatting xmlns:xm="http://schemas.microsoft.com/office/excel/2006/main">
          <x14:cfRule type="expression" priority="352" id="{16092169-90CF-4921-8E6E-D8FBBD216F85}">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BP63</xm:sqref>
        </x14:conditionalFormatting>
        <x14:conditionalFormatting xmlns:xm="http://schemas.microsoft.com/office/excel/2006/main">
          <x14:cfRule type="expression" priority="349" id="{114AFE42-C296-4767-BAA3-4FCB01F7B10E}">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BS63</xm:sqref>
        </x14:conditionalFormatting>
        <x14:conditionalFormatting xmlns:xm="http://schemas.microsoft.com/office/excel/2006/main">
          <x14:cfRule type="expression" priority="346" id="{A1D36F5E-53C7-4598-A912-2C172D61F7B7}">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BV63</xm:sqref>
        </x14:conditionalFormatting>
        <x14:conditionalFormatting xmlns:xm="http://schemas.microsoft.com/office/excel/2006/main">
          <x14:cfRule type="expression" priority="343" id="{2B7781C4-5741-4AFC-9182-E18E35F202E7}">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BY63</xm:sqref>
        </x14:conditionalFormatting>
        <x14:conditionalFormatting xmlns:xm="http://schemas.microsoft.com/office/excel/2006/main">
          <x14:cfRule type="expression" priority="340" id="{26B37D5A-E012-4CDC-B608-532BEFBBD5F3}">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CB63</xm:sqref>
        </x14:conditionalFormatting>
        <x14:conditionalFormatting xmlns:xm="http://schemas.microsoft.com/office/excel/2006/main">
          <x14:cfRule type="expression" priority="337" id="{29D6BB22-042C-4D3E-9DE9-AE58798B00C6}">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CE63</xm:sqref>
        </x14:conditionalFormatting>
        <x14:conditionalFormatting xmlns:xm="http://schemas.microsoft.com/office/excel/2006/main">
          <x14:cfRule type="expression" priority="334" id="{E81FCCC0-4F60-400D-86F1-EB807DB4E095}">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CH63</xm:sqref>
        </x14:conditionalFormatting>
        <x14:conditionalFormatting xmlns:xm="http://schemas.microsoft.com/office/excel/2006/main">
          <x14:cfRule type="expression" priority="331" id="{3F1AB54D-DB66-4A65-A847-B4458D121104}">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CK63</xm:sqref>
        </x14:conditionalFormatting>
        <x14:conditionalFormatting xmlns:xm="http://schemas.microsoft.com/office/excel/2006/main">
          <x14:cfRule type="expression" priority="328" id="{6003D00A-983D-4D55-AD1C-54EEAFB0C0AA}">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CN63</xm:sqref>
        </x14:conditionalFormatting>
        <x14:conditionalFormatting xmlns:xm="http://schemas.microsoft.com/office/excel/2006/main">
          <x14:cfRule type="expression" priority="325" id="{7004ABE2-6E1D-4949-A106-60F577A59E20}">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CQ63</xm:sqref>
        </x14:conditionalFormatting>
        <x14:conditionalFormatting xmlns:xm="http://schemas.microsoft.com/office/excel/2006/main">
          <x14:cfRule type="expression" priority="322" id="{19FDB4C7-70F8-4409-8A69-A513CFFBAC05}">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K65:K66</xm:sqref>
        </x14:conditionalFormatting>
        <x14:conditionalFormatting xmlns:xm="http://schemas.microsoft.com/office/excel/2006/main">
          <x14:cfRule type="expression" priority="319" id="{1315CF0E-F8B7-437F-88A9-084DE3C3EC03}">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N65:N66</xm:sqref>
        </x14:conditionalFormatting>
        <x14:conditionalFormatting xmlns:xm="http://schemas.microsoft.com/office/excel/2006/main">
          <x14:cfRule type="expression" priority="316" id="{BD7A5116-1D56-484F-AB98-B3E21090D7B9}">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Q65:Q66</xm:sqref>
        </x14:conditionalFormatting>
        <x14:conditionalFormatting xmlns:xm="http://schemas.microsoft.com/office/excel/2006/main">
          <x14:cfRule type="expression" priority="313" id="{B0AE97A8-38D1-4AC1-B76B-495AC4DF5D57}">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T65:T66</xm:sqref>
        </x14:conditionalFormatting>
        <x14:conditionalFormatting xmlns:xm="http://schemas.microsoft.com/office/excel/2006/main">
          <x14:cfRule type="expression" priority="310" id="{BA2D7C07-3505-42A4-A537-D660484076F7}">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W65:W66</xm:sqref>
        </x14:conditionalFormatting>
        <x14:conditionalFormatting xmlns:xm="http://schemas.microsoft.com/office/excel/2006/main">
          <x14:cfRule type="expression" priority="307" id="{9AFDD8BE-F7BF-4935-8743-62A07ECE07DB}">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Z65:Z66</xm:sqref>
        </x14:conditionalFormatting>
        <x14:conditionalFormatting xmlns:xm="http://schemas.microsoft.com/office/excel/2006/main">
          <x14:cfRule type="expression" priority="304" id="{05283E1F-7091-425E-A057-EEAC49278AF5}">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AC65:AC66</xm:sqref>
        </x14:conditionalFormatting>
        <x14:conditionalFormatting xmlns:xm="http://schemas.microsoft.com/office/excel/2006/main">
          <x14:cfRule type="expression" priority="301" id="{E979B079-7BDE-47AF-B653-7D337C6A75AC}">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AF65:AF66</xm:sqref>
        </x14:conditionalFormatting>
        <x14:conditionalFormatting xmlns:xm="http://schemas.microsoft.com/office/excel/2006/main">
          <x14:cfRule type="expression" priority="298" id="{A403ADC5-5D74-4415-8EAE-EEDF743493A1}">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AI65:AI66</xm:sqref>
        </x14:conditionalFormatting>
        <x14:conditionalFormatting xmlns:xm="http://schemas.microsoft.com/office/excel/2006/main">
          <x14:cfRule type="expression" priority="295" id="{82AC9BED-EC5F-45C2-BE74-0574400EF2A2}">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AL65:AL66</xm:sqref>
        </x14:conditionalFormatting>
        <x14:conditionalFormatting xmlns:xm="http://schemas.microsoft.com/office/excel/2006/main">
          <x14:cfRule type="expression" priority="292" id="{C488FFE7-40C8-4966-B442-9F93855B1E42}">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AO65:AO66</xm:sqref>
        </x14:conditionalFormatting>
        <x14:conditionalFormatting xmlns:xm="http://schemas.microsoft.com/office/excel/2006/main">
          <x14:cfRule type="expression" priority="289" id="{2DE74274-9F81-4CC2-9466-3497161EA8D1}">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AR65:AR66</xm:sqref>
        </x14:conditionalFormatting>
        <x14:conditionalFormatting xmlns:xm="http://schemas.microsoft.com/office/excel/2006/main">
          <x14:cfRule type="expression" priority="286" id="{4A4CA4C5-CDB6-4204-B74F-FAE27E7DACC8}">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AU65:AU66</xm:sqref>
        </x14:conditionalFormatting>
        <x14:conditionalFormatting xmlns:xm="http://schemas.microsoft.com/office/excel/2006/main">
          <x14:cfRule type="expression" priority="283" id="{A53D83F9-318F-446A-8C18-EB3C2606EEBC}">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AX65:AX66</xm:sqref>
        </x14:conditionalFormatting>
        <x14:conditionalFormatting xmlns:xm="http://schemas.microsoft.com/office/excel/2006/main">
          <x14:cfRule type="expression" priority="280" id="{AA58D92D-FEE6-4A86-9E05-13C6404D3195}">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BA65:BA66</xm:sqref>
        </x14:conditionalFormatting>
        <x14:conditionalFormatting xmlns:xm="http://schemas.microsoft.com/office/excel/2006/main">
          <x14:cfRule type="expression" priority="277" id="{A1EC5082-1F52-41E6-8064-8C2D593AE5D2}">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BD65:BD66</xm:sqref>
        </x14:conditionalFormatting>
        <x14:conditionalFormatting xmlns:xm="http://schemas.microsoft.com/office/excel/2006/main">
          <x14:cfRule type="expression" priority="274" id="{F9F4AB41-7FBB-4D3A-A02F-8FC84A3F7304}">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BG65:BG66</xm:sqref>
        </x14:conditionalFormatting>
        <x14:conditionalFormatting xmlns:xm="http://schemas.microsoft.com/office/excel/2006/main">
          <x14:cfRule type="expression" priority="271" id="{2E6D63CC-803F-439B-8DF2-728D46E6F5D2}">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BJ65:BJ66</xm:sqref>
        </x14:conditionalFormatting>
        <x14:conditionalFormatting xmlns:xm="http://schemas.microsoft.com/office/excel/2006/main">
          <x14:cfRule type="expression" priority="268" id="{C4993AAC-97AC-4E83-A30F-58BB02701A86}">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BM65:BM66</xm:sqref>
        </x14:conditionalFormatting>
        <x14:conditionalFormatting xmlns:xm="http://schemas.microsoft.com/office/excel/2006/main">
          <x14:cfRule type="expression" priority="265" id="{660A4EDF-1917-4E95-A9D0-8E28E359F503}">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BP65:BP66</xm:sqref>
        </x14:conditionalFormatting>
        <x14:conditionalFormatting xmlns:xm="http://schemas.microsoft.com/office/excel/2006/main">
          <x14:cfRule type="expression" priority="262" id="{27B7BCF6-AA5C-4996-8079-43E2270A59F2}">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BS65:BS66</xm:sqref>
        </x14:conditionalFormatting>
        <x14:conditionalFormatting xmlns:xm="http://schemas.microsoft.com/office/excel/2006/main">
          <x14:cfRule type="expression" priority="259" id="{DB597B95-6320-45DC-96BD-F528EEBDF11E}">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BV65:BV66</xm:sqref>
        </x14:conditionalFormatting>
        <x14:conditionalFormatting xmlns:xm="http://schemas.microsoft.com/office/excel/2006/main">
          <x14:cfRule type="expression" priority="256" id="{72B3E007-FD2F-4AF6-A49D-B2B9D4BBDBDD}">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BY65:BY66</xm:sqref>
        </x14:conditionalFormatting>
        <x14:conditionalFormatting xmlns:xm="http://schemas.microsoft.com/office/excel/2006/main">
          <x14:cfRule type="expression" priority="253" id="{FF5FDC0A-E85B-43F9-891C-5A4D31A762AC}">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CB65:CB66</xm:sqref>
        </x14:conditionalFormatting>
        <x14:conditionalFormatting xmlns:xm="http://schemas.microsoft.com/office/excel/2006/main">
          <x14:cfRule type="expression" priority="250" id="{14266B2C-705F-4F83-9CA3-1D48CB571B3D}">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CE65:CE66</xm:sqref>
        </x14:conditionalFormatting>
        <x14:conditionalFormatting xmlns:xm="http://schemas.microsoft.com/office/excel/2006/main">
          <x14:cfRule type="expression" priority="247" id="{80A7A53D-020E-4B1E-8A71-770A03812FD3}">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CH65:CH66</xm:sqref>
        </x14:conditionalFormatting>
        <x14:conditionalFormatting xmlns:xm="http://schemas.microsoft.com/office/excel/2006/main">
          <x14:cfRule type="expression" priority="244" id="{7B5B2114-4CBE-429B-B2D9-78BA13D9A5C9}">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CK65:CK66</xm:sqref>
        </x14:conditionalFormatting>
        <x14:conditionalFormatting xmlns:xm="http://schemas.microsoft.com/office/excel/2006/main">
          <x14:cfRule type="expression" priority="241" id="{70646FE7-77F3-49CA-B9B8-927AF75A757D}">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CN65:CN66</xm:sqref>
        </x14:conditionalFormatting>
        <x14:conditionalFormatting xmlns:xm="http://schemas.microsoft.com/office/excel/2006/main">
          <x14:cfRule type="expression" priority="238" id="{72FE7D11-84CC-4630-BC69-B5078542E9BE}">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CQ65:CQ66</xm:sqref>
        </x14:conditionalFormatting>
        <x14:conditionalFormatting xmlns:xm="http://schemas.microsoft.com/office/excel/2006/main">
          <x14:cfRule type="expression" priority="235" id="{A923D662-1195-4EB6-B15D-C9995A225143}">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K70</xm:sqref>
        </x14:conditionalFormatting>
        <x14:conditionalFormatting xmlns:xm="http://schemas.microsoft.com/office/excel/2006/main">
          <x14:cfRule type="expression" priority="232" id="{14912E96-B299-429B-BE8A-45BDDB4CBBEE}">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N70</xm:sqref>
        </x14:conditionalFormatting>
        <x14:conditionalFormatting xmlns:xm="http://schemas.microsoft.com/office/excel/2006/main">
          <x14:cfRule type="expression" priority="229" id="{F60F3DAA-E0F1-4FAC-BBE0-29D458653CC2}">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Q70</xm:sqref>
        </x14:conditionalFormatting>
        <x14:conditionalFormatting xmlns:xm="http://schemas.microsoft.com/office/excel/2006/main">
          <x14:cfRule type="expression" priority="226" id="{817DC720-9D26-4430-A585-CFB2326218A0}">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T70</xm:sqref>
        </x14:conditionalFormatting>
        <x14:conditionalFormatting xmlns:xm="http://schemas.microsoft.com/office/excel/2006/main">
          <x14:cfRule type="expression" priority="223" id="{1C009927-1D8F-4B56-897D-65C554DC764B}">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W70</xm:sqref>
        </x14:conditionalFormatting>
        <x14:conditionalFormatting xmlns:xm="http://schemas.microsoft.com/office/excel/2006/main">
          <x14:cfRule type="expression" priority="220" id="{4FB999E8-1B28-46C8-BBD2-FC4C65D4EE4A}">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Z70</xm:sqref>
        </x14:conditionalFormatting>
        <x14:conditionalFormatting xmlns:xm="http://schemas.microsoft.com/office/excel/2006/main">
          <x14:cfRule type="expression" priority="217" id="{236C94E4-D9DB-497C-9B4B-24C8E2CC56A3}">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AC70</xm:sqref>
        </x14:conditionalFormatting>
        <x14:conditionalFormatting xmlns:xm="http://schemas.microsoft.com/office/excel/2006/main">
          <x14:cfRule type="expression" priority="214" id="{C00821C8-9F37-4483-AB58-73152B1401AF}">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AF70</xm:sqref>
        </x14:conditionalFormatting>
        <x14:conditionalFormatting xmlns:xm="http://schemas.microsoft.com/office/excel/2006/main">
          <x14:cfRule type="expression" priority="211" id="{6EE3D6C4-C269-444C-ABDC-DB1C33B7BF70}">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AI70</xm:sqref>
        </x14:conditionalFormatting>
        <x14:conditionalFormatting xmlns:xm="http://schemas.microsoft.com/office/excel/2006/main">
          <x14:cfRule type="expression" priority="208" id="{09B060C7-A6FB-4BAF-A982-451DC53E8896}">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AL70</xm:sqref>
        </x14:conditionalFormatting>
        <x14:conditionalFormatting xmlns:xm="http://schemas.microsoft.com/office/excel/2006/main">
          <x14:cfRule type="expression" priority="205" id="{0B0D433B-D2C7-4BE9-95C9-E38B53A4B293}">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AO70</xm:sqref>
        </x14:conditionalFormatting>
        <x14:conditionalFormatting xmlns:xm="http://schemas.microsoft.com/office/excel/2006/main">
          <x14:cfRule type="expression" priority="202" id="{3356E8D6-BD5D-4F99-AA2F-62B9795BF073}">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AR70</xm:sqref>
        </x14:conditionalFormatting>
        <x14:conditionalFormatting xmlns:xm="http://schemas.microsoft.com/office/excel/2006/main">
          <x14:cfRule type="expression" priority="199" id="{273BBACB-4D0E-43BE-A16B-A70FFB90C78A}">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AU70</xm:sqref>
        </x14:conditionalFormatting>
        <x14:conditionalFormatting xmlns:xm="http://schemas.microsoft.com/office/excel/2006/main">
          <x14:cfRule type="expression" priority="196" id="{FC35B859-8EFE-44BF-9E44-F142EBA70EE7}">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AX70</xm:sqref>
        </x14:conditionalFormatting>
        <x14:conditionalFormatting xmlns:xm="http://schemas.microsoft.com/office/excel/2006/main">
          <x14:cfRule type="expression" priority="193" id="{F0AF35AF-2B88-4976-8A61-9F3997461B00}">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BA70</xm:sqref>
        </x14:conditionalFormatting>
        <x14:conditionalFormatting xmlns:xm="http://schemas.microsoft.com/office/excel/2006/main">
          <x14:cfRule type="expression" priority="190" id="{1D223523-7E4E-4ED6-8FAA-7100D0FD59F3}">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BD70</xm:sqref>
        </x14:conditionalFormatting>
        <x14:conditionalFormatting xmlns:xm="http://schemas.microsoft.com/office/excel/2006/main">
          <x14:cfRule type="expression" priority="187" id="{97D9DB4A-53F9-471F-8E8A-1C2B3C725670}">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BG70</xm:sqref>
        </x14:conditionalFormatting>
        <x14:conditionalFormatting xmlns:xm="http://schemas.microsoft.com/office/excel/2006/main">
          <x14:cfRule type="expression" priority="184" id="{CC36A635-ED52-4724-BEE3-9FA19587420B}">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BJ70</xm:sqref>
        </x14:conditionalFormatting>
        <x14:conditionalFormatting xmlns:xm="http://schemas.microsoft.com/office/excel/2006/main">
          <x14:cfRule type="expression" priority="181" id="{17FCBB61-D819-43B3-A864-195363E8B7FB}">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BM70</xm:sqref>
        </x14:conditionalFormatting>
        <x14:conditionalFormatting xmlns:xm="http://schemas.microsoft.com/office/excel/2006/main">
          <x14:cfRule type="expression" priority="178" id="{C64A4DA1-ABC3-4880-A8D2-77700151E2D2}">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BP70</xm:sqref>
        </x14:conditionalFormatting>
        <x14:conditionalFormatting xmlns:xm="http://schemas.microsoft.com/office/excel/2006/main">
          <x14:cfRule type="expression" priority="175" id="{7DEF80E7-C460-4871-8978-5949495C6EF7}">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BS70</xm:sqref>
        </x14:conditionalFormatting>
        <x14:conditionalFormatting xmlns:xm="http://schemas.microsoft.com/office/excel/2006/main">
          <x14:cfRule type="expression" priority="172" id="{8F9855CE-7335-40E5-834F-D16A878E7262}">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BV70</xm:sqref>
        </x14:conditionalFormatting>
        <x14:conditionalFormatting xmlns:xm="http://schemas.microsoft.com/office/excel/2006/main">
          <x14:cfRule type="expression" priority="169" id="{E6E5F537-DCF7-4BE8-9AF7-CA51492AB0E0}">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BY70</xm:sqref>
        </x14:conditionalFormatting>
        <x14:conditionalFormatting xmlns:xm="http://schemas.microsoft.com/office/excel/2006/main">
          <x14:cfRule type="expression" priority="166" id="{9C54AADD-CC67-47B4-B952-080492AF8657}">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CB70</xm:sqref>
        </x14:conditionalFormatting>
        <x14:conditionalFormatting xmlns:xm="http://schemas.microsoft.com/office/excel/2006/main">
          <x14:cfRule type="expression" priority="163" id="{319959BE-3207-4055-BBE3-B2B0B26859DF}">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CE70</xm:sqref>
        </x14:conditionalFormatting>
        <x14:conditionalFormatting xmlns:xm="http://schemas.microsoft.com/office/excel/2006/main">
          <x14:cfRule type="expression" priority="160" id="{81EBCB77-7D74-4994-BF96-87227854B0AC}">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CH70</xm:sqref>
        </x14:conditionalFormatting>
        <x14:conditionalFormatting xmlns:xm="http://schemas.microsoft.com/office/excel/2006/main">
          <x14:cfRule type="expression" priority="157" id="{2295CFCE-33CE-45D6-9B39-F2D156940FF0}">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CK70</xm:sqref>
        </x14:conditionalFormatting>
        <x14:conditionalFormatting xmlns:xm="http://schemas.microsoft.com/office/excel/2006/main">
          <x14:cfRule type="expression" priority="154" id="{35C254ED-2AD0-4357-8E63-D5E1FCCC88E0}">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CN70</xm:sqref>
        </x14:conditionalFormatting>
        <x14:conditionalFormatting xmlns:xm="http://schemas.microsoft.com/office/excel/2006/main">
          <x14:cfRule type="expression" priority="151" id="{17D32081-FC2B-497A-B9DF-976554AEBDA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CQ70</xm:sqref>
        </x14:conditionalFormatting>
        <x14:conditionalFormatting xmlns:xm="http://schemas.microsoft.com/office/excel/2006/main">
          <x14:cfRule type="expression" priority="148" id="{3737952D-4A1B-422F-9A60-6FF574FE8449}">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K72:K74 K77</xm:sqref>
        </x14:conditionalFormatting>
        <x14:conditionalFormatting xmlns:xm="http://schemas.microsoft.com/office/excel/2006/main">
          <x14:cfRule type="expression" priority="145" id="{E8705BDD-3F1E-46E5-A273-E862B1943D9C}">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N72:N74 N77</xm:sqref>
        </x14:conditionalFormatting>
        <x14:conditionalFormatting xmlns:xm="http://schemas.microsoft.com/office/excel/2006/main">
          <x14:cfRule type="expression" priority="142" id="{AC7874A4-B09B-4571-A425-4A41E87B5C3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Q72:Q74 Q77</xm:sqref>
        </x14:conditionalFormatting>
        <x14:conditionalFormatting xmlns:xm="http://schemas.microsoft.com/office/excel/2006/main">
          <x14:cfRule type="expression" priority="139" id="{D2D0C53F-A7D2-4DD2-9E0D-2079484D03D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T72:T74 T77</xm:sqref>
        </x14:conditionalFormatting>
        <x14:conditionalFormatting xmlns:xm="http://schemas.microsoft.com/office/excel/2006/main">
          <x14:cfRule type="expression" priority="136" id="{021B5638-9F43-40EF-A589-92E99022BFBA}">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W72:W74 W77</xm:sqref>
        </x14:conditionalFormatting>
        <x14:conditionalFormatting xmlns:xm="http://schemas.microsoft.com/office/excel/2006/main">
          <x14:cfRule type="expression" priority="133" id="{80A070F4-537C-400E-8F59-3FC7759E0191}">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Z72:Z74 Z77</xm:sqref>
        </x14:conditionalFormatting>
        <x14:conditionalFormatting xmlns:xm="http://schemas.microsoft.com/office/excel/2006/main">
          <x14:cfRule type="expression" priority="130" id="{3204DA95-E730-4860-A0A7-5AC95D76398B}">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AC72:AC74 AC77</xm:sqref>
        </x14:conditionalFormatting>
        <x14:conditionalFormatting xmlns:xm="http://schemas.microsoft.com/office/excel/2006/main">
          <x14:cfRule type="expression" priority="127" id="{592C8254-CCF9-44DE-AB85-E6C1EF64D483}">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AF72:AF74 AF77</xm:sqref>
        </x14:conditionalFormatting>
        <x14:conditionalFormatting xmlns:xm="http://schemas.microsoft.com/office/excel/2006/main">
          <x14:cfRule type="expression" priority="124" id="{507C8403-1909-44C3-B817-5ABBC61ECBA9}">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AI72:AI74 AI77</xm:sqref>
        </x14:conditionalFormatting>
        <x14:conditionalFormatting xmlns:xm="http://schemas.microsoft.com/office/excel/2006/main">
          <x14:cfRule type="expression" priority="121" id="{41D8A890-9C2D-4649-AA1E-F811FF401B07}">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AL72:AL74 AL77</xm:sqref>
        </x14:conditionalFormatting>
        <x14:conditionalFormatting xmlns:xm="http://schemas.microsoft.com/office/excel/2006/main">
          <x14:cfRule type="expression" priority="118" id="{80BD4444-5744-4BF4-AC60-1064E98F75F4}">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AO72:AO74 AO77</xm:sqref>
        </x14:conditionalFormatting>
        <x14:conditionalFormatting xmlns:xm="http://schemas.microsoft.com/office/excel/2006/main">
          <x14:cfRule type="expression" priority="115" id="{C8DA6AE8-CB47-4F21-A06D-39D7319BD557}">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AR72:AR74 AR77</xm:sqref>
        </x14:conditionalFormatting>
        <x14:conditionalFormatting xmlns:xm="http://schemas.microsoft.com/office/excel/2006/main">
          <x14:cfRule type="expression" priority="112" id="{768194A9-BC98-4743-8E74-902845C0AD97}">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AU72:AU74 AU77</xm:sqref>
        </x14:conditionalFormatting>
        <x14:conditionalFormatting xmlns:xm="http://schemas.microsoft.com/office/excel/2006/main">
          <x14:cfRule type="expression" priority="109" id="{847DF934-B86A-43EC-ABA9-330D18432A09}">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AX72:AX74 AX77</xm:sqref>
        </x14:conditionalFormatting>
        <x14:conditionalFormatting xmlns:xm="http://schemas.microsoft.com/office/excel/2006/main">
          <x14:cfRule type="expression" priority="106" id="{E70A93D3-D62D-4FBE-BB9A-4F503114E960}">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BA72:BA74 BA77</xm:sqref>
        </x14:conditionalFormatting>
        <x14:conditionalFormatting xmlns:xm="http://schemas.microsoft.com/office/excel/2006/main">
          <x14:cfRule type="expression" priority="103" id="{5F16AD55-9A19-4E5E-B586-4EC044E5ABE5}">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BD72:BD74 BD77</xm:sqref>
        </x14:conditionalFormatting>
        <x14:conditionalFormatting xmlns:xm="http://schemas.microsoft.com/office/excel/2006/main">
          <x14:cfRule type="expression" priority="100" id="{83C6E746-A94E-4F8E-8D1C-D039B2D8DCBB}">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BG72:BG74 BG77</xm:sqref>
        </x14:conditionalFormatting>
        <x14:conditionalFormatting xmlns:xm="http://schemas.microsoft.com/office/excel/2006/main">
          <x14:cfRule type="expression" priority="97" id="{0203BB03-BE37-4D2C-9834-22F2494EEAE2}">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BJ72:BJ74 BJ77</xm:sqref>
        </x14:conditionalFormatting>
        <x14:conditionalFormatting xmlns:xm="http://schemas.microsoft.com/office/excel/2006/main">
          <x14:cfRule type="expression" priority="94" id="{C689E475-20B8-4FEA-9CCB-04D3797036BE}">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BM72:BM74 BM77</xm:sqref>
        </x14:conditionalFormatting>
        <x14:conditionalFormatting xmlns:xm="http://schemas.microsoft.com/office/excel/2006/main">
          <x14:cfRule type="expression" priority="91" id="{B95F694B-8462-4FD6-9765-6A4299AA6B32}">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BP72:BP74 BP77</xm:sqref>
        </x14:conditionalFormatting>
        <x14:conditionalFormatting xmlns:xm="http://schemas.microsoft.com/office/excel/2006/main">
          <x14:cfRule type="expression" priority="88" id="{CE16ED96-807A-45C5-8F8D-AD4AD5C4100E}">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BS72:BS74 BS77</xm:sqref>
        </x14:conditionalFormatting>
        <x14:conditionalFormatting xmlns:xm="http://schemas.microsoft.com/office/excel/2006/main">
          <x14:cfRule type="expression" priority="85" id="{25EE13C0-8137-4DCF-8F9A-7862169BFC3E}">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BV72:BV74 BV77</xm:sqref>
        </x14:conditionalFormatting>
        <x14:conditionalFormatting xmlns:xm="http://schemas.microsoft.com/office/excel/2006/main">
          <x14:cfRule type="expression" priority="82" id="{3EE6A275-53AE-4205-9AC5-F6DA058C0FEA}">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BY72:BY74 BY77</xm:sqref>
        </x14:conditionalFormatting>
        <x14:conditionalFormatting xmlns:xm="http://schemas.microsoft.com/office/excel/2006/main">
          <x14:cfRule type="expression" priority="79" id="{3FF7718A-2311-4D47-9CBD-D8463C4F0484}">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CB72:CB74 CB77</xm:sqref>
        </x14:conditionalFormatting>
        <x14:conditionalFormatting xmlns:xm="http://schemas.microsoft.com/office/excel/2006/main">
          <x14:cfRule type="expression" priority="76" id="{2E6B92D2-99F8-4BB7-8497-A1B33D98684D}">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CE72:CE74 CE77</xm:sqref>
        </x14:conditionalFormatting>
        <x14:conditionalFormatting xmlns:xm="http://schemas.microsoft.com/office/excel/2006/main">
          <x14:cfRule type="expression" priority="73" id="{6114C69B-36AA-404B-8D60-EBBD120B78D7}">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CH72:CH74 CH77</xm:sqref>
        </x14:conditionalFormatting>
        <x14:conditionalFormatting xmlns:xm="http://schemas.microsoft.com/office/excel/2006/main">
          <x14:cfRule type="expression" priority="70" id="{C1A89513-9DB8-4E8A-A477-82565139270C}">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CK72:CK74 CK77</xm:sqref>
        </x14:conditionalFormatting>
        <x14:conditionalFormatting xmlns:xm="http://schemas.microsoft.com/office/excel/2006/main">
          <x14:cfRule type="expression" priority="67" id="{35A87825-82C9-4A5B-9FB3-BCBF2C41995B}">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CN72:CN74 CN77</xm:sqref>
        </x14:conditionalFormatting>
        <x14:conditionalFormatting xmlns:xm="http://schemas.microsoft.com/office/excel/2006/main">
          <x14:cfRule type="expression" priority="64" id="{11B4BFC3-636C-41F1-9BA3-644E52148E03}">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CQ72:CQ74 CQ77</xm:sqref>
        </x14:conditionalFormatting>
        <x14:conditionalFormatting xmlns:xm="http://schemas.microsoft.com/office/excel/2006/main">
          <x14:cfRule type="expression" priority="63" id="{712BD7EF-A657-43EF-8632-CE8A10AA4E06}">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I16:K22</xm:sqref>
        </x14:conditionalFormatting>
        <x14:conditionalFormatting xmlns:xm="http://schemas.microsoft.com/office/excel/2006/main">
          <x14:cfRule type="expression" priority="62" id="{74AFDCF6-81CA-43E0-A875-6B62D759353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U14:W14</xm:sqref>
        </x14:conditionalFormatting>
      </x14:conditionalFormattings>
    </ext>
    <ext xmlns:x14="http://schemas.microsoft.com/office/spreadsheetml/2009/9/main" uri="{CCE6A557-97BC-4b89-ADB6-D9C93CAAB3DF}">
      <x14:dataValidations xmlns:xm="http://schemas.microsoft.com/office/excel/2006/main" count="11">
        <x14:dataValidation type="list" allowBlank="1" showInputMessage="1" showErrorMessage="1" xr:uid="{1C50DD25-A806-4952-A74E-078356244332}">
          <x14:formula1>
            <xm:f>'CHARMS.Drop-down response lists'!$D$5:$D$15</xm:f>
          </x14:formula1>
          <xm:sqref>F51:CQ51</xm:sqref>
        </x14:dataValidation>
        <x14:dataValidation type="list" allowBlank="1" showInputMessage="1" showErrorMessage="1" xr:uid="{63976250-EB12-487B-B095-DDDE6122E953}">
          <x14:formula1>
            <xm:f>'CHARMS.Drop-down response lists'!$H$5:$H$17</xm:f>
          </x14:formula1>
          <xm:sqref>F80:CQ80</xm:sqref>
        </x14:dataValidation>
        <x14:dataValidation type="list" allowBlank="1" showInputMessage="1" showErrorMessage="1" xr:uid="{8C10184B-7270-4C35-94AF-747A9F06360D}">
          <x14:formula1>
            <xm:f>'CHARMS.Drop-down response lists'!$C$5:$C$13</xm:f>
          </x14:formula1>
          <xm:sqref>F33:CQ33</xm:sqref>
        </x14:dataValidation>
        <x14:dataValidation type="list" allowBlank="1" showInputMessage="1" showErrorMessage="1" xr:uid="{0C440344-2C8F-4476-995C-D07D5C15A026}">
          <x14:formula1>
            <xm:f>'CHARMS.Drop-down response lists'!$A$5:$A$20</xm:f>
          </x14:formula1>
          <xm:sqref>F14:CQ14</xm:sqref>
        </x14:dataValidation>
        <x14:dataValidation type="list" allowBlank="1" showInputMessage="1" showErrorMessage="1" xr:uid="{EFAB9E8D-14E5-47E8-9973-22B179676BF8}">
          <x14:formula1>
            <xm:f>'CHARMS.Drop-down response lists'!$B$5:$B$17</xm:f>
          </x14:formula1>
          <xm:sqref>H24:H28 K24:K28 N24:N28 Q24:Q28 T24:T28 W24:W28 Z24:Z28 AC24:AC28 AF24:AF28 AI24:AI28 AL24:AL28 AO24:AO28 AR24:AR28 AU24:AU28 AX24:AX28 BA24:BA28 BD24:BD28 BG24:BG28 BJ24:BJ28 BM24:BM28 BP24:BP28 BS24:BS28 BV24:BV28 BY24:BY28 CB24:CB28 CE24:CE28 CH24:CH28 CK24:CK28 CN24:CN28 CQ24:CQ28</xm:sqref>
        </x14:dataValidation>
        <x14:dataValidation type="list" allowBlank="1" showInputMessage="1" showErrorMessage="1" xr:uid="{4067B822-7218-4815-80CB-8E79E0A2E419}">
          <x14:formula1>
            <xm:f>'CHARMS.Drop-down response lists'!$J$5:$J$14</xm:f>
          </x14:formula1>
          <xm:sqref>F85:CQ85</xm:sqref>
        </x14:dataValidation>
        <x14:dataValidation type="list" allowBlank="1" showInputMessage="1" showErrorMessage="1" xr:uid="{99ADA6F1-800E-4C2F-B491-7698ADFAB5FC}">
          <x14:formula1>
            <xm:f>'CHARMS.Drop-down response lists'!$I$5:$I$18</xm:f>
          </x14:formula1>
          <xm:sqref>F81:CQ81</xm:sqref>
        </x14:dataValidation>
        <x14:dataValidation type="list" allowBlank="1" showInputMessage="1" showErrorMessage="1" xr:uid="{752FDA16-22D4-45C3-A789-6325C8D334FB}">
          <x14:formula1>
            <xm:f>'CHARMS.Drop-down response lists'!$K$5:$K$19</xm:f>
          </x14:formula1>
          <xm:sqref>F87:CQ87</xm:sqref>
        </x14:dataValidation>
        <x14:dataValidation type="list" allowBlank="1" showInputMessage="1" showErrorMessage="1" xr:uid="{F81D6C5F-CDA0-4E56-967B-036C5660725E}">
          <x14:formula1>
            <xm:f>'CHARMS.Drop-down response lists'!$F$5:$F$15</xm:f>
          </x14:formula1>
          <xm:sqref>F54:CQ54</xm:sqref>
        </x14:dataValidation>
        <x14:dataValidation type="list" allowBlank="1" showInputMessage="1" showErrorMessage="1" xr:uid="{5FF9D964-F2F2-4126-94B5-D7F95CD3D3EA}">
          <x14:formula1>
            <xm:f>'CHARMS.Drop-down response lists'!$G$5:$G$19</xm:f>
          </x14:formula1>
          <xm:sqref>F55:CQ55</xm:sqref>
        </x14:dataValidation>
        <x14:dataValidation type="list" allowBlank="1" showInputMessage="1" showErrorMessage="1" xr:uid="{29F18338-0F07-44C2-B013-1A36E33356F9}">
          <x14:formula1>
            <xm:f>'CHARMS.Drop-down response lists'!$E$5:$E$17</xm:f>
          </x14:formula1>
          <xm:sqref>F53:CQ53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
    <tabColor theme="4" tint="-0.499984740745262"/>
  </sheetPr>
  <dimension ref="A1:AE80"/>
  <sheetViews>
    <sheetView zoomScaleNormal="100" workbookViewId="0">
      <pane xSplit="1" ySplit="12" topLeftCell="B13" activePane="bottomRight" state="frozen"/>
      <selection pane="topRight" activeCell="B1" sqref="B1"/>
      <selection pane="bottomLeft" activeCell="A13" sqref="A13"/>
      <selection pane="bottomRight" activeCell="B14" sqref="B14"/>
    </sheetView>
  </sheetViews>
  <sheetFormatPr baseColWidth="10" defaultColWidth="11.42578125" defaultRowHeight="15" x14ac:dyDescent="0.25"/>
  <cols>
    <col min="1" max="1" width="71.42578125" style="84" customWidth="1"/>
    <col min="2" max="31" width="40.7109375" style="82" customWidth="1"/>
    <col min="32" max="16384" width="11.42578125" style="82"/>
  </cols>
  <sheetData>
    <row r="1" spans="1:31" s="89" customFormat="1" x14ac:dyDescent="0.25">
      <c r="A1" s="88"/>
    </row>
    <row r="2" spans="1:31" s="89" customFormat="1" x14ac:dyDescent="0.25">
      <c r="A2" s="88"/>
    </row>
    <row r="3" spans="1:31" s="90" customFormat="1" ht="27" customHeight="1" x14ac:dyDescent="0.25">
      <c r="A3" s="173" t="s">
        <v>119</v>
      </c>
    </row>
    <row r="4" spans="1:31" s="90" customFormat="1" x14ac:dyDescent="0.25">
      <c r="A4" s="91"/>
    </row>
    <row r="5" spans="1:31" s="90" customFormat="1" ht="17.25" customHeight="1" thickBot="1" x14ac:dyDescent="0.3">
      <c r="A5" s="92" t="s">
        <v>120</v>
      </c>
    </row>
    <row r="6" spans="1:31" s="93" customFormat="1" ht="29.25" customHeight="1" x14ac:dyDescent="0.2">
      <c r="A6" s="60" t="s">
        <v>121</v>
      </c>
      <c r="B6" s="167" t="str">
        <f>IF(SUMMARY!C7="","",SUMMARY!I7)</f>
        <v/>
      </c>
      <c r="C6" s="167" t="str">
        <f>IF(SUMMARY!C8="","",SUMMARY!I8)</f>
        <v/>
      </c>
      <c r="D6" s="167" t="str">
        <f>IF(SUMMARY!C9="","",SUMMARY!I9)</f>
        <v/>
      </c>
      <c r="E6" s="167" t="str">
        <f>IF(SUMMARY!C10="","",SUMMARY!I10)</f>
        <v/>
      </c>
      <c r="F6" s="167" t="str">
        <f>IF(SUMMARY!C11="","",SUMMARY!I11)</f>
        <v/>
      </c>
      <c r="G6" s="167" t="str">
        <f>IF(SUMMARY!C12="","",SUMMARY!I12)</f>
        <v/>
      </c>
      <c r="H6" s="167" t="str">
        <f>IF(SUMMARY!C13="","",SUMMARY!I13)</f>
        <v/>
      </c>
      <c r="I6" s="167" t="str">
        <f>IF(SUMMARY!C14="","",SUMMARY!I14)</f>
        <v/>
      </c>
      <c r="J6" s="167" t="str">
        <f>IF(SUMMARY!C15="","",SUMMARY!I15)</f>
        <v/>
      </c>
      <c r="K6" s="167" t="str">
        <f>IF(SUMMARY!C16="","",SUMMARY!I16)</f>
        <v/>
      </c>
      <c r="L6" s="167" t="str">
        <f>IF(SUMMARY!C17="","",SUMMARY!I17)</f>
        <v/>
      </c>
      <c r="M6" s="167" t="str">
        <f>IF(SUMMARY!C18="","",SUMMARY!I18)</f>
        <v/>
      </c>
      <c r="N6" s="167" t="str">
        <f>IF(SUMMARY!C19="","",SUMMARY!I19)</f>
        <v/>
      </c>
      <c r="O6" s="167" t="str">
        <f>IF(SUMMARY!C20="","",SUMMARY!I20)</f>
        <v/>
      </c>
      <c r="P6" s="167" t="str">
        <f>IF(SUMMARY!C21="","",SUMMARY!I21)</f>
        <v/>
      </c>
      <c r="Q6" s="167" t="str">
        <f>IF(SUMMARY!C22="","",SUMMARY!I22)</f>
        <v/>
      </c>
      <c r="R6" s="167" t="str">
        <f>IF(SUMMARY!C23="","",SUMMARY!I23)</f>
        <v/>
      </c>
      <c r="S6" s="167" t="str">
        <f>IF(SUMMARY!C24="","",SUMMARY!I24)</f>
        <v/>
      </c>
      <c r="T6" s="167" t="str">
        <f>IF(SUMMARY!C25="","",SUMMARY!I25)</f>
        <v/>
      </c>
      <c r="U6" s="167" t="str">
        <f>IF(SUMMARY!C26="","",SUMMARY!I26)</f>
        <v/>
      </c>
      <c r="V6" s="167" t="str">
        <f>IF(SUMMARY!C27="","",SUMMARY!I27)</f>
        <v/>
      </c>
      <c r="W6" s="167" t="str">
        <f>IF(SUMMARY!C28="","",SUMMARY!I28)</f>
        <v/>
      </c>
      <c r="X6" s="167" t="str">
        <f>IF(SUMMARY!C29="","",SUMMARY!I29)</f>
        <v/>
      </c>
      <c r="Y6" s="167" t="str">
        <f>IF(SUMMARY!C30="","",SUMMARY!I30)</f>
        <v/>
      </c>
      <c r="Z6" s="167" t="str">
        <f>IF(SUMMARY!C31="","",SUMMARY!I31)</f>
        <v/>
      </c>
      <c r="AA6" s="167" t="str">
        <f>IF(SUMMARY!C32="","",SUMMARY!I32)</f>
        <v/>
      </c>
      <c r="AB6" s="167" t="str">
        <f>IF(SUMMARY!C33="","",SUMMARY!I33)</f>
        <v/>
      </c>
      <c r="AC6" s="167" t="str">
        <f>IF(SUMMARY!C34="","",SUMMARY!I34)</f>
        <v/>
      </c>
      <c r="AD6" s="167" t="str">
        <f>IF(SUMMARY!C35="","",SUMMARY!I35)</f>
        <v/>
      </c>
      <c r="AE6" s="167" t="str">
        <f>IF(SUMMARY!C36="","",SUMMARY!I36)</f>
        <v/>
      </c>
    </row>
    <row r="7" spans="1:31" ht="18.75" customHeight="1" x14ac:dyDescent="0.25">
      <c r="A7" s="94" t="s">
        <v>31</v>
      </c>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row>
    <row r="8" spans="1:31" s="98" customFormat="1" ht="15" customHeight="1" x14ac:dyDescent="0.2">
      <c r="A8" s="96" t="s">
        <v>33</v>
      </c>
      <c r="B8" s="97" t="str">
        <f>IF(SUMMARY!$D7="","",SUMMARY!$D7)</f>
        <v/>
      </c>
      <c r="C8" s="97" t="str">
        <f>IF(SUMMARY!$D8="","",SUMMARY!$D8)</f>
        <v/>
      </c>
      <c r="D8" s="97" t="str">
        <f>IF(SUMMARY!$D9="","",SUMMARY!$D9)</f>
        <v/>
      </c>
      <c r="E8" s="97" t="str">
        <f>IF(SUMMARY!$D10="","",SUMMARY!$D10)</f>
        <v/>
      </c>
      <c r="F8" s="97" t="str">
        <f>IF(SUMMARY!$D11="","",SUMMARY!$D11)</f>
        <v/>
      </c>
      <c r="G8" s="97" t="str">
        <f>IF(SUMMARY!$D12="","",SUMMARY!$D12)</f>
        <v/>
      </c>
      <c r="H8" s="97" t="str">
        <f>IF(SUMMARY!$D13="","",SUMMARY!$D13)</f>
        <v/>
      </c>
      <c r="I8" s="97" t="str">
        <f>IF(SUMMARY!$D14="","",SUMMARY!$D14)</f>
        <v/>
      </c>
      <c r="J8" s="97" t="str">
        <f>IF(SUMMARY!$D15="","",SUMMARY!$D15)</f>
        <v/>
      </c>
      <c r="K8" s="97" t="str">
        <f>IF(SUMMARY!$D16="","",SUMMARY!$D16)</f>
        <v/>
      </c>
      <c r="L8" s="97" t="str">
        <f>IF(SUMMARY!$D17="","",SUMMARY!$D17)</f>
        <v/>
      </c>
      <c r="M8" s="97" t="str">
        <f>IF(SUMMARY!$D18="","",SUMMARY!$D18)</f>
        <v/>
      </c>
      <c r="N8" s="97" t="str">
        <f>IF(SUMMARY!$D19="","",SUMMARY!$D19)</f>
        <v/>
      </c>
      <c r="O8" s="97" t="str">
        <f>IF(SUMMARY!$D20="","",SUMMARY!$D20)</f>
        <v/>
      </c>
      <c r="P8" s="97" t="str">
        <f>IF(SUMMARY!$D21="","",SUMMARY!$D21)</f>
        <v/>
      </c>
      <c r="Q8" s="97" t="str">
        <f>IF(SUMMARY!$D22="","",SUMMARY!$D22)</f>
        <v/>
      </c>
      <c r="R8" s="97" t="str">
        <f>IF(SUMMARY!$D23="","",SUMMARY!$D23)</f>
        <v/>
      </c>
      <c r="S8" s="97" t="str">
        <f>IF(SUMMARY!$D24="","",SUMMARY!$D24)</f>
        <v/>
      </c>
      <c r="T8" s="97" t="str">
        <f>IF(SUMMARY!$D25="","",SUMMARY!$D25)</f>
        <v/>
      </c>
      <c r="U8" s="97" t="str">
        <f>IF(SUMMARY!$D26="","",SUMMARY!$D26)</f>
        <v/>
      </c>
      <c r="V8" s="97" t="str">
        <f>IF(SUMMARY!$D27="","",SUMMARY!$D27)</f>
        <v/>
      </c>
      <c r="W8" s="97" t="str">
        <f>IF(SUMMARY!$D28="","",SUMMARY!$D28)</f>
        <v/>
      </c>
      <c r="X8" s="97" t="str">
        <f>IF(SUMMARY!$D29="","",SUMMARY!$D29)</f>
        <v/>
      </c>
      <c r="Y8" s="97" t="str">
        <f>IF(SUMMARY!$D30="","",SUMMARY!$D30)</f>
        <v/>
      </c>
      <c r="Z8" s="97" t="str">
        <f>IF(SUMMARY!$D31="","",SUMMARY!$D31)</f>
        <v/>
      </c>
      <c r="AA8" s="97" t="str">
        <f>IF(SUMMARY!$D32="","",SUMMARY!$D32)</f>
        <v/>
      </c>
      <c r="AB8" s="97" t="str">
        <f>IF(SUMMARY!$D33="","",SUMMARY!$D33)</f>
        <v/>
      </c>
      <c r="AC8" s="97" t="str">
        <f>IF(SUMMARY!$D34="","",SUMMARY!$D34)</f>
        <v/>
      </c>
      <c r="AD8" s="97" t="str">
        <f>IF(SUMMARY!$D35="","",SUMMARY!$D35)</f>
        <v/>
      </c>
      <c r="AE8" s="97" t="str">
        <f>IF(SUMMARY!$D36="","",SUMMARY!$D36)</f>
        <v/>
      </c>
    </row>
    <row r="9" spans="1:31" s="98" customFormat="1" ht="15" customHeight="1" x14ac:dyDescent="0.2">
      <c r="A9" s="99" t="s">
        <v>34</v>
      </c>
      <c r="B9" s="100" t="str">
        <f>IF(SUMMARY!$E7="","",SUMMARY!$E7)</f>
        <v/>
      </c>
      <c r="C9" s="100" t="str">
        <f>IF(SUMMARY!$E8="","",SUMMARY!$E8)</f>
        <v/>
      </c>
      <c r="D9" s="100" t="str">
        <f>IF(SUMMARY!$E9="","",SUMMARY!$E9)</f>
        <v/>
      </c>
      <c r="E9" s="100" t="str">
        <f>IF(SUMMARY!$E10="","",SUMMARY!$E10)</f>
        <v/>
      </c>
      <c r="F9" s="100" t="str">
        <f>IF(SUMMARY!$E11="","",SUMMARY!$E11)</f>
        <v/>
      </c>
      <c r="G9" s="100" t="str">
        <f>IF(SUMMARY!$E12="","",SUMMARY!$E12)</f>
        <v/>
      </c>
      <c r="H9" s="100" t="str">
        <f>IF(SUMMARY!$E13="","",SUMMARY!$E13)</f>
        <v/>
      </c>
      <c r="I9" s="100" t="str">
        <f>IF(SUMMARY!$E14="","",SUMMARY!$E14)</f>
        <v/>
      </c>
      <c r="J9" s="100" t="str">
        <f>IF(SUMMARY!$E15="","",SUMMARY!$E15)</f>
        <v/>
      </c>
      <c r="K9" s="100" t="str">
        <f>IF(SUMMARY!$E16="","",SUMMARY!$E16)</f>
        <v/>
      </c>
      <c r="L9" s="100" t="str">
        <f>IF(SUMMARY!$E17="","",SUMMARY!$E17)</f>
        <v/>
      </c>
      <c r="M9" s="100" t="str">
        <f>IF(SUMMARY!$E18="","",SUMMARY!$E18)</f>
        <v/>
      </c>
      <c r="N9" s="100" t="str">
        <f>IF(SUMMARY!$E19="","",SUMMARY!$E19)</f>
        <v/>
      </c>
      <c r="O9" s="100" t="str">
        <f>IF(SUMMARY!$E20="","",SUMMARY!$E20)</f>
        <v/>
      </c>
      <c r="P9" s="100" t="str">
        <f>IF(SUMMARY!$E21="","",SUMMARY!$E21)</f>
        <v/>
      </c>
      <c r="Q9" s="100" t="str">
        <f>IF(SUMMARY!$E22="","",SUMMARY!$E22)</f>
        <v/>
      </c>
      <c r="R9" s="100" t="str">
        <f>IF(SUMMARY!$E23="","",SUMMARY!$E23)</f>
        <v/>
      </c>
      <c r="S9" s="100" t="str">
        <f>IF(SUMMARY!$E24="","",SUMMARY!$E24)</f>
        <v/>
      </c>
      <c r="T9" s="100" t="str">
        <f>IF(SUMMARY!$E25="","",SUMMARY!$E25)</f>
        <v/>
      </c>
      <c r="U9" s="100" t="str">
        <f>IF(SUMMARY!$E26="","",SUMMARY!$E26)</f>
        <v/>
      </c>
      <c r="V9" s="100" t="str">
        <f>IF(SUMMARY!$E27="","",SUMMARY!$E27)</f>
        <v/>
      </c>
      <c r="W9" s="100" t="str">
        <f>IF(SUMMARY!$E28="","",SUMMARY!$E28)</f>
        <v/>
      </c>
      <c r="X9" s="100" t="str">
        <f>IF(SUMMARY!$E29="","",SUMMARY!$E29)</f>
        <v/>
      </c>
      <c r="Y9" s="100" t="str">
        <f>IF(SUMMARY!$E30="","",SUMMARY!$E30)</f>
        <v/>
      </c>
      <c r="Z9" s="100" t="str">
        <f>IF(SUMMARY!$E31="","",SUMMARY!$E31)</f>
        <v/>
      </c>
      <c r="AA9" s="100" t="str">
        <f>IF(SUMMARY!$E32="","",SUMMARY!$E32)</f>
        <v/>
      </c>
      <c r="AB9" s="100" t="str">
        <f>IF(SUMMARY!$E33="","",SUMMARY!$E33)</f>
        <v/>
      </c>
      <c r="AC9" s="100" t="str">
        <f>IF(SUMMARY!$E34="","",SUMMARY!$E34)</f>
        <v/>
      </c>
      <c r="AD9" s="100" t="str">
        <f>IF(SUMMARY!$E35="","",SUMMARY!$E35)</f>
        <v/>
      </c>
      <c r="AE9" s="100" t="str">
        <f>IF(SUMMARY!$E36="","",SUMMARY!$E36)</f>
        <v/>
      </c>
    </row>
    <row r="10" spans="1:31" s="98" customFormat="1" ht="15" customHeight="1" x14ac:dyDescent="0.2">
      <c r="A10" s="99" t="s">
        <v>35</v>
      </c>
      <c r="B10" s="187" t="str">
        <f>IF(SUMMARY!$F7="","",SUMMARY!$F7)</f>
        <v/>
      </c>
      <c r="C10" s="187" t="str">
        <f>IF(SUMMARY!$F8="","",SUMMARY!$F8)</f>
        <v/>
      </c>
      <c r="D10" s="187" t="str">
        <f>IF(SUMMARY!$F9="","",SUMMARY!$F9)</f>
        <v/>
      </c>
      <c r="E10" s="187" t="str">
        <f>IF(SUMMARY!$F10="","",SUMMARY!$F10)</f>
        <v/>
      </c>
      <c r="F10" s="187" t="str">
        <f>IF(SUMMARY!$F11="","",SUMMARY!$F11)</f>
        <v/>
      </c>
      <c r="G10" s="187" t="str">
        <f>IF(SUMMARY!$F12="","",SUMMARY!$F12)</f>
        <v/>
      </c>
      <c r="H10" s="187" t="str">
        <f>IF(SUMMARY!$F13="","",SUMMARY!$F13)</f>
        <v/>
      </c>
      <c r="I10" s="187" t="str">
        <f>IF(SUMMARY!$F14="","",SUMMARY!$F14)</f>
        <v/>
      </c>
      <c r="J10" s="187" t="str">
        <f>IF(SUMMARY!$F15="","",SUMMARY!$F15)</f>
        <v/>
      </c>
      <c r="K10" s="187" t="str">
        <f>IF(SUMMARY!$F16="","",SUMMARY!$F16)</f>
        <v/>
      </c>
      <c r="L10" s="187" t="str">
        <f>IF(SUMMARY!$F17="","",SUMMARY!$F17)</f>
        <v/>
      </c>
      <c r="M10" s="187" t="str">
        <f>IF(SUMMARY!$F18="","",SUMMARY!$F18)</f>
        <v/>
      </c>
      <c r="N10" s="187" t="str">
        <f>IF(SUMMARY!$F19="","",SUMMARY!$F19)</f>
        <v/>
      </c>
      <c r="O10" s="187" t="str">
        <f>IF(SUMMARY!$F20="","",SUMMARY!$F20)</f>
        <v/>
      </c>
      <c r="P10" s="187" t="str">
        <f>IF(SUMMARY!$F21="","",SUMMARY!$F21)</f>
        <v/>
      </c>
      <c r="Q10" s="187" t="str">
        <f>IF(SUMMARY!$F22="","",SUMMARY!$F22)</f>
        <v/>
      </c>
      <c r="R10" s="187" t="str">
        <f>IF(SUMMARY!$F23="","",SUMMARY!$F23)</f>
        <v/>
      </c>
      <c r="S10" s="187" t="str">
        <f>IF(SUMMARY!$F24="","",SUMMARY!$F24)</f>
        <v/>
      </c>
      <c r="T10" s="187" t="str">
        <f>IF(SUMMARY!$F25="","",SUMMARY!$F25)</f>
        <v/>
      </c>
      <c r="U10" s="187" t="str">
        <f>IF(SUMMARY!$F26="","",SUMMARY!$F26)</f>
        <v/>
      </c>
      <c r="V10" s="187" t="str">
        <f>IF(SUMMARY!$F27="","",SUMMARY!$F27)</f>
        <v/>
      </c>
      <c r="W10" s="187" t="str">
        <f>IF(SUMMARY!$F28="","",SUMMARY!$F28)</f>
        <v/>
      </c>
      <c r="X10" s="187" t="str">
        <f>IF(SUMMARY!$F29="","",SUMMARY!$F29)</f>
        <v/>
      </c>
      <c r="Y10" s="187" t="str">
        <f>IF(SUMMARY!$F30="","",SUMMARY!$F30)</f>
        <v/>
      </c>
      <c r="Z10" s="187" t="str">
        <f>IF(SUMMARY!$F31="","",SUMMARY!$F31)</f>
        <v/>
      </c>
      <c r="AA10" s="187" t="str">
        <f>IF(SUMMARY!$F32="","",SUMMARY!$F32)</f>
        <v/>
      </c>
      <c r="AB10" s="187" t="str">
        <f>IF(SUMMARY!$F33="","",SUMMARY!$F33)</f>
        <v/>
      </c>
      <c r="AC10" s="187" t="str">
        <f>IF(SUMMARY!$F34="","",SUMMARY!$F34)</f>
        <v/>
      </c>
      <c r="AD10" s="187" t="str">
        <f>IF(SUMMARY!$F35="","",SUMMARY!$F35)</f>
        <v/>
      </c>
      <c r="AE10" s="187" t="str">
        <f>IF(SUMMARY!$F36="","",SUMMARY!$F36)</f>
        <v/>
      </c>
    </row>
    <row r="11" spans="1:31" s="98" customFormat="1" ht="15" customHeight="1" x14ac:dyDescent="0.2">
      <c r="A11" s="99" t="s">
        <v>36</v>
      </c>
      <c r="B11" s="100" t="str">
        <f>IF(SUMMARY!$G7="","",SUMMARY!$G7)</f>
        <v/>
      </c>
      <c r="C11" s="100" t="str">
        <f>IF(SUMMARY!$G8="","",SUMMARY!$G8)</f>
        <v/>
      </c>
      <c r="D11" s="100" t="str">
        <f>IF(SUMMARY!$G9="","",SUMMARY!$G9)</f>
        <v/>
      </c>
      <c r="E11" s="100" t="str">
        <f>IF(SUMMARY!$G10="","",SUMMARY!$G10)</f>
        <v/>
      </c>
      <c r="F11" s="100" t="str">
        <f>IF(SUMMARY!$G11="","",SUMMARY!$G11)</f>
        <v/>
      </c>
      <c r="G11" s="100" t="str">
        <f>IF(SUMMARY!$G12="","",SUMMARY!$G12)</f>
        <v/>
      </c>
      <c r="H11" s="100" t="str">
        <f>IF(SUMMARY!$G13="","",SUMMARY!$G13)</f>
        <v/>
      </c>
      <c r="I11" s="100" t="str">
        <f>IF(SUMMARY!$G14="","",SUMMARY!$G14)</f>
        <v/>
      </c>
      <c r="J11" s="100" t="str">
        <f>IF(SUMMARY!$G15="","",SUMMARY!$G15)</f>
        <v/>
      </c>
      <c r="K11" s="100" t="str">
        <f>IF(SUMMARY!$G16="","",SUMMARY!$G16)</f>
        <v/>
      </c>
      <c r="L11" s="100" t="str">
        <f>IF(SUMMARY!$G17="","",SUMMARY!$G17)</f>
        <v/>
      </c>
      <c r="M11" s="100" t="str">
        <f>IF(SUMMARY!$G18="","",SUMMARY!$G18)</f>
        <v/>
      </c>
      <c r="N11" s="100" t="str">
        <f>IF(SUMMARY!$G19="","",SUMMARY!$G19)</f>
        <v/>
      </c>
      <c r="O11" s="100" t="str">
        <f>IF(SUMMARY!$G20="","",SUMMARY!$G20)</f>
        <v/>
      </c>
      <c r="P11" s="100" t="str">
        <f>IF(SUMMARY!$G21="","",SUMMARY!$G21)</f>
        <v/>
      </c>
      <c r="Q11" s="100" t="str">
        <f>IF(SUMMARY!$G22="","",SUMMARY!$G22)</f>
        <v/>
      </c>
      <c r="R11" s="100" t="str">
        <f>IF(SUMMARY!$G23="","",SUMMARY!$G23)</f>
        <v/>
      </c>
      <c r="S11" s="100" t="str">
        <f>IF(SUMMARY!$G24="","",SUMMARY!$G24)</f>
        <v/>
      </c>
      <c r="T11" s="100" t="str">
        <f>IF(SUMMARY!$G25="","",SUMMARY!$G25)</f>
        <v/>
      </c>
      <c r="U11" s="100" t="str">
        <f>IF(SUMMARY!$G26="","",SUMMARY!$G26)</f>
        <v/>
      </c>
      <c r="V11" s="100" t="str">
        <f>IF(SUMMARY!$G27="","",SUMMARY!$G27)</f>
        <v/>
      </c>
      <c r="W11" s="100" t="str">
        <f>IF(SUMMARY!$G28="","",SUMMARY!$G28)</f>
        <v/>
      </c>
      <c r="X11" s="100" t="str">
        <f>IF(SUMMARY!$G29="","",SUMMARY!$G29)</f>
        <v/>
      </c>
      <c r="Y11" s="100" t="str">
        <f>IF(SUMMARY!$G30="","",SUMMARY!$G30)</f>
        <v/>
      </c>
      <c r="Z11" s="100" t="str">
        <f>IF(SUMMARY!$G31="","",SUMMARY!$G31)</f>
        <v/>
      </c>
      <c r="AA11" s="100" t="str">
        <f>IF(SUMMARY!$G32="","",SUMMARY!$G32)</f>
        <v/>
      </c>
      <c r="AB11" s="100" t="str">
        <f>IF(SUMMARY!$G33="","",SUMMARY!$G33)</f>
        <v/>
      </c>
      <c r="AC11" s="100" t="str">
        <f>IF(SUMMARY!$G34="","",SUMMARY!$G34)</f>
        <v/>
      </c>
      <c r="AD11" s="100" t="str">
        <f>IF(SUMMARY!$G35="","",SUMMARY!$G35)</f>
        <v/>
      </c>
      <c r="AE11" s="100" t="str">
        <f>IF(SUMMARY!$G36="","",SUMMARY!$G36)</f>
        <v/>
      </c>
    </row>
    <row r="12" spans="1:31" s="98" customFormat="1" ht="15" customHeight="1" x14ac:dyDescent="0.2">
      <c r="A12" s="101" t="s">
        <v>37</v>
      </c>
      <c r="B12" s="102" t="str">
        <f>IF(SUMMARY!$H7="","",SUMMARY!$H7)</f>
        <v/>
      </c>
      <c r="C12" s="102" t="str">
        <f>IF(SUMMARY!$H8="","",SUMMARY!$H8)</f>
        <v/>
      </c>
      <c r="D12" s="102" t="str">
        <f>IF(SUMMARY!$H9="","",SUMMARY!$H9)</f>
        <v/>
      </c>
      <c r="E12" s="102" t="str">
        <f>IF(SUMMARY!$H10="","",SUMMARY!$H10)</f>
        <v/>
      </c>
      <c r="F12" s="102" t="str">
        <f>IF(SUMMARY!$H11="","",SUMMARY!$H11)</f>
        <v/>
      </c>
      <c r="G12" s="102" t="str">
        <f>IF(SUMMARY!$H12="","",SUMMARY!$H12)</f>
        <v/>
      </c>
      <c r="H12" s="102" t="str">
        <f>IF(SUMMARY!$H13="","",SUMMARY!$H13)</f>
        <v/>
      </c>
      <c r="I12" s="102" t="str">
        <f>IF(SUMMARY!$H14="","",SUMMARY!$H14)</f>
        <v/>
      </c>
      <c r="J12" s="102" t="str">
        <f>IF(SUMMARY!$H15="","",SUMMARY!$H15)</f>
        <v/>
      </c>
      <c r="K12" s="102" t="str">
        <f>IF(SUMMARY!$H16="","",SUMMARY!$H16)</f>
        <v/>
      </c>
      <c r="L12" s="102" t="str">
        <f>IF(SUMMARY!$H17="","",SUMMARY!$H17)</f>
        <v/>
      </c>
      <c r="M12" s="102" t="str">
        <f>IF(SUMMARY!$H18="","",SUMMARY!$H18)</f>
        <v/>
      </c>
      <c r="N12" s="102" t="str">
        <f>IF(SUMMARY!$H19="","",SUMMARY!$H19)</f>
        <v/>
      </c>
      <c r="O12" s="102" t="str">
        <f>IF(SUMMARY!$H20="","",SUMMARY!$H20)</f>
        <v/>
      </c>
      <c r="P12" s="102" t="str">
        <f>IF(SUMMARY!$H21="","",SUMMARY!$H21)</f>
        <v/>
      </c>
      <c r="Q12" s="102" t="str">
        <f>IF(SUMMARY!$H22="","",SUMMARY!$H22)</f>
        <v/>
      </c>
      <c r="R12" s="102" t="str">
        <f>IF(SUMMARY!$H23="","",SUMMARY!$H23)</f>
        <v/>
      </c>
      <c r="S12" s="102" t="str">
        <f>IF(SUMMARY!$H24="","",SUMMARY!$H24)</f>
        <v/>
      </c>
      <c r="T12" s="102" t="str">
        <f>IF(SUMMARY!$H25="","",SUMMARY!$H25)</f>
        <v/>
      </c>
      <c r="U12" s="102" t="str">
        <f>IF(SUMMARY!$H26="","",SUMMARY!$H26)</f>
        <v/>
      </c>
      <c r="V12" s="102" t="str">
        <f>IF(SUMMARY!$H27="","",SUMMARY!$H27)</f>
        <v/>
      </c>
      <c r="W12" s="102" t="str">
        <f>IF(SUMMARY!$H28="","",SUMMARY!$H28)</f>
        <v/>
      </c>
      <c r="X12" s="102" t="str">
        <f>IF(SUMMARY!$H29="","",SUMMARY!$H29)</f>
        <v/>
      </c>
      <c r="Y12" s="102" t="str">
        <f>IF(SUMMARY!$H30="","",SUMMARY!$H30)</f>
        <v/>
      </c>
      <c r="Z12" s="102" t="str">
        <f>IF(SUMMARY!$H31="","",SUMMARY!$H31)</f>
        <v/>
      </c>
      <c r="AA12" s="102" t="str">
        <f>IF(SUMMARY!$H32="","",SUMMARY!$H32)</f>
        <v/>
      </c>
      <c r="AB12" s="102" t="str">
        <f>IF(SUMMARY!$H33="","",SUMMARY!$H33)</f>
        <v/>
      </c>
      <c r="AC12" s="102" t="str">
        <f>IF(SUMMARY!$H34="","",SUMMARY!$H34)</f>
        <v/>
      </c>
      <c r="AD12" s="102" t="str">
        <f>IF(SUMMARY!$H35="","",SUMMARY!$H35)</f>
        <v/>
      </c>
      <c r="AE12" s="102" t="str">
        <f>IF(SUMMARY!$H36="","",SUMMARY!$H36)</f>
        <v/>
      </c>
    </row>
    <row r="13" spans="1:31" ht="18.75" customHeight="1" x14ac:dyDescent="0.25">
      <c r="A13" s="94" t="s">
        <v>122</v>
      </c>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row>
    <row r="14" spans="1:31" s="104" customFormat="1" ht="15" customHeight="1" x14ac:dyDescent="0.25">
      <c r="A14" s="103" t="s">
        <v>123</v>
      </c>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row>
    <row r="15" spans="1:31" s="104" customFormat="1" ht="15" customHeight="1" x14ac:dyDescent="0.25">
      <c r="A15" s="105" t="s">
        <v>124</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row>
    <row r="16" spans="1:31" s="83" customFormat="1" ht="18.75" customHeight="1" x14ac:dyDescent="0.25">
      <c r="A16" s="106" t="s">
        <v>125</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row>
    <row r="17" spans="1:31" s="83" customFormat="1" ht="18.75" customHeight="1" x14ac:dyDescent="0.25">
      <c r="A17" s="107" t="s">
        <v>126</v>
      </c>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row>
    <row r="18" spans="1:31" s="83" customFormat="1" ht="15" customHeight="1" x14ac:dyDescent="0.25">
      <c r="A18" s="108" t="s">
        <v>127</v>
      </c>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row>
    <row r="19" spans="1:31" s="83" customFormat="1" ht="15" customHeight="1" x14ac:dyDescent="0.25">
      <c r="A19" s="110" t="s">
        <v>128</v>
      </c>
      <c r="B19" s="111" t="str">
        <f>IF(HLOOKUP(B$6,CHARMS!$A$6:$CQ$92,9,)&lt;&gt;0,HLOOKUP(B$6,CHARMS!$A$6:$CQ$92,9,),"")</f>
        <v/>
      </c>
      <c r="C19" s="111" t="str">
        <f>IF(HLOOKUP(C$6,CHARMS!$A$6:$CQ$92,9,)&lt;&gt;0,HLOOKUP(C$6,CHARMS!$A$6:$CQ$92,9,),"")</f>
        <v/>
      </c>
      <c r="D19" s="111" t="str">
        <f>IF(HLOOKUP(D$6,CHARMS!$A$6:$CQ$92,9,)&lt;&gt;0,HLOOKUP(D$6,CHARMS!$A$6:$CQ$92,9,),"")</f>
        <v/>
      </c>
      <c r="E19" s="111" t="str">
        <f>IF(HLOOKUP(E$6,CHARMS!$A$6:$CQ$92,9,)&lt;&gt;0,HLOOKUP(E$6,CHARMS!$A$6:$CQ$92,9,),"")</f>
        <v/>
      </c>
      <c r="F19" s="111" t="str">
        <f>IF(HLOOKUP(F$6,CHARMS!$A$6:$CQ$92,9,)&lt;&gt;0,HLOOKUP(F$6,CHARMS!$A$6:$CQ$92,9,),"")</f>
        <v/>
      </c>
      <c r="G19" s="111" t="str">
        <f>IF(HLOOKUP(G$6,CHARMS!$A$6:$CQ$92,9,)&lt;&gt;0,HLOOKUP(G$6,CHARMS!$A$6:$CQ$92,9,),"")</f>
        <v/>
      </c>
      <c r="H19" s="111" t="str">
        <f>IF(HLOOKUP(H$6,CHARMS!$A$6:$CQ$92,9,)&lt;&gt;0,HLOOKUP(H$6,CHARMS!$A$6:$CQ$92,9,),"")</f>
        <v/>
      </c>
      <c r="I19" s="111" t="str">
        <f>IF(HLOOKUP(I$6,CHARMS!$A$6:$CQ$92,9,)&lt;&gt;0,HLOOKUP(I$6,CHARMS!$A$6:$CQ$92,9,),"")</f>
        <v/>
      </c>
      <c r="J19" s="111" t="str">
        <f>IF(HLOOKUP(J$6,CHARMS!$A$6:$CQ$92,9,)&lt;&gt;0,HLOOKUP(J$6,CHARMS!$A$6:$CQ$92,9,),"")</f>
        <v/>
      </c>
      <c r="K19" s="111" t="str">
        <f>IF(HLOOKUP(K$6,CHARMS!$A$6:$CQ$92,9,)&lt;&gt;0,HLOOKUP(K$6,CHARMS!$A$6:$CQ$92,9,),"")</f>
        <v/>
      </c>
      <c r="L19" s="111" t="str">
        <f>IF(HLOOKUP(L$6,CHARMS!$A$6:$CQ$92,9,)&lt;&gt;0,HLOOKUP(L$6,CHARMS!$A$6:$CQ$92,9,),"")</f>
        <v/>
      </c>
      <c r="M19" s="111" t="str">
        <f>IF(HLOOKUP(M$6,CHARMS!$A$6:$CQ$92,9,)&lt;&gt;0,HLOOKUP(M$6,CHARMS!$A$6:$CQ$92,9,),"")</f>
        <v/>
      </c>
      <c r="N19" s="111" t="str">
        <f>IF(HLOOKUP(N$6,CHARMS!$A$6:$CQ$92,9,)&lt;&gt;0,HLOOKUP(N$6,CHARMS!$A$6:$CQ$92,9,),"")</f>
        <v/>
      </c>
      <c r="O19" s="111" t="str">
        <f>IF(HLOOKUP(O$6,CHARMS!$A$6:$CQ$92,9,)&lt;&gt;0,HLOOKUP(O$6,CHARMS!$A$6:$CQ$92,9,),"")</f>
        <v/>
      </c>
      <c r="P19" s="111" t="str">
        <f>IF(HLOOKUP(P$6,CHARMS!$A$6:$CQ$92,9,)&lt;&gt;0,HLOOKUP(P$6,CHARMS!$A$6:$CQ$92,9,),"")</f>
        <v/>
      </c>
      <c r="Q19" s="111" t="str">
        <f>IF(HLOOKUP(Q$6,CHARMS!$A$6:$CQ$92,9,)&lt;&gt;0,HLOOKUP(Q$6,CHARMS!$A$6:$CQ$92,9,),"")</f>
        <v/>
      </c>
      <c r="R19" s="111" t="str">
        <f>IF(HLOOKUP(R$6,CHARMS!$A$6:$CQ$92,9,)&lt;&gt;0,HLOOKUP(R$6,CHARMS!$A$6:$CQ$92,9,),"")</f>
        <v/>
      </c>
      <c r="S19" s="111" t="str">
        <f>IF(HLOOKUP(S$6,CHARMS!$A$6:$CQ$92,9,)&lt;&gt;0,HLOOKUP(S$6,CHARMS!$A$6:$CQ$92,9,),"")</f>
        <v/>
      </c>
      <c r="T19" s="111" t="str">
        <f>IF(HLOOKUP(T$6,CHARMS!$A$6:$CQ$92,9,)&lt;&gt;0,HLOOKUP(T$6,CHARMS!$A$6:$CQ$92,9,),"")</f>
        <v/>
      </c>
      <c r="U19" s="111" t="str">
        <f>IF(HLOOKUP(U$6,CHARMS!$A$6:$CQ$92,9,)&lt;&gt;0,HLOOKUP(U$6,CHARMS!$A$6:$CQ$92,9,),"")</f>
        <v/>
      </c>
      <c r="V19" s="111" t="str">
        <f>IF(HLOOKUP(V$6,CHARMS!$A$6:$CQ$92,9,)&lt;&gt;0,HLOOKUP(V$6,CHARMS!$A$6:$CQ$92,9,),"")</f>
        <v/>
      </c>
      <c r="W19" s="111" t="str">
        <f>IF(HLOOKUP(W$6,CHARMS!$A$6:$CQ$92,9,)&lt;&gt;0,HLOOKUP(W$6,CHARMS!$A$6:$CQ$92,9,),"")</f>
        <v/>
      </c>
      <c r="X19" s="111" t="str">
        <f>IF(HLOOKUP(X$6,CHARMS!$A$6:$CQ$92,9,)&lt;&gt;0,HLOOKUP(X$6,CHARMS!$A$6:$CQ$92,9,),"")</f>
        <v/>
      </c>
      <c r="Y19" s="111" t="str">
        <f>IF(HLOOKUP(Y$6,CHARMS!$A$6:$CQ$92,9,)&lt;&gt;0,HLOOKUP(Y$6,CHARMS!$A$6:$CQ$92,9,),"")</f>
        <v/>
      </c>
      <c r="Z19" s="111" t="str">
        <f>IF(HLOOKUP(Z$6,CHARMS!$A$6:$CQ$92,9,)&lt;&gt;0,HLOOKUP(Z$6,CHARMS!$A$6:$CQ$92,9,),"")</f>
        <v/>
      </c>
      <c r="AA19" s="111" t="str">
        <f>IF(HLOOKUP(AA$6,CHARMS!$A$6:$CQ$92,9,)&lt;&gt;0,HLOOKUP(AA$6,CHARMS!$A$6:$CQ$92,9,),"")</f>
        <v/>
      </c>
      <c r="AB19" s="111" t="str">
        <f>IF(HLOOKUP(AB$6,CHARMS!$A$6:$CQ$92,9,)&lt;&gt;0,HLOOKUP(AB$6,CHARMS!$A$6:$CQ$92,9,),"")</f>
        <v/>
      </c>
      <c r="AC19" s="111" t="str">
        <f>IF(HLOOKUP(AC$6,CHARMS!$A$6:$CQ$92,9,)&lt;&gt;0,HLOOKUP(AC$6,CHARMS!$A$6:$CQ$92,9,),"")</f>
        <v/>
      </c>
      <c r="AD19" s="111" t="str">
        <f>IF(HLOOKUP(AD$6,CHARMS!$A$6:$CQ$92,9,)&lt;&gt;0,HLOOKUP(AD$6,CHARMS!$A$6:$CQ$92,9,),"")</f>
        <v/>
      </c>
      <c r="AE19" s="111" t="str">
        <f>IF(HLOOKUP(AE$6,CHARMS!$A$6:$CQ$92,9,)&lt;&gt;0,HLOOKUP(AE$6,CHARMS!$A$6:$CQ$92,9,),"")</f>
        <v/>
      </c>
    </row>
    <row r="20" spans="1:31" s="83" customFormat="1" ht="15" customHeight="1" x14ac:dyDescent="0.25">
      <c r="A20" s="110" t="s">
        <v>129</v>
      </c>
      <c r="B20" s="111" t="str">
        <f>IF(HLOOKUP(B$6,CHARMS!$A$6:$CQ$92,11,)&lt;&gt;0,HLOOKUP(B$6,CHARMS!$A$6:$CQ$92,11,),"")</f>
        <v/>
      </c>
      <c r="C20" s="111" t="str">
        <f>IF(HLOOKUP(C$6,CHARMS!$A$6:$CQ$92,11,)&lt;&gt;0,HLOOKUP(C$6,CHARMS!$A$6:$CQ$92,11,),"")</f>
        <v/>
      </c>
      <c r="D20" s="111" t="str">
        <f>IF(HLOOKUP(D$6,CHARMS!$A$6:$CQ$92,11,)&lt;&gt;0,HLOOKUP(D$6,CHARMS!$A$6:$CQ$92,11,),"")</f>
        <v/>
      </c>
      <c r="E20" s="111" t="str">
        <f>IF(HLOOKUP(E$6,CHARMS!$A$6:$CQ$92,11,)&lt;&gt;0,HLOOKUP(E$6,CHARMS!$A$6:$CQ$92,11,),"")</f>
        <v/>
      </c>
      <c r="F20" s="111" t="str">
        <f>IF(HLOOKUP(F$6,CHARMS!$A$6:$CQ$92,11,)&lt;&gt;0,HLOOKUP(F$6,CHARMS!$A$6:$CQ$92,11,),"")</f>
        <v/>
      </c>
      <c r="G20" s="111" t="str">
        <f>IF(HLOOKUP(G$6,CHARMS!$A$6:$CQ$92,11,)&lt;&gt;0,HLOOKUP(G$6,CHARMS!$A$6:$CQ$92,11,),"")</f>
        <v/>
      </c>
      <c r="H20" s="111" t="str">
        <f>IF(HLOOKUP(H$6,CHARMS!$A$6:$CQ$92,11,)&lt;&gt;0,HLOOKUP(H$6,CHARMS!$A$6:$CQ$92,11,),"")</f>
        <v/>
      </c>
      <c r="I20" s="111" t="str">
        <f>IF(HLOOKUP(I$6,CHARMS!$A$6:$CQ$92,11,)&lt;&gt;0,HLOOKUP(I$6,CHARMS!$A$6:$CQ$92,11,),"")</f>
        <v/>
      </c>
      <c r="J20" s="111" t="str">
        <f>IF(HLOOKUP(J$6,CHARMS!$A$6:$CQ$92,11,)&lt;&gt;0,HLOOKUP(J$6,CHARMS!$A$6:$CQ$92,11,),"")</f>
        <v/>
      </c>
      <c r="K20" s="111" t="str">
        <f>IF(HLOOKUP(K$6,CHARMS!$A$6:$CQ$92,11,)&lt;&gt;0,HLOOKUP(K$6,CHARMS!$A$6:$CQ$92,11,),"")</f>
        <v/>
      </c>
      <c r="L20" s="111" t="str">
        <f>IF(HLOOKUP(L$6,CHARMS!$A$6:$CQ$92,11,)&lt;&gt;0,HLOOKUP(L$6,CHARMS!$A$6:$CQ$92,11,),"")</f>
        <v/>
      </c>
      <c r="M20" s="111" t="str">
        <f>IF(HLOOKUP(M$6,CHARMS!$A$6:$CQ$92,11,)&lt;&gt;0,HLOOKUP(M$6,CHARMS!$A$6:$CQ$92,11,),"")</f>
        <v/>
      </c>
      <c r="N20" s="111" t="str">
        <f>IF(HLOOKUP(N$6,CHARMS!$A$6:$CQ$92,11,)&lt;&gt;0,HLOOKUP(N$6,CHARMS!$A$6:$CQ$92,11,),"")</f>
        <v/>
      </c>
      <c r="O20" s="111" t="str">
        <f>IF(HLOOKUP(O$6,CHARMS!$A$6:$CQ$92,11,)&lt;&gt;0,HLOOKUP(O$6,CHARMS!$A$6:$CQ$92,11,),"")</f>
        <v/>
      </c>
      <c r="P20" s="111" t="str">
        <f>IF(HLOOKUP(P$6,CHARMS!$A$6:$CQ$92,11,)&lt;&gt;0,HLOOKUP(P$6,CHARMS!$A$6:$CQ$92,11,),"")</f>
        <v/>
      </c>
      <c r="Q20" s="111" t="str">
        <f>IF(HLOOKUP(Q$6,CHARMS!$A$6:$CQ$92,11,)&lt;&gt;0,HLOOKUP(Q$6,CHARMS!$A$6:$CQ$92,11,),"")</f>
        <v/>
      </c>
      <c r="R20" s="111" t="str">
        <f>IF(HLOOKUP(R$6,CHARMS!$A$6:$CQ$92,11,)&lt;&gt;0,HLOOKUP(R$6,CHARMS!$A$6:$CQ$92,11,),"")</f>
        <v/>
      </c>
      <c r="S20" s="111" t="str">
        <f>IF(HLOOKUP(S$6,CHARMS!$A$6:$CQ$92,11,)&lt;&gt;0,HLOOKUP(S$6,CHARMS!$A$6:$CQ$92,11,),"")</f>
        <v/>
      </c>
      <c r="T20" s="111" t="str">
        <f>IF(HLOOKUP(T$6,CHARMS!$A$6:$CQ$92,11,)&lt;&gt;0,HLOOKUP(T$6,CHARMS!$A$6:$CQ$92,11,),"")</f>
        <v/>
      </c>
      <c r="U20" s="111" t="str">
        <f>IF(HLOOKUP(U$6,CHARMS!$A$6:$CQ$92,11,)&lt;&gt;0,HLOOKUP(U$6,CHARMS!$A$6:$CQ$92,11,),"")</f>
        <v/>
      </c>
      <c r="V20" s="111" t="str">
        <f>IF(HLOOKUP(V$6,CHARMS!$A$6:$CQ$92,11,)&lt;&gt;0,HLOOKUP(V$6,CHARMS!$A$6:$CQ$92,11,),"")</f>
        <v/>
      </c>
      <c r="W20" s="111" t="str">
        <f>IF(HLOOKUP(W$6,CHARMS!$A$6:$CQ$92,11,)&lt;&gt;0,HLOOKUP(W$6,CHARMS!$A$6:$CQ$92,11,),"")</f>
        <v/>
      </c>
      <c r="X20" s="111" t="str">
        <f>IF(HLOOKUP(X$6,CHARMS!$A$6:$CQ$92,11,)&lt;&gt;0,HLOOKUP(X$6,CHARMS!$A$6:$CQ$92,11,),"")</f>
        <v/>
      </c>
      <c r="Y20" s="111" t="str">
        <f>IF(HLOOKUP(Y$6,CHARMS!$A$6:$CQ$92,11,)&lt;&gt;0,HLOOKUP(Y$6,CHARMS!$A$6:$CQ$92,11,),"")</f>
        <v/>
      </c>
      <c r="Z20" s="111" t="str">
        <f>IF(HLOOKUP(Z$6,CHARMS!$A$6:$CQ$92,11,)&lt;&gt;0,HLOOKUP(Z$6,CHARMS!$A$6:$CQ$92,11,),"")</f>
        <v/>
      </c>
      <c r="AA20" s="111" t="str">
        <f>IF(HLOOKUP(AA$6,CHARMS!$A$6:$CQ$92,11,)&lt;&gt;0,HLOOKUP(AA$6,CHARMS!$A$6:$CQ$92,11,),"")</f>
        <v/>
      </c>
      <c r="AB20" s="111" t="str">
        <f>IF(HLOOKUP(AB$6,CHARMS!$A$6:$CQ$92,11,)&lt;&gt;0,HLOOKUP(AB$6,CHARMS!$A$6:$CQ$92,11,),"")</f>
        <v/>
      </c>
      <c r="AC20" s="111" t="str">
        <f>IF(HLOOKUP(AC$6,CHARMS!$A$6:$CQ$92,11,)&lt;&gt;0,HLOOKUP(AC$6,CHARMS!$A$6:$CQ$92,11,),"")</f>
        <v/>
      </c>
      <c r="AD20" s="111" t="str">
        <f>IF(HLOOKUP(AD$6,CHARMS!$A$6:$CQ$92,11,)&lt;&gt;0,HLOOKUP(AD$6,CHARMS!$A$6:$CQ$92,11,),"")</f>
        <v/>
      </c>
      <c r="AE20" s="111" t="str">
        <f>IF(HLOOKUP(AE$6,CHARMS!$A$6:$CQ$92,11,)&lt;&gt;0,HLOOKUP(AE$6,CHARMS!$A$6:$CQ$92,11,),"")</f>
        <v/>
      </c>
    </row>
    <row r="21" spans="1:31" s="83" customFormat="1" ht="15" customHeight="1" x14ac:dyDescent="0.25">
      <c r="A21" s="110" t="s">
        <v>130</v>
      </c>
      <c r="B21" s="111" t="str">
        <f>IF(HLOOKUP(B$6,CHARMS!$A$6:$CQ$92,12,)&lt;&gt;0,HLOOKUP(B$6,CHARMS!$A$6:$CQ$92,12,),"")</f>
        <v/>
      </c>
      <c r="C21" s="111" t="str">
        <f>IF(HLOOKUP(C$6,CHARMS!$A$6:$CQ$92,12,)&lt;&gt;0,HLOOKUP(C$6,CHARMS!$A$6:$CQ$92,12,),"")</f>
        <v/>
      </c>
      <c r="D21" s="111" t="str">
        <f>IF(HLOOKUP(D$6,CHARMS!$A$6:$CQ$92,12,)&lt;&gt;0,HLOOKUP(D$6,CHARMS!$A$6:$CQ$92,12,),"")</f>
        <v/>
      </c>
      <c r="E21" s="111" t="str">
        <f>IF(HLOOKUP(E$6,CHARMS!$A$6:$CQ$92,12,)&lt;&gt;0,HLOOKUP(E$6,CHARMS!$A$6:$CQ$92,12,),"")</f>
        <v/>
      </c>
      <c r="F21" s="111" t="str">
        <f>IF(HLOOKUP(F$6,CHARMS!$A$6:$CQ$92,12,)&lt;&gt;0,HLOOKUP(F$6,CHARMS!$A$6:$CQ$92,12,),"")</f>
        <v/>
      </c>
      <c r="G21" s="111" t="str">
        <f>IF(HLOOKUP(G$6,CHARMS!$A$6:$CQ$92,12,)&lt;&gt;0,HLOOKUP(G$6,CHARMS!$A$6:$CQ$92,12,),"")</f>
        <v/>
      </c>
      <c r="H21" s="111" t="str">
        <f>IF(HLOOKUP(H$6,CHARMS!$A$6:$CQ$92,12,)&lt;&gt;0,HLOOKUP(H$6,CHARMS!$A$6:$CQ$92,12,),"")</f>
        <v/>
      </c>
      <c r="I21" s="111" t="str">
        <f>IF(HLOOKUP(I$6,CHARMS!$A$6:$CQ$92,12,)&lt;&gt;0,HLOOKUP(I$6,CHARMS!$A$6:$CQ$92,12,),"")</f>
        <v/>
      </c>
      <c r="J21" s="111" t="str">
        <f>IF(HLOOKUP(J$6,CHARMS!$A$6:$CQ$92,12,)&lt;&gt;0,HLOOKUP(J$6,CHARMS!$A$6:$CQ$92,12,),"")</f>
        <v/>
      </c>
      <c r="K21" s="111" t="str">
        <f>IF(HLOOKUP(K$6,CHARMS!$A$6:$CQ$92,12,)&lt;&gt;0,HLOOKUP(K$6,CHARMS!$A$6:$CQ$92,12,),"")</f>
        <v/>
      </c>
      <c r="L21" s="111" t="str">
        <f>IF(HLOOKUP(L$6,CHARMS!$A$6:$CQ$92,12,)&lt;&gt;0,HLOOKUP(L$6,CHARMS!$A$6:$CQ$92,12,),"")</f>
        <v/>
      </c>
      <c r="M21" s="111" t="str">
        <f>IF(HLOOKUP(M$6,CHARMS!$A$6:$CQ$92,12,)&lt;&gt;0,HLOOKUP(M$6,CHARMS!$A$6:$CQ$92,12,),"")</f>
        <v/>
      </c>
      <c r="N21" s="111" t="str">
        <f>IF(HLOOKUP(N$6,CHARMS!$A$6:$CQ$92,12,)&lt;&gt;0,HLOOKUP(N$6,CHARMS!$A$6:$CQ$92,12,),"")</f>
        <v/>
      </c>
      <c r="O21" s="111" t="str">
        <f>IF(HLOOKUP(O$6,CHARMS!$A$6:$CQ$92,12,)&lt;&gt;0,HLOOKUP(O$6,CHARMS!$A$6:$CQ$92,12,),"")</f>
        <v/>
      </c>
      <c r="P21" s="111" t="str">
        <f>IF(HLOOKUP(P$6,CHARMS!$A$6:$CQ$92,12,)&lt;&gt;0,HLOOKUP(P$6,CHARMS!$A$6:$CQ$92,12,),"")</f>
        <v/>
      </c>
      <c r="Q21" s="111" t="str">
        <f>IF(HLOOKUP(Q$6,CHARMS!$A$6:$CQ$92,12,)&lt;&gt;0,HLOOKUP(Q$6,CHARMS!$A$6:$CQ$92,12,),"")</f>
        <v/>
      </c>
      <c r="R21" s="111" t="str">
        <f>IF(HLOOKUP(R$6,CHARMS!$A$6:$CQ$92,12,)&lt;&gt;0,HLOOKUP(R$6,CHARMS!$A$6:$CQ$92,12,),"")</f>
        <v/>
      </c>
      <c r="S21" s="111" t="str">
        <f>IF(HLOOKUP(S$6,CHARMS!$A$6:$CQ$92,12,)&lt;&gt;0,HLOOKUP(S$6,CHARMS!$A$6:$CQ$92,12,),"")</f>
        <v/>
      </c>
      <c r="T21" s="111" t="str">
        <f>IF(HLOOKUP(T$6,CHARMS!$A$6:$CQ$92,12,)&lt;&gt;0,HLOOKUP(T$6,CHARMS!$A$6:$CQ$92,12,),"")</f>
        <v/>
      </c>
      <c r="U21" s="111" t="str">
        <f>IF(HLOOKUP(U$6,CHARMS!$A$6:$CQ$92,12,)&lt;&gt;0,HLOOKUP(U$6,CHARMS!$A$6:$CQ$92,12,),"")</f>
        <v/>
      </c>
      <c r="V21" s="111" t="str">
        <f>IF(HLOOKUP(V$6,CHARMS!$A$6:$CQ$92,12,)&lt;&gt;0,HLOOKUP(V$6,CHARMS!$A$6:$CQ$92,12,),"")</f>
        <v/>
      </c>
      <c r="W21" s="111" t="str">
        <f>IF(HLOOKUP(W$6,CHARMS!$A$6:$CQ$92,12,)&lt;&gt;0,HLOOKUP(W$6,CHARMS!$A$6:$CQ$92,12,),"")</f>
        <v/>
      </c>
      <c r="X21" s="111" t="str">
        <f>IF(HLOOKUP(X$6,CHARMS!$A$6:$CQ$92,12,)&lt;&gt;0,HLOOKUP(X$6,CHARMS!$A$6:$CQ$92,12,),"")</f>
        <v/>
      </c>
      <c r="Y21" s="111" t="str">
        <f>IF(HLOOKUP(Y$6,CHARMS!$A$6:$CQ$92,12,)&lt;&gt;0,HLOOKUP(Y$6,CHARMS!$A$6:$CQ$92,12,),"")</f>
        <v/>
      </c>
      <c r="Z21" s="111" t="str">
        <f>IF(HLOOKUP(Z$6,CHARMS!$A$6:$CQ$92,12,)&lt;&gt;0,HLOOKUP(Z$6,CHARMS!$A$6:$CQ$92,12,),"")</f>
        <v/>
      </c>
      <c r="AA21" s="111" t="str">
        <f>IF(HLOOKUP(AA$6,CHARMS!$A$6:$CQ$92,12,)&lt;&gt;0,HLOOKUP(AA$6,CHARMS!$A$6:$CQ$92,12,),"")</f>
        <v/>
      </c>
      <c r="AB21" s="111" t="str">
        <f>IF(HLOOKUP(AB$6,CHARMS!$A$6:$CQ$92,12,)&lt;&gt;0,HLOOKUP(AB$6,CHARMS!$A$6:$CQ$92,12,),"")</f>
        <v/>
      </c>
      <c r="AC21" s="111" t="str">
        <f>IF(HLOOKUP(AC$6,CHARMS!$A$6:$CQ$92,12,)&lt;&gt;0,HLOOKUP(AC$6,CHARMS!$A$6:$CQ$92,12,),"")</f>
        <v/>
      </c>
      <c r="AD21" s="111" t="str">
        <f>IF(HLOOKUP(AD$6,CHARMS!$A$6:$CQ$92,12,)&lt;&gt;0,HLOOKUP(AD$6,CHARMS!$A$6:$CQ$92,12,),"")</f>
        <v/>
      </c>
      <c r="AE21" s="111" t="str">
        <f>IF(HLOOKUP(AE$6,CHARMS!$A$6:$CQ$92,12,)&lt;&gt;0,HLOOKUP(AE$6,CHARMS!$A$6:$CQ$92,12,),"")</f>
        <v/>
      </c>
    </row>
    <row r="22" spans="1:31" s="83" customFormat="1" ht="15" customHeight="1" x14ac:dyDescent="0.25">
      <c r="A22" s="110" t="s">
        <v>131</v>
      </c>
      <c r="B22" s="111" t="str">
        <f>IF(HLOOKUP(B$6,CHARMS!$A$6:$CQ$92,13,)&lt;&gt;0,HLOOKUP(B$6,CHARMS!$A$6:$CQ$92,13,),"")</f>
        <v/>
      </c>
      <c r="C22" s="111" t="str">
        <f>IF(HLOOKUP(C$6,CHARMS!$A$6:$CQ$92,13,)&lt;&gt;0,HLOOKUP(C$6,CHARMS!$A$6:$CQ$92,13,),"")</f>
        <v/>
      </c>
      <c r="D22" s="111" t="str">
        <f>IF(HLOOKUP(D$6,CHARMS!$A$6:$CQ$92,13,)&lt;&gt;0,HLOOKUP(D$6,CHARMS!$A$6:$CQ$92,13,),"")</f>
        <v/>
      </c>
      <c r="E22" s="111" t="str">
        <f>IF(HLOOKUP(E$6,CHARMS!$A$6:$CQ$92,13,)&lt;&gt;0,HLOOKUP(E$6,CHARMS!$A$6:$CQ$92,13,),"")</f>
        <v/>
      </c>
      <c r="F22" s="111" t="str">
        <f>IF(HLOOKUP(F$6,CHARMS!$A$6:$CQ$92,13,)&lt;&gt;0,HLOOKUP(F$6,CHARMS!$A$6:$CQ$92,13,),"")</f>
        <v/>
      </c>
      <c r="G22" s="111" t="str">
        <f>IF(HLOOKUP(G$6,CHARMS!$A$6:$CQ$92,13,)&lt;&gt;0,HLOOKUP(G$6,CHARMS!$A$6:$CQ$92,13,),"")</f>
        <v/>
      </c>
      <c r="H22" s="111" t="str">
        <f>IF(HLOOKUP(H$6,CHARMS!$A$6:$CQ$92,13,)&lt;&gt;0,HLOOKUP(H$6,CHARMS!$A$6:$CQ$92,13,),"")</f>
        <v/>
      </c>
      <c r="I22" s="111" t="str">
        <f>IF(HLOOKUP(I$6,CHARMS!$A$6:$CQ$92,13,)&lt;&gt;0,HLOOKUP(I$6,CHARMS!$A$6:$CQ$92,13,),"")</f>
        <v/>
      </c>
      <c r="J22" s="111" t="str">
        <f>IF(HLOOKUP(J$6,CHARMS!$A$6:$CQ$92,13,)&lt;&gt;0,HLOOKUP(J$6,CHARMS!$A$6:$CQ$92,13,),"")</f>
        <v/>
      </c>
      <c r="K22" s="111" t="str">
        <f>IF(HLOOKUP(K$6,CHARMS!$A$6:$CQ$92,13,)&lt;&gt;0,HLOOKUP(K$6,CHARMS!$A$6:$CQ$92,13,),"")</f>
        <v/>
      </c>
      <c r="L22" s="111" t="str">
        <f>IF(HLOOKUP(L$6,CHARMS!$A$6:$CQ$92,13,)&lt;&gt;0,HLOOKUP(L$6,CHARMS!$A$6:$CQ$92,13,),"")</f>
        <v/>
      </c>
      <c r="M22" s="111" t="str">
        <f>IF(HLOOKUP(M$6,CHARMS!$A$6:$CQ$92,13,)&lt;&gt;0,HLOOKUP(M$6,CHARMS!$A$6:$CQ$92,13,),"")</f>
        <v/>
      </c>
      <c r="N22" s="111" t="str">
        <f>IF(HLOOKUP(N$6,CHARMS!$A$6:$CQ$92,13,)&lt;&gt;0,HLOOKUP(N$6,CHARMS!$A$6:$CQ$92,13,),"")</f>
        <v/>
      </c>
      <c r="O22" s="111" t="str">
        <f>IF(HLOOKUP(O$6,CHARMS!$A$6:$CQ$92,13,)&lt;&gt;0,HLOOKUP(O$6,CHARMS!$A$6:$CQ$92,13,),"")</f>
        <v/>
      </c>
      <c r="P22" s="111" t="str">
        <f>IF(HLOOKUP(P$6,CHARMS!$A$6:$CQ$92,13,)&lt;&gt;0,HLOOKUP(P$6,CHARMS!$A$6:$CQ$92,13,),"")</f>
        <v/>
      </c>
      <c r="Q22" s="111" t="str">
        <f>IF(HLOOKUP(Q$6,CHARMS!$A$6:$CQ$92,13,)&lt;&gt;0,HLOOKUP(Q$6,CHARMS!$A$6:$CQ$92,13,),"")</f>
        <v/>
      </c>
      <c r="R22" s="111" t="str">
        <f>IF(HLOOKUP(R$6,CHARMS!$A$6:$CQ$92,13,)&lt;&gt;0,HLOOKUP(R$6,CHARMS!$A$6:$CQ$92,13,),"")</f>
        <v/>
      </c>
      <c r="S22" s="111" t="str">
        <f>IF(HLOOKUP(S$6,CHARMS!$A$6:$CQ$92,13,)&lt;&gt;0,HLOOKUP(S$6,CHARMS!$A$6:$CQ$92,13,),"")</f>
        <v/>
      </c>
      <c r="T22" s="111" t="str">
        <f>IF(HLOOKUP(T$6,CHARMS!$A$6:$CQ$92,13,)&lt;&gt;0,HLOOKUP(T$6,CHARMS!$A$6:$CQ$92,13,),"")</f>
        <v/>
      </c>
      <c r="U22" s="111" t="str">
        <f>IF(HLOOKUP(U$6,CHARMS!$A$6:$CQ$92,13,)&lt;&gt;0,HLOOKUP(U$6,CHARMS!$A$6:$CQ$92,13,),"")</f>
        <v/>
      </c>
      <c r="V22" s="111" t="str">
        <f>IF(HLOOKUP(V$6,CHARMS!$A$6:$CQ$92,13,)&lt;&gt;0,HLOOKUP(V$6,CHARMS!$A$6:$CQ$92,13,),"")</f>
        <v/>
      </c>
      <c r="W22" s="111" t="str">
        <f>IF(HLOOKUP(W$6,CHARMS!$A$6:$CQ$92,13,)&lt;&gt;0,HLOOKUP(W$6,CHARMS!$A$6:$CQ$92,13,),"")</f>
        <v/>
      </c>
      <c r="X22" s="111" t="str">
        <f>IF(HLOOKUP(X$6,CHARMS!$A$6:$CQ$92,13,)&lt;&gt;0,HLOOKUP(X$6,CHARMS!$A$6:$CQ$92,13,),"")</f>
        <v/>
      </c>
      <c r="Y22" s="111" t="str">
        <f>IF(HLOOKUP(Y$6,CHARMS!$A$6:$CQ$92,13,)&lt;&gt;0,HLOOKUP(Y$6,CHARMS!$A$6:$CQ$92,13,),"")</f>
        <v/>
      </c>
      <c r="Z22" s="111" t="str">
        <f>IF(HLOOKUP(Z$6,CHARMS!$A$6:$CQ$92,13,)&lt;&gt;0,HLOOKUP(Z$6,CHARMS!$A$6:$CQ$92,13,),"")</f>
        <v/>
      </c>
      <c r="AA22" s="111" t="str">
        <f>IF(HLOOKUP(AA$6,CHARMS!$A$6:$CQ$92,13,)&lt;&gt;0,HLOOKUP(AA$6,CHARMS!$A$6:$CQ$92,13,),"")</f>
        <v/>
      </c>
      <c r="AB22" s="111" t="str">
        <f>IF(HLOOKUP(AB$6,CHARMS!$A$6:$CQ$92,13,)&lt;&gt;0,HLOOKUP(AB$6,CHARMS!$A$6:$CQ$92,13,),"")</f>
        <v/>
      </c>
      <c r="AC22" s="111" t="str">
        <f>IF(HLOOKUP(AC$6,CHARMS!$A$6:$CQ$92,13,)&lt;&gt;0,HLOOKUP(AC$6,CHARMS!$A$6:$CQ$92,13,),"")</f>
        <v/>
      </c>
      <c r="AD22" s="111" t="str">
        <f>IF(HLOOKUP(AD$6,CHARMS!$A$6:$CQ$92,13,)&lt;&gt;0,HLOOKUP(AD$6,CHARMS!$A$6:$CQ$92,13,),"")</f>
        <v/>
      </c>
      <c r="AE22" s="111" t="str">
        <f>IF(HLOOKUP(AE$6,CHARMS!$A$6:$CQ$92,13,)&lt;&gt;0,HLOOKUP(AE$6,CHARMS!$A$6:$CQ$92,13,),"")</f>
        <v/>
      </c>
    </row>
    <row r="23" spans="1:31" s="83" customFormat="1" ht="48.75" customHeight="1" x14ac:dyDescent="0.25">
      <c r="A23" s="110" t="s">
        <v>132</v>
      </c>
      <c r="B23" s="111" t="str">
        <f>IF(HLOOKUP(B$6,CHARMS!$A$6:$CQ$92,16,)&lt;&gt;0,HLOOKUP(B$6,CHARMS!$A$6:$CQ$92,16,),"")</f>
        <v/>
      </c>
      <c r="C23" s="111" t="str">
        <f>IF(HLOOKUP(C$6,CHARMS!$A$6:$CQ$92,16,)&lt;&gt;0,HLOOKUP(C$6,CHARMS!$A$6:$CQ$92,16,),"")</f>
        <v/>
      </c>
      <c r="D23" s="111" t="str">
        <f>IF(HLOOKUP(D$6,CHARMS!$A$6:$CQ$92,16,)&lt;&gt;0,HLOOKUP(D$6,CHARMS!$A$6:$CQ$92,16,),"")</f>
        <v/>
      </c>
      <c r="E23" s="111" t="str">
        <f>IF(HLOOKUP(E$6,CHARMS!$A$6:$CQ$92,16,)&lt;&gt;0,HLOOKUP(E$6,CHARMS!$A$6:$CQ$92,16,),"")</f>
        <v/>
      </c>
      <c r="F23" s="111" t="str">
        <f>IF(HLOOKUP(F$6,CHARMS!$A$6:$CQ$92,16,)&lt;&gt;0,HLOOKUP(F$6,CHARMS!$A$6:$CQ$92,16,),"")</f>
        <v/>
      </c>
      <c r="G23" s="111" t="str">
        <f>IF(HLOOKUP(G$6,CHARMS!$A$6:$CQ$92,16,)&lt;&gt;0,HLOOKUP(G$6,CHARMS!$A$6:$CQ$92,16,),"")</f>
        <v/>
      </c>
      <c r="H23" s="111" t="str">
        <f>IF(HLOOKUP(H$6,CHARMS!$A$6:$CQ$92,16,)&lt;&gt;0,HLOOKUP(H$6,CHARMS!$A$6:$CQ$92,16,),"")</f>
        <v/>
      </c>
      <c r="I23" s="111" t="str">
        <f>IF(HLOOKUP(I$6,CHARMS!$A$6:$CQ$92,16,)&lt;&gt;0,HLOOKUP(I$6,CHARMS!$A$6:$CQ$92,16,),"")</f>
        <v/>
      </c>
      <c r="J23" s="111" t="str">
        <f>IF(HLOOKUP(J$6,CHARMS!$A$6:$CQ$92,16,)&lt;&gt;0,HLOOKUP(J$6,CHARMS!$A$6:$CQ$92,16,),"")</f>
        <v/>
      </c>
      <c r="K23" s="111" t="str">
        <f>IF(HLOOKUP(K$6,CHARMS!$A$6:$CQ$92,16,)&lt;&gt;0,HLOOKUP(K$6,CHARMS!$A$6:$CQ$92,16,),"")</f>
        <v/>
      </c>
      <c r="L23" s="111" t="str">
        <f>IF(HLOOKUP(L$6,CHARMS!$A$6:$CQ$92,16,)&lt;&gt;0,HLOOKUP(L$6,CHARMS!$A$6:$CQ$92,16,),"")</f>
        <v/>
      </c>
      <c r="M23" s="111" t="str">
        <f>IF(HLOOKUP(M$6,CHARMS!$A$6:$CQ$92,16,)&lt;&gt;0,HLOOKUP(M$6,CHARMS!$A$6:$CQ$92,16,),"")</f>
        <v/>
      </c>
      <c r="N23" s="111" t="str">
        <f>IF(HLOOKUP(N$6,CHARMS!$A$6:$CQ$92,16,)&lt;&gt;0,HLOOKUP(N$6,CHARMS!$A$6:$CQ$92,16,),"")</f>
        <v/>
      </c>
      <c r="O23" s="111" t="str">
        <f>IF(HLOOKUP(O$6,CHARMS!$A$6:$CQ$92,16,)&lt;&gt;0,HLOOKUP(O$6,CHARMS!$A$6:$CQ$92,16,),"")</f>
        <v/>
      </c>
      <c r="P23" s="111" t="str">
        <f>IF(HLOOKUP(P$6,CHARMS!$A$6:$CQ$92,16,)&lt;&gt;0,HLOOKUP(P$6,CHARMS!$A$6:$CQ$92,16,),"")</f>
        <v/>
      </c>
      <c r="Q23" s="111" t="str">
        <f>IF(HLOOKUP(Q$6,CHARMS!$A$6:$CQ$92,16,)&lt;&gt;0,HLOOKUP(Q$6,CHARMS!$A$6:$CQ$92,16,),"")</f>
        <v/>
      </c>
      <c r="R23" s="111" t="str">
        <f>IF(HLOOKUP(R$6,CHARMS!$A$6:$CQ$92,16,)&lt;&gt;0,HLOOKUP(R$6,CHARMS!$A$6:$CQ$92,16,),"")</f>
        <v/>
      </c>
      <c r="S23" s="111" t="str">
        <f>IF(HLOOKUP(S$6,CHARMS!$A$6:$CQ$92,16,)&lt;&gt;0,HLOOKUP(S$6,CHARMS!$A$6:$CQ$92,16,),"")</f>
        <v/>
      </c>
      <c r="T23" s="111" t="str">
        <f>IF(HLOOKUP(T$6,CHARMS!$A$6:$CQ$92,16,)&lt;&gt;0,HLOOKUP(T$6,CHARMS!$A$6:$CQ$92,16,),"")</f>
        <v/>
      </c>
      <c r="U23" s="111" t="str">
        <f>IF(HLOOKUP(U$6,CHARMS!$A$6:$CQ$92,16,)&lt;&gt;0,HLOOKUP(U$6,CHARMS!$A$6:$CQ$92,16,),"")</f>
        <v/>
      </c>
      <c r="V23" s="111" t="str">
        <f>IF(HLOOKUP(V$6,CHARMS!$A$6:$CQ$92,16,)&lt;&gt;0,HLOOKUP(V$6,CHARMS!$A$6:$CQ$92,16,),"")</f>
        <v/>
      </c>
      <c r="W23" s="111" t="str">
        <f>IF(HLOOKUP(W$6,CHARMS!$A$6:$CQ$92,16,)&lt;&gt;0,HLOOKUP(W$6,CHARMS!$A$6:$CQ$92,16,),"")</f>
        <v/>
      </c>
      <c r="X23" s="111" t="str">
        <f>IF(HLOOKUP(X$6,CHARMS!$A$6:$CQ$92,16,)&lt;&gt;0,HLOOKUP(X$6,CHARMS!$A$6:$CQ$92,16,),"")</f>
        <v/>
      </c>
      <c r="Y23" s="111" t="str">
        <f>IF(HLOOKUP(Y$6,CHARMS!$A$6:$CQ$92,16,)&lt;&gt;0,HLOOKUP(Y$6,CHARMS!$A$6:$CQ$92,16,),"")</f>
        <v/>
      </c>
      <c r="Z23" s="111" t="str">
        <f>IF(HLOOKUP(Z$6,CHARMS!$A$6:$CQ$92,16,)&lt;&gt;0,HLOOKUP(Z$6,CHARMS!$A$6:$CQ$92,16,),"")</f>
        <v/>
      </c>
      <c r="AA23" s="111" t="str">
        <f>IF(HLOOKUP(AA$6,CHARMS!$A$6:$CQ$92,16,)&lt;&gt;0,HLOOKUP(AA$6,CHARMS!$A$6:$CQ$92,16,),"")</f>
        <v/>
      </c>
      <c r="AB23" s="111" t="str">
        <f>IF(HLOOKUP(AB$6,CHARMS!$A$6:$CQ$92,16,)&lt;&gt;0,HLOOKUP(AB$6,CHARMS!$A$6:$CQ$92,16,),"")</f>
        <v/>
      </c>
      <c r="AC23" s="111" t="str">
        <f>IF(HLOOKUP(AC$6,CHARMS!$A$6:$CQ$92,16,)&lt;&gt;0,HLOOKUP(AC$6,CHARMS!$A$6:$CQ$92,16,),"")</f>
        <v/>
      </c>
      <c r="AD23" s="111" t="str">
        <f>IF(HLOOKUP(AD$6,CHARMS!$A$6:$CQ$92,16,)&lt;&gt;0,HLOOKUP(AD$6,CHARMS!$A$6:$CQ$92,16,),"")</f>
        <v/>
      </c>
      <c r="AE23" s="111" t="str">
        <f>IF(HLOOKUP(AE$6,CHARMS!$A$6:$CQ$92,16,)&lt;&gt;0,HLOOKUP(AE$6,CHARMS!$A$6:$CQ$92,16,),"")</f>
        <v/>
      </c>
    </row>
    <row r="24" spans="1:31" s="83" customFormat="1" ht="48.75" customHeight="1" x14ac:dyDescent="0.25">
      <c r="A24" s="112" t="s">
        <v>133</v>
      </c>
      <c r="B24" s="113" t="str">
        <f>IF(HLOOKUP(B$6,CHARMS!$A$6:$CQ$92,17,)&lt;&gt;0,HLOOKUP(B$6,CHARMS!$A$6:$CQ$92,17,),"")</f>
        <v/>
      </c>
      <c r="C24" s="113" t="str">
        <f>IF(HLOOKUP(C$6,CHARMS!$A$6:$CQ$92,17,)&lt;&gt;0,HLOOKUP(C$6,CHARMS!$A$6:$CQ$92,17,),"")</f>
        <v/>
      </c>
      <c r="D24" s="113" t="str">
        <f>IF(HLOOKUP(D$6,CHARMS!$A$6:$CQ$92,17,)&lt;&gt;0,HLOOKUP(D$6,CHARMS!$A$6:$CQ$92,17,),"")</f>
        <v/>
      </c>
      <c r="E24" s="113" t="str">
        <f>IF(HLOOKUP(E$6,CHARMS!$A$6:$CQ$92,17,)&lt;&gt;0,HLOOKUP(E$6,CHARMS!$A$6:$CQ$92,17,),"")</f>
        <v/>
      </c>
      <c r="F24" s="113" t="str">
        <f>IF(HLOOKUP(F$6,CHARMS!$A$6:$CQ$92,17,)&lt;&gt;0,HLOOKUP(F$6,CHARMS!$A$6:$CQ$92,17,),"")</f>
        <v/>
      </c>
      <c r="G24" s="113" t="str">
        <f>IF(HLOOKUP(G$6,CHARMS!$A$6:$CQ$92,17,)&lt;&gt;0,HLOOKUP(G$6,CHARMS!$A$6:$CQ$92,17,),"")</f>
        <v/>
      </c>
      <c r="H24" s="113" t="str">
        <f>IF(HLOOKUP(H$6,CHARMS!$A$6:$CQ$92,17,)&lt;&gt;0,HLOOKUP(H$6,CHARMS!$A$6:$CQ$92,17,),"")</f>
        <v/>
      </c>
      <c r="I24" s="113" t="str">
        <f>IF(HLOOKUP(I$6,CHARMS!$A$6:$CQ$92,17,)&lt;&gt;0,HLOOKUP(I$6,CHARMS!$A$6:$CQ$92,17,),"")</f>
        <v/>
      </c>
      <c r="J24" s="113" t="str">
        <f>IF(HLOOKUP(J$6,CHARMS!$A$6:$CQ$92,17,)&lt;&gt;0,HLOOKUP(J$6,CHARMS!$A$6:$CQ$92,17,),"")</f>
        <v/>
      </c>
      <c r="K24" s="113" t="str">
        <f>IF(HLOOKUP(K$6,CHARMS!$A$6:$CQ$92,17,)&lt;&gt;0,HLOOKUP(K$6,CHARMS!$A$6:$CQ$92,17,),"")</f>
        <v/>
      </c>
      <c r="L24" s="113" t="str">
        <f>IF(HLOOKUP(L$6,CHARMS!$A$6:$CQ$92,17,)&lt;&gt;0,HLOOKUP(L$6,CHARMS!$A$6:$CQ$92,17,),"")</f>
        <v/>
      </c>
      <c r="M24" s="113" t="str">
        <f>IF(HLOOKUP(M$6,CHARMS!$A$6:$CQ$92,17,)&lt;&gt;0,HLOOKUP(M$6,CHARMS!$A$6:$CQ$92,17,),"")</f>
        <v/>
      </c>
      <c r="N24" s="113" t="str">
        <f>IF(HLOOKUP(N$6,CHARMS!$A$6:$CQ$92,17,)&lt;&gt;0,HLOOKUP(N$6,CHARMS!$A$6:$CQ$92,17,),"")</f>
        <v/>
      </c>
      <c r="O24" s="113" t="str">
        <f>IF(HLOOKUP(O$6,CHARMS!$A$6:$CQ$92,17,)&lt;&gt;0,HLOOKUP(O$6,CHARMS!$A$6:$CQ$92,17,),"")</f>
        <v/>
      </c>
      <c r="P24" s="113" t="str">
        <f>IF(HLOOKUP(P$6,CHARMS!$A$6:$CQ$92,17,)&lt;&gt;0,HLOOKUP(P$6,CHARMS!$A$6:$CQ$92,17,),"")</f>
        <v/>
      </c>
      <c r="Q24" s="113" t="str">
        <f>IF(HLOOKUP(Q$6,CHARMS!$A$6:$CQ$92,17,)&lt;&gt;0,HLOOKUP(Q$6,CHARMS!$A$6:$CQ$92,17,),"")</f>
        <v/>
      </c>
      <c r="R24" s="113" t="str">
        <f>IF(HLOOKUP(R$6,CHARMS!$A$6:$CQ$92,17,)&lt;&gt;0,HLOOKUP(R$6,CHARMS!$A$6:$CQ$92,17,),"")</f>
        <v/>
      </c>
      <c r="S24" s="113" t="str">
        <f>IF(HLOOKUP(S$6,CHARMS!$A$6:$CQ$92,17,)&lt;&gt;0,HLOOKUP(S$6,CHARMS!$A$6:$CQ$92,17,),"")</f>
        <v/>
      </c>
      <c r="T24" s="113" t="str">
        <f>IF(HLOOKUP(T$6,CHARMS!$A$6:$CQ$92,17,)&lt;&gt;0,HLOOKUP(T$6,CHARMS!$A$6:$CQ$92,17,),"")</f>
        <v/>
      </c>
      <c r="U24" s="113" t="str">
        <f>IF(HLOOKUP(U$6,CHARMS!$A$6:$CQ$92,17,)&lt;&gt;0,HLOOKUP(U$6,CHARMS!$A$6:$CQ$92,17,),"")</f>
        <v/>
      </c>
      <c r="V24" s="113" t="str">
        <f>IF(HLOOKUP(V$6,CHARMS!$A$6:$CQ$92,17,)&lt;&gt;0,HLOOKUP(V$6,CHARMS!$A$6:$CQ$92,17,),"")</f>
        <v/>
      </c>
      <c r="W24" s="113" t="str">
        <f>IF(HLOOKUP(W$6,CHARMS!$A$6:$CQ$92,17,)&lt;&gt;0,HLOOKUP(W$6,CHARMS!$A$6:$CQ$92,17,),"")</f>
        <v/>
      </c>
      <c r="X24" s="113" t="str">
        <f>IF(HLOOKUP(X$6,CHARMS!$A$6:$CQ$92,17,)&lt;&gt;0,HLOOKUP(X$6,CHARMS!$A$6:$CQ$92,17,),"")</f>
        <v/>
      </c>
      <c r="Y24" s="113" t="str">
        <f>IF(HLOOKUP(Y$6,CHARMS!$A$6:$CQ$92,17,)&lt;&gt;0,HLOOKUP(Y$6,CHARMS!$A$6:$CQ$92,17,),"")</f>
        <v/>
      </c>
      <c r="Z24" s="113" t="str">
        <f>IF(HLOOKUP(Z$6,CHARMS!$A$6:$CQ$92,17,)&lt;&gt;0,HLOOKUP(Z$6,CHARMS!$A$6:$CQ$92,17,),"")</f>
        <v/>
      </c>
      <c r="AA24" s="113" t="str">
        <f>IF(HLOOKUP(AA$6,CHARMS!$A$6:$CQ$92,17,)&lt;&gt;0,HLOOKUP(AA$6,CHARMS!$A$6:$CQ$92,17,),"")</f>
        <v/>
      </c>
      <c r="AB24" s="113" t="str">
        <f>IF(HLOOKUP(AB$6,CHARMS!$A$6:$CQ$92,17,)&lt;&gt;0,HLOOKUP(AB$6,CHARMS!$A$6:$CQ$92,17,),"")</f>
        <v/>
      </c>
      <c r="AC24" s="113" t="str">
        <f>IF(HLOOKUP(AC$6,CHARMS!$A$6:$CQ$92,17,)&lt;&gt;0,HLOOKUP(AC$6,CHARMS!$A$6:$CQ$92,17,),"")</f>
        <v/>
      </c>
      <c r="AD24" s="113" t="str">
        <f>IF(HLOOKUP(AD$6,CHARMS!$A$6:$CQ$92,17,)&lt;&gt;0,HLOOKUP(AD$6,CHARMS!$A$6:$CQ$92,17,),"")</f>
        <v/>
      </c>
      <c r="AE24" s="113" t="str">
        <f>IF(HLOOKUP(AE$6,CHARMS!$A$6:$CQ$92,17,)&lt;&gt;0,HLOOKUP(AE$6,CHARMS!$A$6:$CQ$92,17,),"")</f>
        <v/>
      </c>
    </row>
    <row r="25" spans="1:31" s="83" customFormat="1" ht="75" customHeight="1" x14ac:dyDescent="0.25">
      <c r="A25" s="114" t="s">
        <v>134</v>
      </c>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row>
    <row r="26" spans="1:31" ht="18.75" customHeight="1" x14ac:dyDescent="0.25">
      <c r="A26" s="94" t="s">
        <v>135</v>
      </c>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row>
    <row r="27" spans="1:31" s="104" customFormat="1" ht="15" customHeight="1" x14ac:dyDescent="0.25">
      <c r="A27" s="103" t="s">
        <v>136</v>
      </c>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row>
    <row r="28" spans="1:31" s="104" customFormat="1" ht="15" customHeight="1" x14ac:dyDescent="0.25">
      <c r="A28" s="115" t="s">
        <v>137</v>
      </c>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row>
    <row r="29" spans="1:31" s="104" customFormat="1" ht="15" customHeight="1" x14ac:dyDescent="0.25">
      <c r="A29" s="105" t="s">
        <v>138</v>
      </c>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row>
    <row r="30" spans="1:31" s="83" customFormat="1" ht="18.75" customHeight="1" x14ac:dyDescent="0.25">
      <c r="A30" s="106" t="s">
        <v>139</v>
      </c>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row>
    <row r="31" spans="1:31" s="83" customFormat="1" ht="18.75" customHeight="1" x14ac:dyDescent="0.25">
      <c r="A31" s="107" t="s">
        <v>126</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row>
    <row r="32" spans="1:31" s="83" customFormat="1" ht="15" customHeight="1" x14ac:dyDescent="0.25">
      <c r="A32" s="108" t="s">
        <v>127</v>
      </c>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row>
    <row r="33" spans="1:31" s="83" customFormat="1" ht="15" customHeight="1" x14ac:dyDescent="0.25">
      <c r="A33" s="110" t="s">
        <v>140</v>
      </c>
      <c r="B33" s="111" t="str">
        <f>IF(HLOOKUP(B$6,CHARMS!$A$6:$CQ$92,36,)&lt;&gt;0,HLOOKUP(B$6,CHARMS!$A$6:$CQ$92,36,),"")</f>
        <v/>
      </c>
      <c r="C33" s="111" t="str">
        <f>IF(HLOOKUP(C$6,CHARMS!$A$6:$CQ$92,36,)&lt;&gt;0,HLOOKUP(C$6,CHARMS!$A$6:$CQ$92,36,),"")</f>
        <v/>
      </c>
      <c r="D33" s="111" t="str">
        <f>IF(HLOOKUP(D$6,CHARMS!$A$6:$CQ$92,36,)&lt;&gt;0,HLOOKUP(D$6,CHARMS!$A$6:$CQ$92,36,),"")</f>
        <v/>
      </c>
      <c r="E33" s="111" t="str">
        <f>IF(HLOOKUP(E$6,CHARMS!$A$6:$CQ$92,36,)&lt;&gt;0,HLOOKUP(E$6,CHARMS!$A$6:$CQ$92,36,),"")</f>
        <v/>
      </c>
      <c r="F33" s="111" t="str">
        <f>IF(HLOOKUP(F$6,CHARMS!$A$6:$CQ$92,36,)&lt;&gt;0,HLOOKUP(F$6,CHARMS!$A$6:$CQ$92,36,),"")</f>
        <v/>
      </c>
      <c r="G33" s="111" t="str">
        <f>IF(HLOOKUP(G$6,CHARMS!$A$6:$CQ$92,36,)&lt;&gt;0,HLOOKUP(G$6,CHARMS!$A$6:$CQ$92,36,),"")</f>
        <v/>
      </c>
      <c r="H33" s="111" t="str">
        <f>IF(HLOOKUP(H$6,CHARMS!$A$6:$CQ$92,36,)&lt;&gt;0,HLOOKUP(H$6,CHARMS!$A$6:$CQ$92,36,),"")</f>
        <v/>
      </c>
      <c r="I33" s="111" t="str">
        <f>IF(HLOOKUP(I$6,CHARMS!$A$6:$CQ$92,36,)&lt;&gt;0,HLOOKUP(I$6,CHARMS!$A$6:$CQ$92,36,),"")</f>
        <v/>
      </c>
      <c r="J33" s="111" t="str">
        <f>IF(HLOOKUP(J$6,CHARMS!$A$6:$CQ$92,36,)&lt;&gt;0,HLOOKUP(J$6,CHARMS!$A$6:$CQ$92,36,),"")</f>
        <v/>
      </c>
      <c r="K33" s="111" t="str">
        <f>IF(HLOOKUP(K$6,CHARMS!$A$6:$CQ$92,36,)&lt;&gt;0,HLOOKUP(K$6,CHARMS!$A$6:$CQ$92,36,),"")</f>
        <v/>
      </c>
      <c r="L33" s="111" t="str">
        <f>IF(HLOOKUP(L$6,CHARMS!$A$6:$CQ$92,36,)&lt;&gt;0,HLOOKUP(L$6,CHARMS!$A$6:$CQ$92,36,),"")</f>
        <v/>
      </c>
      <c r="M33" s="111" t="str">
        <f>IF(HLOOKUP(M$6,CHARMS!$A$6:$CQ$92,36,)&lt;&gt;0,HLOOKUP(M$6,CHARMS!$A$6:$CQ$92,36,),"")</f>
        <v/>
      </c>
      <c r="N33" s="111" t="str">
        <f>IF(HLOOKUP(N$6,CHARMS!$A$6:$CQ$92,36,)&lt;&gt;0,HLOOKUP(N$6,CHARMS!$A$6:$CQ$92,36,),"")</f>
        <v/>
      </c>
      <c r="O33" s="111" t="str">
        <f>IF(HLOOKUP(O$6,CHARMS!$A$6:$CQ$92,36,)&lt;&gt;0,HLOOKUP(O$6,CHARMS!$A$6:$CQ$92,36,),"")</f>
        <v/>
      </c>
      <c r="P33" s="111" t="str">
        <f>IF(HLOOKUP(P$6,CHARMS!$A$6:$CQ$92,36,)&lt;&gt;0,HLOOKUP(P$6,CHARMS!$A$6:$CQ$92,36,),"")</f>
        <v/>
      </c>
      <c r="Q33" s="111" t="str">
        <f>IF(HLOOKUP(Q$6,CHARMS!$A$6:$CQ$92,36,)&lt;&gt;0,HLOOKUP(Q$6,CHARMS!$A$6:$CQ$92,36,),"")</f>
        <v/>
      </c>
      <c r="R33" s="111" t="str">
        <f>IF(HLOOKUP(R$6,CHARMS!$A$6:$CQ$92,36,)&lt;&gt;0,HLOOKUP(R$6,CHARMS!$A$6:$CQ$92,36,),"")</f>
        <v/>
      </c>
      <c r="S33" s="111" t="str">
        <f>IF(HLOOKUP(S$6,CHARMS!$A$6:$CQ$92,36,)&lt;&gt;0,HLOOKUP(S$6,CHARMS!$A$6:$CQ$92,36,),"")</f>
        <v/>
      </c>
      <c r="T33" s="111" t="str">
        <f>IF(HLOOKUP(T$6,CHARMS!$A$6:$CQ$92,36,)&lt;&gt;0,HLOOKUP(T$6,CHARMS!$A$6:$CQ$92,36,),"")</f>
        <v/>
      </c>
      <c r="U33" s="111" t="str">
        <f>IF(HLOOKUP(U$6,CHARMS!$A$6:$CQ$92,36,)&lt;&gt;0,HLOOKUP(U$6,CHARMS!$A$6:$CQ$92,36,),"")</f>
        <v/>
      </c>
      <c r="V33" s="111" t="str">
        <f>IF(HLOOKUP(V$6,CHARMS!$A$6:$CQ$92,36,)&lt;&gt;0,HLOOKUP(V$6,CHARMS!$A$6:$CQ$92,36,),"")</f>
        <v/>
      </c>
      <c r="W33" s="111" t="str">
        <f>IF(HLOOKUP(W$6,CHARMS!$A$6:$CQ$92,36,)&lt;&gt;0,HLOOKUP(W$6,CHARMS!$A$6:$CQ$92,36,),"")</f>
        <v/>
      </c>
      <c r="X33" s="111" t="str">
        <f>IF(HLOOKUP(X$6,CHARMS!$A$6:$CQ$92,36,)&lt;&gt;0,HLOOKUP(X$6,CHARMS!$A$6:$CQ$92,36,),"")</f>
        <v/>
      </c>
      <c r="Y33" s="111" t="str">
        <f>IF(HLOOKUP(Y$6,CHARMS!$A$6:$CQ$92,36,)&lt;&gt;0,HLOOKUP(Y$6,CHARMS!$A$6:$CQ$92,36,),"")</f>
        <v/>
      </c>
      <c r="Z33" s="111" t="str">
        <f>IF(HLOOKUP(Z$6,CHARMS!$A$6:$CQ$92,36,)&lt;&gt;0,HLOOKUP(Z$6,CHARMS!$A$6:$CQ$92,36,),"")</f>
        <v/>
      </c>
      <c r="AA33" s="111" t="str">
        <f>IF(HLOOKUP(AA$6,CHARMS!$A$6:$CQ$92,36,)&lt;&gt;0,HLOOKUP(AA$6,CHARMS!$A$6:$CQ$92,36,),"")</f>
        <v/>
      </c>
      <c r="AB33" s="111" t="str">
        <f>IF(HLOOKUP(AB$6,CHARMS!$A$6:$CQ$92,36,)&lt;&gt;0,HLOOKUP(AB$6,CHARMS!$A$6:$CQ$92,36,),"")</f>
        <v/>
      </c>
      <c r="AC33" s="111" t="str">
        <f>IF(HLOOKUP(AC$6,CHARMS!$A$6:$CQ$92,36,)&lt;&gt;0,HLOOKUP(AC$6,CHARMS!$A$6:$CQ$92,36,),"")</f>
        <v/>
      </c>
      <c r="AD33" s="111" t="str">
        <f>IF(HLOOKUP(AD$6,CHARMS!$A$6:$CQ$92,36,)&lt;&gt;0,HLOOKUP(AD$6,CHARMS!$A$6:$CQ$92,36,),"")</f>
        <v/>
      </c>
      <c r="AE33" s="111" t="str">
        <f>IF(HLOOKUP(AE$6,CHARMS!$A$6:$CQ$92,36,)&lt;&gt;0,HLOOKUP(AE$6,CHARMS!$A$6:$CQ$92,36,),"")</f>
        <v/>
      </c>
    </row>
    <row r="34" spans="1:31" s="83" customFormat="1" ht="15" customHeight="1" x14ac:dyDescent="0.25">
      <c r="A34" s="110" t="s">
        <v>141</v>
      </c>
      <c r="B34" s="111" t="str">
        <f>IF(HLOOKUP(B$6,CHARMS!$A$6:$CQ$92,37,)&lt;&gt;0,HLOOKUP(B$6,CHARMS!$A$6:$CQ$92,37,),"")</f>
        <v/>
      </c>
      <c r="C34" s="111" t="str">
        <f>IF(HLOOKUP(C$6,CHARMS!$A$6:$CQ$92,37,)&lt;&gt;0,HLOOKUP(C$6,CHARMS!$A$6:$CQ$92,37,),"")</f>
        <v/>
      </c>
      <c r="D34" s="111" t="str">
        <f>IF(HLOOKUP(D$6,CHARMS!$A$6:$CQ$92,37,)&lt;&gt;0,HLOOKUP(D$6,CHARMS!$A$6:$CQ$92,37,),"")</f>
        <v/>
      </c>
      <c r="E34" s="111" t="str">
        <f>IF(HLOOKUP(E$6,CHARMS!$A$6:$CQ$92,37,)&lt;&gt;0,HLOOKUP(E$6,CHARMS!$A$6:$CQ$92,37,),"")</f>
        <v/>
      </c>
      <c r="F34" s="111" t="str">
        <f>IF(HLOOKUP(F$6,CHARMS!$A$6:$CQ$92,37,)&lt;&gt;0,HLOOKUP(F$6,CHARMS!$A$6:$CQ$92,37,),"")</f>
        <v/>
      </c>
      <c r="G34" s="111" t="str">
        <f>IF(HLOOKUP(G$6,CHARMS!$A$6:$CQ$92,37,)&lt;&gt;0,HLOOKUP(G$6,CHARMS!$A$6:$CQ$92,37,),"")</f>
        <v/>
      </c>
      <c r="H34" s="111" t="str">
        <f>IF(HLOOKUP(H$6,CHARMS!$A$6:$CQ$92,37,)&lt;&gt;0,HLOOKUP(H$6,CHARMS!$A$6:$CQ$92,37,),"")</f>
        <v/>
      </c>
      <c r="I34" s="111" t="str">
        <f>IF(HLOOKUP(I$6,CHARMS!$A$6:$CQ$92,37,)&lt;&gt;0,HLOOKUP(I$6,CHARMS!$A$6:$CQ$92,37,),"")</f>
        <v/>
      </c>
      <c r="J34" s="111" t="str">
        <f>IF(HLOOKUP(J$6,CHARMS!$A$6:$CQ$92,37,)&lt;&gt;0,HLOOKUP(J$6,CHARMS!$A$6:$CQ$92,37,),"")</f>
        <v/>
      </c>
      <c r="K34" s="111" t="str">
        <f>IF(HLOOKUP(K$6,CHARMS!$A$6:$CQ$92,37,)&lt;&gt;0,HLOOKUP(K$6,CHARMS!$A$6:$CQ$92,37,),"")</f>
        <v/>
      </c>
      <c r="L34" s="111" t="str">
        <f>IF(HLOOKUP(L$6,CHARMS!$A$6:$CQ$92,37,)&lt;&gt;0,HLOOKUP(L$6,CHARMS!$A$6:$CQ$92,37,),"")</f>
        <v/>
      </c>
      <c r="M34" s="111" t="str">
        <f>IF(HLOOKUP(M$6,CHARMS!$A$6:$CQ$92,37,)&lt;&gt;0,HLOOKUP(M$6,CHARMS!$A$6:$CQ$92,37,),"")</f>
        <v/>
      </c>
      <c r="N34" s="111" t="str">
        <f>IF(HLOOKUP(N$6,CHARMS!$A$6:$CQ$92,37,)&lt;&gt;0,HLOOKUP(N$6,CHARMS!$A$6:$CQ$92,37,),"")</f>
        <v/>
      </c>
      <c r="O34" s="111" t="str">
        <f>IF(HLOOKUP(O$6,CHARMS!$A$6:$CQ$92,37,)&lt;&gt;0,HLOOKUP(O$6,CHARMS!$A$6:$CQ$92,37,),"")</f>
        <v/>
      </c>
      <c r="P34" s="111" t="str">
        <f>IF(HLOOKUP(P$6,CHARMS!$A$6:$CQ$92,37,)&lt;&gt;0,HLOOKUP(P$6,CHARMS!$A$6:$CQ$92,37,),"")</f>
        <v/>
      </c>
      <c r="Q34" s="111" t="str">
        <f>IF(HLOOKUP(Q$6,CHARMS!$A$6:$CQ$92,37,)&lt;&gt;0,HLOOKUP(Q$6,CHARMS!$A$6:$CQ$92,37,),"")</f>
        <v/>
      </c>
      <c r="R34" s="111" t="str">
        <f>IF(HLOOKUP(R$6,CHARMS!$A$6:$CQ$92,37,)&lt;&gt;0,HLOOKUP(R$6,CHARMS!$A$6:$CQ$92,37,),"")</f>
        <v/>
      </c>
      <c r="S34" s="111" t="str">
        <f>IF(HLOOKUP(S$6,CHARMS!$A$6:$CQ$92,37,)&lt;&gt;0,HLOOKUP(S$6,CHARMS!$A$6:$CQ$92,37,),"")</f>
        <v/>
      </c>
      <c r="T34" s="111" t="str">
        <f>IF(HLOOKUP(T$6,CHARMS!$A$6:$CQ$92,37,)&lt;&gt;0,HLOOKUP(T$6,CHARMS!$A$6:$CQ$92,37,),"")</f>
        <v/>
      </c>
      <c r="U34" s="111" t="str">
        <f>IF(HLOOKUP(U$6,CHARMS!$A$6:$CQ$92,37,)&lt;&gt;0,HLOOKUP(U$6,CHARMS!$A$6:$CQ$92,37,),"")</f>
        <v/>
      </c>
      <c r="V34" s="111" t="str">
        <f>IF(HLOOKUP(V$6,CHARMS!$A$6:$CQ$92,37,)&lt;&gt;0,HLOOKUP(V$6,CHARMS!$A$6:$CQ$92,37,),"")</f>
        <v/>
      </c>
      <c r="W34" s="111" t="str">
        <f>IF(HLOOKUP(W$6,CHARMS!$A$6:$CQ$92,37,)&lt;&gt;0,HLOOKUP(W$6,CHARMS!$A$6:$CQ$92,37,),"")</f>
        <v/>
      </c>
      <c r="X34" s="111" t="str">
        <f>IF(HLOOKUP(X$6,CHARMS!$A$6:$CQ$92,37,)&lt;&gt;0,HLOOKUP(X$6,CHARMS!$A$6:$CQ$92,37,),"")</f>
        <v/>
      </c>
      <c r="Y34" s="111" t="str">
        <f>IF(HLOOKUP(Y$6,CHARMS!$A$6:$CQ$92,37,)&lt;&gt;0,HLOOKUP(Y$6,CHARMS!$A$6:$CQ$92,37,),"")</f>
        <v/>
      </c>
      <c r="Z34" s="111" t="str">
        <f>IF(HLOOKUP(Z$6,CHARMS!$A$6:$CQ$92,37,)&lt;&gt;0,HLOOKUP(Z$6,CHARMS!$A$6:$CQ$92,37,),"")</f>
        <v/>
      </c>
      <c r="AA34" s="111" t="str">
        <f>IF(HLOOKUP(AA$6,CHARMS!$A$6:$CQ$92,37,)&lt;&gt;0,HLOOKUP(AA$6,CHARMS!$A$6:$CQ$92,37,),"")</f>
        <v/>
      </c>
      <c r="AB34" s="111" t="str">
        <f>IF(HLOOKUP(AB$6,CHARMS!$A$6:$CQ$92,37,)&lt;&gt;0,HLOOKUP(AB$6,CHARMS!$A$6:$CQ$92,37,),"")</f>
        <v/>
      </c>
      <c r="AC34" s="111" t="str">
        <f>IF(HLOOKUP(AC$6,CHARMS!$A$6:$CQ$92,37,)&lt;&gt;0,HLOOKUP(AC$6,CHARMS!$A$6:$CQ$92,37,),"")</f>
        <v/>
      </c>
      <c r="AD34" s="111" t="str">
        <f>IF(HLOOKUP(AD$6,CHARMS!$A$6:$CQ$92,37,)&lt;&gt;0,HLOOKUP(AD$6,CHARMS!$A$6:$CQ$92,37,),"")</f>
        <v/>
      </c>
      <c r="AE34" s="111" t="str">
        <f>IF(HLOOKUP(AE$6,CHARMS!$A$6:$CQ$92,37,)&lt;&gt;0,HLOOKUP(AE$6,CHARMS!$A$6:$CQ$92,37,),"")</f>
        <v/>
      </c>
    </row>
    <row r="35" spans="1:31" s="83" customFormat="1" ht="15" customHeight="1" x14ac:dyDescent="0.25">
      <c r="A35" s="112" t="s">
        <v>142</v>
      </c>
      <c r="B35" s="113" t="str">
        <f>IF(HLOOKUP(B$6,CHARMS!$A$6:$CQ$92,35,)&lt;&gt;0,HLOOKUP(B$6,CHARMS!$A$6:$CQ$92,35,),"")</f>
        <v/>
      </c>
      <c r="C35" s="113" t="str">
        <f>IF(HLOOKUP(C$6,CHARMS!$A$6:$CQ$92,35,)&lt;&gt;0,HLOOKUP(C$6,CHARMS!$A$6:$CQ$92,35,),"")</f>
        <v/>
      </c>
      <c r="D35" s="113" t="str">
        <f>IF(HLOOKUP(D$6,CHARMS!$A$6:$CQ$92,35,)&lt;&gt;0,HLOOKUP(D$6,CHARMS!$A$6:$CQ$92,35,),"")</f>
        <v/>
      </c>
      <c r="E35" s="113" t="str">
        <f>IF(HLOOKUP(E$6,CHARMS!$A$6:$CQ$92,35,)&lt;&gt;0,HLOOKUP(E$6,CHARMS!$A$6:$CQ$92,35,),"")</f>
        <v/>
      </c>
      <c r="F35" s="113" t="str">
        <f>IF(HLOOKUP(F$6,CHARMS!$A$6:$CQ$92,35,)&lt;&gt;0,HLOOKUP(F$6,CHARMS!$A$6:$CQ$92,35,),"")</f>
        <v/>
      </c>
      <c r="G35" s="113" t="str">
        <f>IF(HLOOKUP(G$6,CHARMS!$A$6:$CQ$92,35,)&lt;&gt;0,HLOOKUP(G$6,CHARMS!$A$6:$CQ$92,35,),"")</f>
        <v/>
      </c>
      <c r="H35" s="113" t="str">
        <f>IF(HLOOKUP(H$6,CHARMS!$A$6:$CQ$92,35,)&lt;&gt;0,HLOOKUP(H$6,CHARMS!$A$6:$CQ$92,35,),"")</f>
        <v/>
      </c>
      <c r="I35" s="113" t="str">
        <f>IF(HLOOKUP(I$6,CHARMS!$A$6:$CQ$92,35,)&lt;&gt;0,HLOOKUP(I$6,CHARMS!$A$6:$CQ$92,35,),"")</f>
        <v/>
      </c>
      <c r="J35" s="113" t="str">
        <f>IF(HLOOKUP(J$6,CHARMS!$A$6:$CQ$92,35,)&lt;&gt;0,HLOOKUP(J$6,CHARMS!$A$6:$CQ$92,35,),"")</f>
        <v/>
      </c>
      <c r="K35" s="113" t="str">
        <f>IF(HLOOKUP(K$6,CHARMS!$A$6:$CQ$92,35,)&lt;&gt;0,HLOOKUP(K$6,CHARMS!$A$6:$CQ$92,35,),"")</f>
        <v/>
      </c>
      <c r="L35" s="113" t="str">
        <f>IF(HLOOKUP(L$6,CHARMS!$A$6:$CQ$92,35,)&lt;&gt;0,HLOOKUP(L$6,CHARMS!$A$6:$CQ$92,35,),"")</f>
        <v/>
      </c>
      <c r="M35" s="113" t="str">
        <f>IF(HLOOKUP(M$6,CHARMS!$A$6:$CQ$92,35,)&lt;&gt;0,HLOOKUP(M$6,CHARMS!$A$6:$CQ$92,35,),"")</f>
        <v/>
      </c>
      <c r="N35" s="113" t="str">
        <f>IF(HLOOKUP(N$6,CHARMS!$A$6:$CQ$92,35,)&lt;&gt;0,HLOOKUP(N$6,CHARMS!$A$6:$CQ$92,35,),"")</f>
        <v/>
      </c>
      <c r="O35" s="113" t="str">
        <f>IF(HLOOKUP(O$6,CHARMS!$A$6:$CQ$92,35,)&lt;&gt;0,HLOOKUP(O$6,CHARMS!$A$6:$CQ$92,35,),"")</f>
        <v/>
      </c>
      <c r="P35" s="113" t="str">
        <f>IF(HLOOKUP(P$6,CHARMS!$A$6:$CQ$92,35,)&lt;&gt;0,HLOOKUP(P$6,CHARMS!$A$6:$CQ$92,35,),"")</f>
        <v/>
      </c>
      <c r="Q35" s="113" t="str">
        <f>IF(HLOOKUP(Q$6,CHARMS!$A$6:$CQ$92,35,)&lt;&gt;0,HLOOKUP(Q$6,CHARMS!$A$6:$CQ$92,35,),"")</f>
        <v/>
      </c>
      <c r="R35" s="113" t="str">
        <f>IF(HLOOKUP(R$6,CHARMS!$A$6:$CQ$92,35,)&lt;&gt;0,HLOOKUP(R$6,CHARMS!$A$6:$CQ$92,35,),"")</f>
        <v/>
      </c>
      <c r="S35" s="113" t="str">
        <f>IF(HLOOKUP(S$6,CHARMS!$A$6:$CQ$92,35,)&lt;&gt;0,HLOOKUP(S$6,CHARMS!$A$6:$CQ$92,35,),"")</f>
        <v/>
      </c>
      <c r="T35" s="113" t="str">
        <f>IF(HLOOKUP(T$6,CHARMS!$A$6:$CQ$92,35,)&lt;&gt;0,HLOOKUP(T$6,CHARMS!$A$6:$CQ$92,35,),"")</f>
        <v/>
      </c>
      <c r="U35" s="113" t="str">
        <f>IF(HLOOKUP(U$6,CHARMS!$A$6:$CQ$92,35,)&lt;&gt;0,HLOOKUP(U$6,CHARMS!$A$6:$CQ$92,35,),"")</f>
        <v/>
      </c>
      <c r="V35" s="113" t="str">
        <f>IF(HLOOKUP(V$6,CHARMS!$A$6:$CQ$92,35,)&lt;&gt;0,HLOOKUP(V$6,CHARMS!$A$6:$CQ$92,35,),"")</f>
        <v/>
      </c>
      <c r="W35" s="113" t="str">
        <f>IF(HLOOKUP(W$6,CHARMS!$A$6:$CQ$92,35,)&lt;&gt;0,HLOOKUP(W$6,CHARMS!$A$6:$CQ$92,35,),"")</f>
        <v/>
      </c>
      <c r="X35" s="113" t="str">
        <f>IF(HLOOKUP(X$6,CHARMS!$A$6:$CQ$92,35,)&lt;&gt;0,HLOOKUP(X$6,CHARMS!$A$6:$CQ$92,35,),"")</f>
        <v/>
      </c>
      <c r="Y35" s="113" t="str">
        <f>IF(HLOOKUP(Y$6,CHARMS!$A$6:$CQ$92,35,)&lt;&gt;0,HLOOKUP(Y$6,CHARMS!$A$6:$CQ$92,35,),"")</f>
        <v/>
      </c>
      <c r="Z35" s="113" t="str">
        <f>IF(HLOOKUP(Z$6,CHARMS!$A$6:$CQ$92,35,)&lt;&gt;0,HLOOKUP(Z$6,CHARMS!$A$6:$CQ$92,35,),"")</f>
        <v/>
      </c>
      <c r="AA35" s="113" t="str">
        <f>IF(HLOOKUP(AA$6,CHARMS!$A$6:$CQ$92,35,)&lt;&gt;0,HLOOKUP(AA$6,CHARMS!$A$6:$CQ$92,35,),"")</f>
        <v/>
      </c>
      <c r="AB35" s="113" t="str">
        <f>IF(HLOOKUP(AB$6,CHARMS!$A$6:$CQ$92,35,)&lt;&gt;0,HLOOKUP(AB$6,CHARMS!$A$6:$CQ$92,35,),"")</f>
        <v/>
      </c>
      <c r="AC35" s="113" t="str">
        <f>IF(HLOOKUP(AC$6,CHARMS!$A$6:$CQ$92,35,)&lt;&gt;0,HLOOKUP(AC$6,CHARMS!$A$6:$CQ$92,35,),"")</f>
        <v/>
      </c>
      <c r="AD35" s="113" t="str">
        <f>IF(HLOOKUP(AD$6,CHARMS!$A$6:$CQ$92,35,)&lt;&gt;0,HLOOKUP(AD$6,CHARMS!$A$6:$CQ$92,35,),"")</f>
        <v/>
      </c>
      <c r="AE35" s="113" t="str">
        <f>IF(HLOOKUP(AE$6,CHARMS!$A$6:$CQ$92,35,)&lt;&gt;0,HLOOKUP(AE$6,CHARMS!$A$6:$CQ$92,35,),"")</f>
        <v/>
      </c>
    </row>
    <row r="36" spans="1:31" s="83" customFormat="1" ht="75" customHeight="1" x14ac:dyDescent="0.25">
      <c r="A36" s="114" t="s">
        <v>134</v>
      </c>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row>
    <row r="37" spans="1:31" ht="18.75" customHeight="1" x14ac:dyDescent="0.25">
      <c r="A37" s="94" t="s">
        <v>143</v>
      </c>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row>
    <row r="38" spans="1:31" s="104" customFormat="1" ht="15" customHeight="1" x14ac:dyDescent="0.25">
      <c r="A38" s="103" t="s">
        <v>144</v>
      </c>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row>
    <row r="39" spans="1:31" s="104" customFormat="1" ht="15" customHeight="1" x14ac:dyDescent="0.25">
      <c r="A39" s="115" t="s">
        <v>145</v>
      </c>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row>
    <row r="40" spans="1:31" s="104" customFormat="1" ht="15" customHeight="1" x14ac:dyDescent="0.25">
      <c r="A40" s="115" t="s">
        <v>146</v>
      </c>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row>
    <row r="41" spans="1:31" s="104" customFormat="1" ht="15" customHeight="1" x14ac:dyDescent="0.25">
      <c r="A41" s="115" t="s">
        <v>147</v>
      </c>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row>
    <row r="42" spans="1:31" s="104" customFormat="1" ht="15" customHeight="1" x14ac:dyDescent="0.25">
      <c r="A42" s="115" t="s">
        <v>148</v>
      </c>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row>
    <row r="43" spans="1:31" s="104" customFormat="1" ht="15" customHeight="1" x14ac:dyDescent="0.25">
      <c r="A43" s="105" t="s">
        <v>149</v>
      </c>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row>
    <row r="44" spans="1:31" s="83" customFormat="1" ht="18.75" customHeight="1" x14ac:dyDescent="0.25">
      <c r="A44" s="106" t="s">
        <v>150</v>
      </c>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row>
    <row r="45" spans="1:31" s="83" customFormat="1" ht="18.75" customHeight="1" x14ac:dyDescent="0.25">
      <c r="A45" s="107" t="s">
        <v>126</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spans="1:31" s="83" customFormat="1" ht="15" customHeight="1" x14ac:dyDescent="0.25">
      <c r="A46" s="108" t="s">
        <v>127</v>
      </c>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row>
    <row r="47" spans="1:31" s="83" customFormat="1" ht="45" customHeight="1" x14ac:dyDescent="0.25">
      <c r="A47" s="110" t="s">
        <v>151</v>
      </c>
      <c r="B47" s="111" t="str">
        <f>IF(HLOOKUP(B$6,CHARMS!$A$6:$CQ$89,26,)&lt;&gt;0,HLOOKUP(B$6,CHARMS!$A$6:$CQ$92,26,),"")</f>
        <v/>
      </c>
      <c r="C47" s="111" t="str">
        <f>IF(HLOOKUP(C$6,CHARMS!$A$6:$CQ$89,26,)&lt;&gt;0,HLOOKUP(C$6,CHARMS!$A$6:$CQ$92,26,),"")</f>
        <v/>
      </c>
      <c r="D47" s="111" t="str">
        <f>IF(HLOOKUP(D$6,CHARMS!$A$6:$CQ$89,26,)&lt;&gt;0,HLOOKUP(D$6,CHARMS!$A$6:$CQ$92,26,),"")</f>
        <v/>
      </c>
      <c r="E47" s="111" t="str">
        <f>IF(HLOOKUP(E$6,CHARMS!$A$6:$CQ$89,26,)&lt;&gt;0,HLOOKUP(E$6,CHARMS!$A$6:$CQ$92,26,),"")</f>
        <v/>
      </c>
      <c r="F47" s="111" t="str">
        <f>IF(HLOOKUP(F$6,CHARMS!$A$6:$CQ$89,26,)&lt;&gt;0,HLOOKUP(F$6,CHARMS!$A$6:$CQ$92,26,),"")</f>
        <v/>
      </c>
      <c r="G47" s="111" t="str">
        <f>IF(HLOOKUP(G$6,CHARMS!$A$6:$CQ$89,26,)&lt;&gt;0,HLOOKUP(G$6,CHARMS!$A$6:$CQ$92,26,),"")</f>
        <v/>
      </c>
      <c r="H47" s="111" t="str">
        <f>IF(HLOOKUP(H$6,CHARMS!$A$6:$CQ$89,26,)&lt;&gt;0,HLOOKUP(H$6,CHARMS!$A$6:$CQ$92,26,),"")</f>
        <v/>
      </c>
      <c r="I47" s="111" t="str">
        <f>IF(HLOOKUP(I$6,CHARMS!$A$6:$CQ$89,26,)&lt;&gt;0,HLOOKUP(I$6,CHARMS!$A$6:$CQ$92,26,),"")</f>
        <v/>
      </c>
      <c r="J47" s="111" t="str">
        <f>IF(HLOOKUP(J$6,CHARMS!$A$6:$CQ$89,26,)&lt;&gt;0,HLOOKUP(J$6,CHARMS!$A$6:$CQ$92,26,),"")</f>
        <v/>
      </c>
      <c r="K47" s="111" t="str">
        <f>IF(HLOOKUP(K$6,CHARMS!$A$6:$CQ$89,26,)&lt;&gt;0,HLOOKUP(K$6,CHARMS!$A$6:$CQ$92,26,),"")</f>
        <v/>
      </c>
      <c r="L47" s="111" t="str">
        <f>IF(HLOOKUP(L$6,CHARMS!$A$6:$CQ$89,26,)&lt;&gt;0,HLOOKUP(L$6,CHARMS!$A$6:$CQ$92,26,),"")</f>
        <v/>
      </c>
      <c r="M47" s="111" t="str">
        <f>IF(HLOOKUP(M$6,CHARMS!$A$6:$CQ$89,26,)&lt;&gt;0,HLOOKUP(M$6,CHARMS!$A$6:$CQ$92,26,),"")</f>
        <v/>
      </c>
      <c r="N47" s="111" t="str">
        <f>IF(HLOOKUP(N$6,CHARMS!$A$6:$CQ$89,26,)&lt;&gt;0,HLOOKUP(N$6,CHARMS!$A$6:$CQ$92,26,),"")</f>
        <v/>
      </c>
      <c r="O47" s="111" t="str">
        <f>IF(HLOOKUP(O$6,CHARMS!$A$6:$CQ$89,26,)&lt;&gt;0,HLOOKUP(O$6,CHARMS!$A$6:$CQ$92,26,),"")</f>
        <v/>
      </c>
      <c r="P47" s="111" t="str">
        <f>IF(HLOOKUP(P$6,CHARMS!$A$6:$CQ$89,26,)&lt;&gt;0,HLOOKUP(P$6,CHARMS!$A$6:$CQ$92,26,),"")</f>
        <v/>
      </c>
      <c r="Q47" s="111" t="str">
        <f>IF(HLOOKUP(Q$6,CHARMS!$A$6:$CQ$89,26,)&lt;&gt;0,HLOOKUP(Q$6,CHARMS!$A$6:$CQ$92,26,),"")</f>
        <v/>
      </c>
      <c r="R47" s="111" t="str">
        <f>IF(HLOOKUP(R$6,CHARMS!$A$6:$CQ$89,26,)&lt;&gt;0,HLOOKUP(R$6,CHARMS!$A$6:$CQ$92,26,),"")</f>
        <v/>
      </c>
      <c r="S47" s="111" t="str">
        <f>IF(HLOOKUP(S$6,CHARMS!$A$6:$CQ$89,26,)&lt;&gt;0,HLOOKUP(S$6,CHARMS!$A$6:$CQ$92,26,),"")</f>
        <v/>
      </c>
      <c r="T47" s="111" t="str">
        <f>IF(HLOOKUP(T$6,CHARMS!$A$6:$CQ$89,26,)&lt;&gt;0,HLOOKUP(T$6,CHARMS!$A$6:$CQ$92,26,),"")</f>
        <v/>
      </c>
      <c r="U47" s="111" t="str">
        <f>IF(HLOOKUP(U$6,CHARMS!$A$6:$CQ$89,26,)&lt;&gt;0,HLOOKUP(U$6,CHARMS!$A$6:$CQ$92,26,),"")</f>
        <v/>
      </c>
      <c r="V47" s="111" t="str">
        <f>IF(HLOOKUP(V$6,CHARMS!$A$6:$CQ$89,26,)&lt;&gt;0,HLOOKUP(V$6,CHARMS!$A$6:$CQ$92,26,),"")</f>
        <v/>
      </c>
      <c r="W47" s="111" t="str">
        <f>IF(HLOOKUP(W$6,CHARMS!$A$6:$CQ$89,26,)&lt;&gt;0,HLOOKUP(W$6,CHARMS!$A$6:$CQ$92,26,),"")</f>
        <v/>
      </c>
      <c r="X47" s="111" t="str">
        <f>IF(HLOOKUP(X$6,CHARMS!$A$6:$CQ$89,26,)&lt;&gt;0,HLOOKUP(X$6,CHARMS!$A$6:$CQ$92,26,),"")</f>
        <v/>
      </c>
      <c r="Y47" s="111" t="str">
        <f>IF(HLOOKUP(Y$6,CHARMS!$A$6:$CQ$89,26,)&lt;&gt;0,HLOOKUP(Y$6,CHARMS!$A$6:$CQ$92,26,),"")</f>
        <v/>
      </c>
      <c r="Z47" s="111" t="str">
        <f>IF(HLOOKUP(Z$6,CHARMS!$A$6:$CQ$89,26,)&lt;&gt;0,HLOOKUP(Z$6,CHARMS!$A$6:$CQ$92,26,),"")</f>
        <v/>
      </c>
      <c r="AA47" s="111" t="str">
        <f>IF(HLOOKUP(AA$6,CHARMS!$A$6:$CQ$89,26,)&lt;&gt;0,HLOOKUP(AA$6,CHARMS!$A$6:$CQ$92,26,),"")</f>
        <v/>
      </c>
      <c r="AB47" s="111" t="str">
        <f>IF(HLOOKUP(AB$6,CHARMS!$A$6:$CQ$89,26,)&lt;&gt;0,HLOOKUP(AB$6,CHARMS!$A$6:$CQ$92,26,),"")</f>
        <v/>
      </c>
      <c r="AC47" s="111" t="str">
        <f>IF(HLOOKUP(AC$6,CHARMS!$A$6:$CQ$89,26,)&lt;&gt;0,HLOOKUP(AC$6,CHARMS!$A$6:$CQ$92,26,),"")</f>
        <v/>
      </c>
      <c r="AD47" s="111" t="str">
        <f>IF(HLOOKUP(AD$6,CHARMS!$A$6:$CQ$89,26,)&lt;&gt;0,HLOOKUP(AD$6,CHARMS!$A$6:$CQ$92,26,),"")</f>
        <v/>
      </c>
      <c r="AE47" s="111" t="str">
        <f>IF(HLOOKUP(AE$6,CHARMS!$A$6:$CQ$89,26,)&lt;&gt;0,HLOOKUP(AE$6,CHARMS!$A$6:$CQ$92,26,),"")</f>
        <v/>
      </c>
    </row>
    <row r="48" spans="1:31" s="83" customFormat="1" ht="15" customHeight="1" x14ac:dyDescent="0.25">
      <c r="A48" s="110" t="s">
        <v>152</v>
      </c>
      <c r="B48" s="111" t="str">
        <f>IF(HLOOKUP(B$6,CHARMS!$A$6:$CQ$89,27,)&lt;&gt;0,HLOOKUP(B$6,CHARMS!$A$6:$CQ$89,27,),"")</f>
        <v/>
      </c>
      <c r="C48" s="111" t="str">
        <f>IF(HLOOKUP(C$6,CHARMS!$A$6:$CQ$89,27,)&lt;&gt;0,HLOOKUP(C$6,CHARMS!$A$6:$CQ$89,27,),"")</f>
        <v/>
      </c>
      <c r="D48" s="111" t="str">
        <f>IF(HLOOKUP(D$6,CHARMS!$A$6:$CQ$89,27,)&lt;&gt;0,HLOOKUP(D$6,CHARMS!$A$6:$CQ$89,27,),"")</f>
        <v/>
      </c>
      <c r="E48" s="111" t="str">
        <f>IF(HLOOKUP(E$6,CHARMS!$A$6:$CQ$89,27,)&lt;&gt;0,HLOOKUP(E$6,CHARMS!$A$6:$CQ$89,27,),"")</f>
        <v/>
      </c>
      <c r="F48" s="111" t="str">
        <f>IF(HLOOKUP(F$6,CHARMS!$A$6:$CQ$89,27,)&lt;&gt;0,HLOOKUP(F$6,CHARMS!$A$6:$CQ$89,27,),"")</f>
        <v/>
      </c>
      <c r="G48" s="111" t="str">
        <f>IF(HLOOKUP(G$6,CHARMS!$A$6:$CQ$89,27,)&lt;&gt;0,HLOOKUP(G$6,CHARMS!$A$6:$CQ$89,27,),"")</f>
        <v/>
      </c>
      <c r="H48" s="111" t="str">
        <f>IF(HLOOKUP(H$6,CHARMS!$A$6:$CQ$89,27,)&lt;&gt;0,HLOOKUP(H$6,CHARMS!$A$6:$CQ$89,27,),"")</f>
        <v/>
      </c>
      <c r="I48" s="111" t="str">
        <f>IF(HLOOKUP(I$6,CHARMS!$A$6:$CQ$89,27,)&lt;&gt;0,HLOOKUP(I$6,CHARMS!$A$6:$CQ$89,27,),"")</f>
        <v/>
      </c>
      <c r="J48" s="111" t="str">
        <f>IF(HLOOKUP(J$6,CHARMS!$A$6:$CQ$89,27,)&lt;&gt;0,HLOOKUP(J$6,CHARMS!$A$6:$CQ$89,27,),"")</f>
        <v/>
      </c>
      <c r="K48" s="111" t="str">
        <f>IF(HLOOKUP(K$6,CHARMS!$A$6:$CQ$89,27,)&lt;&gt;0,HLOOKUP(K$6,CHARMS!$A$6:$CQ$89,27,),"")</f>
        <v/>
      </c>
      <c r="L48" s="111" t="str">
        <f>IF(HLOOKUP(L$6,CHARMS!$A$6:$CQ$89,27,)&lt;&gt;0,HLOOKUP(L$6,CHARMS!$A$6:$CQ$89,27,),"")</f>
        <v/>
      </c>
      <c r="M48" s="111" t="str">
        <f>IF(HLOOKUP(M$6,CHARMS!$A$6:$CQ$89,27,)&lt;&gt;0,HLOOKUP(M$6,CHARMS!$A$6:$CQ$89,27,),"")</f>
        <v/>
      </c>
      <c r="N48" s="111" t="str">
        <f>IF(HLOOKUP(N$6,CHARMS!$A$6:$CQ$89,27,)&lt;&gt;0,HLOOKUP(N$6,CHARMS!$A$6:$CQ$89,27,),"")</f>
        <v/>
      </c>
      <c r="O48" s="111" t="str">
        <f>IF(HLOOKUP(O$6,CHARMS!$A$6:$CQ$89,27,)&lt;&gt;0,HLOOKUP(O$6,CHARMS!$A$6:$CQ$89,27,),"")</f>
        <v/>
      </c>
      <c r="P48" s="111" t="str">
        <f>IF(HLOOKUP(P$6,CHARMS!$A$6:$CQ$89,27,)&lt;&gt;0,HLOOKUP(P$6,CHARMS!$A$6:$CQ$89,27,),"")</f>
        <v/>
      </c>
      <c r="Q48" s="111" t="str">
        <f>IF(HLOOKUP(Q$6,CHARMS!$A$6:$CQ$89,27,)&lt;&gt;0,HLOOKUP(Q$6,CHARMS!$A$6:$CQ$89,27,),"")</f>
        <v/>
      </c>
      <c r="R48" s="111" t="str">
        <f>IF(HLOOKUP(R$6,CHARMS!$A$6:$CQ$89,27,)&lt;&gt;0,HLOOKUP(R$6,CHARMS!$A$6:$CQ$89,27,),"")</f>
        <v/>
      </c>
      <c r="S48" s="111" t="str">
        <f>IF(HLOOKUP(S$6,CHARMS!$A$6:$CQ$89,27,)&lt;&gt;0,HLOOKUP(S$6,CHARMS!$A$6:$CQ$89,27,),"")</f>
        <v/>
      </c>
      <c r="T48" s="111" t="str">
        <f>IF(HLOOKUP(T$6,CHARMS!$A$6:$CQ$89,27,)&lt;&gt;0,HLOOKUP(T$6,CHARMS!$A$6:$CQ$89,27,),"")</f>
        <v/>
      </c>
      <c r="U48" s="111" t="str">
        <f>IF(HLOOKUP(U$6,CHARMS!$A$6:$CQ$89,27,)&lt;&gt;0,HLOOKUP(U$6,CHARMS!$A$6:$CQ$89,27,),"")</f>
        <v/>
      </c>
      <c r="V48" s="111" t="str">
        <f>IF(HLOOKUP(V$6,CHARMS!$A$6:$CQ$89,27,)&lt;&gt;0,HLOOKUP(V$6,CHARMS!$A$6:$CQ$89,27,),"")</f>
        <v/>
      </c>
      <c r="W48" s="111" t="str">
        <f>IF(HLOOKUP(W$6,CHARMS!$A$6:$CQ$89,27,)&lt;&gt;0,HLOOKUP(W$6,CHARMS!$A$6:$CQ$89,27,),"")</f>
        <v/>
      </c>
      <c r="X48" s="111" t="str">
        <f>IF(HLOOKUP(X$6,CHARMS!$A$6:$CQ$89,27,)&lt;&gt;0,HLOOKUP(X$6,CHARMS!$A$6:$CQ$89,27,),"")</f>
        <v/>
      </c>
      <c r="Y48" s="111" t="str">
        <f>IF(HLOOKUP(Y$6,CHARMS!$A$6:$CQ$89,27,)&lt;&gt;0,HLOOKUP(Y$6,CHARMS!$A$6:$CQ$89,27,),"")</f>
        <v/>
      </c>
      <c r="Z48" s="111" t="str">
        <f>IF(HLOOKUP(Z$6,CHARMS!$A$6:$CQ$89,27,)&lt;&gt;0,HLOOKUP(Z$6,CHARMS!$A$6:$CQ$89,27,),"")</f>
        <v/>
      </c>
      <c r="AA48" s="111" t="str">
        <f>IF(HLOOKUP(AA$6,CHARMS!$A$6:$CQ$89,27,)&lt;&gt;0,HLOOKUP(AA$6,CHARMS!$A$6:$CQ$89,27,),"")</f>
        <v/>
      </c>
      <c r="AB48" s="111" t="str">
        <f>IF(HLOOKUP(AB$6,CHARMS!$A$6:$CQ$89,27,)&lt;&gt;0,HLOOKUP(AB$6,CHARMS!$A$6:$CQ$89,27,),"")</f>
        <v/>
      </c>
      <c r="AC48" s="111" t="str">
        <f>IF(HLOOKUP(AC$6,CHARMS!$A$6:$CQ$89,27,)&lt;&gt;0,HLOOKUP(AC$6,CHARMS!$A$6:$CQ$89,27,),"")</f>
        <v/>
      </c>
      <c r="AD48" s="111" t="str">
        <f>IF(HLOOKUP(AD$6,CHARMS!$A$6:$CQ$89,27,)&lt;&gt;0,HLOOKUP(AD$6,CHARMS!$A$6:$CQ$89,27,),"")</f>
        <v/>
      </c>
      <c r="AE48" s="111" t="str">
        <f>IF(HLOOKUP(AE$6,CHARMS!$A$6:$CQ$89,27,)&lt;&gt;0,HLOOKUP(AE$6,CHARMS!$A$6:$CQ$89,27,),"")</f>
        <v/>
      </c>
    </row>
    <row r="49" spans="1:31" s="83" customFormat="1" ht="15" customHeight="1" x14ac:dyDescent="0.25">
      <c r="A49" s="110" t="s">
        <v>153</v>
      </c>
      <c r="B49" s="111" t="str">
        <f>IF(HLOOKUP(B$6,CHARMS!$A$6:$CQ$89,29,)&lt;&gt;0,HLOOKUP(B$6,CHARMS!$A$6:$CQ$89,29,),"")</f>
        <v/>
      </c>
      <c r="C49" s="111" t="str">
        <f>IF(HLOOKUP(C$6,CHARMS!$A$6:$CQ$89,29,)&lt;&gt;0,HLOOKUP(C$6,CHARMS!$A$6:$CQ$89,29,),"")</f>
        <v/>
      </c>
      <c r="D49" s="111" t="str">
        <f>IF(HLOOKUP(D$6,CHARMS!$A$6:$CQ$89,29,)&lt;&gt;0,HLOOKUP(D$6,CHARMS!$A$6:$CQ$89,29,),"")</f>
        <v/>
      </c>
      <c r="E49" s="111" t="str">
        <f>IF(HLOOKUP(E$6,CHARMS!$A$6:$CQ$89,29,)&lt;&gt;0,HLOOKUP(E$6,CHARMS!$A$6:$CQ$89,29,),"")</f>
        <v/>
      </c>
      <c r="F49" s="111" t="str">
        <f>IF(HLOOKUP(F$6,CHARMS!$A$6:$CQ$89,29,)&lt;&gt;0,HLOOKUP(F$6,CHARMS!$A$6:$CQ$89,29,),"")</f>
        <v/>
      </c>
      <c r="G49" s="111" t="str">
        <f>IF(HLOOKUP(G$6,CHARMS!$A$6:$CQ$89,29,)&lt;&gt;0,HLOOKUP(G$6,CHARMS!$A$6:$CQ$89,29,),"")</f>
        <v/>
      </c>
      <c r="H49" s="111" t="str">
        <f>IF(HLOOKUP(H$6,CHARMS!$A$6:$CQ$89,29,)&lt;&gt;0,HLOOKUP(H$6,CHARMS!$A$6:$CQ$89,29,),"")</f>
        <v/>
      </c>
      <c r="I49" s="111" t="str">
        <f>IF(HLOOKUP(I$6,CHARMS!$A$6:$CQ$89,29,)&lt;&gt;0,HLOOKUP(I$6,CHARMS!$A$6:$CQ$89,29,),"")</f>
        <v/>
      </c>
      <c r="J49" s="111" t="str">
        <f>IF(HLOOKUP(J$6,CHARMS!$A$6:$CQ$89,29,)&lt;&gt;0,HLOOKUP(J$6,CHARMS!$A$6:$CQ$89,29,),"")</f>
        <v/>
      </c>
      <c r="K49" s="111" t="str">
        <f>IF(HLOOKUP(K$6,CHARMS!$A$6:$CQ$89,29,)&lt;&gt;0,HLOOKUP(K$6,CHARMS!$A$6:$CQ$89,29,),"")</f>
        <v/>
      </c>
      <c r="L49" s="111" t="str">
        <f>IF(HLOOKUP(L$6,CHARMS!$A$6:$CQ$89,29,)&lt;&gt;0,HLOOKUP(L$6,CHARMS!$A$6:$CQ$89,29,),"")</f>
        <v/>
      </c>
      <c r="M49" s="111" t="str">
        <f>IF(HLOOKUP(M$6,CHARMS!$A$6:$CQ$89,29,)&lt;&gt;0,HLOOKUP(M$6,CHARMS!$A$6:$CQ$89,29,),"")</f>
        <v/>
      </c>
      <c r="N49" s="111" t="str">
        <f>IF(HLOOKUP(N$6,CHARMS!$A$6:$CQ$89,29,)&lt;&gt;0,HLOOKUP(N$6,CHARMS!$A$6:$CQ$89,29,),"")</f>
        <v/>
      </c>
      <c r="O49" s="111" t="str">
        <f>IF(HLOOKUP(O$6,CHARMS!$A$6:$CQ$89,29,)&lt;&gt;0,HLOOKUP(O$6,CHARMS!$A$6:$CQ$89,29,),"")</f>
        <v/>
      </c>
      <c r="P49" s="111" t="str">
        <f>IF(HLOOKUP(P$6,CHARMS!$A$6:$CQ$89,29,)&lt;&gt;0,HLOOKUP(P$6,CHARMS!$A$6:$CQ$89,29,),"")</f>
        <v/>
      </c>
      <c r="Q49" s="111" t="str">
        <f>IF(HLOOKUP(Q$6,CHARMS!$A$6:$CQ$89,29,)&lt;&gt;0,HLOOKUP(Q$6,CHARMS!$A$6:$CQ$89,29,),"")</f>
        <v/>
      </c>
      <c r="R49" s="111" t="str">
        <f>IF(HLOOKUP(R$6,CHARMS!$A$6:$CQ$89,29,)&lt;&gt;0,HLOOKUP(R$6,CHARMS!$A$6:$CQ$89,29,),"")</f>
        <v/>
      </c>
      <c r="S49" s="111" t="str">
        <f>IF(HLOOKUP(S$6,CHARMS!$A$6:$CQ$89,29,)&lt;&gt;0,HLOOKUP(S$6,CHARMS!$A$6:$CQ$89,29,),"")</f>
        <v/>
      </c>
      <c r="T49" s="111" t="str">
        <f>IF(HLOOKUP(T$6,CHARMS!$A$6:$CQ$89,29,)&lt;&gt;0,HLOOKUP(T$6,CHARMS!$A$6:$CQ$89,29,),"")</f>
        <v/>
      </c>
      <c r="U49" s="111" t="str">
        <f>IF(HLOOKUP(U$6,CHARMS!$A$6:$CQ$89,29,)&lt;&gt;0,HLOOKUP(U$6,CHARMS!$A$6:$CQ$89,29,),"")</f>
        <v/>
      </c>
      <c r="V49" s="111" t="str">
        <f>IF(HLOOKUP(V$6,CHARMS!$A$6:$CQ$89,29,)&lt;&gt;0,HLOOKUP(V$6,CHARMS!$A$6:$CQ$89,29,),"")</f>
        <v/>
      </c>
      <c r="W49" s="111" t="str">
        <f>IF(HLOOKUP(W$6,CHARMS!$A$6:$CQ$89,29,)&lt;&gt;0,HLOOKUP(W$6,CHARMS!$A$6:$CQ$89,29,),"")</f>
        <v/>
      </c>
      <c r="X49" s="111" t="str">
        <f>IF(HLOOKUP(X$6,CHARMS!$A$6:$CQ$89,29,)&lt;&gt;0,HLOOKUP(X$6,CHARMS!$A$6:$CQ$89,29,),"")</f>
        <v/>
      </c>
      <c r="Y49" s="111" t="str">
        <f>IF(HLOOKUP(Y$6,CHARMS!$A$6:$CQ$89,29,)&lt;&gt;0,HLOOKUP(Y$6,CHARMS!$A$6:$CQ$89,29,),"")</f>
        <v/>
      </c>
      <c r="Z49" s="111" t="str">
        <f>IF(HLOOKUP(Z$6,CHARMS!$A$6:$CQ$89,29,)&lt;&gt;0,HLOOKUP(Z$6,CHARMS!$A$6:$CQ$89,29,),"")</f>
        <v/>
      </c>
      <c r="AA49" s="111" t="str">
        <f>IF(HLOOKUP(AA$6,CHARMS!$A$6:$CQ$89,29,)&lt;&gt;0,HLOOKUP(AA$6,CHARMS!$A$6:$CQ$89,29,),"")</f>
        <v/>
      </c>
      <c r="AB49" s="111" t="str">
        <f>IF(HLOOKUP(AB$6,CHARMS!$A$6:$CQ$89,29,)&lt;&gt;0,HLOOKUP(AB$6,CHARMS!$A$6:$CQ$89,29,),"")</f>
        <v/>
      </c>
      <c r="AC49" s="111" t="str">
        <f>IF(HLOOKUP(AC$6,CHARMS!$A$6:$CQ$89,29,)&lt;&gt;0,HLOOKUP(AC$6,CHARMS!$A$6:$CQ$89,29,),"")</f>
        <v/>
      </c>
      <c r="AD49" s="111" t="str">
        <f>IF(HLOOKUP(AD$6,CHARMS!$A$6:$CQ$89,29,)&lt;&gt;0,HLOOKUP(AD$6,CHARMS!$A$6:$CQ$89,29,),"")</f>
        <v/>
      </c>
      <c r="AE49" s="111" t="str">
        <f>IF(HLOOKUP(AE$6,CHARMS!$A$6:$CQ$89,29,)&lt;&gt;0,HLOOKUP(AE$6,CHARMS!$A$6:$CQ$89,29,),"")</f>
        <v/>
      </c>
    </row>
    <row r="50" spans="1:31" s="83" customFormat="1" ht="15" customHeight="1" x14ac:dyDescent="0.25">
      <c r="A50" s="110" t="s">
        <v>154</v>
      </c>
      <c r="B50" s="111" t="str">
        <f>IF(HLOOKUP(B$6,CHARMS!$A$6:$CQ$89,30,)&lt;&gt;0,HLOOKUP(B$6,CHARMS!$A$6:$CQ$89,30,),"")</f>
        <v/>
      </c>
      <c r="C50" s="111" t="str">
        <f>IF(HLOOKUP(C$6,CHARMS!$A$6:$CQ$89,30,)&lt;&gt;0,HLOOKUP(C$6,CHARMS!$A$6:$CQ$89,30,),"")</f>
        <v/>
      </c>
      <c r="D50" s="111" t="str">
        <f>IF(HLOOKUP(D$6,CHARMS!$A$6:$CQ$89,30,)&lt;&gt;0,HLOOKUP(D$6,CHARMS!$A$6:$CQ$89,30,),"")</f>
        <v/>
      </c>
      <c r="E50" s="111" t="str">
        <f>IF(HLOOKUP(E$6,CHARMS!$A$6:$CQ$89,30,)&lt;&gt;0,HLOOKUP(E$6,CHARMS!$A$6:$CQ$89,30,),"")</f>
        <v/>
      </c>
      <c r="F50" s="111" t="str">
        <f>IF(HLOOKUP(F$6,CHARMS!$A$6:$CQ$89,30,)&lt;&gt;0,HLOOKUP(F$6,CHARMS!$A$6:$CQ$89,30,),"")</f>
        <v/>
      </c>
      <c r="G50" s="111" t="str">
        <f>IF(HLOOKUP(G$6,CHARMS!$A$6:$CQ$89,30,)&lt;&gt;0,HLOOKUP(G$6,CHARMS!$A$6:$CQ$89,30,),"")</f>
        <v/>
      </c>
      <c r="H50" s="111" t="str">
        <f>IF(HLOOKUP(H$6,CHARMS!$A$6:$CQ$89,30,)&lt;&gt;0,HLOOKUP(H$6,CHARMS!$A$6:$CQ$89,30,),"")</f>
        <v/>
      </c>
      <c r="I50" s="111" t="str">
        <f>IF(HLOOKUP(I$6,CHARMS!$A$6:$CQ$89,30,)&lt;&gt;0,HLOOKUP(I$6,CHARMS!$A$6:$CQ$89,30,),"")</f>
        <v/>
      </c>
      <c r="J50" s="111" t="str">
        <f>IF(HLOOKUP(J$6,CHARMS!$A$6:$CQ$89,30,)&lt;&gt;0,HLOOKUP(J$6,CHARMS!$A$6:$CQ$89,30,),"")</f>
        <v/>
      </c>
      <c r="K50" s="111" t="str">
        <f>IF(HLOOKUP(K$6,CHARMS!$A$6:$CQ$89,30,)&lt;&gt;0,HLOOKUP(K$6,CHARMS!$A$6:$CQ$89,30,),"")</f>
        <v/>
      </c>
      <c r="L50" s="111" t="str">
        <f>IF(HLOOKUP(L$6,CHARMS!$A$6:$CQ$89,30,)&lt;&gt;0,HLOOKUP(L$6,CHARMS!$A$6:$CQ$89,30,),"")</f>
        <v/>
      </c>
      <c r="M50" s="111" t="str">
        <f>IF(HLOOKUP(M$6,CHARMS!$A$6:$CQ$89,30,)&lt;&gt;0,HLOOKUP(M$6,CHARMS!$A$6:$CQ$89,30,),"")</f>
        <v/>
      </c>
      <c r="N50" s="111" t="str">
        <f>IF(HLOOKUP(N$6,CHARMS!$A$6:$CQ$89,30,)&lt;&gt;0,HLOOKUP(N$6,CHARMS!$A$6:$CQ$89,30,),"")</f>
        <v/>
      </c>
      <c r="O50" s="111" t="str">
        <f>IF(HLOOKUP(O$6,CHARMS!$A$6:$CQ$89,30,)&lt;&gt;0,HLOOKUP(O$6,CHARMS!$A$6:$CQ$89,30,),"")</f>
        <v/>
      </c>
      <c r="P50" s="111" t="str">
        <f>IF(HLOOKUP(P$6,CHARMS!$A$6:$CQ$89,30,)&lt;&gt;0,HLOOKUP(P$6,CHARMS!$A$6:$CQ$89,30,),"")</f>
        <v/>
      </c>
      <c r="Q50" s="111" t="str">
        <f>IF(HLOOKUP(Q$6,CHARMS!$A$6:$CQ$89,30,)&lt;&gt;0,HLOOKUP(Q$6,CHARMS!$A$6:$CQ$89,30,),"")</f>
        <v/>
      </c>
      <c r="R50" s="111" t="str">
        <f>IF(HLOOKUP(R$6,CHARMS!$A$6:$CQ$89,30,)&lt;&gt;0,HLOOKUP(R$6,CHARMS!$A$6:$CQ$89,30,),"")</f>
        <v/>
      </c>
      <c r="S50" s="111" t="str">
        <f>IF(HLOOKUP(S$6,CHARMS!$A$6:$CQ$89,30,)&lt;&gt;0,HLOOKUP(S$6,CHARMS!$A$6:$CQ$89,30,),"")</f>
        <v/>
      </c>
      <c r="T50" s="111" t="str">
        <f>IF(HLOOKUP(T$6,CHARMS!$A$6:$CQ$89,30,)&lt;&gt;0,HLOOKUP(T$6,CHARMS!$A$6:$CQ$89,30,),"")</f>
        <v/>
      </c>
      <c r="U50" s="111" t="str">
        <f>IF(HLOOKUP(U$6,CHARMS!$A$6:$CQ$89,30,)&lt;&gt;0,HLOOKUP(U$6,CHARMS!$A$6:$CQ$89,30,),"")</f>
        <v/>
      </c>
      <c r="V50" s="111" t="str">
        <f>IF(HLOOKUP(V$6,CHARMS!$A$6:$CQ$89,30,)&lt;&gt;0,HLOOKUP(V$6,CHARMS!$A$6:$CQ$89,30,),"")</f>
        <v/>
      </c>
      <c r="W50" s="111" t="str">
        <f>IF(HLOOKUP(W$6,CHARMS!$A$6:$CQ$89,30,)&lt;&gt;0,HLOOKUP(W$6,CHARMS!$A$6:$CQ$89,30,),"")</f>
        <v/>
      </c>
      <c r="X50" s="111" t="str">
        <f>IF(HLOOKUP(X$6,CHARMS!$A$6:$CQ$89,30,)&lt;&gt;0,HLOOKUP(X$6,CHARMS!$A$6:$CQ$89,30,),"")</f>
        <v/>
      </c>
      <c r="Y50" s="111" t="str">
        <f>IF(HLOOKUP(Y$6,CHARMS!$A$6:$CQ$89,30,)&lt;&gt;0,HLOOKUP(Y$6,CHARMS!$A$6:$CQ$89,30,),"")</f>
        <v/>
      </c>
      <c r="Z50" s="111" t="str">
        <f>IF(HLOOKUP(Z$6,CHARMS!$A$6:$CQ$89,30,)&lt;&gt;0,HLOOKUP(Z$6,CHARMS!$A$6:$CQ$89,30,),"")</f>
        <v/>
      </c>
      <c r="AA50" s="111" t="str">
        <f>IF(HLOOKUP(AA$6,CHARMS!$A$6:$CQ$89,30,)&lt;&gt;0,HLOOKUP(AA$6,CHARMS!$A$6:$CQ$89,30,),"")</f>
        <v/>
      </c>
      <c r="AB50" s="111" t="str">
        <f>IF(HLOOKUP(AB$6,CHARMS!$A$6:$CQ$89,30,)&lt;&gt;0,HLOOKUP(AB$6,CHARMS!$A$6:$CQ$89,30,),"")</f>
        <v/>
      </c>
      <c r="AC50" s="111" t="str">
        <f>IF(HLOOKUP(AC$6,CHARMS!$A$6:$CQ$89,30,)&lt;&gt;0,HLOOKUP(AC$6,CHARMS!$A$6:$CQ$89,30,),"")</f>
        <v/>
      </c>
      <c r="AD50" s="111" t="str">
        <f>IF(HLOOKUP(AD$6,CHARMS!$A$6:$CQ$89,30,)&lt;&gt;0,HLOOKUP(AD$6,CHARMS!$A$6:$CQ$89,30,),"")</f>
        <v/>
      </c>
      <c r="AE50" s="111" t="str">
        <f>IF(HLOOKUP(AE$6,CHARMS!$A$6:$CQ$89,30,)&lt;&gt;0,HLOOKUP(AE$6,CHARMS!$A$6:$CQ$89,30,),"")</f>
        <v/>
      </c>
    </row>
    <row r="51" spans="1:31" s="83" customFormat="1" ht="15" customHeight="1" x14ac:dyDescent="0.25">
      <c r="A51" s="112" t="s">
        <v>155</v>
      </c>
      <c r="B51" s="113" t="str">
        <f>IF(HLOOKUP(B$6,CHARMS!$A$6:$CQ$89,31,)&lt;&gt;0,HLOOKUP(B$6,CHARMS!$A$6:$CQ$89,31,),"")</f>
        <v/>
      </c>
      <c r="C51" s="113" t="str">
        <f>IF(HLOOKUP(C$6,CHARMS!$A$6:$CQ$89,31,)&lt;&gt;0,HLOOKUP(C$6,CHARMS!$A$6:$CQ$89,31,),"")</f>
        <v/>
      </c>
      <c r="D51" s="113" t="str">
        <f>IF(HLOOKUP(D$6,CHARMS!$A$6:$CQ$89,31,)&lt;&gt;0,HLOOKUP(D$6,CHARMS!$A$6:$CQ$89,31,),"")</f>
        <v/>
      </c>
      <c r="E51" s="113" t="str">
        <f>IF(HLOOKUP(E$6,CHARMS!$A$6:$CQ$89,31,)&lt;&gt;0,HLOOKUP(E$6,CHARMS!$A$6:$CQ$89,31,),"")</f>
        <v/>
      </c>
      <c r="F51" s="113" t="str">
        <f>IF(HLOOKUP(F$6,CHARMS!$A$6:$CQ$89,31,)&lt;&gt;0,HLOOKUP(F$6,CHARMS!$A$6:$CQ$89,31,),"")</f>
        <v/>
      </c>
      <c r="G51" s="113" t="str">
        <f>IF(HLOOKUP(G$6,CHARMS!$A$6:$CQ$89,31,)&lt;&gt;0,HLOOKUP(G$6,CHARMS!$A$6:$CQ$89,31,),"")</f>
        <v/>
      </c>
      <c r="H51" s="113" t="str">
        <f>IF(HLOOKUP(H$6,CHARMS!$A$6:$CQ$89,31,)&lt;&gt;0,HLOOKUP(H$6,CHARMS!$A$6:$CQ$89,31,),"")</f>
        <v/>
      </c>
      <c r="I51" s="113" t="str">
        <f>IF(HLOOKUP(I$6,CHARMS!$A$6:$CQ$89,31,)&lt;&gt;0,HLOOKUP(I$6,CHARMS!$A$6:$CQ$89,31,),"")</f>
        <v/>
      </c>
      <c r="J51" s="113" t="str">
        <f>IF(HLOOKUP(J$6,CHARMS!$A$6:$CQ$89,31,)&lt;&gt;0,HLOOKUP(J$6,CHARMS!$A$6:$CQ$89,31,),"")</f>
        <v/>
      </c>
      <c r="K51" s="113" t="str">
        <f>IF(HLOOKUP(K$6,CHARMS!$A$6:$CQ$89,31,)&lt;&gt;0,HLOOKUP(K$6,CHARMS!$A$6:$CQ$89,31,),"")</f>
        <v/>
      </c>
      <c r="L51" s="113" t="str">
        <f>IF(HLOOKUP(L$6,CHARMS!$A$6:$CQ$89,31,)&lt;&gt;0,HLOOKUP(L$6,CHARMS!$A$6:$CQ$89,31,),"")</f>
        <v/>
      </c>
      <c r="M51" s="113" t="str">
        <f>IF(HLOOKUP(M$6,CHARMS!$A$6:$CQ$89,31,)&lt;&gt;0,HLOOKUP(M$6,CHARMS!$A$6:$CQ$89,31,),"")</f>
        <v/>
      </c>
      <c r="N51" s="113" t="str">
        <f>IF(HLOOKUP(N$6,CHARMS!$A$6:$CQ$89,31,)&lt;&gt;0,HLOOKUP(N$6,CHARMS!$A$6:$CQ$89,31,),"")</f>
        <v/>
      </c>
      <c r="O51" s="113" t="str">
        <f>IF(HLOOKUP(O$6,CHARMS!$A$6:$CQ$89,31,)&lt;&gt;0,HLOOKUP(O$6,CHARMS!$A$6:$CQ$89,31,),"")</f>
        <v/>
      </c>
      <c r="P51" s="113" t="str">
        <f>IF(HLOOKUP(P$6,CHARMS!$A$6:$CQ$89,31,)&lt;&gt;0,HLOOKUP(P$6,CHARMS!$A$6:$CQ$89,31,),"")</f>
        <v/>
      </c>
      <c r="Q51" s="113" t="str">
        <f>IF(HLOOKUP(Q$6,CHARMS!$A$6:$CQ$89,31,)&lt;&gt;0,HLOOKUP(Q$6,CHARMS!$A$6:$CQ$89,31,),"")</f>
        <v/>
      </c>
      <c r="R51" s="113" t="str">
        <f>IF(HLOOKUP(R$6,CHARMS!$A$6:$CQ$89,31,)&lt;&gt;0,HLOOKUP(R$6,CHARMS!$A$6:$CQ$89,31,),"")</f>
        <v/>
      </c>
      <c r="S51" s="113" t="str">
        <f>IF(HLOOKUP(S$6,CHARMS!$A$6:$CQ$89,31,)&lt;&gt;0,HLOOKUP(S$6,CHARMS!$A$6:$CQ$89,31,),"")</f>
        <v/>
      </c>
      <c r="T51" s="113" t="str">
        <f>IF(HLOOKUP(T$6,CHARMS!$A$6:$CQ$89,31,)&lt;&gt;0,HLOOKUP(T$6,CHARMS!$A$6:$CQ$89,31,),"")</f>
        <v/>
      </c>
      <c r="U51" s="113" t="str">
        <f>IF(HLOOKUP(U$6,CHARMS!$A$6:$CQ$89,31,)&lt;&gt;0,HLOOKUP(U$6,CHARMS!$A$6:$CQ$89,31,),"")</f>
        <v/>
      </c>
      <c r="V51" s="113" t="str">
        <f>IF(HLOOKUP(V$6,CHARMS!$A$6:$CQ$89,31,)&lt;&gt;0,HLOOKUP(V$6,CHARMS!$A$6:$CQ$89,31,),"")</f>
        <v/>
      </c>
      <c r="W51" s="113" t="str">
        <f>IF(HLOOKUP(W$6,CHARMS!$A$6:$CQ$89,31,)&lt;&gt;0,HLOOKUP(W$6,CHARMS!$A$6:$CQ$89,31,),"")</f>
        <v/>
      </c>
      <c r="X51" s="113" t="str">
        <f>IF(HLOOKUP(X$6,CHARMS!$A$6:$CQ$89,31,)&lt;&gt;0,HLOOKUP(X$6,CHARMS!$A$6:$CQ$89,31,),"")</f>
        <v/>
      </c>
      <c r="Y51" s="113" t="str">
        <f>IF(HLOOKUP(Y$6,CHARMS!$A$6:$CQ$89,31,)&lt;&gt;0,HLOOKUP(Y$6,CHARMS!$A$6:$CQ$89,31,),"")</f>
        <v/>
      </c>
      <c r="Z51" s="113" t="str">
        <f>IF(HLOOKUP(Z$6,CHARMS!$A$6:$CQ$89,31,)&lt;&gt;0,HLOOKUP(Z$6,CHARMS!$A$6:$CQ$89,31,),"")</f>
        <v/>
      </c>
      <c r="AA51" s="113" t="str">
        <f>IF(HLOOKUP(AA$6,CHARMS!$A$6:$CQ$89,31,)&lt;&gt;0,HLOOKUP(AA$6,CHARMS!$A$6:$CQ$89,31,),"")</f>
        <v/>
      </c>
      <c r="AB51" s="113" t="str">
        <f>IF(HLOOKUP(AB$6,CHARMS!$A$6:$CQ$89,31,)&lt;&gt;0,HLOOKUP(AB$6,CHARMS!$A$6:$CQ$89,31,),"")</f>
        <v/>
      </c>
      <c r="AC51" s="113" t="str">
        <f>IF(HLOOKUP(AC$6,CHARMS!$A$6:$CQ$89,31,)&lt;&gt;0,HLOOKUP(AC$6,CHARMS!$A$6:$CQ$89,31,),"")</f>
        <v/>
      </c>
      <c r="AD51" s="113" t="str">
        <f>IF(HLOOKUP(AD$6,CHARMS!$A$6:$CQ$89,31,)&lt;&gt;0,HLOOKUP(AD$6,CHARMS!$A$6:$CQ$89,31,),"")</f>
        <v/>
      </c>
      <c r="AE51" s="113" t="str">
        <f>IF(HLOOKUP(AE$6,CHARMS!$A$6:$CQ$89,31,)&lt;&gt;0,HLOOKUP(AE$6,CHARMS!$A$6:$CQ$89,31,),"")</f>
        <v/>
      </c>
    </row>
    <row r="52" spans="1:31" s="83" customFormat="1" ht="75" customHeight="1" x14ac:dyDescent="0.25">
      <c r="A52" s="114" t="s">
        <v>134</v>
      </c>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row>
    <row r="53" spans="1:31" ht="18.75" customHeight="1" x14ac:dyDescent="0.25">
      <c r="A53" s="94" t="s">
        <v>156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c r="AA53" s="95"/>
      <c r="AB53" s="95"/>
      <c r="AC53" s="95"/>
      <c r="AD53" s="95"/>
      <c r="AE53" s="95"/>
    </row>
    <row r="54" spans="1:31" s="104" customFormat="1" ht="15" customHeight="1" x14ac:dyDescent="0.25">
      <c r="A54" s="103" t="s">
        <v>157</v>
      </c>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row>
    <row r="55" spans="1:31" s="104" customFormat="1" ht="15" customHeight="1" x14ac:dyDescent="0.25">
      <c r="A55" s="115" t="s">
        <v>158</v>
      </c>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row>
    <row r="56" spans="1:31" s="104" customFormat="1" ht="15" customHeight="1" x14ac:dyDescent="0.25">
      <c r="A56" s="115" t="s">
        <v>159</v>
      </c>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row>
    <row r="57" spans="1:31" s="104" customFormat="1" ht="15" customHeight="1" x14ac:dyDescent="0.25">
      <c r="A57" s="115" t="s">
        <v>160</v>
      </c>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row>
    <row r="58" spans="1:31" s="104" customFormat="1" ht="15" customHeight="1" x14ac:dyDescent="0.25">
      <c r="A58" s="115" t="s">
        <v>161</v>
      </c>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row>
    <row r="59" spans="1:31" s="104" customFormat="1" ht="15" customHeight="1" x14ac:dyDescent="0.25">
      <c r="A59" s="115" t="s">
        <v>162</v>
      </c>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row>
    <row r="60" spans="1:31" s="104" customFormat="1" ht="15" customHeight="1" x14ac:dyDescent="0.25">
      <c r="A60" s="115" t="s">
        <v>163</v>
      </c>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row>
    <row r="61" spans="1:31" s="104" customFormat="1" ht="15" customHeight="1" x14ac:dyDescent="0.25">
      <c r="A61" s="115" t="s">
        <v>164</v>
      </c>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row>
    <row r="62" spans="1:31" s="104" customFormat="1" ht="30" customHeight="1" x14ac:dyDescent="0.25">
      <c r="A62" s="116" t="s">
        <v>165</v>
      </c>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row>
    <row r="63" spans="1:31" s="83" customFormat="1" ht="18.75" customHeight="1" x14ac:dyDescent="0.25">
      <c r="A63" s="117" t="s">
        <v>166</v>
      </c>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row>
    <row r="64" spans="1:31" s="83" customFormat="1" ht="15" customHeight="1" x14ac:dyDescent="0.25">
      <c r="A64" s="118" t="s">
        <v>127</v>
      </c>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c r="AE64" s="119"/>
    </row>
    <row r="65" spans="1:31" s="83" customFormat="1" ht="15" customHeight="1" x14ac:dyDescent="0.25">
      <c r="A65" s="110" t="s">
        <v>167</v>
      </c>
      <c r="B65" s="111" t="str">
        <f>IF(HLOOKUP(B$6,CHARMS!$A$6:$CQ$89,41,)&lt;&gt;0,CONCATENATE(HLOOKUP(B$6,CHARMS!$A$6:$CQ$89,41,)," from ",HLOOKUP(B$6,CHARMS!$A$6:$CQ$89,40,)," (",FIXED((HLOOKUP(B$6,CHARMS!$A$6:$CQ$89,41,)/HLOOKUP(B$6,CHARMS!$A$6:$CQ$89,40,))*100,1),"%)"),"")</f>
        <v/>
      </c>
      <c r="C65" s="111" t="str">
        <f>IF(HLOOKUP(C$6,CHARMS!$A$6:$CQ$89,41,)&lt;&gt;0,CONCATENATE(HLOOKUP(C$6,CHARMS!$A$6:$CQ$89,41,)," from ",HLOOKUP(C$6,CHARMS!$A$6:$CQ$89,40,)," (",FIXED((HLOOKUP(C$6,CHARMS!$A$6:$CQ$89,41,)/HLOOKUP(C$6,CHARMS!$A$6:$CQ$89,40,))*100,1),"%)"),"")</f>
        <v/>
      </c>
      <c r="D65" s="111" t="str">
        <f>IF(HLOOKUP(D$6,CHARMS!$A$6:$CQ$89,41,)&lt;&gt;0,CONCATENATE(HLOOKUP(D$6,CHARMS!$A$6:$CQ$89,41,)," from ",HLOOKUP(D$6,CHARMS!$A$6:$CQ$89,40,)," (",FIXED((HLOOKUP(D$6,CHARMS!$A$6:$CQ$89,41,)/HLOOKUP(D$6,CHARMS!$A$6:$CQ$89,40,))*100,1),"%)"),"")</f>
        <v/>
      </c>
      <c r="E65" s="111" t="str">
        <f>IF(HLOOKUP(E$6,CHARMS!$A$6:$CQ$89,41,)&lt;&gt;0,CONCATENATE(HLOOKUP(E$6,CHARMS!$A$6:$CQ$89,41,)," from ",HLOOKUP(E$6,CHARMS!$A$6:$CQ$89,40,)," (",FIXED((HLOOKUP(E$6,CHARMS!$A$6:$CQ$89,41,)/HLOOKUP(E$6,CHARMS!$A$6:$CQ$89,40,))*100,1),"%)"),"")</f>
        <v/>
      </c>
      <c r="F65" s="111" t="str">
        <f>IF(HLOOKUP(F$6,CHARMS!$A$6:$CQ$89,41,)&lt;&gt;0,CONCATENATE(HLOOKUP(F$6,CHARMS!$A$6:$CQ$89,41,)," from ",HLOOKUP(F$6,CHARMS!$A$6:$CQ$89,40,)," (",FIXED((HLOOKUP(F$6,CHARMS!$A$6:$CQ$89,41,)/HLOOKUP(F$6,CHARMS!$A$6:$CQ$89,40,))*100,1),"%)"),"")</f>
        <v/>
      </c>
      <c r="G65" s="111" t="str">
        <f>IF(HLOOKUP(G$6,CHARMS!$A$6:$CQ$89,41,)&lt;&gt;0,CONCATENATE(HLOOKUP(G$6,CHARMS!$A$6:$CQ$89,41,)," from ",HLOOKUP(G$6,CHARMS!$A$6:$CQ$89,40,)," (",FIXED((HLOOKUP(G$6,CHARMS!$A$6:$CQ$89,41,)/HLOOKUP(G$6,CHARMS!$A$6:$CQ$89,40,))*100,1),"%)"),"")</f>
        <v/>
      </c>
      <c r="H65" s="111" t="str">
        <f>IF(HLOOKUP(H$6,CHARMS!$A$6:$CQ$89,41,)&lt;&gt;0,CONCATENATE(HLOOKUP(H$6,CHARMS!$A$6:$CQ$89,41,)," from ",HLOOKUP(H$6,CHARMS!$A$6:$CQ$89,40,)," (",FIXED((HLOOKUP(H$6,CHARMS!$A$6:$CQ$89,41,)/HLOOKUP(H$6,CHARMS!$A$6:$CQ$89,40,))*100,1),"%)"),"")</f>
        <v/>
      </c>
      <c r="I65" s="111" t="str">
        <f>IF(HLOOKUP(I$6,CHARMS!$A$6:$CQ$89,41,)&lt;&gt;0,CONCATENATE(HLOOKUP(I$6,CHARMS!$A$6:$CQ$89,41,)," from ",HLOOKUP(I$6,CHARMS!$A$6:$CQ$89,40,)," (",FIXED((HLOOKUP(I$6,CHARMS!$A$6:$CQ$89,41,)/HLOOKUP(I$6,CHARMS!$A$6:$CQ$89,40,))*100,1),"%)"),"")</f>
        <v/>
      </c>
      <c r="J65" s="111" t="str">
        <f>IF(HLOOKUP(J$6,CHARMS!$A$6:$CQ$89,41,)&lt;&gt;0,CONCATENATE(HLOOKUP(J$6,CHARMS!$A$6:$CQ$89,41,)," from ",HLOOKUP(J$6,CHARMS!$A$6:$CQ$89,40,)," (",FIXED((HLOOKUP(J$6,CHARMS!$A$6:$CQ$89,41,)/HLOOKUP(J$6,CHARMS!$A$6:$CQ$89,40,))*100,1),"%)"),"")</f>
        <v/>
      </c>
      <c r="K65" s="111" t="str">
        <f>IF(HLOOKUP(K$6,CHARMS!$A$6:$CQ$89,41,)&lt;&gt;0,CONCATENATE(HLOOKUP(K$6,CHARMS!$A$6:$CQ$89,41,)," from ",HLOOKUP(K$6,CHARMS!$A$6:$CQ$89,40,)," (",FIXED((HLOOKUP(K$6,CHARMS!$A$6:$CQ$89,41,)/HLOOKUP(K$6,CHARMS!$A$6:$CQ$89,40,))*100,1),"%)"),"")</f>
        <v/>
      </c>
      <c r="L65" s="111" t="str">
        <f>IF(HLOOKUP(L$6,CHARMS!$A$6:$CQ$89,41,)&lt;&gt;0,CONCATENATE(HLOOKUP(L$6,CHARMS!$A$6:$CQ$89,41,)," from ",HLOOKUP(L$6,CHARMS!$A$6:$CQ$89,40,)," (",FIXED((HLOOKUP(L$6,CHARMS!$A$6:$CQ$89,41,)/HLOOKUP(L$6,CHARMS!$A$6:$CQ$89,40,))*100,1),"%)"),"")</f>
        <v/>
      </c>
      <c r="M65" s="111" t="str">
        <f>IF(HLOOKUP(M$6,CHARMS!$A$6:$CQ$89,41,)&lt;&gt;0,CONCATENATE(HLOOKUP(M$6,CHARMS!$A$6:$CQ$89,41,)," from ",HLOOKUP(M$6,CHARMS!$A$6:$CQ$89,40,)," (",FIXED((HLOOKUP(M$6,CHARMS!$A$6:$CQ$89,41,)/HLOOKUP(M$6,CHARMS!$A$6:$CQ$89,40,))*100,1),"%)"),"")</f>
        <v/>
      </c>
      <c r="N65" s="111" t="str">
        <f>IF(HLOOKUP(N$6,CHARMS!$A$6:$CQ$89,41,)&lt;&gt;0,CONCATENATE(HLOOKUP(N$6,CHARMS!$A$6:$CQ$89,41,)," from ",HLOOKUP(N$6,CHARMS!$A$6:$CQ$89,40,)," (",FIXED((HLOOKUP(N$6,CHARMS!$A$6:$CQ$89,41,)/HLOOKUP(N$6,CHARMS!$A$6:$CQ$89,40,))*100,1),"%)"),"")</f>
        <v/>
      </c>
      <c r="O65" s="111" t="str">
        <f>IF(HLOOKUP(O$6,CHARMS!$A$6:$CQ$89,41,)&lt;&gt;0,CONCATENATE(HLOOKUP(O$6,CHARMS!$A$6:$CQ$89,41,)," from ",HLOOKUP(O$6,CHARMS!$A$6:$CQ$89,40,)," (",FIXED((HLOOKUP(O$6,CHARMS!$A$6:$CQ$89,41,)/HLOOKUP(O$6,CHARMS!$A$6:$CQ$89,40,))*100,1),"%)"),"")</f>
        <v/>
      </c>
      <c r="P65" s="111" t="str">
        <f>IF(HLOOKUP(P$6,CHARMS!$A$6:$CQ$89,41,)&lt;&gt;0,CONCATENATE(HLOOKUP(P$6,CHARMS!$A$6:$CQ$89,41,)," from ",HLOOKUP(P$6,CHARMS!$A$6:$CQ$89,40,)," (",FIXED((HLOOKUP(P$6,CHARMS!$A$6:$CQ$89,41,)/HLOOKUP(P$6,CHARMS!$A$6:$CQ$89,40,))*100,1),"%)"),"")</f>
        <v/>
      </c>
      <c r="Q65" s="111" t="str">
        <f>IF(HLOOKUP(Q$6,CHARMS!$A$6:$CQ$89,41,)&lt;&gt;0,CONCATENATE(HLOOKUP(Q$6,CHARMS!$A$6:$CQ$89,41,)," from ",HLOOKUP(Q$6,CHARMS!$A$6:$CQ$89,40,)," (",FIXED((HLOOKUP(Q$6,CHARMS!$A$6:$CQ$89,41,)/HLOOKUP(Q$6,CHARMS!$A$6:$CQ$89,40,))*100,1),"%)"),"")</f>
        <v/>
      </c>
      <c r="R65" s="111" t="str">
        <f>IF(HLOOKUP(R$6,CHARMS!$A$6:$CQ$89,41,)&lt;&gt;0,CONCATENATE(HLOOKUP(R$6,CHARMS!$A$6:$CQ$89,41,)," from ",HLOOKUP(R$6,CHARMS!$A$6:$CQ$89,40,)," (",FIXED((HLOOKUP(R$6,CHARMS!$A$6:$CQ$89,41,)/HLOOKUP(R$6,CHARMS!$A$6:$CQ$89,40,))*100,1),"%)"),"")</f>
        <v/>
      </c>
      <c r="S65" s="111" t="str">
        <f>IF(HLOOKUP(S$6,CHARMS!$A$6:$CQ$89,41,)&lt;&gt;0,CONCATENATE(HLOOKUP(S$6,CHARMS!$A$6:$CQ$89,41,)," from ",HLOOKUP(S$6,CHARMS!$A$6:$CQ$89,40,)," (",FIXED((HLOOKUP(S$6,CHARMS!$A$6:$CQ$89,41,)/HLOOKUP(S$6,CHARMS!$A$6:$CQ$89,40,))*100,1),"%)"),"")</f>
        <v/>
      </c>
      <c r="T65" s="111" t="str">
        <f>IF(HLOOKUP(T$6,CHARMS!$A$6:$CQ$89,41,)&lt;&gt;0,CONCATENATE(HLOOKUP(T$6,CHARMS!$A$6:$CQ$89,41,)," from ",HLOOKUP(T$6,CHARMS!$A$6:$CQ$89,40,)," (",FIXED((HLOOKUP(T$6,CHARMS!$A$6:$CQ$89,41,)/HLOOKUP(T$6,CHARMS!$A$6:$CQ$89,40,))*100,1),"%)"),"")</f>
        <v/>
      </c>
      <c r="U65" s="111" t="str">
        <f>IF(HLOOKUP(U$6,CHARMS!$A$6:$CQ$89,41,)&lt;&gt;0,CONCATENATE(HLOOKUP(U$6,CHARMS!$A$6:$CQ$89,41,)," from ",HLOOKUP(U$6,CHARMS!$A$6:$CQ$89,40,)," (",FIXED((HLOOKUP(U$6,CHARMS!$A$6:$CQ$89,41,)/HLOOKUP(U$6,CHARMS!$A$6:$CQ$89,40,))*100,1),"%)"),"")</f>
        <v/>
      </c>
      <c r="V65" s="111" t="str">
        <f>IF(HLOOKUP(V$6,CHARMS!$A$6:$CQ$89,41,)&lt;&gt;0,CONCATENATE(HLOOKUP(V$6,CHARMS!$A$6:$CQ$89,41,)," from ",HLOOKUP(V$6,CHARMS!$A$6:$CQ$89,40,)," (",FIXED((HLOOKUP(V$6,CHARMS!$A$6:$CQ$89,41,)/HLOOKUP(V$6,CHARMS!$A$6:$CQ$89,40,))*100,1),"%)"),"")</f>
        <v/>
      </c>
      <c r="W65" s="111" t="str">
        <f>IF(HLOOKUP(W$6,CHARMS!$A$6:$CQ$89,41,)&lt;&gt;0,CONCATENATE(HLOOKUP(W$6,CHARMS!$A$6:$CQ$89,41,)," from ",HLOOKUP(W$6,CHARMS!$A$6:$CQ$89,40,)," (",FIXED((HLOOKUP(W$6,CHARMS!$A$6:$CQ$89,41,)/HLOOKUP(W$6,CHARMS!$A$6:$CQ$89,40,))*100,1),"%)"),"")</f>
        <v/>
      </c>
      <c r="X65" s="111" t="str">
        <f>IF(HLOOKUP(X$6,CHARMS!$A$6:$CQ$89,41,)&lt;&gt;0,CONCATENATE(HLOOKUP(X$6,CHARMS!$A$6:$CQ$89,41,)," from ",HLOOKUP(X$6,CHARMS!$A$6:$CQ$89,40,)," (",FIXED((HLOOKUP(X$6,CHARMS!$A$6:$CQ$89,41,)/HLOOKUP(X$6,CHARMS!$A$6:$CQ$89,40,))*100,1),"%)"),"")</f>
        <v/>
      </c>
      <c r="Y65" s="111" t="str">
        <f>IF(HLOOKUP(Y$6,CHARMS!$A$6:$CQ$89,41,)&lt;&gt;0,CONCATENATE(HLOOKUP(Y$6,CHARMS!$A$6:$CQ$89,41,)," from ",HLOOKUP(Y$6,CHARMS!$A$6:$CQ$89,40,)," (",FIXED((HLOOKUP(Y$6,CHARMS!$A$6:$CQ$89,41,)/HLOOKUP(Y$6,CHARMS!$A$6:$CQ$89,40,))*100,1),"%)"),"")</f>
        <v/>
      </c>
      <c r="Z65" s="111" t="str">
        <f>IF(HLOOKUP(Z$6,CHARMS!$A$6:$CQ$89,41,)&lt;&gt;0,CONCATENATE(HLOOKUP(Z$6,CHARMS!$A$6:$CQ$89,41,)," from ",HLOOKUP(Z$6,CHARMS!$A$6:$CQ$89,40,)," (",FIXED((HLOOKUP(Z$6,CHARMS!$A$6:$CQ$89,41,)/HLOOKUP(Z$6,CHARMS!$A$6:$CQ$89,40,))*100,1),"%)"),"")</f>
        <v/>
      </c>
      <c r="AA65" s="111" t="str">
        <f>IF(HLOOKUP(AA$6,CHARMS!$A$6:$CQ$89,41,)&lt;&gt;0,CONCATENATE(HLOOKUP(AA$6,CHARMS!$A$6:$CQ$89,41,)," from ",HLOOKUP(AA$6,CHARMS!$A$6:$CQ$89,40,)," (",FIXED((HLOOKUP(AA$6,CHARMS!$A$6:$CQ$89,41,)/HLOOKUP(AA$6,CHARMS!$A$6:$CQ$89,40,))*100,1),"%)"),"")</f>
        <v/>
      </c>
      <c r="AB65" s="111" t="str">
        <f>IF(HLOOKUP(AB$6,CHARMS!$A$6:$CQ$89,41,)&lt;&gt;0,CONCATENATE(HLOOKUP(AB$6,CHARMS!$A$6:$CQ$89,41,)," from ",HLOOKUP(AB$6,CHARMS!$A$6:$CQ$89,40,)," (",FIXED((HLOOKUP(AB$6,CHARMS!$A$6:$CQ$89,41,)/HLOOKUP(AB$6,CHARMS!$A$6:$CQ$89,40,))*100,1),"%)"),"")</f>
        <v/>
      </c>
      <c r="AC65" s="111" t="str">
        <f>IF(HLOOKUP(AC$6,CHARMS!$A$6:$CQ$89,41,)&lt;&gt;0,CONCATENATE(HLOOKUP(AC$6,CHARMS!$A$6:$CQ$89,41,)," from ",HLOOKUP(AC$6,CHARMS!$A$6:$CQ$89,40,)," (",FIXED((HLOOKUP(AC$6,CHARMS!$A$6:$CQ$89,41,)/HLOOKUP(AC$6,CHARMS!$A$6:$CQ$89,40,))*100,1),"%)"),"")</f>
        <v/>
      </c>
      <c r="AD65" s="111" t="str">
        <f>IF(HLOOKUP(AD$6,CHARMS!$A$6:$CQ$89,41,)&lt;&gt;0,CONCATENATE(HLOOKUP(AD$6,CHARMS!$A$6:$CQ$89,41,)," from ",HLOOKUP(AD$6,CHARMS!$A$6:$CQ$89,40,)," (",FIXED((HLOOKUP(AD$6,CHARMS!$A$6:$CQ$89,41,)/HLOOKUP(AD$6,CHARMS!$A$6:$CQ$89,40,))*100,1),"%)"),"")</f>
        <v/>
      </c>
      <c r="AE65" s="111" t="str">
        <f>IF(HLOOKUP(AE$6,CHARMS!$A$6:$CQ$89,41,)&lt;&gt;0,CONCATENATE(HLOOKUP(AE$6,CHARMS!$A$6:$CQ$89,41,)," from ",HLOOKUP(AE$6,CHARMS!$A$6:$CQ$89,40,)," (",FIXED((HLOOKUP(AE$6,CHARMS!$A$6:$CQ$89,41,)/HLOOKUP(AE$6,CHARMS!$A$6:$CQ$89,40,))*100,1),"%)"),"")</f>
        <v/>
      </c>
    </row>
    <row r="66" spans="1:31" s="83" customFormat="1" ht="15" customHeight="1" x14ac:dyDescent="0.25">
      <c r="A66" s="110" t="s">
        <v>168</v>
      </c>
      <c r="B66" s="120" t="str">
        <f>IF(HLOOKUP(B$6,CHARMS!$A$6:$CQ$89,43,)&lt;&gt;0,HLOOKUP(B$6,CHARMS!$A$6:$CQ$89,43,),"")</f>
        <v/>
      </c>
      <c r="C66" s="111" t="str">
        <f>IF(HLOOKUP(C$6,CHARMS!$A$6:$CQ$89,43,)&lt;&gt;0,HLOOKUP(C$6,CHARMS!$A$6:$CQ$89,43,),"")</f>
        <v/>
      </c>
      <c r="D66" s="111" t="str">
        <f>IF(HLOOKUP(D$6,CHARMS!$A$6:$CQ$89,43,)&lt;&gt;0,HLOOKUP(D$6,CHARMS!$A$6:$CQ$89,43,),"")</f>
        <v/>
      </c>
      <c r="E66" s="111" t="str">
        <f>IF(HLOOKUP(E$6,CHARMS!$A$6:$CQ$89,43,)&lt;&gt;0,HLOOKUP(E$6,CHARMS!$A$6:$CQ$89,43,),"")</f>
        <v/>
      </c>
      <c r="F66" s="111" t="str">
        <f>IF(HLOOKUP(F$6,CHARMS!$A$6:$CQ$89,43,)&lt;&gt;0,HLOOKUP(F$6,CHARMS!$A$6:$CQ$89,43,),"")</f>
        <v/>
      </c>
      <c r="G66" s="111" t="str">
        <f>IF(HLOOKUP(G$6,CHARMS!$A$6:$CQ$89,43,)&lt;&gt;0,HLOOKUP(G$6,CHARMS!$A$6:$CQ$89,43,),"")</f>
        <v/>
      </c>
      <c r="H66" s="111" t="str">
        <f>IF(HLOOKUP(H$6,CHARMS!$A$6:$CQ$89,43,)&lt;&gt;0,HLOOKUP(H$6,CHARMS!$A$6:$CQ$89,43,),"")</f>
        <v/>
      </c>
      <c r="I66" s="111" t="str">
        <f>IF(HLOOKUP(I$6,CHARMS!$A$6:$CQ$89,43,)&lt;&gt;0,HLOOKUP(I$6,CHARMS!$A$6:$CQ$89,43,),"")</f>
        <v/>
      </c>
      <c r="J66" s="111" t="str">
        <f>IF(HLOOKUP(J$6,CHARMS!$A$6:$CQ$89,43,)&lt;&gt;0,HLOOKUP(J$6,CHARMS!$A$6:$CQ$89,43,),"")</f>
        <v/>
      </c>
      <c r="K66" s="111" t="str">
        <f>IF(HLOOKUP(K$6,CHARMS!$A$6:$CQ$89,43,)&lt;&gt;0,HLOOKUP(K$6,CHARMS!$A$6:$CQ$89,43,),"")</f>
        <v/>
      </c>
      <c r="L66" s="111" t="str">
        <f>IF(HLOOKUP(L$6,CHARMS!$A$6:$CQ$89,43,)&lt;&gt;0,HLOOKUP(L$6,CHARMS!$A$6:$CQ$89,43,),"")</f>
        <v/>
      </c>
      <c r="M66" s="111" t="str">
        <f>IF(HLOOKUP(M$6,CHARMS!$A$6:$CQ$89,43,)&lt;&gt;0,HLOOKUP(M$6,CHARMS!$A$6:$CQ$89,43,),"")</f>
        <v/>
      </c>
      <c r="N66" s="111" t="str">
        <f>IF(HLOOKUP(N$6,CHARMS!$A$6:$CQ$89,43,)&lt;&gt;0,HLOOKUP(N$6,CHARMS!$A$6:$CQ$89,43,),"")</f>
        <v/>
      </c>
      <c r="O66" s="111" t="str">
        <f>IF(HLOOKUP(O$6,CHARMS!$A$6:$CQ$89,43,)&lt;&gt;0,HLOOKUP(O$6,CHARMS!$A$6:$CQ$89,43,),"")</f>
        <v/>
      </c>
      <c r="P66" s="111" t="str">
        <f>IF(HLOOKUP(P$6,CHARMS!$A$6:$CQ$89,43,)&lt;&gt;0,HLOOKUP(P$6,CHARMS!$A$6:$CQ$89,43,),"")</f>
        <v/>
      </c>
      <c r="Q66" s="111" t="str">
        <f>IF(HLOOKUP(Q$6,CHARMS!$A$6:$CQ$89,43,)&lt;&gt;0,HLOOKUP(Q$6,CHARMS!$A$6:$CQ$89,43,),"")</f>
        <v/>
      </c>
      <c r="R66" s="111" t="str">
        <f>IF(HLOOKUP(R$6,CHARMS!$A$6:$CQ$89,43,)&lt;&gt;0,HLOOKUP(R$6,CHARMS!$A$6:$CQ$89,43,),"")</f>
        <v/>
      </c>
      <c r="S66" s="111" t="str">
        <f>IF(HLOOKUP(S$6,CHARMS!$A$6:$CQ$89,43,)&lt;&gt;0,HLOOKUP(S$6,CHARMS!$A$6:$CQ$89,43,),"")</f>
        <v/>
      </c>
      <c r="T66" s="111" t="str">
        <f>IF(HLOOKUP(T$6,CHARMS!$A$6:$CQ$89,43,)&lt;&gt;0,HLOOKUP(T$6,CHARMS!$A$6:$CQ$89,43,),"")</f>
        <v/>
      </c>
      <c r="U66" s="111" t="str">
        <f>IF(HLOOKUP(U$6,CHARMS!$A$6:$CQ$89,43,)&lt;&gt;0,HLOOKUP(U$6,CHARMS!$A$6:$CQ$89,43,),"")</f>
        <v/>
      </c>
      <c r="V66" s="111" t="str">
        <f>IF(HLOOKUP(V$6,CHARMS!$A$6:$CQ$89,43,)&lt;&gt;0,HLOOKUP(V$6,CHARMS!$A$6:$CQ$89,43,),"")</f>
        <v/>
      </c>
      <c r="W66" s="111" t="str">
        <f>IF(HLOOKUP(W$6,CHARMS!$A$6:$CQ$89,43,)&lt;&gt;0,HLOOKUP(W$6,CHARMS!$A$6:$CQ$89,43,),"")</f>
        <v/>
      </c>
      <c r="X66" s="111" t="str">
        <f>IF(HLOOKUP(X$6,CHARMS!$A$6:$CQ$89,43,)&lt;&gt;0,HLOOKUP(X$6,CHARMS!$A$6:$CQ$89,43,),"")</f>
        <v/>
      </c>
      <c r="Y66" s="111" t="str">
        <f>IF(HLOOKUP(Y$6,CHARMS!$A$6:$CQ$89,43,)&lt;&gt;0,HLOOKUP(Y$6,CHARMS!$A$6:$CQ$89,43,),"")</f>
        <v/>
      </c>
      <c r="Z66" s="111" t="str">
        <f>IF(HLOOKUP(Z$6,CHARMS!$A$6:$CQ$89,43,)&lt;&gt;0,HLOOKUP(Z$6,CHARMS!$A$6:$CQ$89,43,),"")</f>
        <v/>
      </c>
      <c r="AA66" s="111" t="str">
        <f>IF(HLOOKUP(AA$6,CHARMS!$A$6:$CQ$89,43,)&lt;&gt;0,HLOOKUP(AA$6,CHARMS!$A$6:$CQ$89,43,),"")</f>
        <v/>
      </c>
      <c r="AB66" s="111" t="str">
        <f>IF(HLOOKUP(AB$6,CHARMS!$A$6:$CQ$89,43,)&lt;&gt;0,HLOOKUP(AB$6,CHARMS!$A$6:$CQ$89,43,),"")</f>
        <v/>
      </c>
      <c r="AC66" s="111" t="str">
        <f>IF(HLOOKUP(AC$6,CHARMS!$A$6:$CQ$89,43,)&lt;&gt;0,HLOOKUP(AC$6,CHARMS!$A$6:$CQ$89,43,),"")</f>
        <v/>
      </c>
      <c r="AD66" s="111" t="str">
        <f>IF(HLOOKUP(AD$6,CHARMS!$A$6:$CQ$89,43,)&lt;&gt;0,HLOOKUP(AD$6,CHARMS!$A$6:$CQ$89,43,),"")</f>
        <v/>
      </c>
      <c r="AE66" s="111" t="str">
        <f>IF(HLOOKUP(AE$6,CHARMS!$A$6:$CQ$89,43,)&lt;&gt;0,HLOOKUP(AE$6,CHARMS!$A$6:$CQ$89,43,),"")</f>
        <v/>
      </c>
    </row>
    <row r="67" spans="1:31" s="83" customFormat="1" ht="15" customHeight="1" x14ac:dyDescent="0.25">
      <c r="A67" s="110" t="s">
        <v>169</v>
      </c>
      <c r="B67" s="111" t="str">
        <f>IF(HLOOKUP(B$6,CHARMS!$A$6:$CQ$89,38,)&lt;&gt;0,HLOOKUP(B$6,CHARMS!$A$6:$CQ$89,38,),"")</f>
        <v/>
      </c>
      <c r="C67" s="111" t="str">
        <f>IF(HLOOKUP(C$6,CHARMS!$A$6:$CQ$89,38,)&lt;&gt;0,HLOOKUP(C$6,CHARMS!$A$6:$CQ$89,38,),"")</f>
        <v/>
      </c>
      <c r="D67" s="111" t="str">
        <f>IF(HLOOKUP(D$6,CHARMS!$A$6:$CQ$89,38,)&lt;&gt;0,HLOOKUP(D$6,CHARMS!$A$6:$CQ$89,38,),"")</f>
        <v/>
      </c>
      <c r="E67" s="111" t="str">
        <f>IF(HLOOKUP(E$6,CHARMS!$A$6:$CQ$89,38,)&lt;&gt;0,HLOOKUP(E$6,CHARMS!$A$6:$CQ$89,38,),"")</f>
        <v/>
      </c>
      <c r="F67" s="111" t="str">
        <f>IF(HLOOKUP(F$6,CHARMS!$A$6:$CQ$89,38,)&lt;&gt;0,HLOOKUP(F$6,CHARMS!$A$6:$CQ$89,38,),"")</f>
        <v/>
      </c>
      <c r="G67" s="111" t="str">
        <f>IF(HLOOKUP(G$6,CHARMS!$A$6:$CQ$89,38,)&lt;&gt;0,HLOOKUP(G$6,CHARMS!$A$6:$CQ$89,38,),"")</f>
        <v/>
      </c>
      <c r="H67" s="111" t="str">
        <f>IF(HLOOKUP(H$6,CHARMS!$A$6:$CQ$89,38,)&lt;&gt;0,HLOOKUP(H$6,CHARMS!$A$6:$CQ$89,38,),"")</f>
        <v/>
      </c>
      <c r="I67" s="111" t="str">
        <f>IF(HLOOKUP(I$6,CHARMS!$A$6:$CQ$89,38,)&lt;&gt;0,HLOOKUP(I$6,CHARMS!$A$6:$CQ$89,38,),"")</f>
        <v/>
      </c>
      <c r="J67" s="111" t="str">
        <f>IF(HLOOKUP(J$6,CHARMS!$A$6:$CQ$89,38,)&lt;&gt;0,HLOOKUP(J$6,CHARMS!$A$6:$CQ$89,38,),"")</f>
        <v/>
      </c>
      <c r="K67" s="111" t="str">
        <f>IF(HLOOKUP(K$6,CHARMS!$A$6:$CQ$89,38,)&lt;&gt;0,HLOOKUP(K$6,CHARMS!$A$6:$CQ$89,38,),"")</f>
        <v/>
      </c>
      <c r="L67" s="111" t="str">
        <f>IF(HLOOKUP(L$6,CHARMS!$A$6:$CQ$89,38,)&lt;&gt;0,HLOOKUP(L$6,CHARMS!$A$6:$CQ$89,38,),"")</f>
        <v/>
      </c>
      <c r="M67" s="111" t="str">
        <f>IF(HLOOKUP(M$6,CHARMS!$A$6:$CQ$89,38,)&lt;&gt;0,HLOOKUP(M$6,CHARMS!$A$6:$CQ$89,38,),"")</f>
        <v/>
      </c>
      <c r="N67" s="111" t="str">
        <f>IF(HLOOKUP(N$6,CHARMS!$A$6:$CQ$89,38,)&lt;&gt;0,HLOOKUP(N$6,CHARMS!$A$6:$CQ$89,38,),"")</f>
        <v/>
      </c>
      <c r="O67" s="111" t="str">
        <f>IF(HLOOKUP(O$6,CHARMS!$A$6:$CQ$89,38,)&lt;&gt;0,HLOOKUP(O$6,CHARMS!$A$6:$CQ$89,38,),"")</f>
        <v/>
      </c>
      <c r="P67" s="111" t="str">
        <f>IF(HLOOKUP(P$6,CHARMS!$A$6:$CQ$89,38,)&lt;&gt;0,HLOOKUP(P$6,CHARMS!$A$6:$CQ$89,38,),"")</f>
        <v/>
      </c>
      <c r="Q67" s="111" t="str">
        <f>IF(HLOOKUP(Q$6,CHARMS!$A$6:$CQ$89,38,)&lt;&gt;0,HLOOKUP(Q$6,CHARMS!$A$6:$CQ$89,38,),"")</f>
        <v/>
      </c>
      <c r="R67" s="111" t="str">
        <f>IF(HLOOKUP(R$6,CHARMS!$A$6:$CQ$89,38,)&lt;&gt;0,HLOOKUP(R$6,CHARMS!$A$6:$CQ$89,38,),"")</f>
        <v/>
      </c>
      <c r="S67" s="111" t="str">
        <f>IF(HLOOKUP(S$6,CHARMS!$A$6:$CQ$89,38,)&lt;&gt;0,HLOOKUP(S$6,CHARMS!$A$6:$CQ$89,38,),"")</f>
        <v/>
      </c>
      <c r="T67" s="111" t="str">
        <f>IF(HLOOKUP(T$6,CHARMS!$A$6:$CQ$89,38,)&lt;&gt;0,HLOOKUP(T$6,CHARMS!$A$6:$CQ$89,38,),"")</f>
        <v/>
      </c>
      <c r="U67" s="111" t="str">
        <f>IF(HLOOKUP(U$6,CHARMS!$A$6:$CQ$89,38,)&lt;&gt;0,HLOOKUP(U$6,CHARMS!$A$6:$CQ$89,38,),"")</f>
        <v/>
      </c>
      <c r="V67" s="111" t="str">
        <f>IF(HLOOKUP(V$6,CHARMS!$A$6:$CQ$89,38,)&lt;&gt;0,HLOOKUP(V$6,CHARMS!$A$6:$CQ$89,38,),"")</f>
        <v/>
      </c>
      <c r="W67" s="111" t="str">
        <f>IF(HLOOKUP(W$6,CHARMS!$A$6:$CQ$89,38,)&lt;&gt;0,HLOOKUP(W$6,CHARMS!$A$6:$CQ$89,38,),"")</f>
        <v/>
      </c>
      <c r="X67" s="111" t="str">
        <f>IF(HLOOKUP(X$6,CHARMS!$A$6:$CQ$89,38,)&lt;&gt;0,HLOOKUP(X$6,CHARMS!$A$6:$CQ$89,38,),"")</f>
        <v/>
      </c>
      <c r="Y67" s="111" t="str">
        <f>IF(HLOOKUP(Y$6,CHARMS!$A$6:$CQ$89,38,)&lt;&gt;0,HLOOKUP(Y$6,CHARMS!$A$6:$CQ$89,38,),"")</f>
        <v/>
      </c>
      <c r="Z67" s="111" t="str">
        <f>IF(HLOOKUP(Z$6,CHARMS!$A$6:$CQ$89,38,)&lt;&gt;0,HLOOKUP(Z$6,CHARMS!$A$6:$CQ$89,38,),"")</f>
        <v/>
      </c>
      <c r="AA67" s="111" t="str">
        <f>IF(HLOOKUP(AA$6,CHARMS!$A$6:$CQ$89,38,)&lt;&gt;0,HLOOKUP(AA$6,CHARMS!$A$6:$CQ$89,38,),"")</f>
        <v/>
      </c>
      <c r="AB67" s="111" t="str">
        <f>IF(HLOOKUP(AB$6,CHARMS!$A$6:$CQ$89,38,)&lt;&gt;0,HLOOKUP(AB$6,CHARMS!$A$6:$CQ$89,38,),"")</f>
        <v/>
      </c>
      <c r="AC67" s="111" t="str">
        <f>IF(HLOOKUP(AC$6,CHARMS!$A$6:$CQ$89,38,)&lt;&gt;0,HLOOKUP(AC$6,CHARMS!$A$6:$CQ$89,38,),"")</f>
        <v/>
      </c>
      <c r="AD67" s="111" t="str">
        <f>IF(HLOOKUP(AD$6,CHARMS!$A$6:$CQ$89,38,)&lt;&gt;0,HLOOKUP(AD$6,CHARMS!$A$6:$CQ$89,38,),"")</f>
        <v/>
      </c>
      <c r="AE67" s="111" t="str">
        <f>IF(HLOOKUP(AE$6,CHARMS!$A$6:$CQ$89,38,)&lt;&gt;0,HLOOKUP(AE$6,CHARMS!$A$6:$CQ$89,38,),"")</f>
        <v/>
      </c>
    </row>
    <row r="68" spans="1:31" s="83" customFormat="1" ht="15" customHeight="1" x14ac:dyDescent="0.25">
      <c r="A68" s="110" t="s">
        <v>170</v>
      </c>
      <c r="B68" s="111" t="str">
        <f>IF(HLOOKUP(B$6,CHARMS!$A$6:$CQ$89,45,)&lt;&gt;0,HLOOKUP(B$6,CHARMS!$A$6:$CQ$89,45,),"")</f>
        <v/>
      </c>
      <c r="C68" s="111" t="str">
        <f>IF(HLOOKUP(C$6,CHARMS!$A$6:$CQ$89,45,)&lt;&gt;0,HLOOKUP(C$6,CHARMS!$A$6:$CQ$89,45,),"")</f>
        <v/>
      </c>
      <c r="D68" s="111" t="str">
        <f>IF(HLOOKUP(D$6,CHARMS!$A$6:$CQ$89,45,)&lt;&gt;0,HLOOKUP(D$6,CHARMS!$A$6:$CQ$89,45,),"")</f>
        <v/>
      </c>
      <c r="E68" s="111" t="str">
        <f>IF(HLOOKUP(E$6,CHARMS!$A$6:$CQ$89,45,)&lt;&gt;0,HLOOKUP(E$6,CHARMS!$A$6:$CQ$89,45,),"")</f>
        <v/>
      </c>
      <c r="F68" s="111" t="str">
        <f>IF(HLOOKUP(F$6,CHARMS!$A$6:$CQ$89,45,)&lt;&gt;0,HLOOKUP(F$6,CHARMS!$A$6:$CQ$89,45,),"")</f>
        <v/>
      </c>
      <c r="G68" s="111" t="str">
        <f>IF(HLOOKUP(G$6,CHARMS!$A$6:$CQ$89,45,)&lt;&gt;0,HLOOKUP(G$6,CHARMS!$A$6:$CQ$89,45,),"")</f>
        <v/>
      </c>
      <c r="H68" s="111" t="str">
        <f>IF(HLOOKUP(H$6,CHARMS!$A$6:$CQ$89,45,)&lt;&gt;0,HLOOKUP(H$6,CHARMS!$A$6:$CQ$89,45,),"")</f>
        <v/>
      </c>
      <c r="I68" s="111" t="str">
        <f>IF(HLOOKUP(I$6,CHARMS!$A$6:$CQ$89,45,)&lt;&gt;0,HLOOKUP(I$6,CHARMS!$A$6:$CQ$89,45,),"")</f>
        <v/>
      </c>
      <c r="J68" s="111" t="str">
        <f>IF(HLOOKUP(J$6,CHARMS!$A$6:$CQ$89,45,)&lt;&gt;0,HLOOKUP(J$6,CHARMS!$A$6:$CQ$89,45,),"")</f>
        <v/>
      </c>
      <c r="K68" s="111" t="str">
        <f>IF(HLOOKUP(K$6,CHARMS!$A$6:$CQ$89,45,)&lt;&gt;0,HLOOKUP(K$6,CHARMS!$A$6:$CQ$89,45,),"")</f>
        <v/>
      </c>
      <c r="L68" s="111" t="str">
        <f>IF(HLOOKUP(L$6,CHARMS!$A$6:$CQ$89,45,)&lt;&gt;0,HLOOKUP(L$6,CHARMS!$A$6:$CQ$89,45,),"")</f>
        <v/>
      </c>
      <c r="M68" s="111" t="str">
        <f>IF(HLOOKUP(M$6,CHARMS!$A$6:$CQ$89,45,)&lt;&gt;0,HLOOKUP(M$6,CHARMS!$A$6:$CQ$89,45,),"")</f>
        <v/>
      </c>
      <c r="N68" s="111" t="str">
        <f>IF(HLOOKUP(N$6,CHARMS!$A$6:$CQ$89,45,)&lt;&gt;0,HLOOKUP(N$6,CHARMS!$A$6:$CQ$89,45,),"")</f>
        <v/>
      </c>
      <c r="O68" s="111" t="str">
        <f>IF(HLOOKUP(O$6,CHARMS!$A$6:$CQ$89,45,)&lt;&gt;0,HLOOKUP(O$6,CHARMS!$A$6:$CQ$89,45,),"")</f>
        <v/>
      </c>
      <c r="P68" s="111" t="str">
        <f>IF(HLOOKUP(P$6,CHARMS!$A$6:$CQ$89,45,)&lt;&gt;0,HLOOKUP(P$6,CHARMS!$A$6:$CQ$89,45,),"")</f>
        <v/>
      </c>
      <c r="Q68" s="111" t="str">
        <f>IF(HLOOKUP(Q$6,CHARMS!$A$6:$CQ$89,45,)&lt;&gt;0,HLOOKUP(Q$6,CHARMS!$A$6:$CQ$89,45,),"")</f>
        <v/>
      </c>
      <c r="R68" s="111" t="str">
        <f>IF(HLOOKUP(R$6,CHARMS!$A$6:$CQ$89,45,)&lt;&gt;0,HLOOKUP(R$6,CHARMS!$A$6:$CQ$89,45,),"")</f>
        <v/>
      </c>
      <c r="S68" s="111" t="str">
        <f>IF(HLOOKUP(S$6,CHARMS!$A$6:$CQ$89,45,)&lt;&gt;0,HLOOKUP(S$6,CHARMS!$A$6:$CQ$89,45,),"")</f>
        <v/>
      </c>
      <c r="T68" s="111" t="str">
        <f>IF(HLOOKUP(T$6,CHARMS!$A$6:$CQ$89,45,)&lt;&gt;0,HLOOKUP(T$6,CHARMS!$A$6:$CQ$89,45,),"")</f>
        <v/>
      </c>
      <c r="U68" s="111" t="str">
        <f>IF(HLOOKUP(U$6,CHARMS!$A$6:$CQ$89,45,)&lt;&gt;0,HLOOKUP(U$6,CHARMS!$A$6:$CQ$89,45,),"")</f>
        <v/>
      </c>
      <c r="V68" s="111" t="str">
        <f>IF(HLOOKUP(V$6,CHARMS!$A$6:$CQ$89,45,)&lt;&gt;0,HLOOKUP(V$6,CHARMS!$A$6:$CQ$89,45,),"")</f>
        <v/>
      </c>
      <c r="W68" s="111" t="str">
        <f>IF(HLOOKUP(W$6,CHARMS!$A$6:$CQ$89,45,)&lt;&gt;0,HLOOKUP(W$6,CHARMS!$A$6:$CQ$89,45,),"")</f>
        <v/>
      </c>
      <c r="X68" s="111" t="str">
        <f>IF(HLOOKUP(X$6,CHARMS!$A$6:$CQ$89,45,)&lt;&gt;0,HLOOKUP(X$6,CHARMS!$A$6:$CQ$89,45,),"")</f>
        <v/>
      </c>
      <c r="Y68" s="111" t="str">
        <f>IF(HLOOKUP(Y$6,CHARMS!$A$6:$CQ$89,45,)&lt;&gt;0,HLOOKUP(Y$6,CHARMS!$A$6:$CQ$89,45,),"")</f>
        <v/>
      </c>
      <c r="Z68" s="111" t="str">
        <f>IF(HLOOKUP(Z$6,CHARMS!$A$6:$CQ$89,45,)&lt;&gt;0,HLOOKUP(Z$6,CHARMS!$A$6:$CQ$89,45,),"")</f>
        <v/>
      </c>
      <c r="AA68" s="111" t="str">
        <f>IF(HLOOKUP(AA$6,CHARMS!$A$6:$CQ$89,45,)&lt;&gt;0,HLOOKUP(AA$6,CHARMS!$A$6:$CQ$89,45,),"")</f>
        <v/>
      </c>
      <c r="AB68" s="111" t="str">
        <f>IF(HLOOKUP(AB$6,CHARMS!$A$6:$CQ$89,45,)&lt;&gt;0,HLOOKUP(AB$6,CHARMS!$A$6:$CQ$89,45,),"")</f>
        <v/>
      </c>
      <c r="AC68" s="111" t="str">
        <f>IF(HLOOKUP(AC$6,CHARMS!$A$6:$CQ$89,45,)&lt;&gt;0,HLOOKUP(AC$6,CHARMS!$A$6:$CQ$89,45,),"")</f>
        <v/>
      </c>
      <c r="AD68" s="111" t="str">
        <f>IF(HLOOKUP(AD$6,CHARMS!$A$6:$CQ$89,45,)&lt;&gt;0,HLOOKUP(AD$6,CHARMS!$A$6:$CQ$89,45,),"")</f>
        <v/>
      </c>
      <c r="AE68" s="111" t="str">
        <f>IF(HLOOKUP(AE$6,CHARMS!$A$6:$CQ$89,45,)&lt;&gt;0,HLOOKUP(AE$6,CHARMS!$A$6:$CQ$89,45,),"")</f>
        <v/>
      </c>
    </row>
    <row r="69" spans="1:31" s="83" customFormat="1" ht="15" customHeight="1" x14ac:dyDescent="0.25">
      <c r="A69" s="110" t="s">
        <v>171</v>
      </c>
      <c r="B69" s="111" t="str">
        <f>IF(HLOOKUP(B$6,CHARMS!$A$6:$CQ$89,46,)&lt;&gt;0,HLOOKUP(B$6,CHARMS!$A$6:$CQ$89,46,),"")</f>
        <v/>
      </c>
      <c r="C69" s="111" t="str">
        <f>IF(HLOOKUP(C$6,CHARMS!$A$6:$CQ$89,46,)&lt;&gt;0,HLOOKUP(C$6,CHARMS!$A$6:$CQ$89,46,),"")</f>
        <v/>
      </c>
      <c r="D69" s="111" t="str">
        <f>IF(HLOOKUP(D$6,CHARMS!$A$6:$CQ$89,46,)&lt;&gt;0,HLOOKUP(D$6,CHARMS!$A$6:$CQ$89,46,),"")</f>
        <v/>
      </c>
      <c r="E69" s="111" t="str">
        <f>IF(HLOOKUP(E$6,CHARMS!$A$6:$CQ$89,46,)&lt;&gt;0,HLOOKUP(E$6,CHARMS!$A$6:$CQ$89,46,),"")</f>
        <v/>
      </c>
      <c r="F69" s="111" t="str">
        <f>IF(HLOOKUP(F$6,CHARMS!$A$6:$CQ$89,46,)&lt;&gt;0,HLOOKUP(F$6,CHARMS!$A$6:$CQ$89,46,),"")</f>
        <v/>
      </c>
      <c r="G69" s="111" t="str">
        <f>IF(HLOOKUP(G$6,CHARMS!$A$6:$CQ$89,46,)&lt;&gt;0,HLOOKUP(G$6,CHARMS!$A$6:$CQ$89,46,),"")</f>
        <v/>
      </c>
      <c r="H69" s="111" t="str">
        <f>IF(HLOOKUP(H$6,CHARMS!$A$6:$CQ$89,46,)&lt;&gt;0,HLOOKUP(H$6,CHARMS!$A$6:$CQ$89,46,),"")</f>
        <v/>
      </c>
      <c r="I69" s="111" t="str">
        <f>IF(HLOOKUP(I$6,CHARMS!$A$6:$CQ$89,46,)&lt;&gt;0,HLOOKUP(I$6,CHARMS!$A$6:$CQ$89,46,),"")</f>
        <v/>
      </c>
      <c r="J69" s="111" t="str">
        <f>IF(HLOOKUP(J$6,CHARMS!$A$6:$CQ$89,46,)&lt;&gt;0,HLOOKUP(J$6,CHARMS!$A$6:$CQ$89,46,),"")</f>
        <v/>
      </c>
      <c r="K69" s="111" t="str">
        <f>IF(HLOOKUP(K$6,CHARMS!$A$6:$CQ$89,46,)&lt;&gt;0,HLOOKUP(K$6,CHARMS!$A$6:$CQ$89,46,),"")</f>
        <v/>
      </c>
      <c r="L69" s="111" t="str">
        <f>IF(HLOOKUP(L$6,CHARMS!$A$6:$CQ$89,46,)&lt;&gt;0,HLOOKUP(L$6,CHARMS!$A$6:$CQ$89,46,),"")</f>
        <v/>
      </c>
      <c r="M69" s="111" t="str">
        <f>IF(HLOOKUP(M$6,CHARMS!$A$6:$CQ$89,46,)&lt;&gt;0,HLOOKUP(M$6,CHARMS!$A$6:$CQ$89,46,),"")</f>
        <v/>
      </c>
      <c r="N69" s="111" t="str">
        <f>IF(HLOOKUP(N$6,CHARMS!$A$6:$CQ$89,46,)&lt;&gt;0,HLOOKUP(N$6,CHARMS!$A$6:$CQ$89,46,),"")</f>
        <v/>
      </c>
      <c r="O69" s="111" t="str">
        <f>IF(HLOOKUP(O$6,CHARMS!$A$6:$CQ$89,46,)&lt;&gt;0,HLOOKUP(O$6,CHARMS!$A$6:$CQ$89,46,),"")</f>
        <v/>
      </c>
      <c r="P69" s="111" t="str">
        <f>IF(HLOOKUP(P$6,CHARMS!$A$6:$CQ$89,46,)&lt;&gt;0,HLOOKUP(P$6,CHARMS!$A$6:$CQ$89,46,),"")</f>
        <v/>
      </c>
      <c r="Q69" s="111" t="str">
        <f>IF(HLOOKUP(Q$6,CHARMS!$A$6:$CQ$89,46,)&lt;&gt;0,HLOOKUP(Q$6,CHARMS!$A$6:$CQ$89,46,),"")</f>
        <v/>
      </c>
      <c r="R69" s="111" t="str">
        <f>IF(HLOOKUP(R$6,CHARMS!$A$6:$CQ$89,46,)&lt;&gt;0,HLOOKUP(R$6,CHARMS!$A$6:$CQ$89,46,),"")</f>
        <v/>
      </c>
      <c r="S69" s="111" t="str">
        <f>IF(HLOOKUP(S$6,CHARMS!$A$6:$CQ$89,46,)&lt;&gt;0,HLOOKUP(S$6,CHARMS!$A$6:$CQ$89,46,),"")</f>
        <v/>
      </c>
      <c r="T69" s="111" t="str">
        <f>IF(HLOOKUP(T$6,CHARMS!$A$6:$CQ$89,46,)&lt;&gt;0,HLOOKUP(T$6,CHARMS!$A$6:$CQ$89,46,),"")</f>
        <v/>
      </c>
      <c r="U69" s="111" t="str">
        <f>IF(HLOOKUP(U$6,CHARMS!$A$6:$CQ$89,46,)&lt;&gt;0,HLOOKUP(U$6,CHARMS!$A$6:$CQ$89,46,),"")</f>
        <v/>
      </c>
      <c r="V69" s="111" t="str">
        <f>IF(HLOOKUP(V$6,CHARMS!$A$6:$CQ$89,46,)&lt;&gt;0,HLOOKUP(V$6,CHARMS!$A$6:$CQ$89,46,),"")</f>
        <v/>
      </c>
      <c r="W69" s="111" t="str">
        <f>IF(HLOOKUP(W$6,CHARMS!$A$6:$CQ$89,46,)&lt;&gt;0,HLOOKUP(W$6,CHARMS!$A$6:$CQ$89,46,),"")</f>
        <v/>
      </c>
      <c r="X69" s="111" t="str">
        <f>IF(HLOOKUP(X$6,CHARMS!$A$6:$CQ$89,46,)&lt;&gt;0,HLOOKUP(X$6,CHARMS!$A$6:$CQ$89,46,),"")</f>
        <v/>
      </c>
      <c r="Y69" s="111" t="str">
        <f>IF(HLOOKUP(Y$6,CHARMS!$A$6:$CQ$89,46,)&lt;&gt;0,HLOOKUP(Y$6,CHARMS!$A$6:$CQ$89,46,),"")</f>
        <v/>
      </c>
      <c r="Z69" s="111" t="str">
        <f>IF(HLOOKUP(Z$6,CHARMS!$A$6:$CQ$89,46,)&lt;&gt;0,HLOOKUP(Z$6,CHARMS!$A$6:$CQ$89,46,),"")</f>
        <v/>
      </c>
      <c r="AA69" s="111" t="str">
        <f>IF(HLOOKUP(AA$6,CHARMS!$A$6:$CQ$89,46,)&lt;&gt;0,HLOOKUP(AA$6,CHARMS!$A$6:$CQ$89,46,),"")</f>
        <v/>
      </c>
      <c r="AB69" s="111" t="str">
        <f>IF(HLOOKUP(AB$6,CHARMS!$A$6:$CQ$89,46,)&lt;&gt;0,HLOOKUP(AB$6,CHARMS!$A$6:$CQ$89,46,),"")</f>
        <v/>
      </c>
      <c r="AC69" s="111" t="str">
        <f>IF(HLOOKUP(AC$6,CHARMS!$A$6:$CQ$89,46,)&lt;&gt;0,HLOOKUP(AC$6,CHARMS!$A$6:$CQ$89,46,),"")</f>
        <v/>
      </c>
      <c r="AD69" s="111" t="str">
        <f>IF(HLOOKUP(AD$6,CHARMS!$A$6:$CQ$89,46,)&lt;&gt;0,HLOOKUP(AD$6,CHARMS!$A$6:$CQ$89,46,),"")</f>
        <v/>
      </c>
      <c r="AE69" s="111" t="str">
        <f>IF(HLOOKUP(AE$6,CHARMS!$A$6:$CQ$89,46,)&lt;&gt;0,HLOOKUP(AE$6,CHARMS!$A$6:$CQ$89,46,),"")</f>
        <v/>
      </c>
    </row>
    <row r="70" spans="1:31" s="83" customFormat="1" ht="30" customHeight="1" x14ac:dyDescent="0.25">
      <c r="A70" s="110" t="s">
        <v>172</v>
      </c>
      <c r="B70" s="111" t="str">
        <f>IF(HLOOKUP(B$6,CHARMS!$A$6:$CQ$89,49,)&lt;&gt;0,HLOOKUP(B$6,CHARMS!$A$6:$CQ$89,49,),"")</f>
        <v/>
      </c>
      <c r="C70" s="111" t="str">
        <f>IF(HLOOKUP(C$6,CHARMS!$A$6:$CQ$89,49,)&lt;&gt;0,HLOOKUP(C$6,CHARMS!$A$6:$CQ$89,49,),"")</f>
        <v/>
      </c>
      <c r="D70" s="111" t="str">
        <f>IF(HLOOKUP(D$6,CHARMS!$A$6:$CQ$89,49,)&lt;&gt;0,HLOOKUP(D$6,CHARMS!$A$6:$CQ$89,49,),"")</f>
        <v/>
      </c>
      <c r="E70" s="111" t="str">
        <f>IF(HLOOKUP(E$6,CHARMS!$A$6:$CQ$89,49,)&lt;&gt;0,HLOOKUP(E$6,CHARMS!$A$6:$CQ$89,49,),"")</f>
        <v/>
      </c>
      <c r="F70" s="111" t="str">
        <f>IF(HLOOKUP(F$6,CHARMS!$A$6:$CQ$89,49,)&lt;&gt;0,HLOOKUP(F$6,CHARMS!$A$6:$CQ$89,49,),"")</f>
        <v/>
      </c>
      <c r="G70" s="111" t="str">
        <f>IF(HLOOKUP(G$6,CHARMS!$A$6:$CQ$89,49,)&lt;&gt;0,HLOOKUP(G$6,CHARMS!$A$6:$CQ$89,49,),"")</f>
        <v/>
      </c>
      <c r="H70" s="111" t="str">
        <f>IF(HLOOKUP(H$6,CHARMS!$A$6:$CQ$89,49,)&lt;&gt;0,HLOOKUP(H$6,CHARMS!$A$6:$CQ$89,49,),"")</f>
        <v/>
      </c>
      <c r="I70" s="111" t="str">
        <f>IF(HLOOKUP(I$6,CHARMS!$A$6:$CQ$89,49,)&lt;&gt;0,HLOOKUP(I$6,CHARMS!$A$6:$CQ$89,49,),"")</f>
        <v/>
      </c>
      <c r="J70" s="111" t="str">
        <f>IF(HLOOKUP(J$6,CHARMS!$A$6:$CQ$89,49,)&lt;&gt;0,HLOOKUP(J$6,CHARMS!$A$6:$CQ$89,49,),"")</f>
        <v/>
      </c>
      <c r="K70" s="111" t="str">
        <f>IF(HLOOKUP(K$6,CHARMS!$A$6:$CQ$89,49,)&lt;&gt;0,HLOOKUP(K$6,CHARMS!$A$6:$CQ$89,49,),"")</f>
        <v/>
      </c>
      <c r="L70" s="111" t="str">
        <f>IF(HLOOKUP(L$6,CHARMS!$A$6:$CQ$89,49,)&lt;&gt;0,HLOOKUP(L$6,CHARMS!$A$6:$CQ$89,49,),"")</f>
        <v/>
      </c>
      <c r="M70" s="111" t="str">
        <f>IF(HLOOKUP(M$6,CHARMS!$A$6:$CQ$89,49,)&lt;&gt;0,HLOOKUP(M$6,CHARMS!$A$6:$CQ$89,49,),"")</f>
        <v/>
      </c>
      <c r="N70" s="111" t="str">
        <f>IF(HLOOKUP(N$6,CHARMS!$A$6:$CQ$89,49,)&lt;&gt;0,HLOOKUP(N$6,CHARMS!$A$6:$CQ$89,49,),"")</f>
        <v/>
      </c>
      <c r="O70" s="111" t="str">
        <f>IF(HLOOKUP(O$6,CHARMS!$A$6:$CQ$89,49,)&lt;&gt;0,HLOOKUP(O$6,CHARMS!$A$6:$CQ$89,49,),"")</f>
        <v/>
      </c>
      <c r="P70" s="111" t="str">
        <f>IF(HLOOKUP(P$6,CHARMS!$A$6:$CQ$89,49,)&lt;&gt;0,HLOOKUP(P$6,CHARMS!$A$6:$CQ$89,49,),"")</f>
        <v/>
      </c>
      <c r="Q70" s="111" t="str">
        <f>IF(HLOOKUP(Q$6,CHARMS!$A$6:$CQ$89,49,)&lt;&gt;0,HLOOKUP(Q$6,CHARMS!$A$6:$CQ$89,49,),"")</f>
        <v/>
      </c>
      <c r="R70" s="111" t="str">
        <f>IF(HLOOKUP(R$6,CHARMS!$A$6:$CQ$89,49,)&lt;&gt;0,HLOOKUP(R$6,CHARMS!$A$6:$CQ$89,49,),"")</f>
        <v/>
      </c>
      <c r="S70" s="111" t="str">
        <f>IF(HLOOKUP(S$6,CHARMS!$A$6:$CQ$89,49,)&lt;&gt;0,HLOOKUP(S$6,CHARMS!$A$6:$CQ$89,49,),"")</f>
        <v/>
      </c>
      <c r="T70" s="111" t="str">
        <f>IF(HLOOKUP(T$6,CHARMS!$A$6:$CQ$89,49,)&lt;&gt;0,HLOOKUP(T$6,CHARMS!$A$6:$CQ$89,49,),"")</f>
        <v/>
      </c>
      <c r="U70" s="111" t="str">
        <f>IF(HLOOKUP(U$6,CHARMS!$A$6:$CQ$89,49,)&lt;&gt;0,HLOOKUP(U$6,CHARMS!$A$6:$CQ$89,49,),"")</f>
        <v/>
      </c>
      <c r="V70" s="111" t="str">
        <f>IF(HLOOKUP(V$6,CHARMS!$A$6:$CQ$89,49,)&lt;&gt;0,HLOOKUP(V$6,CHARMS!$A$6:$CQ$89,49,),"")</f>
        <v/>
      </c>
      <c r="W70" s="111" t="str">
        <f>IF(HLOOKUP(W$6,CHARMS!$A$6:$CQ$89,49,)&lt;&gt;0,HLOOKUP(W$6,CHARMS!$A$6:$CQ$89,49,),"")</f>
        <v/>
      </c>
      <c r="X70" s="111" t="str">
        <f>IF(HLOOKUP(X$6,CHARMS!$A$6:$CQ$89,49,)&lt;&gt;0,HLOOKUP(X$6,CHARMS!$A$6:$CQ$89,49,),"")</f>
        <v/>
      </c>
      <c r="Y70" s="111" t="str">
        <f>IF(HLOOKUP(Y$6,CHARMS!$A$6:$CQ$89,49,)&lt;&gt;0,HLOOKUP(Y$6,CHARMS!$A$6:$CQ$89,49,),"")</f>
        <v/>
      </c>
      <c r="Z70" s="111" t="str">
        <f>IF(HLOOKUP(Z$6,CHARMS!$A$6:$CQ$89,49,)&lt;&gt;0,HLOOKUP(Z$6,CHARMS!$A$6:$CQ$89,49,),"")</f>
        <v/>
      </c>
      <c r="AA70" s="111" t="str">
        <f>IF(HLOOKUP(AA$6,CHARMS!$A$6:$CQ$89,49,)&lt;&gt;0,HLOOKUP(AA$6,CHARMS!$A$6:$CQ$89,49,),"")</f>
        <v/>
      </c>
      <c r="AB70" s="111" t="str">
        <f>IF(HLOOKUP(AB$6,CHARMS!$A$6:$CQ$89,49,)&lt;&gt;0,HLOOKUP(AB$6,CHARMS!$A$6:$CQ$89,49,),"")</f>
        <v/>
      </c>
      <c r="AC70" s="111" t="str">
        <f>IF(HLOOKUP(AC$6,CHARMS!$A$6:$CQ$89,49,)&lt;&gt;0,HLOOKUP(AC$6,CHARMS!$A$6:$CQ$89,49,),"")</f>
        <v/>
      </c>
      <c r="AD70" s="111" t="str">
        <f>IF(HLOOKUP(AD$6,CHARMS!$A$6:$CQ$89,49,)&lt;&gt;0,HLOOKUP(AD$6,CHARMS!$A$6:$CQ$89,49,),"")</f>
        <v/>
      </c>
      <c r="AE70" s="111" t="str">
        <f>IF(HLOOKUP(AE$6,CHARMS!$A$6:$CQ$89,49,)&lt;&gt;0,HLOOKUP(AE$6,CHARMS!$A$6:$CQ$89,49,),"")</f>
        <v/>
      </c>
    </row>
    <row r="71" spans="1:31" s="83" customFormat="1" ht="30" customHeight="1" x14ac:dyDescent="0.25">
      <c r="A71" s="110" t="s">
        <v>173</v>
      </c>
      <c r="B71" s="111" t="str">
        <f>IF(HLOOKUP(B$6,CHARMS!$A$6:$CQ$89,72,)&lt;&gt;0,CONCATENATE("Internal: ",CHAR(10),HLOOKUP(B$6,CHARMS!$A$6:$CQ$89,72,)),"")</f>
        <v/>
      </c>
      <c r="C71" s="111" t="str">
        <f>IF(HLOOKUP(C$6,CHARMS!$A$6:$CQ$89,72,)&lt;&gt;0,CONCATENATE("Internal: ",CHAR(10),HLOOKUP(C$6,CHARMS!$A$6:$CQ$89,72,)),"")</f>
        <v/>
      </c>
      <c r="D71" s="111" t="str">
        <f>IF(HLOOKUP(D$6,CHARMS!$A$6:$CQ$89,72,)&lt;&gt;0,CONCATENATE("Internal: ",CHAR(10),HLOOKUP(D$6,CHARMS!$A$6:$CQ$89,72,)),"")</f>
        <v/>
      </c>
      <c r="E71" s="111" t="str">
        <f>IF(HLOOKUP(E$6,CHARMS!$A$6:$CQ$89,72,)&lt;&gt;0,CONCATENATE("Internal: ",CHAR(10),HLOOKUP(E$6,CHARMS!$A$6:$CQ$89,72,)),"")</f>
        <v/>
      </c>
      <c r="F71" s="111" t="str">
        <f>IF(HLOOKUP(F$6,CHARMS!$A$6:$CQ$89,72,)&lt;&gt;0,CONCATENATE("Internal: ",CHAR(10),HLOOKUP(F$6,CHARMS!$A$6:$CQ$89,72,)),"")</f>
        <v/>
      </c>
      <c r="G71" s="111" t="str">
        <f>IF(HLOOKUP(G$6,CHARMS!$A$6:$CQ$89,72,)&lt;&gt;0,CONCATENATE("Internal: ",CHAR(10),HLOOKUP(G$6,CHARMS!$A$6:$CQ$89,72,)),"")</f>
        <v/>
      </c>
      <c r="H71" s="111" t="str">
        <f>IF(HLOOKUP(H$6,CHARMS!$A$6:$CQ$89,72,)&lt;&gt;0,CONCATENATE("Internal: ",CHAR(10),HLOOKUP(H$6,CHARMS!$A$6:$CQ$89,72,)),"")</f>
        <v/>
      </c>
      <c r="I71" s="111" t="str">
        <f>IF(HLOOKUP(I$6,CHARMS!$A$6:$CQ$89,72,)&lt;&gt;0,CONCATENATE("Internal: ",CHAR(10),HLOOKUP(I$6,CHARMS!$A$6:$CQ$89,72,)),"")</f>
        <v/>
      </c>
      <c r="J71" s="111" t="str">
        <f>IF(HLOOKUP(J$6,CHARMS!$A$6:$CQ$89,72,)&lt;&gt;0,CONCATENATE("Internal: ",CHAR(10),HLOOKUP(J$6,CHARMS!$A$6:$CQ$89,72,)),"")</f>
        <v/>
      </c>
      <c r="K71" s="111" t="str">
        <f>IF(HLOOKUP(K$6,CHARMS!$A$6:$CQ$89,72,)&lt;&gt;0,CONCATENATE("Internal: ",CHAR(10),HLOOKUP(K$6,CHARMS!$A$6:$CQ$89,72,)),"")</f>
        <v/>
      </c>
      <c r="L71" s="111" t="str">
        <f>IF(HLOOKUP(L$6,CHARMS!$A$6:$CQ$89,72,)&lt;&gt;0,CONCATENATE("Internal: ",CHAR(10),HLOOKUP(L$6,CHARMS!$A$6:$CQ$89,72,)),"")</f>
        <v/>
      </c>
      <c r="M71" s="111" t="str">
        <f>IF(HLOOKUP(M$6,CHARMS!$A$6:$CQ$89,72,)&lt;&gt;0,CONCATENATE("Internal: ",CHAR(10),HLOOKUP(M$6,CHARMS!$A$6:$CQ$89,72,)),"")</f>
        <v/>
      </c>
      <c r="N71" s="111" t="str">
        <f>IF(HLOOKUP(N$6,CHARMS!$A$6:$CQ$89,72,)&lt;&gt;0,CONCATENATE("Internal: ",CHAR(10),HLOOKUP(N$6,CHARMS!$A$6:$CQ$89,72,)),"")</f>
        <v/>
      </c>
      <c r="O71" s="111" t="str">
        <f>IF(HLOOKUP(O$6,CHARMS!$A$6:$CQ$89,72,)&lt;&gt;0,CONCATENATE("Internal: ",CHAR(10),HLOOKUP(O$6,CHARMS!$A$6:$CQ$89,72,)),"")</f>
        <v/>
      </c>
      <c r="P71" s="111" t="str">
        <f>IF(HLOOKUP(P$6,CHARMS!$A$6:$CQ$89,72,)&lt;&gt;0,CONCATENATE("Internal: ",CHAR(10),HLOOKUP(P$6,CHARMS!$A$6:$CQ$89,72,)),"")</f>
        <v/>
      </c>
      <c r="Q71" s="111" t="str">
        <f>IF(HLOOKUP(Q$6,CHARMS!$A$6:$CQ$89,72,)&lt;&gt;0,CONCATENATE("Internal: ",CHAR(10),HLOOKUP(Q$6,CHARMS!$A$6:$CQ$89,72,)),"")</f>
        <v/>
      </c>
      <c r="R71" s="111" t="str">
        <f>IF(HLOOKUP(R$6,CHARMS!$A$6:$CQ$89,72,)&lt;&gt;0,CONCATENATE("Internal: ",CHAR(10),HLOOKUP(R$6,CHARMS!$A$6:$CQ$89,72,)),"")</f>
        <v/>
      </c>
      <c r="S71" s="111" t="str">
        <f>IF(HLOOKUP(S$6,CHARMS!$A$6:$CQ$89,72,)&lt;&gt;0,CONCATENATE("Internal: ",CHAR(10),HLOOKUP(S$6,CHARMS!$A$6:$CQ$89,72,)),"")</f>
        <v/>
      </c>
      <c r="T71" s="111" t="str">
        <f>IF(HLOOKUP(T$6,CHARMS!$A$6:$CQ$89,72,)&lt;&gt;0,CONCATENATE("Internal: ",CHAR(10),HLOOKUP(T$6,CHARMS!$A$6:$CQ$89,72,)),"")</f>
        <v/>
      </c>
      <c r="U71" s="111" t="str">
        <f>IF(HLOOKUP(U$6,CHARMS!$A$6:$CQ$89,72,)&lt;&gt;0,CONCATENATE("Internal: ",CHAR(10),HLOOKUP(U$6,CHARMS!$A$6:$CQ$89,72,)),"")</f>
        <v/>
      </c>
      <c r="V71" s="111" t="str">
        <f>IF(HLOOKUP(V$6,CHARMS!$A$6:$CQ$89,72,)&lt;&gt;0,CONCATENATE("Internal: ",CHAR(10),HLOOKUP(V$6,CHARMS!$A$6:$CQ$89,72,)),"")</f>
        <v/>
      </c>
      <c r="W71" s="111" t="str">
        <f>IF(HLOOKUP(W$6,CHARMS!$A$6:$CQ$89,72,)&lt;&gt;0,CONCATENATE("Internal: ",CHAR(10),HLOOKUP(W$6,CHARMS!$A$6:$CQ$89,72,)),"")</f>
        <v/>
      </c>
      <c r="X71" s="111" t="str">
        <f>IF(HLOOKUP(X$6,CHARMS!$A$6:$CQ$89,72,)&lt;&gt;0,CONCATENATE("Internal: ",CHAR(10),HLOOKUP(X$6,CHARMS!$A$6:$CQ$89,72,)),"")</f>
        <v/>
      </c>
      <c r="Y71" s="111" t="str">
        <f>IF(HLOOKUP(Y$6,CHARMS!$A$6:$CQ$89,72,)&lt;&gt;0,CONCATENATE("Internal: ",CHAR(10),HLOOKUP(Y$6,CHARMS!$A$6:$CQ$89,72,)),"")</f>
        <v/>
      </c>
      <c r="Z71" s="111" t="str">
        <f>IF(HLOOKUP(Z$6,CHARMS!$A$6:$CQ$89,72,)&lt;&gt;0,CONCATENATE("Internal: ",CHAR(10),HLOOKUP(Z$6,CHARMS!$A$6:$CQ$89,72,)),"")</f>
        <v/>
      </c>
      <c r="AA71" s="111" t="str">
        <f>IF(HLOOKUP(AA$6,CHARMS!$A$6:$CQ$89,72,)&lt;&gt;0,CONCATENATE("Internal: ",CHAR(10),HLOOKUP(AA$6,CHARMS!$A$6:$CQ$89,72,)),"")</f>
        <v/>
      </c>
      <c r="AB71" s="111" t="str">
        <f>IF(HLOOKUP(AB$6,CHARMS!$A$6:$CQ$89,72,)&lt;&gt;0,CONCATENATE("Internal: ",CHAR(10),HLOOKUP(AB$6,CHARMS!$A$6:$CQ$89,72,)),"")</f>
        <v/>
      </c>
      <c r="AC71" s="111" t="str">
        <f>IF(HLOOKUP(AC$6,CHARMS!$A$6:$CQ$89,72,)&lt;&gt;0,CONCATENATE("Internal: ",CHAR(10),HLOOKUP(AC$6,CHARMS!$A$6:$CQ$89,72,)),"")</f>
        <v/>
      </c>
      <c r="AD71" s="111" t="str">
        <f>IF(HLOOKUP(AD$6,CHARMS!$A$6:$CQ$89,72,)&lt;&gt;0,CONCATENATE("Internal: ",CHAR(10),HLOOKUP(AD$6,CHARMS!$A$6:$CQ$89,72,)),"")</f>
        <v/>
      </c>
      <c r="AE71" s="111" t="str">
        <f>IF(HLOOKUP(AE$6,CHARMS!$A$6:$CQ$89,72,)&lt;&gt;0,CONCATENATE("Internal: ",CHAR(10),HLOOKUP(AE$6,CHARMS!$A$6:$CQ$89,72,)),"")</f>
        <v/>
      </c>
    </row>
    <row r="72" spans="1:31" s="83" customFormat="1" ht="30" customHeight="1" x14ac:dyDescent="0.25">
      <c r="A72" s="110"/>
      <c r="B72" s="111" t="str">
        <f>IF(HLOOKUP(B$6,CHARMS!$A$6:$CQ$89,73,)&lt;&gt;0,CONCATENATE("External: ",CHAR(10),HLOOKUP(B$6,CHARMS!$A$6:$CQ$89,73,)),"")</f>
        <v xml:space="preserve">External: 
</v>
      </c>
      <c r="C72" s="111" t="str">
        <f>IF(HLOOKUP(C$6,CHARMS!$A$6:$CQ$89,73,)&lt;&gt;0,CONCATENATE("External: ",CHAR(10),HLOOKUP(C$6,CHARMS!$A$6:$CQ$89,73,)),"")</f>
        <v xml:space="preserve">External: 
</v>
      </c>
      <c r="D72" s="111" t="str">
        <f>IF(HLOOKUP(D$6,CHARMS!$A$6:$CQ$89,73,)&lt;&gt;0,CONCATENATE("External: ",CHAR(10),HLOOKUP(D$6,CHARMS!$A$6:$CQ$89,73,)),"")</f>
        <v xml:space="preserve">External: 
</v>
      </c>
      <c r="E72" s="111" t="str">
        <f>IF(HLOOKUP(E$6,CHARMS!$A$6:$CQ$89,73,)&lt;&gt;0,CONCATENATE("External: ",CHAR(10),HLOOKUP(E$6,CHARMS!$A$6:$CQ$89,73,)),"")</f>
        <v xml:space="preserve">External: 
</v>
      </c>
      <c r="F72" s="111" t="str">
        <f>IF(HLOOKUP(F$6,CHARMS!$A$6:$CQ$89,73,)&lt;&gt;0,CONCATENATE("External: ",CHAR(10),HLOOKUP(F$6,CHARMS!$A$6:$CQ$89,73,)),"")</f>
        <v xml:space="preserve">External: 
</v>
      </c>
      <c r="G72" s="111" t="str">
        <f>IF(HLOOKUP(G$6,CHARMS!$A$6:$CQ$89,73,)&lt;&gt;0,CONCATENATE("External: ",CHAR(10),HLOOKUP(G$6,CHARMS!$A$6:$CQ$89,73,)),"")</f>
        <v xml:space="preserve">External: 
</v>
      </c>
      <c r="H72" s="111" t="str">
        <f>IF(HLOOKUP(H$6,CHARMS!$A$6:$CQ$89,73,)&lt;&gt;0,CONCATENATE("External: ",CHAR(10),HLOOKUP(H$6,CHARMS!$A$6:$CQ$89,73,)),"")</f>
        <v xml:space="preserve">External: 
</v>
      </c>
      <c r="I72" s="111" t="str">
        <f>IF(HLOOKUP(I$6,CHARMS!$A$6:$CQ$89,73,)&lt;&gt;0,CONCATENATE("External: ",CHAR(10),HLOOKUP(I$6,CHARMS!$A$6:$CQ$89,73,)),"")</f>
        <v xml:space="preserve">External: 
</v>
      </c>
      <c r="J72" s="111" t="str">
        <f>IF(HLOOKUP(J$6,CHARMS!$A$6:$CQ$89,73,)&lt;&gt;0,CONCATENATE("External: ",CHAR(10),HLOOKUP(J$6,CHARMS!$A$6:$CQ$89,73,)),"")</f>
        <v xml:space="preserve">External: 
</v>
      </c>
      <c r="K72" s="111" t="str">
        <f>IF(HLOOKUP(K$6,CHARMS!$A$6:$CQ$89,73,)&lt;&gt;0,CONCATENATE("External: ",CHAR(10),HLOOKUP(K$6,CHARMS!$A$6:$CQ$89,73,)),"")</f>
        <v xml:space="preserve">External: 
</v>
      </c>
      <c r="L72" s="111" t="str">
        <f>IF(HLOOKUP(L$6,CHARMS!$A$6:$CQ$89,73,)&lt;&gt;0,CONCATENATE("External: ",CHAR(10),HLOOKUP(L$6,CHARMS!$A$6:$CQ$89,73,)),"")</f>
        <v xml:space="preserve">External: 
</v>
      </c>
      <c r="M72" s="111" t="str">
        <f>IF(HLOOKUP(M$6,CHARMS!$A$6:$CQ$89,73,)&lt;&gt;0,CONCATENATE("External: ",CHAR(10),HLOOKUP(M$6,CHARMS!$A$6:$CQ$89,73,)),"")</f>
        <v xml:space="preserve">External: 
</v>
      </c>
      <c r="N72" s="111" t="str">
        <f>IF(HLOOKUP(N$6,CHARMS!$A$6:$CQ$89,73,)&lt;&gt;0,CONCATENATE("External: ",CHAR(10),HLOOKUP(N$6,CHARMS!$A$6:$CQ$89,73,)),"")</f>
        <v xml:space="preserve">External: 
</v>
      </c>
      <c r="O72" s="111" t="str">
        <f>IF(HLOOKUP(O$6,CHARMS!$A$6:$CQ$89,73,)&lt;&gt;0,CONCATENATE("External: ",CHAR(10),HLOOKUP(O$6,CHARMS!$A$6:$CQ$89,73,)),"")</f>
        <v xml:space="preserve">External: 
</v>
      </c>
      <c r="P72" s="111" t="str">
        <f>IF(HLOOKUP(P$6,CHARMS!$A$6:$CQ$89,73,)&lt;&gt;0,CONCATENATE("External: ",CHAR(10),HLOOKUP(P$6,CHARMS!$A$6:$CQ$89,73,)),"")</f>
        <v xml:space="preserve">External: 
</v>
      </c>
      <c r="Q72" s="111" t="str">
        <f>IF(HLOOKUP(Q$6,CHARMS!$A$6:$CQ$89,73,)&lt;&gt;0,CONCATENATE("External: ",CHAR(10),HLOOKUP(Q$6,CHARMS!$A$6:$CQ$89,73,)),"")</f>
        <v xml:space="preserve">External: 
</v>
      </c>
      <c r="R72" s="111" t="str">
        <f>IF(HLOOKUP(R$6,CHARMS!$A$6:$CQ$89,73,)&lt;&gt;0,CONCATENATE("External: ",CHAR(10),HLOOKUP(R$6,CHARMS!$A$6:$CQ$89,73,)),"")</f>
        <v xml:space="preserve">External: 
</v>
      </c>
      <c r="S72" s="111" t="str">
        <f>IF(HLOOKUP(S$6,CHARMS!$A$6:$CQ$89,73,)&lt;&gt;0,CONCATENATE("External: ",CHAR(10),HLOOKUP(S$6,CHARMS!$A$6:$CQ$89,73,)),"")</f>
        <v xml:space="preserve">External: 
</v>
      </c>
      <c r="T72" s="111" t="str">
        <f>IF(HLOOKUP(T$6,CHARMS!$A$6:$CQ$89,73,)&lt;&gt;0,CONCATENATE("External: ",CHAR(10),HLOOKUP(T$6,CHARMS!$A$6:$CQ$89,73,)),"")</f>
        <v xml:space="preserve">External: 
</v>
      </c>
      <c r="U72" s="111" t="str">
        <f>IF(HLOOKUP(U$6,CHARMS!$A$6:$CQ$89,73,)&lt;&gt;0,CONCATENATE("External: ",CHAR(10),HLOOKUP(U$6,CHARMS!$A$6:$CQ$89,73,)),"")</f>
        <v xml:space="preserve">External: 
</v>
      </c>
      <c r="V72" s="111" t="str">
        <f>IF(HLOOKUP(V$6,CHARMS!$A$6:$CQ$89,73,)&lt;&gt;0,CONCATENATE("External: ",CHAR(10),HLOOKUP(V$6,CHARMS!$A$6:$CQ$89,73,)),"")</f>
        <v xml:space="preserve">External: 
</v>
      </c>
      <c r="W72" s="111" t="str">
        <f>IF(HLOOKUP(W$6,CHARMS!$A$6:$CQ$89,73,)&lt;&gt;0,CONCATENATE("External: ",CHAR(10),HLOOKUP(W$6,CHARMS!$A$6:$CQ$89,73,)),"")</f>
        <v xml:space="preserve">External: 
</v>
      </c>
      <c r="X72" s="111" t="str">
        <f>IF(HLOOKUP(X$6,CHARMS!$A$6:$CQ$89,73,)&lt;&gt;0,CONCATENATE("External: ",CHAR(10),HLOOKUP(X$6,CHARMS!$A$6:$CQ$89,73,)),"")</f>
        <v xml:space="preserve">External: 
</v>
      </c>
      <c r="Y72" s="111" t="str">
        <f>IF(HLOOKUP(Y$6,CHARMS!$A$6:$CQ$89,73,)&lt;&gt;0,CONCATENATE("External: ",CHAR(10),HLOOKUP(Y$6,CHARMS!$A$6:$CQ$89,73,)),"")</f>
        <v xml:space="preserve">External: 
</v>
      </c>
      <c r="Z72" s="111" t="str">
        <f>IF(HLOOKUP(Z$6,CHARMS!$A$6:$CQ$89,73,)&lt;&gt;0,CONCATENATE("External: ",CHAR(10),HLOOKUP(Z$6,CHARMS!$A$6:$CQ$89,73,)),"")</f>
        <v xml:space="preserve">External: 
</v>
      </c>
      <c r="AA72" s="111" t="str">
        <f>IF(HLOOKUP(AA$6,CHARMS!$A$6:$CQ$89,73,)&lt;&gt;0,CONCATENATE("External: ",CHAR(10),HLOOKUP(AA$6,CHARMS!$A$6:$CQ$89,73,)),"")</f>
        <v xml:space="preserve">External: 
</v>
      </c>
      <c r="AB72" s="111" t="str">
        <f>IF(HLOOKUP(AB$6,CHARMS!$A$6:$CQ$89,73,)&lt;&gt;0,CONCATENATE("External: ",CHAR(10),HLOOKUP(AB$6,CHARMS!$A$6:$CQ$89,73,)),"")</f>
        <v xml:space="preserve">External: 
</v>
      </c>
      <c r="AC72" s="111" t="str">
        <f>IF(HLOOKUP(AC$6,CHARMS!$A$6:$CQ$89,73,)&lt;&gt;0,CONCATENATE("External: ",CHAR(10),HLOOKUP(AC$6,CHARMS!$A$6:$CQ$89,73,)),"")</f>
        <v xml:space="preserve">External: 
</v>
      </c>
      <c r="AD72" s="111" t="str">
        <f>IF(HLOOKUP(AD$6,CHARMS!$A$6:$CQ$89,73,)&lt;&gt;0,CONCATENATE("External: ",CHAR(10),HLOOKUP(AD$6,CHARMS!$A$6:$CQ$89,73,)),"")</f>
        <v xml:space="preserve">External: 
</v>
      </c>
      <c r="AE72" s="111" t="str">
        <f>IF(HLOOKUP(AE$6,CHARMS!$A$6:$CQ$89,73,)&lt;&gt;0,CONCATENATE("External: ",CHAR(10),HLOOKUP(AE$6,CHARMS!$A$6:$CQ$89,73,)),"")</f>
        <v xml:space="preserve">External: 
</v>
      </c>
    </row>
    <row r="73" spans="1:31" s="83" customFormat="1" ht="30" customHeight="1" x14ac:dyDescent="0.25">
      <c r="A73" s="110" t="s">
        <v>174</v>
      </c>
      <c r="B73" s="111" t="str">
        <f>IF(HLOOKUP(B$6,CHARMS!$A$6:$CQ$89,53,)&lt;&gt;"",CONCATENATE("Calibration: ",CHAR(10),HLOOKUP(B$6,CHARMS!$A$6:$CQ$89,53,)),"")</f>
        <v/>
      </c>
      <c r="C73" s="111" t="str">
        <f>IF(HLOOKUP(C$6,CHARMS!$A$6:$CQ$89,53,)&lt;&gt;"",CONCATENATE("Calibration: ",CHAR(10),HLOOKUP(C$6,CHARMS!$A$6:$CQ$89,53,)),"")</f>
        <v/>
      </c>
      <c r="D73" s="111" t="str">
        <f>IF(HLOOKUP(D$6,CHARMS!$A$6:$CQ$89,53,)&lt;&gt;"",CONCATENATE("Calibration: ",CHAR(10),HLOOKUP(D$6,CHARMS!$A$6:$CQ$89,53,)),"")</f>
        <v/>
      </c>
      <c r="E73" s="111" t="str">
        <f>IF(HLOOKUP(E$6,CHARMS!$A$6:$CQ$89,53,)&lt;&gt;"",CONCATENATE("Calibration: ",CHAR(10),HLOOKUP(E$6,CHARMS!$A$6:$CQ$89,53,)),"")</f>
        <v/>
      </c>
      <c r="F73" s="111" t="str">
        <f>IF(HLOOKUP(F$6,CHARMS!$A$6:$CQ$89,53,)&lt;&gt;"",CONCATENATE("Calibration: ",CHAR(10),HLOOKUP(F$6,CHARMS!$A$6:$CQ$89,53,)),"")</f>
        <v/>
      </c>
      <c r="G73" s="111" t="str">
        <f>IF(HLOOKUP(G$6,CHARMS!$A$6:$CQ$89,53,)&lt;&gt;"",CONCATENATE("Calibration: ",CHAR(10),HLOOKUP(G$6,CHARMS!$A$6:$CQ$89,53,)),"")</f>
        <v/>
      </c>
      <c r="H73" s="111" t="str">
        <f>IF(HLOOKUP(H$6,CHARMS!$A$6:$CQ$89,53,)&lt;&gt;"",CONCATENATE("Calibration: ",CHAR(10),HLOOKUP(H$6,CHARMS!$A$6:$CQ$89,53,)),"")</f>
        <v/>
      </c>
      <c r="I73" s="111" t="str">
        <f>IF(HLOOKUP(I$6,CHARMS!$A$6:$CQ$89,53,)&lt;&gt;"",CONCATENATE("Calibration: ",CHAR(10),HLOOKUP(I$6,CHARMS!$A$6:$CQ$89,53,)),"")</f>
        <v/>
      </c>
      <c r="J73" s="111" t="str">
        <f>IF(HLOOKUP(J$6,CHARMS!$A$6:$CQ$89,53,)&lt;&gt;"",CONCATENATE("Calibration: ",CHAR(10),HLOOKUP(J$6,CHARMS!$A$6:$CQ$89,53,)),"")</f>
        <v/>
      </c>
      <c r="K73" s="111" t="str">
        <f>IF(HLOOKUP(K$6,CHARMS!$A$6:$CQ$89,53,)&lt;&gt;"",CONCATENATE("Calibration: ",CHAR(10),HLOOKUP(K$6,CHARMS!$A$6:$CQ$89,53,)),"")</f>
        <v/>
      </c>
      <c r="L73" s="111" t="str">
        <f>IF(HLOOKUP(L$6,CHARMS!$A$6:$CQ$89,53,)&lt;&gt;"",CONCATENATE("Calibration: ",CHAR(10),HLOOKUP(L$6,CHARMS!$A$6:$CQ$89,53,)),"")</f>
        <v/>
      </c>
      <c r="M73" s="111" t="str">
        <f>IF(HLOOKUP(M$6,CHARMS!$A$6:$CQ$89,53,)&lt;&gt;"",CONCATENATE("Calibration: ",CHAR(10),HLOOKUP(M$6,CHARMS!$A$6:$CQ$89,53,)),"")</f>
        <v/>
      </c>
      <c r="N73" s="111" t="str">
        <f>IF(HLOOKUP(N$6,CHARMS!$A$6:$CQ$89,53,)&lt;&gt;"",CONCATENATE("Calibration: ",CHAR(10),HLOOKUP(N$6,CHARMS!$A$6:$CQ$89,53,)),"")</f>
        <v/>
      </c>
      <c r="O73" s="111" t="str">
        <f>IF(HLOOKUP(O$6,CHARMS!$A$6:$CQ$89,53,)&lt;&gt;"",CONCATENATE("Calibration: ",CHAR(10),HLOOKUP(O$6,CHARMS!$A$6:$CQ$89,53,)),"")</f>
        <v/>
      </c>
      <c r="P73" s="111" t="str">
        <f>IF(HLOOKUP(P$6,CHARMS!$A$6:$CQ$89,53,)&lt;&gt;"",CONCATENATE("Calibration: ",CHAR(10),HLOOKUP(P$6,CHARMS!$A$6:$CQ$89,53,)),"")</f>
        <v/>
      </c>
      <c r="Q73" s="111" t="str">
        <f>IF(HLOOKUP(Q$6,CHARMS!$A$6:$CQ$89,53,)&lt;&gt;"",CONCATENATE("Calibration: ",CHAR(10),HLOOKUP(Q$6,CHARMS!$A$6:$CQ$89,53,)),"")</f>
        <v/>
      </c>
      <c r="R73" s="111" t="str">
        <f>IF(HLOOKUP(R$6,CHARMS!$A$6:$CQ$89,53,)&lt;&gt;"",CONCATENATE("Calibration: ",CHAR(10),HLOOKUP(R$6,CHARMS!$A$6:$CQ$89,53,)),"")</f>
        <v/>
      </c>
      <c r="S73" s="111" t="str">
        <f>IF(HLOOKUP(S$6,CHARMS!$A$6:$CQ$89,53,)&lt;&gt;"",CONCATENATE("Calibration: ",CHAR(10),HLOOKUP(S$6,CHARMS!$A$6:$CQ$89,53,)),"")</f>
        <v/>
      </c>
      <c r="T73" s="111" t="str">
        <f>IF(HLOOKUP(T$6,CHARMS!$A$6:$CQ$89,53,)&lt;&gt;"",CONCATENATE("Calibration: ",CHAR(10),HLOOKUP(T$6,CHARMS!$A$6:$CQ$89,53,)),"")</f>
        <v/>
      </c>
      <c r="U73" s="111" t="str">
        <f>IF(HLOOKUP(U$6,CHARMS!$A$6:$CQ$89,53,)&lt;&gt;"",CONCATENATE("Calibration: ",CHAR(10),HLOOKUP(U$6,CHARMS!$A$6:$CQ$89,53,)),"")</f>
        <v/>
      </c>
      <c r="V73" s="111" t="str">
        <f>IF(HLOOKUP(V$6,CHARMS!$A$6:$CQ$89,53,)&lt;&gt;"",CONCATENATE("Calibration: ",CHAR(10),HLOOKUP(V$6,CHARMS!$A$6:$CQ$89,53,)),"")</f>
        <v/>
      </c>
      <c r="W73" s="111" t="str">
        <f>IF(HLOOKUP(W$6,CHARMS!$A$6:$CQ$89,53,)&lt;&gt;"",CONCATENATE("Calibration: ",CHAR(10),HLOOKUP(W$6,CHARMS!$A$6:$CQ$89,53,)),"")</f>
        <v/>
      </c>
      <c r="X73" s="111" t="str">
        <f>IF(HLOOKUP(X$6,CHARMS!$A$6:$CQ$89,53,)&lt;&gt;"",CONCATENATE("Calibration: ",CHAR(10),HLOOKUP(X$6,CHARMS!$A$6:$CQ$89,53,)),"")</f>
        <v/>
      </c>
      <c r="Y73" s="111" t="str">
        <f>IF(HLOOKUP(Y$6,CHARMS!$A$6:$CQ$89,53,)&lt;&gt;"",CONCATENATE("Calibration: ",CHAR(10),HLOOKUP(Y$6,CHARMS!$A$6:$CQ$89,53,)),"")</f>
        <v/>
      </c>
      <c r="Z73" s="111" t="str">
        <f>IF(HLOOKUP(Z$6,CHARMS!$A$6:$CQ$89,53,)&lt;&gt;"",CONCATENATE("Calibration: ",CHAR(10),HLOOKUP(Z$6,CHARMS!$A$6:$CQ$89,53,)),"")</f>
        <v/>
      </c>
      <c r="AA73" s="111" t="str">
        <f>IF(HLOOKUP(AA$6,CHARMS!$A$6:$CQ$89,53,)&lt;&gt;"",CONCATENATE("Calibration: ",CHAR(10),HLOOKUP(AA$6,CHARMS!$A$6:$CQ$89,53,)),"")</f>
        <v/>
      </c>
      <c r="AB73" s="111" t="str">
        <f>IF(HLOOKUP(AB$6,CHARMS!$A$6:$CQ$89,53,)&lt;&gt;"",CONCATENATE("Calibration: ",CHAR(10),HLOOKUP(AB$6,CHARMS!$A$6:$CQ$89,53,)),"")</f>
        <v/>
      </c>
      <c r="AC73" s="111" t="str">
        <f>IF(HLOOKUP(AC$6,CHARMS!$A$6:$CQ$89,53,)&lt;&gt;"",CONCATENATE("Calibration: ",CHAR(10),HLOOKUP(AC$6,CHARMS!$A$6:$CQ$89,53,)),"")</f>
        <v/>
      </c>
      <c r="AD73" s="111" t="str">
        <f>IF(HLOOKUP(AD$6,CHARMS!$A$6:$CQ$89,53,)&lt;&gt;"",CONCATENATE("Calibration: ",CHAR(10),HLOOKUP(AD$6,CHARMS!$A$6:$CQ$89,53,)),"")</f>
        <v/>
      </c>
      <c r="AE73" s="111" t="str">
        <f>IF(HLOOKUP(AE$6,CHARMS!$A$6:$CQ$89,53,)&lt;&gt;"",CONCATENATE("Calibration: ",CHAR(10),HLOOKUP(AE$6,CHARMS!$A$6:$CQ$89,53,)),"")</f>
        <v/>
      </c>
    </row>
    <row r="74" spans="1:31" s="83" customFormat="1" ht="30" customHeight="1" x14ac:dyDescent="0.25">
      <c r="A74" s="110"/>
      <c r="B74" s="111" t="str">
        <f>IF(HLOOKUP(B$6,CHARMS!$A$6:$CQ$89,59,)&lt;&gt;"",CONCATENATE("Discrimination: ",CHAR(10),HLOOKUP(B$6,CHARMS!$A$6:$CQ$89,59,)),"")</f>
        <v/>
      </c>
      <c r="C74" s="111" t="str">
        <f>IF(HLOOKUP(C$6,CHARMS!$A$6:$CQ$89,59,)&lt;&gt;"",CONCATENATE("Discrimination: ",CHAR(10),HLOOKUP(C$6,CHARMS!$A$6:$CQ$89,59,)),"")</f>
        <v/>
      </c>
      <c r="D74" s="111" t="str">
        <f>IF(HLOOKUP(D$6,CHARMS!$A$6:$CQ$89,59,)&lt;&gt;"",CONCATENATE("Discrimination: ",CHAR(10),HLOOKUP(D$6,CHARMS!$A$6:$CQ$89,59,)),"")</f>
        <v/>
      </c>
      <c r="E74" s="111" t="str">
        <f>IF(HLOOKUP(E$6,CHARMS!$A$6:$CQ$89,59,)&lt;&gt;"",CONCATENATE("Discrimination: ",CHAR(10),HLOOKUP(E$6,CHARMS!$A$6:$CQ$89,59,)),"")</f>
        <v/>
      </c>
      <c r="F74" s="111" t="str">
        <f>IF(HLOOKUP(F$6,CHARMS!$A$6:$CQ$89,59,)&lt;&gt;"",CONCATENATE("Discrimination: ",CHAR(10),HLOOKUP(F$6,CHARMS!$A$6:$CQ$89,59,)),"")</f>
        <v/>
      </c>
      <c r="G74" s="111" t="str">
        <f>IF(HLOOKUP(G$6,CHARMS!$A$6:$CQ$89,59,)&lt;&gt;"",CONCATENATE("Discrimination: ",CHAR(10),HLOOKUP(G$6,CHARMS!$A$6:$CQ$89,59,)),"")</f>
        <v/>
      </c>
      <c r="H74" s="111" t="str">
        <f>IF(HLOOKUP(H$6,CHARMS!$A$6:$CQ$89,59,)&lt;&gt;"",CONCATENATE("Discrimination: ",CHAR(10),HLOOKUP(H$6,CHARMS!$A$6:$CQ$89,59,)),"")</f>
        <v/>
      </c>
      <c r="I74" s="111" t="str">
        <f>IF(HLOOKUP(I$6,CHARMS!$A$6:$CQ$89,59,)&lt;&gt;"",CONCATENATE("Discrimination: ",CHAR(10),HLOOKUP(I$6,CHARMS!$A$6:$CQ$89,59,)),"")</f>
        <v/>
      </c>
      <c r="J74" s="111" t="str">
        <f>IF(HLOOKUP(J$6,CHARMS!$A$6:$CQ$89,59,)&lt;&gt;"",CONCATENATE("Discrimination: ",CHAR(10),HLOOKUP(J$6,CHARMS!$A$6:$CQ$89,59,)),"")</f>
        <v/>
      </c>
      <c r="K74" s="111" t="str">
        <f>IF(HLOOKUP(K$6,CHARMS!$A$6:$CQ$89,59,)&lt;&gt;"",CONCATENATE("Discrimination: ",CHAR(10),HLOOKUP(K$6,CHARMS!$A$6:$CQ$89,59,)),"")</f>
        <v/>
      </c>
      <c r="L74" s="111" t="str">
        <f>IF(HLOOKUP(L$6,CHARMS!$A$6:$CQ$89,59,)&lt;&gt;"",CONCATENATE("Discrimination: ",CHAR(10),HLOOKUP(L$6,CHARMS!$A$6:$CQ$89,59,)),"")</f>
        <v/>
      </c>
      <c r="M74" s="111" t="str">
        <f>IF(HLOOKUP(M$6,CHARMS!$A$6:$CQ$89,59,)&lt;&gt;"",CONCATENATE("Discrimination: ",CHAR(10),HLOOKUP(M$6,CHARMS!$A$6:$CQ$89,59,)),"")</f>
        <v/>
      </c>
      <c r="N74" s="111" t="str">
        <f>IF(HLOOKUP(N$6,CHARMS!$A$6:$CQ$89,59,)&lt;&gt;"",CONCATENATE("Discrimination: ",CHAR(10),HLOOKUP(N$6,CHARMS!$A$6:$CQ$89,59,)),"")</f>
        <v/>
      </c>
      <c r="O74" s="111" t="str">
        <f>IF(HLOOKUP(O$6,CHARMS!$A$6:$CQ$89,59,)&lt;&gt;"",CONCATENATE("Discrimination: ",CHAR(10),HLOOKUP(O$6,CHARMS!$A$6:$CQ$89,59,)),"")</f>
        <v/>
      </c>
      <c r="P74" s="111" t="str">
        <f>IF(HLOOKUP(P$6,CHARMS!$A$6:$CQ$89,59,)&lt;&gt;"",CONCATENATE("Discrimination: ",CHAR(10),HLOOKUP(P$6,CHARMS!$A$6:$CQ$89,59,)),"")</f>
        <v/>
      </c>
      <c r="Q74" s="111" t="str">
        <f>IF(HLOOKUP(Q$6,CHARMS!$A$6:$CQ$89,59,)&lt;&gt;"",CONCATENATE("Discrimination: ",CHAR(10),HLOOKUP(Q$6,CHARMS!$A$6:$CQ$89,59,)),"")</f>
        <v/>
      </c>
      <c r="R74" s="111" t="str">
        <f>IF(HLOOKUP(R$6,CHARMS!$A$6:$CQ$89,59,)&lt;&gt;"",CONCATENATE("Discrimination: ",CHAR(10),HLOOKUP(R$6,CHARMS!$A$6:$CQ$89,59,)),"")</f>
        <v/>
      </c>
      <c r="S74" s="111" t="str">
        <f>IF(HLOOKUP(S$6,CHARMS!$A$6:$CQ$89,59,)&lt;&gt;"",CONCATENATE("Discrimination: ",CHAR(10),HLOOKUP(S$6,CHARMS!$A$6:$CQ$89,59,)),"")</f>
        <v/>
      </c>
      <c r="T74" s="111" t="str">
        <f>IF(HLOOKUP(T$6,CHARMS!$A$6:$CQ$89,59,)&lt;&gt;"",CONCATENATE("Discrimination: ",CHAR(10),HLOOKUP(T$6,CHARMS!$A$6:$CQ$89,59,)),"")</f>
        <v/>
      </c>
      <c r="U74" s="111" t="str">
        <f>IF(HLOOKUP(U$6,CHARMS!$A$6:$CQ$89,59,)&lt;&gt;"",CONCATENATE("Discrimination: ",CHAR(10),HLOOKUP(U$6,CHARMS!$A$6:$CQ$89,59,)),"")</f>
        <v/>
      </c>
      <c r="V74" s="111" t="str">
        <f>IF(HLOOKUP(V$6,CHARMS!$A$6:$CQ$89,59,)&lt;&gt;"",CONCATENATE("Discrimination: ",CHAR(10),HLOOKUP(V$6,CHARMS!$A$6:$CQ$89,59,)),"")</f>
        <v/>
      </c>
      <c r="W74" s="111" t="str">
        <f>IF(HLOOKUP(W$6,CHARMS!$A$6:$CQ$89,59,)&lt;&gt;"",CONCATENATE("Discrimination: ",CHAR(10),HLOOKUP(W$6,CHARMS!$A$6:$CQ$89,59,)),"")</f>
        <v/>
      </c>
      <c r="X74" s="111" t="str">
        <f>IF(HLOOKUP(X$6,CHARMS!$A$6:$CQ$89,59,)&lt;&gt;"",CONCATENATE("Discrimination: ",CHAR(10),HLOOKUP(X$6,CHARMS!$A$6:$CQ$89,59,)),"")</f>
        <v/>
      </c>
      <c r="Y74" s="111" t="str">
        <f>IF(HLOOKUP(Y$6,CHARMS!$A$6:$CQ$89,59,)&lt;&gt;"",CONCATENATE("Discrimination: ",CHAR(10),HLOOKUP(Y$6,CHARMS!$A$6:$CQ$89,59,)),"")</f>
        <v/>
      </c>
      <c r="Z74" s="111" t="str">
        <f>IF(HLOOKUP(Z$6,CHARMS!$A$6:$CQ$89,59,)&lt;&gt;"",CONCATENATE("Discrimination: ",CHAR(10),HLOOKUP(Z$6,CHARMS!$A$6:$CQ$89,59,)),"")</f>
        <v/>
      </c>
      <c r="AA74" s="111" t="str">
        <f>IF(HLOOKUP(AA$6,CHARMS!$A$6:$CQ$89,59,)&lt;&gt;"",CONCATENATE("Discrimination: ",CHAR(10),HLOOKUP(AA$6,CHARMS!$A$6:$CQ$89,59,)),"")</f>
        <v/>
      </c>
      <c r="AB74" s="111" t="str">
        <f>IF(HLOOKUP(AB$6,CHARMS!$A$6:$CQ$89,59,)&lt;&gt;"",CONCATENATE("Discrimination: ",CHAR(10),HLOOKUP(AB$6,CHARMS!$A$6:$CQ$89,59,)),"")</f>
        <v/>
      </c>
      <c r="AC74" s="111" t="str">
        <f>IF(HLOOKUP(AC$6,CHARMS!$A$6:$CQ$89,59,)&lt;&gt;"",CONCATENATE("Discrimination: ",CHAR(10),HLOOKUP(AC$6,CHARMS!$A$6:$CQ$89,59,)),"")</f>
        <v/>
      </c>
      <c r="AD74" s="111" t="str">
        <f>IF(HLOOKUP(AD$6,CHARMS!$A$6:$CQ$89,59,)&lt;&gt;"",CONCATENATE("Discrimination: ",CHAR(10),HLOOKUP(AD$6,CHARMS!$A$6:$CQ$89,59,)),"")</f>
        <v/>
      </c>
      <c r="AE74" s="111" t="str">
        <f>IF(HLOOKUP(AE$6,CHARMS!$A$6:$CQ$89,59,)&lt;&gt;"",CONCATENATE("Discrimination: ",CHAR(10),HLOOKUP(AE$6,CHARMS!$A$6:$CQ$89,59,)),"")</f>
        <v/>
      </c>
    </row>
    <row r="75" spans="1:31" s="83" customFormat="1" ht="30" customHeight="1" x14ac:dyDescent="0.25">
      <c r="A75" s="110"/>
      <c r="B75" s="111" t="str">
        <f>IF(HLOOKUP(B$6,CHARMS!$A$6:$CQ$89,66,)&lt;&gt;"",CONCATENATE("Overall: ",CHAR(10),HLOOKUP(B$6,CHARMS!$A$6:$CQ$89,66,)),"")</f>
        <v/>
      </c>
      <c r="C75" s="111" t="str">
        <f>IF(HLOOKUP(C$6,CHARMS!$A$6:$CQ$89,66,)&lt;&gt;"",CONCATENATE("Overall: ",CHAR(10),HLOOKUP(C$6,CHARMS!$A$6:$CQ$89,66,)),"")</f>
        <v/>
      </c>
      <c r="D75" s="111" t="str">
        <f>IF(HLOOKUP(D$6,CHARMS!$A$6:$CQ$89,66,)&lt;&gt;"",CONCATENATE("Overall: ",CHAR(10),HLOOKUP(D$6,CHARMS!$A$6:$CQ$89,66,)),"")</f>
        <v/>
      </c>
      <c r="E75" s="111" t="str">
        <f>IF(HLOOKUP(E$6,CHARMS!$A$6:$CQ$89,66,)&lt;&gt;"",CONCATENATE("Overall: ",CHAR(10),HLOOKUP(E$6,CHARMS!$A$6:$CQ$89,66,)),"")</f>
        <v/>
      </c>
      <c r="F75" s="111" t="str">
        <f>IF(HLOOKUP(F$6,CHARMS!$A$6:$CQ$89,66,)&lt;&gt;"",CONCATENATE("Overall: ",CHAR(10),HLOOKUP(F$6,CHARMS!$A$6:$CQ$89,66,)),"")</f>
        <v/>
      </c>
      <c r="G75" s="111" t="str">
        <f>IF(HLOOKUP(G$6,CHARMS!$A$6:$CQ$89,66,)&lt;&gt;"",CONCATENATE("Overall: ",CHAR(10),HLOOKUP(G$6,CHARMS!$A$6:$CQ$89,66,)),"")</f>
        <v/>
      </c>
      <c r="H75" s="111" t="str">
        <f>IF(HLOOKUP(H$6,CHARMS!$A$6:$CQ$89,66,)&lt;&gt;"",CONCATENATE("Overall: ",CHAR(10),HLOOKUP(H$6,CHARMS!$A$6:$CQ$89,66,)),"")</f>
        <v/>
      </c>
      <c r="I75" s="111" t="str">
        <f>IF(HLOOKUP(I$6,CHARMS!$A$6:$CQ$89,66,)&lt;&gt;"",CONCATENATE("Overall: ",CHAR(10),HLOOKUP(I$6,CHARMS!$A$6:$CQ$89,66,)),"")</f>
        <v/>
      </c>
      <c r="J75" s="111" t="str">
        <f>IF(HLOOKUP(J$6,CHARMS!$A$6:$CQ$89,66,)&lt;&gt;"",CONCATENATE("Overall: ",CHAR(10),HLOOKUP(J$6,CHARMS!$A$6:$CQ$89,66,)),"")</f>
        <v/>
      </c>
      <c r="K75" s="111" t="str">
        <f>IF(HLOOKUP(K$6,CHARMS!$A$6:$CQ$89,66,)&lt;&gt;"",CONCATENATE("Overall: ",CHAR(10),HLOOKUP(K$6,CHARMS!$A$6:$CQ$89,66,)),"")</f>
        <v/>
      </c>
      <c r="L75" s="111" t="str">
        <f>IF(HLOOKUP(L$6,CHARMS!$A$6:$CQ$89,66,)&lt;&gt;"",CONCATENATE("Overall: ",CHAR(10),HLOOKUP(L$6,CHARMS!$A$6:$CQ$89,66,)),"")</f>
        <v/>
      </c>
      <c r="M75" s="111" t="str">
        <f>IF(HLOOKUP(M$6,CHARMS!$A$6:$CQ$89,66,)&lt;&gt;"",CONCATENATE("Overall: ",CHAR(10),HLOOKUP(M$6,CHARMS!$A$6:$CQ$89,66,)),"")</f>
        <v/>
      </c>
      <c r="N75" s="111" t="str">
        <f>IF(HLOOKUP(N$6,CHARMS!$A$6:$CQ$89,66,)&lt;&gt;"",CONCATENATE("Overall: ",CHAR(10),HLOOKUP(N$6,CHARMS!$A$6:$CQ$89,66,)),"")</f>
        <v/>
      </c>
      <c r="O75" s="111" t="str">
        <f>IF(HLOOKUP(O$6,CHARMS!$A$6:$CQ$89,66,)&lt;&gt;"",CONCATENATE("Overall: ",CHAR(10),HLOOKUP(O$6,CHARMS!$A$6:$CQ$89,66,)),"")</f>
        <v/>
      </c>
      <c r="P75" s="111" t="str">
        <f>IF(HLOOKUP(P$6,CHARMS!$A$6:$CQ$89,66,)&lt;&gt;"",CONCATENATE("Overall: ",CHAR(10),HLOOKUP(P$6,CHARMS!$A$6:$CQ$89,66,)),"")</f>
        <v/>
      </c>
      <c r="Q75" s="111" t="str">
        <f>IF(HLOOKUP(Q$6,CHARMS!$A$6:$CQ$89,66,)&lt;&gt;"",CONCATENATE("Overall: ",CHAR(10),HLOOKUP(Q$6,CHARMS!$A$6:$CQ$89,66,)),"")</f>
        <v/>
      </c>
      <c r="R75" s="111" t="str">
        <f>IF(HLOOKUP(R$6,CHARMS!$A$6:$CQ$89,66,)&lt;&gt;"",CONCATENATE("Overall: ",CHAR(10),HLOOKUP(R$6,CHARMS!$A$6:$CQ$89,66,)),"")</f>
        <v/>
      </c>
      <c r="S75" s="111" t="str">
        <f>IF(HLOOKUP(S$6,CHARMS!$A$6:$CQ$89,66,)&lt;&gt;"",CONCATENATE("Overall: ",CHAR(10),HLOOKUP(S$6,CHARMS!$A$6:$CQ$89,66,)),"")</f>
        <v/>
      </c>
      <c r="T75" s="111" t="str">
        <f>IF(HLOOKUP(T$6,CHARMS!$A$6:$CQ$89,66,)&lt;&gt;"",CONCATENATE("Overall: ",CHAR(10),HLOOKUP(T$6,CHARMS!$A$6:$CQ$89,66,)),"")</f>
        <v/>
      </c>
      <c r="U75" s="111" t="str">
        <f>IF(HLOOKUP(U$6,CHARMS!$A$6:$CQ$89,66,)&lt;&gt;"",CONCATENATE("Overall: ",CHAR(10),HLOOKUP(U$6,CHARMS!$A$6:$CQ$89,66,)),"")</f>
        <v/>
      </c>
      <c r="V75" s="111" t="str">
        <f>IF(HLOOKUP(V$6,CHARMS!$A$6:$CQ$89,66,)&lt;&gt;"",CONCATENATE("Overall: ",CHAR(10),HLOOKUP(V$6,CHARMS!$A$6:$CQ$89,66,)),"")</f>
        <v/>
      </c>
      <c r="W75" s="111" t="str">
        <f>IF(HLOOKUP(W$6,CHARMS!$A$6:$CQ$89,66,)&lt;&gt;"",CONCATENATE("Overall: ",CHAR(10),HLOOKUP(W$6,CHARMS!$A$6:$CQ$89,66,)),"")</f>
        <v/>
      </c>
      <c r="X75" s="111" t="str">
        <f>IF(HLOOKUP(X$6,CHARMS!$A$6:$CQ$89,66,)&lt;&gt;"",CONCATENATE("Overall: ",CHAR(10),HLOOKUP(X$6,CHARMS!$A$6:$CQ$89,66,)),"")</f>
        <v/>
      </c>
      <c r="Y75" s="111" t="str">
        <f>IF(HLOOKUP(Y$6,CHARMS!$A$6:$CQ$89,66,)&lt;&gt;"",CONCATENATE("Overall: ",CHAR(10),HLOOKUP(Y$6,CHARMS!$A$6:$CQ$89,66,)),"")</f>
        <v/>
      </c>
      <c r="Z75" s="111" t="str">
        <f>IF(HLOOKUP(Z$6,CHARMS!$A$6:$CQ$89,66,)&lt;&gt;"",CONCATENATE("Overall: ",CHAR(10),HLOOKUP(Z$6,CHARMS!$A$6:$CQ$89,66,)),"")</f>
        <v/>
      </c>
      <c r="AA75" s="111" t="str">
        <f>IF(HLOOKUP(AA$6,CHARMS!$A$6:$CQ$89,66,)&lt;&gt;"",CONCATENATE("Overall: ",CHAR(10),HLOOKUP(AA$6,CHARMS!$A$6:$CQ$89,66,)),"")</f>
        <v/>
      </c>
      <c r="AB75" s="111" t="str">
        <f>IF(HLOOKUP(AB$6,CHARMS!$A$6:$CQ$89,66,)&lt;&gt;"",CONCATENATE("Overall: ",CHAR(10),HLOOKUP(AB$6,CHARMS!$A$6:$CQ$89,66,)),"")</f>
        <v/>
      </c>
      <c r="AC75" s="111" t="str">
        <f>IF(HLOOKUP(AC$6,CHARMS!$A$6:$CQ$89,66,)&lt;&gt;"",CONCATENATE("Overall: ",CHAR(10),HLOOKUP(AC$6,CHARMS!$A$6:$CQ$89,66,)),"")</f>
        <v/>
      </c>
      <c r="AD75" s="111" t="str">
        <f>IF(HLOOKUP(AD$6,CHARMS!$A$6:$CQ$89,66,)&lt;&gt;"",CONCATENATE("Overall: ",CHAR(10),HLOOKUP(AD$6,CHARMS!$A$6:$CQ$89,66,)),"")</f>
        <v/>
      </c>
      <c r="AE75" s="111" t="str">
        <f>IF(HLOOKUP(AE$6,CHARMS!$A$6:$CQ$89,66,)&lt;&gt;"",CONCATENATE("Overall: ",CHAR(10),HLOOKUP(AE$6,CHARMS!$A$6:$CQ$89,66,)),"")</f>
        <v/>
      </c>
    </row>
    <row r="76" spans="1:31" s="83" customFormat="1" ht="15" customHeight="1" x14ac:dyDescent="0.25">
      <c r="A76" s="112" t="s">
        <v>175</v>
      </c>
      <c r="B76" s="113" t="str">
        <f>IF(HLOOKUP(B$6,CHARMS!$A$6:$CQ$89,51,)&lt;&gt;0,HLOOKUP(B$6,CHARMS!$A$6:$CQ$89,51,),"")</f>
        <v/>
      </c>
      <c r="C76" s="113" t="str">
        <f>IF(HLOOKUP(C$6,CHARMS!$A$6:$CQ$89,51,)&lt;&gt;0,HLOOKUP(C$6,CHARMS!$A$6:$CQ$89,51,),"")</f>
        <v/>
      </c>
      <c r="D76" s="113" t="str">
        <f>IF(HLOOKUP(D$6,CHARMS!$A$6:$CQ$89,51,)&lt;&gt;0,HLOOKUP(D$6,CHARMS!$A$6:$CQ$89,51,),"")</f>
        <v/>
      </c>
      <c r="E76" s="113" t="str">
        <f>IF(HLOOKUP(E$6,CHARMS!$A$6:$CQ$89,51,)&lt;&gt;0,HLOOKUP(E$6,CHARMS!$A$6:$CQ$89,51,),"")</f>
        <v/>
      </c>
      <c r="F76" s="113" t="str">
        <f>IF(HLOOKUP(F$6,CHARMS!$A$6:$CQ$89,51,)&lt;&gt;0,HLOOKUP(F$6,CHARMS!$A$6:$CQ$89,51,),"")</f>
        <v/>
      </c>
      <c r="G76" s="113" t="str">
        <f>IF(HLOOKUP(G$6,CHARMS!$A$6:$CQ$89,51,)&lt;&gt;0,HLOOKUP(G$6,CHARMS!$A$6:$CQ$89,51,),"")</f>
        <v/>
      </c>
      <c r="H76" s="113" t="str">
        <f>IF(HLOOKUP(H$6,CHARMS!$A$6:$CQ$89,51,)&lt;&gt;0,HLOOKUP(H$6,CHARMS!$A$6:$CQ$89,51,),"")</f>
        <v/>
      </c>
      <c r="I76" s="113" t="str">
        <f>IF(HLOOKUP(I$6,CHARMS!$A$6:$CQ$89,51,)&lt;&gt;0,HLOOKUP(I$6,CHARMS!$A$6:$CQ$89,51,),"")</f>
        <v/>
      </c>
      <c r="J76" s="113" t="str">
        <f>IF(HLOOKUP(J$6,CHARMS!$A$6:$CQ$89,51,)&lt;&gt;0,HLOOKUP(J$6,CHARMS!$A$6:$CQ$89,51,),"")</f>
        <v/>
      </c>
      <c r="K76" s="113" t="str">
        <f>IF(HLOOKUP(K$6,CHARMS!$A$6:$CQ$89,51,)&lt;&gt;0,HLOOKUP(K$6,CHARMS!$A$6:$CQ$89,51,),"")</f>
        <v/>
      </c>
      <c r="L76" s="113" t="str">
        <f>IF(HLOOKUP(L$6,CHARMS!$A$6:$CQ$89,51,)&lt;&gt;0,HLOOKUP(L$6,CHARMS!$A$6:$CQ$89,51,),"")</f>
        <v/>
      </c>
      <c r="M76" s="113" t="str">
        <f>IF(HLOOKUP(M$6,CHARMS!$A$6:$CQ$89,51,)&lt;&gt;0,HLOOKUP(M$6,CHARMS!$A$6:$CQ$89,51,),"")</f>
        <v/>
      </c>
      <c r="N76" s="113" t="str">
        <f>IF(HLOOKUP(N$6,CHARMS!$A$6:$CQ$89,51,)&lt;&gt;0,HLOOKUP(N$6,CHARMS!$A$6:$CQ$89,51,),"")</f>
        <v/>
      </c>
      <c r="O76" s="113" t="str">
        <f>IF(HLOOKUP(O$6,CHARMS!$A$6:$CQ$89,51,)&lt;&gt;0,HLOOKUP(O$6,CHARMS!$A$6:$CQ$89,51,),"")</f>
        <v/>
      </c>
      <c r="P76" s="113" t="str">
        <f>IF(HLOOKUP(P$6,CHARMS!$A$6:$CQ$89,51,)&lt;&gt;0,HLOOKUP(P$6,CHARMS!$A$6:$CQ$89,51,),"")</f>
        <v/>
      </c>
      <c r="Q76" s="113" t="str">
        <f>IF(HLOOKUP(Q$6,CHARMS!$A$6:$CQ$89,51,)&lt;&gt;0,HLOOKUP(Q$6,CHARMS!$A$6:$CQ$89,51,),"")</f>
        <v/>
      </c>
      <c r="R76" s="113" t="str">
        <f>IF(HLOOKUP(R$6,CHARMS!$A$6:$CQ$89,51,)&lt;&gt;0,HLOOKUP(R$6,CHARMS!$A$6:$CQ$89,51,),"")</f>
        <v/>
      </c>
      <c r="S76" s="113" t="str">
        <f>IF(HLOOKUP(S$6,CHARMS!$A$6:$CQ$89,51,)&lt;&gt;0,HLOOKUP(S$6,CHARMS!$A$6:$CQ$89,51,),"")</f>
        <v/>
      </c>
      <c r="T76" s="113" t="str">
        <f>IF(HLOOKUP(T$6,CHARMS!$A$6:$CQ$89,51,)&lt;&gt;0,HLOOKUP(T$6,CHARMS!$A$6:$CQ$89,51,),"")</f>
        <v/>
      </c>
      <c r="U76" s="113" t="str">
        <f>IF(HLOOKUP(U$6,CHARMS!$A$6:$CQ$89,51,)&lt;&gt;0,HLOOKUP(U$6,CHARMS!$A$6:$CQ$89,51,),"")</f>
        <v/>
      </c>
      <c r="V76" s="113" t="str">
        <f>IF(HLOOKUP(V$6,CHARMS!$A$6:$CQ$89,51,)&lt;&gt;0,HLOOKUP(V$6,CHARMS!$A$6:$CQ$89,51,),"")</f>
        <v/>
      </c>
      <c r="W76" s="113" t="str">
        <f>IF(HLOOKUP(W$6,CHARMS!$A$6:$CQ$89,51,)&lt;&gt;0,HLOOKUP(W$6,CHARMS!$A$6:$CQ$89,51,),"")</f>
        <v/>
      </c>
      <c r="X76" s="113" t="str">
        <f>IF(HLOOKUP(X$6,CHARMS!$A$6:$CQ$89,51,)&lt;&gt;0,HLOOKUP(X$6,CHARMS!$A$6:$CQ$89,51,),"")</f>
        <v/>
      </c>
      <c r="Y76" s="113" t="str">
        <f>IF(HLOOKUP(Y$6,CHARMS!$A$6:$CQ$89,51,)&lt;&gt;0,HLOOKUP(Y$6,CHARMS!$A$6:$CQ$89,51,),"")</f>
        <v/>
      </c>
      <c r="Z76" s="113" t="str">
        <f>IF(HLOOKUP(Z$6,CHARMS!$A$6:$CQ$89,51,)&lt;&gt;0,HLOOKUP(Z$6,CHARMS!$A$6:$CQ$89,51,),"")</f>
        <v/>
      </c>
      <c r="AA76" s="113" t="str">
        <f>IF(HLOOKUP(AA$6,CHARMS!$A$6:$CQ$89,51,)&lt;&gt;0,HLOOKUP(AA$6,CHARMS!$A$6:$CQ$89,51,),"")</f>
        <v/>
      </c>
      <c r="AB76" s="113" t="str">
        <f>IF(HLOOKUP(AB$6,CHARMS!$A$6:$CQ$89,51,)&lt;&gt;0,HLOOKUP(AB$6,CHARMS!$A$6:$CQ$89,51,),"")</f>
        <v/>
      </c>
      <c r="AC76" s="113" t="str">
        <f>IF(HLOOKUP(AC$6,CHARMS!$A$6:$CQ$89,51,)&lt;&gt;0,HLOOKUP(AC$6,CHARMS!$A$6:$CQ$89,51,),"")</f>
        <v/>
      </c>
      <c r="AD76" s="113" t="str">
        <f>IF(HLOOKUP(AD$6,CHARMS!$A$6:$CQ$89,51,)&lt;&gt;0,HLOOKUP(AD$6,CHARMS!$A$6:$CQ$89,51,),"")</f>
        <v/>
      </c>
      <c r="AE76" s="113" t="str">
        <f>IF(HLOOKUP(AE$6,CHARMS!$A$6:$CQ$89,51,)&lt;&gt;0,HLOOKUP(AE$6,CHARMS!$A$6:$CQ$89,51,),"")</f>
        <v/>
      </c>
    </row>
    <row r="77" spans="1:31" s="83" customFormat="1" ht="75" customHeight="1" thickBot="1" x14ac:dyDescent="0.3">
      <c r="A77" s="121" t="s">
        <v>134</v>
      </c>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row>
    <row r="78" spans="1:31" x14ac:dyDescent="0.25">
      <c r="A78" s="77"/>
      <c r="B78" s="81"/>
      <c r="C78" s="81"/>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row>
    <row r="80" spans="1:31" hidden="1" x14ac:dyDescent="0.25">
      <c r="B80" s="82" t="str">
        <f>IF(B8="","NA",COUNTBLANK(B8:B12)+COUNTBLANK(B14)+COUNTBLANK(B33:B77)+COUNTBLANK(#REF!)+COUNTBLANK(#REF!)+COUNTBLANK(#REF!)+COUNTBLANK(#REF!)+COUNTBLANK(#REF!)+COUNTBLANK(#REF!)+COUNTBLANK(#REF!)+COUNTBLANK(#REF!)+COUNTBLANK(#REF!))</f>
        <v>NA</v>
      </c>
    </row>
  </sheetData>
  <sheetProtection password="8015" sheet="1" selectLockedCells="1"/>
  <phoneticPr fontId="5" type="noConversion"/>
  <conditionalFormatting sqref="B14:AE15">
    <cfRule type="expression" dxfId="212" priority="52">
      <formula>B14=""</formula>
    </cfRule>
  </conditionalFormatting>
  <conditionalFormatting sqref="B27:AE29">
    <cfRule type="expression" dxfId="211" priority="51">
      <formula>B27=""</formula>
    </cfRule>
  </conditionalFormatting>
  <conditionalFormatting sqref="B38:AE43">
    <cfRule type="expression" dxfId="210" priority="50">
      <formula>B38=""</formula>
    </cfRule>
  </conditionalFormatting>
  <conditionalFormatting sqref="B54:AE62">
    <cfRule type="expression" dxfId="209" priority="49">
      <formula>B54=""</formula>
    </cfRule>
  </conditionalFormatting>
  <conditionalFormatting sqref="B16:AE17">
    <cfRule type="containsText" dxfId="208" priority="36" operator="containsText" text="Unclear">
      <formula>NOT(ISERROR(SEARCH("Unclear",B16)))</formula>
    </cfRule>
    <cfRule type="containsText" dxfId="207" priority="37" operator="containsText" text="High">
      <formula>NOT(ISERROR(SEARCH("High",B16)))</formula>
    </cfRule>
    <cfRule type="containsText" dxfId="206" priority="38" operator="containsText" text="Low">
      <formula>NOT(ISERROR(SEARCH("Low",B16)))</formula>
    </cfRule>
    <cfRule type="expression" dxfId="205" priority="48">
      <formula>AND(B$14&lt;&gt;"",B$15&lt;&gt;"")</formula>
    </cfRule>
  </conditionalFormatting>
  <conditionalFormatting sqref="B30:AE31">
    <cfRule type="containsText" dxfId="204" priority="45" operator="containsText" text="Unclear">
      <formula>NOT(ISERROR(SEARCH("Unclear",B30)))</formula>
    </cfRule>
    <cfRule type="containsText" dxfId="203" priority="46" operator="containsText" text="High">
      <formula>NOT(ISERROR(SEARCH("High",B30)))</formula>
    </cfRule>
    <cfRule type="containsText" dxfId="202" priority="47" operator="containsText" text="Low">
      <formula>NOT(ISERROR(SEARCH("Low",B30)))</formula>
    </cfRule>
    <cfRule type="expression" dxfId="201" priority="57">
      <formula>AND(B$27&lt;&gt;"",B$28&lt;&gt;"",B$29&lt;&gt;"")</formula>
    </cfRule>
  </conditionalFormatting>
  <conditionalFormatting sqref="B44:AE45">
    <cfRule type="containsText" dxfId="200" priority="42" operator="containsText" text="Unclear">
      <formula>NOT(ISERROR(SEARCH("Unclear",B44)))</formula>
    </cfRule>
    <cfRule type="containsText" dxfId="199" priority="43" operator="containsText" text="High">
      <formula>NOT(ISERROR(SEARCH("High",B44)))</formula>
    </cfRule>
    <cfRule type="containsText" dxfId="198" priority="44" operator="containsText" text="Low">
      <formula>NOT(ISERROR(SEARCH("Low",B44)))</formula>
    </cfRule>
    <cfRule type="expression" dxfId="197" priority="54">
      <formula>AND(B$38&lt;&gt;"",B$39&lt;&gt;"",B$40&lt;&gt;"",B$41&lt;&gt;"",B$42&lt;&gt;"",B$43&lt;&gt;"")</formula>
    </cfRule>
  </conditionalFormatting>
  <conditionalFormatting sqref="B63:AE63">
    <cfRule type="containsText" dxfId="196" priority="39" operator="containsText" text="Unclear">
      <formula>NOT(ISERROR(SEARCH("Unclear",B63)))</formula>
    </cfRule>
    <cfRule type="containsText" dxfId="195" priority="40" operator="containsText" text="High">
      <formula>NOT(ISERROR(SEARCH("High",B63)))</formula>
    </cfRule>
    <cfRule type="containsText" dxfId="194" priority="41" operator="containsText" text="Low">
      <formula>NOT(ISERROR(SEARCH("Low",B63)))</formula>
    </cfRule>
    <cfRule type="expression" dxfId="193" priority="53">
      <formula>AND(B$54&lt;&gt;"",B$55&lt;&gt;"",B$56&lt;&gt;"",B$57&lt;&gt;"",B$58&lt;&gt;"",B$59&lt;&gt;"",B$60&lt;&gt;"",B$61&lt;&gt;"",B$62&lt;&gt;"")</formula>
    </cfRule>
  </conditionalFormatting>
  <dataValidations xWindow="83" yWindow="687" count="4">
    <dataValidation type="list" allowBlank="1" showInputMessage="1" showErrorMessage="1" sqref="B17:AE17 B31:AE31 B45:AE45" xr:uid="{9AF75F54-CEE2-494A-96FC-6F72D732276E}">
      <formula1>"Low concern,High concern,Unclear"</formula1>
    </dataValidation>
    <dataValidation type="list" allowBlank="1" showInputMessage="1" showErrorMessage="1" sqref="B63:AE63 B30:AE30 B44:AE44" xr:uid="{A30A811D-A2BA-41F4-AC76-B77C5ACDF944}">
      <formula1>"Low RoB, High RoB, Unclear"</formula1>
    </dataValidation>
    <dataValidation type="list" allowBlank="1" showInputMessage="1" showErrorMessage="1" sqref="B38:AE43 B14:AE15 B27:AE29 B54:AE62" xr:uid="{F05A8AD3-090B-4E00-88B1-BAC9D4ED220B}">
      <formula1>"Yes,Probably Yes,Probably No,No,No Information"</formula1>
    </dataValidation>
    <dataValidation type="list" errorStyle="information" allowBlank="1" showInputMessage="1" showErrorMessage="1" promptTitle="Risk of Bias assessment" prompt="Low RoB: If all answers are &quot;Y&quot; o &quot;PY&quot;. If one or more of the answers is &quot;N&quot; or &quot;PN&quot;, the judgment could still be &quot;Low RoB&quot;. Indicate the reason._x000a_High RoB: If the answer to some questions is &quot;N&quot; or &quot;PN&quot;._x000a_Unclear RoB: If the answer to some question is &quot;NI&quot;" sqref="B16:AE16" xr:uid="{3FB903A7-96F6-4F7C-8484-950C3C4A821C}">
      <formula1>"Low RoB, High RoB, Unclear"</formula1>
    </dataValidation>
  </dataValidations>
  <pageMargins left="0.7" right="0.7" top="0.75" bottom="0.75" header="0.3" footer="0.3"/>
  <pageSetup paperSize="9" orientation="portrait" r:id="rId1"/>
  <ignoredErrors>
    <ignoredError sqref="C8 C9:C12" 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35" id="{F1138FBD-85CE-4C5E-8A30-4B59C35F0899}">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B6:B77</xm:sqref>
        </x14:conditionalFormatting>
        <x14:conditionalFormatting xmlns:xm="http://schemas.microsoft.com/office/excel/2006/main">
          <x14:cfRule type="expression" priority="34" id="{AB04C39C-C708-4AC8-8655-47004978A5B2}">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C6:C77</xm:sqref>
        </x14:conditionalFormatting>
        <x14:conditionalFormatting xmlns:xm="http://schemas.microsoft.com/office/excel/2006/main">
          <x14:cfRule type="expression" priority="33" id="{B332127B-B8E8-495D-A490-89CAD6041F84}">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D6:D77</xm:sqref>
        </x14:conditionalFormatting>
        <x14:conditionalFormatting xmlns:xm="http://schemas.microsoft.com/office/excel/2006/main">
          <x14:cfRule type="expression" priority="32" id="{ED6D4044-D4DC-45E9-AECE-F8CBBF2FBFCD}">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E6:E77</xm:sqref>
        </x14:conditionalFormatting>
        <x14:conditionalFormatting xmlns:xm="http://schemas.microsoft.com/office/excel/2006/main">
          <x14:cfRule type="expression" priority="31" id="{46BD0346-9EFF-47D6-9312-5B1CA395BD7B}">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F6:F77</xm:sqref>
        </x14:conditionalFormatting>
        <x14:conditionalFormatting xmlns:xm="http://schemas.microsoft.com/office/excel/2006/main">
          <x14:cfRule type="expression" priority="30" id="{7CC7047C-8396-4ECB-A1EF-17CFF80B89A6}">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G6:G77</xm:sqref>
        </x14:conditionalFormatting>
        <x14:conditionalFormatting xmlns:xm="http://schemas.microsoft.com/office/excel/2006/main">
          <x14:cfRule type="expression" priority="29" id="{B5192566-C33B-43E6-9E90-D01765CB18E9}">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H6:H77</xm:sqref>
        </x14:conditionalFormatting>
        <x14:conditionalFormatting xmlns:xm="http://schemas.microsoft.com/office/excel/2006/main">
          <x14:cfRule type="expression" priority="28" id="{66AD938D-7BA9-4856-BC96-8E53A4CE8461}">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I6:I77</xm:sqref>
        </x14:conditionalFormatting>
        <x14:conditionalFormatting xmlns:xm="http://schemas.microsoft.com/office/excel/2006/main">
          <x14:cfRule type="expression" priority="27" id="{F315673B-8560-472E-BD73-CCCE6D9738BC}">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J6:J77</xm:sqref>
        </x14:conditionalFormatting>
        <x14:conditionalFormatting xmlns:xm="http://schemas.microsoft.com/office/excel/2006/main">
          <x14:cfRule type="expression" priority="26" id="{930336B7-0B21-4E78-A19C-44B14648EF8E}">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K6:K77</xm:sqref>
        </x14:conditionalFormatting>
        <x14:conditionalFormatting xmlns:xm="http://schemas.microsoft.com/office/excel/2006/main">
          <x14:cfRule type="expression" priority="25" id="{C88BB34A-9BF8-4717-933D-93D6F82311F5}">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L6:L77</xm:sqref>
        </x14:conditionalFormatting>
        <x14:conditionalFormatting xmlns:xm="http://schemas.microsoft.com/office/excel/2006/main">
          <x14:cfRule type="expression" priority="24" id="{9EDEDB92-ECB7-49CC-BE43-11D21B84A62B}">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M6:M77</xm:sqref>
        </x14:conditionalFormatting>
        <x14:conditionalFormatting xmlns:xm="http://schemas.microsoft.com/office/excel/2006/main">
          <x14:cfRule type="expression" priority="23" id="{20CE8D50-A672-45CC-ACC0-B1557518DD9A}">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N6:N77</xm:sqref>
        </x14:conditionalFormatting>
        <x14:conditionalFormatting xmlns:xm="http://schemas.microsoft.com/office/excel/2006/main">
          <x14:cfRule type="expression" priority="22" id="{AC1AD62A-C33C-46EE-99BE-257EBB411927}">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O6:O77</xm:sqref>
        </x14:conditionalFormatting>
        <x14:conditionalFormatting xmlns:xm="http://schemas.microsoft.com/office/excel/2006/main">
          <x14:cfRule type="expression" priority="21" id="{F325B8D3-0CDF-4EB7-8AC0-7F770E53208B}">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P6:P77</xm:sqref>
        </x14:conditionalFormatting>
        <x14:conditionalFormatting xmlns:xm="http://schemas.microsoft.com/office/excel/2006/main">
          <x14:cfRule type="expression" priority="17" id="{BEEF195B-5621-4939-A838-E3AEF104470D}">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Q6:Q77</xm:sqref>
        </x14:conditionalFormatting>
        <x14:conditionalFormatting xmlns:xm="http://schemas.microsoft.com/office/excel/2006/main">
          <x14:cfRule type="expression" priority="16" id="{EB7B7B71-27F1-4FDB-9906-24807A037E00}">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R6:R77</xm:sqref>
        </x14:conditionalFormatting>
        <x14:conditionalFormatting xmlns:xm="http://schemas.microsoft.com/office/excel/2006/main">
          <x14:cfRule type="expression" priority="15" id="{C1727DE8-61BF-4652-A3C3-CB2C40FA40A2}">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S6:S77</xm:sqref>
        </x14:conditionalFormatting>
        <x14:conditionalFormatting xmlns:xm="http://schemas.microsoft.com/office/excel/2006/main">
          <x14:cfRule type="expression" priority="13" id="{EC43D5DD-C03F-4307-ACD1-BD3F527A2ED1}">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T6:T77</xm:sqref>
        </x14:conditionalFormatting>
        <x14:conditionalFormatting xmlns:xm="http://schemas.microsoft.com/office/excel/2006/main">
          <x14:cfRule type="expression" priority="12" id="{60546813-FA24-44FF-84A9-6AF712977F15}">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U6:U77</xm:sqref>
        </x14:conditionalFormatting>
        <x14:conditionalFormatting xmlns:xm="http://schemas.microsoft.com/office/excel/2006/main">
          <x14:cfRule type="expression" priority="11" id="{EE25FA6A-1816-48BC-B8A3-2581AC407719}">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V6:V77</xm:sqref>
        </x14:conditionalFormatting>
        <x14:conditionalFormatting xmlns:xm="http://schemas.microsoft.com/office/excel/2006/main">
          <x14:cfRule type="expression" priority="10" id="{D1737F1C-B55C-4A1E-971E-46E1B72249D3}">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W6:W77</xm:sqref>
        </x14:conditionalFormatting>
        <x14:conditionalFormatting xmlns:xm="http://schemas.microsoft.com/office/excel/2006/main">
          <x14:cfRule type="expression" priority="9" id="{58BEE699-8D29-446D-88E7-52E6186B0B3C}">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X6:X77</xm:sqref>
        </x14:conditionalFormatting>
        <x14:conditionalFormatting xmlns:xm="http://schemas.microsoft.com/office/excel/2006/main">
          <x14:cfRule type="expression" priority="8" id="{B6780FD1-C30E-49ED-9673-28933F3C11C0}">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Y6:Y77</xm:sqref>
        </x14:conditionalFormatting>
        <x14:conditionalFormatting xmlns:xm="http://schemas.microsoft.com/office/excel/2006/main">
          <x14:cfRule type="expression" priority="7" id="{0B371088-851F-4CBA-8C7A-FF52462482B0}">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Z6:Z77</xm:sqref>
        </x14:conditionalFormatting>
        <x14:conditionalFormatting xmlns:xm="http://schemas.microsoft.com/office/excel/2006/main">
          <x14:cfRule type="expression" priority="6" id="{39CCD632-87D5-4D62-A5F3-CEA4217A0112}">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AA6:AA77</xm:sqref>
        </x14:conditionalFormatting>
        <x14:conditionalFormatting xmlns:xm="http://schemas.microsoft.com/office/excel/2006/main">
          <x14:cfRule type="expression" priority="5" id="{BC50C2C5-58BC-44CA-AB89-C669B2DFB7CF}">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AB6:AB77</xm:sqref>
        </x14:conditionalFormatting>
        <x14:conditionalFormatting xmlns:xm="http://schemas.microsoft.com/office/excel/2006/main">
          <x14:cfRule type="expression" priority="4" id="{6C041A17-4CC4-468F-961D-8B38E4CFD4CC}">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AC6:AC77</xm:sqref>
        </x14:conditionalFormatting>
        <x14:conditionalFormatting xmlns:xm="http://schemas.microsoft.com/office/excel/2006/main">
          <x14:cfRule type="expression" priority="3" id="{92DAA1EA-171C-4BEC-A7D8-7F9929DD75F4}">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AD6:AD77</xm:sqref>
        </x14:conditionalFormatting>
        <x14:conditionalFormatting xmlns:xm="http://schemas.microsoft.com/office/excel/2006/main">
          <x14:cfRule type="expression" priority="2" id="{CE4926C0-F0E5-42E1-9E10-626DFA5F795B}">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AE6:AE77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5">
    <tabColor theme="9" tint="-0.499984740745262"/>
  </sheetPr>
  <dimension ref="A1:T35"/>
  <sheetViews>
    <sheetView topLeftCell="B1" workbookViewId="0">
      <selection activeCell="B6" sqref="B6"/>
    </sheetView>
  </sheetViews>
  <sheetFormatPr baseColWidth="10" defaultColWidth="11.42578125" defaultRowHeight="15" x14ac:dyDescent="0.25"/>
  <cols>
    <col min="1" max="1" width="11.42578125" style="122" hidden="1" customWidth="1"/>
    <col min="2" max="6" width="24.28515625" style="122" customWidth="1"/>
    <col min="7" max="11" width="15.7109375" style="122" customWidth="1"/>
    <col min="12" max="16384" width="11.42578125" style="122"/>
  </cols>
  <sheetData>
    <row r="1" spans="1:20" x14ac:dyDescent="0.25">
      <c r="K1" s="123"/>
    </row>
    <row r="2" spans="1:20" x14ac:dyDescent="0.25">
      <c r="K2" s="123"/>
    </row>
    <row r="3" spans="1:20" s="124" customFormat="1" ht="15.75" thickBot="1" x14ac:dyDescent="0.3">
      <c r="B3" s="355" t="s">
        <v>176</v>
      </c>
      <c r="C3" s="356"/>
      <c r="D3" s="356"/>
      <c r="E3" s="356"/>
      <c r="F3" s="356"/>
      <c r="G3" s="356"/>
      <c r="H3" s="356"/>
      <c r="I3" s="356"/>
      <c r="J3" s="356"/>
      <c r="K3" s="357"/>
      <c r="L3" s="126"/>
      <c r="M3" s="126"/>
      <c r="N3" s="126"/>
      <c r="O3" s="126"/>
      <c r="P3" s="126"/>
      <c r="Q3" s="126"/>
      <c r="R3" s="126"/>
      <c r="S3" s="126"/>
      <c r="T3" s="126"/>
    </row>
    <row r="4" spans="1:20" s="127" customFormat="1" ht="11.25" customHeight="1" x14ac:dyDescent="0.2">
      <c r="B4" s="359" t="s">
        <v>177</v>
      </c>
      <c r="C4" s="359" t="s">
        <v>178</v>
      </c>
      <c r="D4" s="359" t="s">
        <v>179</v>
      </c>
      <c r="E4" s="359" t="s">
        <v>131</v>
      </c>
      <c r="F4" s="359" t="s">
        <v>180</v>
      </c>
      <c r="G4" s="358" t="s">
        <v>181</v>
      </c>
      <c r="H4" s="358"/>
      <c r="I4" s="358"/>
      <c r="J4" s="358"/>
      <c r="K4" s="358"/>
      <c r="L4" s="128"/>
      <c r="M4" s="126"/>
      <c r="N4" s="126"/>
      <c r="O4" s="126"/>
      <c r="P4" s="126"/>
      <c r="Q4" s="126"/>
      <c r="R4" s="126"/>
      <c r="S4" s="126"/>
      <c r="T4" s="126"/>
    </row>
    <row r="5" spans="1:20" s="127" customFormat="1" ht="26.25" customHeight="1" x14ac:dyDescent="0.2">
      <c r="B5" s="360"/>
      <c r="C5" s="361"/>
      <c r="D5" s="360"/>
      <c r="E5" s="360"/>
      <c r="F5" s="360"/>
      <c r="G5" s="168" t="str">
        <f>IF(CHARMS!E24="","",CHARMS!E24)</f>
        <v/>
      </c>
      <c r="H5" s="168" t="str">
        <f>IF(CHARMS!E25="","",CHARMS!E25)</f>
        <v/>
      </c>
      <c r="I5" s="168" t="str">
        <f>IF(CHARMS!E26="","",CHARMS!E26)</f>
        <v/>
      </c>
      <c r="J5" s="168" t="str">
        <f>IF(CHARMS!E27="","",CHARMS!E27)</f>
        <v/>
      </c>
      <c r="K5" s="168" t="str">
        <f>IF(CHARMS!E28="","",CHARMS!E28)</f>
        <v/>
      </c>
      <c r="L5" s="128"/>
      <c r="M5" s="126"/>
      <c r="N5" s="126"/>
      <c r="O5" s="126"/>
      <c r="P5" s="126"/>
      <c r="Q5" s="126"/>
      <c r="R5" s="126"/>
      <c r="S5" s="126"/>
      <c r="T5" s="126"/>
    </row>
    <row r="6" spans="1:20" s="129" customFormat="1" ht="22.5" customHeight="1" x14ac:dyDescent="0.25">
      <c r="A6" s="129" t="str">
        <f>CHARMS!F$6</f>
        <v/>
      </c>
      <c r="B6" s="169" t="str">
        <f>HLOOKUP($A6,CHARMS!$A$6:$CQ$89,1,)</f>
        <v/>
      </c>
      <c r="C6" s="169">
        <f>HLOOKUP($A6,CHARMS!$A$6:$CQ$89,9,)</f>
        <v>0</v>
      </c>
      <c r="D6" s="169">
        <f>HLOOKUP($A6,CHARMS!$A$6:$CQ$89,12,)</f>
        <v>0</v>
      </c>
      <c r="E6" s="170">
        <f>HLOOKUP($A6,CHARMS!$A$6:$CQ$89,13,)</f>
        <v>0</v>
      </c>
      <c r="F6" s="169">
        <f>HLOOKUP($A6,CHARMS!$A$6:$CQ$89,14,)</f>
        <v>0</v>
      </c>
      <c r="G6" s="171">
        <f>HLOOKUP($A6,CHARMS!$A$6:$CQ$89,19,)</f>
        <v>0</v>
      </c>
      <c r="H6" s="171">
        <f>HLOOKUP($A6,CHARMS!$A$6:$CQ$89,20,)</f>
        <v>0</v>
      </c>
      <c r="I6" s="171">
        <f>HLOOKUP($A6,CHARMS!$A$6:$CQ$89,21,)</f>
        <v>0</v>
      </c>
      <c r="J6" s="171">
        <f>HLOOKUP($A6,CHARMS!$A$6:$CQ$89,22,)</f>
        <v>0</v>
      </c>
      <c r="K6" s="169">
        <f>HLOOKUP($A6,CHARMS!$A$6:$CQ$89,23,)</f>
        <v>0</v>
      </c>
      <c r="L6" s="130"/>
      <c r="M6" s="130"/>
      <c r="N6" s="130"/>
      <c r="O6" s="130"/>
      <c r="P6" s="130"/>
      <c r="Q6" s="130"/>
      <c r="R6" s="130"/>
      <c r="S6" s="130"/>
      <c r="T6" s="130"/>
    </row>
    <row r="7" spans="1:20" s="129" customFormat="1" ht="22.5" customHeight="1" x14ac:dyDescent="0.25">
      <c r="A7" s="129" t="str">
        <f>CHARMS!I$6</f>
        <v/>
      </c>
      <c r="B7" s="169" t="str">
        <f>HLOOKUP($A7,CHARMS!$A$6:$CQ$89,1,)</f>
        <v/>
      </c>
      <c r="C7" s="169">
        <f>HLOOKUP($A7,CHARMS!$A$6:$CQ$89,9,)</f>
        <v>0</v>
      </c>
      <c r="D7" s="169">
        <f>HLOOKUP($A7,CHARMS!$A$6:$CQ$89,12,)</f>
        <v>0</v>
      </c>
      <c r="E7" s="169">
        <f>HLOOKUP($A7,CHARMS!$A$6:$CQ$89,13,)</f>
        <v>0</v>
      </c>
      <c r="F7" s="169">
        <f>HLOOKUP($A7,CHARMS!$A$6:$CQ$89,14,)</f>
        <v>0</v>
      </c>
      <c r="G7" s="169">
        <f>HLOOKUP($A7,CHARMS!$A$6:$CQ$89,19,)</f>
        <v>0</v>
      </c>
      <c r="H7" s="169">
        <f>HLOOKUP($A7,CHARMS!$A$6:$CQ$89,20,)</f>
        <v>0</v>
      </c>
      <c r="I7" s="169">
        <f>HLOOKUP($A7,CHARMS!$A$6:$CQ$89,21,)</f>
        <v>0</v>
      </c>
      <c r="J7" s="169">
        <f>HLOOKUP($A7,CHARMS!$A$6:$CQ$89,22,)</f>
        <v>0</v>
      </c>
      <c r="K7" s="169">
        <f>HLOOKUP($A7,CHARMS!$A$6:$CQ$89,23,)</f>
        <v>0</v>
      </c>
      <c r="L7" s="130"/>
      <c r="M7" s="130"/>
      <c r="N7" s="130"/>
      <c r="O7" s="130"/>
      <c r="P7" s="130"/>
      <c r="Q7" s="130"/>
      <c r="R7" s="130"/>
      <c r="S7" s="130"/>
      <c r="T7" s="130"/>
    </row>
    <row r="8" spans="1:20" s="129" customFormat="1" ht="22.5" customHeight="1" x14ac:dyDescent="0.25">
      <c r="A8" s="129" t="str">
        <f>CHARMS!L$6</f>
        <v/>
      </c>
      <c r="B8" s="169" t="str">
        <f>HLOOKUP($A8,CHARMS!$A$6:$CQ$89,1,)</f>
        <v/>
      </c>
      <c r="C8" s="169">
        <f>HLOOKUP($A8,CHARMS!$A$6:$CQ$89,9,)</f>
        <v>0</v>
      </c>
      <c r="D8" s="169">
        <f>HLOOKUP($A8,CHARMS!$A$6:$CQ$89,12,)</f>
        <v>0</v>
      </c>
      <c r="E8" s="169">
        <f>HLOOKUP($A8,CHARMS!$A$6:$CQ$89,13,)</f>
        <v>0</v>
      </c>
      <c r="F8" s="169">
        <f>HLOOKUP($A8,CHARMS!$A$6:$CQ$89,14,)</f>
        <v>0</v>
      </c>
      <c r="G8" s="169">
        <f>HLOOKUP($A8,CHARMS!$A$6:$CQ$89,19,)</f>
        <v>0</v>
      </c>
      <c r="H8" s="169">
        <f>HLOOKUP($A8,CHARMS!$A$6:$CQ$89,20,)</f>
        <v>0</v>
      </c>
      <c r="I8" s="169">
        <f>HLOOKUP($A8,CHARMS!$A$6:$CQ$89,21,)</f>
        <v>0</v>
      </c>
      <c r="J8" s="169">
        <f>HLOOKUP($A8,CHARMS!$A$6:$CQ$89,22,)</f>
        <v>0</v>
      </c>
      <c r="K8" s="169">
        <f>HLOOKUP($A8,CHARMS!$A$6:$CQ$89,23,)</f>
        <v>0</v>
      </c>
      <c r="L8" s="130"/>
      <c r="M8" s="130"/>
      <c r="N8" s="130"/>
      <c r="O8" s="130"/>
      <c r="P8" s="130"/>
      <c r="Q8" s="130"/>
      <c r="R8" s="130"/>
      <c r="S8" s="130"/>
      <c r="T8" s="130"/>
    </row>
    <row r="9" spans="1:20" s="129" customFormat="1" ht="22.5" customHeight="1" x14ac:dyDescent="0.25">
      <c r="A9" s="129" t="str">
        <f>CHARMS!O$6</f>
        <v/>
      </c>
      <c r="B9" s="169" t="str">
        <f>HLOOKUP($A9,CHARMS!$A$6:$CQ$89,1,)</f>
        <v/>
      </c>
      <c r="C9" s="169">
        <f>HLOOKUP($A9,CHARMS!$A$6:$CQ$89,9,)</f>
        <v>0</v>
      </c>
      <c r="D9" s="169">
        <f>HLOOKUP($A9,CHARMS!$A$6:$CQ$89,12,)</f>
        <v>0</v>
      </c>
      <c r="E9" s="169">
        <f>HLOOKUP($A9,CHARMS!$A$6:$CQ$89,13,)</f>
        <v>0</v>
      </c>
      <c r="F9" s="169">
        <f>HLOOKUP($A9,CHARMS!$A$6:$CQ$89,14,)</f>
        <v>0</v>
      </c>
      <c r="G9" s="169">
        <f>HLOOKUP($A9,CHARMS!$A$6:$CQ$89,19,)</f>
        <v>0</v>
      </c>
      <c r="H9" s="169">
        <f>HLOOKUP($A9,CHARMS!$A$6:$CQ$89,20,)</f>
        <v>0</v>
      </c>
      <c r="I9" s="169">
        <f>HLOOKUP($A9,CHARMS!$A$6:$CQ$89,21,)</f>
        <v>0</v>
      </c>
      <c r="J9" s="169">
        <f>HLOOKUP($A9,CHARMS!$A$6:$CQ$89,22,)</f>
        <v>0</v>
      </c>
      <c r="K9" s="169">
        <f>HLOOKUP($A9,CHARMS!$A$6:$CQ$89,23,)</f>
        <v>0</v>
      </c>
      <c r="L9" s="130"/>
      <c r="M9" s="130"/>
      <c r="N9" s="130"/>
      <c r="O9" s="130"/>
      <c r="P9" s="130"/>
      <c r="Q9" s="130"/>
      <c r="R9" s="130"/>
      <c r="S9" s="130"/>
      <c r="T9" s="130"/>
    </row>
    <row r="10" spans="1:20" s="129" customFormat="1" ht="22.5" customHeight="1" x14ac:dyDescent="0.2">
      <c r="A10" s="127" t="str">
        <f>CHARMS!R$6</f>
        <v/>
      </c>
      <c r="B10" s="169" t="str">
        <f>HLOOKUP($A10,CHARMS!$A$6:$CQ$89,1,)</f>
        <v/>
      </c>
      <c r="C10" s="169">
        <f>HLOOKUP($A10,CHARMS!$A$6:$CQ$89,9,)</f>
        <v>0</v>
      </c>
      <c r="D10" s="169">
        <f>HLOOKUP($A10,CHARMS!$A$6:$CQ$89,12,)</f>
        <v>0</v>
      </c>
      <c r="E10" s="169">
        <f>HLOOKUP($A10,CHARMS!$A$6:$CQ$89,13,)</f>
        <v>0</v>
      </c>
      <c r="F10" s="169">
        <f>HLOOKUP($A10,CHARMS!$A$6:$CQ$89,14,)</f>
        <v>0</v>
      </c>
      <c r="G10" s="169">
        <f>HLOOKUP($A10,CHARMS!$A$6:$CQ$89,19,)</f>
        <v>0</v>
      </c>
      <c r="H10" s="169">
        <f>HLOOKUP($A10,CHARMS!$A$6:$CQ$89,20,)</f>
        <v>0</v>
      </c>
      <c r="I10" s="169">
        <f>HLOOKUP($A10,CHARMS!$A$6:$CQ$89,21,)</f>
        <v>0</v>
      </c>
      <c r="J10" s="169">
        <f>HLOOKUP($A10,CHARMS!$A$6:$CQ$89,22,)</f>
        <v>0</v>
      </c>
      <c r="K10" s="169">
        <f>HLOOKUP($A10,CHARMS!$A$6:$CQ$89,23,)</f>
        <v>0</v>
      </c>
      <c r="L10" s="130"/>
      <c r="M10" s="130"/>
      <c r="N10" s="130"/>
      <c r="O10" s="130"/>
      <c r="P10" s="130"/>
      <c r="Q10" s="130"/>
      <c r="R10" s="130"/>
      <c r="S10" s="130"/>
      <c r="T10" s="130"/>
    </row>
    <row r="11" spans="1:20" s="129" customFormat="1" ht="22.5" customHeight="1" x14ac:dyDescent="0.2">
      <c r="A11" s="127" t="str">
        <f>CHARMS!U$6</f>
        <v/>
      </c>
      <c r="B11" s="169" t="str">
        <f>HLOOKUP($A11,CHARMS!$A$6:$CQ$89,1,)</f>
        <v/>
      </c>
      <c r="C11" s="169">
        <f>HLOOKUP($A11,CHARMS!$A$6:$CQ$89,9,)</f>
        <v>0</v>
      </c>
      <c r="D11" s="169">
        <f>HLOOKUP($A11,CHARMS!$A$6:$CQ$89,12,)</f>
        <v>0</v>
      </c>
      <c r="E11" s="169">
        <f>HLOOKUP($A11,CHARMS!$A$6:$CQ$89,13,)</f>
        <v>0</v>
      </c>
      <c r="F11" s="169">
        <f>HLOOKUP($A11,CHARMS!$A$6:$CQ$89,14,)</f>
        <v>0</v>
      </c>
      <c r="G11" s="169">
        <f>HLOOKUP($A11,CHARMS!$A$6:$CQ$89,19,)</f>
        <v>0</v>
      </c>
      <c r="H11" s="169">
        <f>HLOOKUP($A11,CHARMS!$A$6:$CQ$89,20,)</f>
        <v>0</v>
      </c>
      <c r="I11" s="169">
        <f>HLOOKUP($A11,CHARMS!$A$6:$CQ$89,21,)</f>
        <v>0</v>
      </c>
      <c r="J11" s="169">
        <f>HLOOKUP($A11,CHARMS!$A$6:$CQ$89,22,)</f>
        <v>0</v>
      </c>
      <c r="K11" s="169">
        <f>HLOOKUP($A11,CHARMS!$A$6:$CQ$89,23,)</f>
        <v>0</v>
      </c>
      <c r="L11" s="130"/>
      <c r="M11" s="130"/>
      <c r="N11" s="130"/>
      <c r="O11" s="130"/>
      <c r="P11" s="130"/>
      <c r="Q11" s="130"/>
      <c r="R11" s="130"/>
      <c r="S11" s="130"/>
      <c r="T11" s="130"/>
    </row>
    <row r="12" spans="1:20" s="129" customFormat="1" ht="22.5" customHeight="1" x14ac:dyDescent="0.2">
      <c r="A12" s="127" t="str">
        <f>CHARMS!X$6</f>
        <v/>
      </c>
      <c r="B12" s="169" t="str">
        <f>HLOOKUP($A12,CHARMS!$A$6:$CQ$89,1,)</f>
        <v/>
      </c>
      <c r="C12" s="169">
        <f>HLOOKUP($A12,CHARMS!$A$6:$CQ$89,9,)</f>
        <v>0</v>
      </c>
      <c r="D12" s="169">
        <f>HLOOKUP($A12,CHARMS!$A$6:$CQ$89,12,)</f>
        <v>0</v>
      </c>
      <c r="E12" s="169">
        <f>HLOOKUP($A12,CHARMS!$A$6:$CQ$89,13,)</f>
        <v>0</v>
      </c>
      <c r="F12" s="169">
        <f>HLOOKUP($A12,CHARMS!$A$6:$CQ$89,14,)</f>
        <v>0</v>
      </c>
      <c r="G12" s="169">
        <f>HLOOKUP($A12,CHARMS!$A$6:$CQ$89,19,)</f>
        <v>0</v>
      </c>
      <c r="H12" s="169">
        <f>HLOOKUP($A12,CHARMS!$A$6:$CQ$89,20,)</f>
        <v>0</v>
      </c>
      <c r="I12" s="169">
        <f>HLOOKUP($A12,CHARMS!$A$6:$CQ$89,21,)</f>
        <v>0</v>
      </c>
      <c r="J12" s="169">
        <f>HLOOKUP($A12,CHARMS!$A$6:$CQ$89,22,)</f>
        <v>0</v>
      </c>
      <c r="K12" s="169">
        <f>HLOOKUP($A12,CHARMS!$A$6:$CQ$89,23,)</f>
        <v>0</v>
      </c>
      <c r="L12" s="130"/>
      <c r="M12" s="130"/>
      <c r="N12" s="130"/>
      <c r="O12" s="130"/>
      <c r="P12" s="130"/>
      <c r="Q12" s="130"/>
      <c r="R12" s="130"/>
      <c r="S12" s="130"/>
      <c r="T12" s="130"/>
    </row>
    <row r="13" spans="1:20" s="129" customFormat="1" ht="22.5" customHeight="1" x14ac:dyDescent="0.2">
      <c r="A13" s="127" t="str">
        <f>CHARMS!AA$6</f>
        <v/>
      </c>
      <c r="B13" s="169" t="str">
        <f>HLOOKUP($A13,CHARMS!$A$6:$CQ$89,1,)</f>
        <v/>
      </c>
      <c r="C13" s="169">
        <f>HLOOKUP($A13,CHARMS!$A$6:$CQ$89,9,)</f>
        <v>0</v>
      </c>
      <c r="D13" s="169">
        <f>HLOOKUP($A13,CHARMS!$A$6:$CQ$89,12,)</f>
        <v>0</v>
      </c>
      <c r="E13" s="169">
        <f>HLOOKUP($A13,CHARMS!$A$6:$CQ$89,13,)</f>
        <v>0</v>
      </c>
      <c r="F13" s="169">
        <f>HLOOKUP($A13,CHARMS!$A$6:$CQ$89,14,)</f>
        <v>0</v>
      </c>
      <c r="G13" s="169">
        <f>HLOOKUP($A13,CHARMS!$A$6:$CQ$89,19,)</f>
        <v>0</v>
      </c>
      <c r="H13" s="169">
        <f>HLOOKUP($A13,CHARMS!$A$6:$CQ$89,20,)</f>
        <v>0</v>
      </c>
      <c r="I13" s="169">
        <f>HLOOKUP($A13,CHARMS!$A$6:$CQ$89,21,)</f>
        <v>0</v>
      </c>
      <c r="J13" s="169">
        <f>HLOOKUP($A13,CHARMS!$A$6:$CQ$89,22,)</f>
        <v>0</v>
      </c>
      <c r="K13" s="169">
        <f>HLOOKUP($A13,CHARMS!$A$6:$CQ$89,23,)</f>
        <v>0</v>
      </c>
      <c r="L13" s="130"/>
      <c r="M13" s="130"/>
      <c r="N13" s="130"/>
      <c r="O13" s="130"/>
      <c r="P13" s="130"/>
      <c r="Q13" s="130"/>
      <c r="R13" s="130"/>
      <c r="S13" s="130"/>
      <c r="T13" s="130"/>
    </row>
    <row r="14" spans="1:20" s="129" customFormat="1" ht="22.5" customHeight="1" x14ac:dyDescent="0.2">
      <c r="A14" s="127" t="str">
        <f>CHARMS!AD$6</f>
        <v/>
      </c>
      <c r="B14" s="169" t="str">
        <f>HLOOKUP($A14,CHARMS!$A$6:$CQ$89,1,)</f>
        <v/>
      </c>
      <c r="C14" s="169">
        <f>HLOOKUP($A14,CHARMS!$A$6:$CQ$89,9,)</f>
        <v>0</v>
      </c>
      <c r="D14" s="169">
        <f>HLOOKUP($A14,CHARMS!$A$6:$CQ$89,12,)</f>
        <v>0</v>
      </c>
      <c r="E14" s="169">
        <f>HLOOKUP($A14,CHARMS!$A$6:$CQ$89,13,)</f>
        <v>0</v>
      </c>
      <c r="F14" s="169">
        <f>HLOOKUP($A14,CHARMS!$A$6:$CQ$89,14,)</f>
        <v>0</v>
      </c>
      <c r="G14" s="169">
        <f>HLOOKUP($A14,CHARMS!$A$6:$CQ$89,19,)</f>
        <v>0</v>
      </c>
      <c r="H14" s="169">
        <f>HLOOKUP($A14,CHARMS!$A$6:$CQ$89,20,)</f>
        <v>0</v>
      </c>
      <c r="I14" s="169">
        <f>HLOOKUP($A14,CHARMS!$A$6:$CQ$89,21,)</f>
        <v>0</v>
      </c>
      <c r="J14" s="169">
        <f>HLOOKUP($A14,CHARMS!$A$6:$CQ$89,22,)</f>
        <v>0</v>
      </c>
      <c r="K14" s="169">
        <f>HLOOKUP($A14,CHARMS!$A$6:$CQ$89,23,)</f>
        <v>0</v>
      </c>
      <c r="L14" s="130"/>
      <c r="M14" s="130"/>
      <c r="N14" s="130"/>
      <c r="O14" s="130"/>
      <c r="P14" s="130"/>
      <c r="Q14" s="130"/>
      <c r="R14" s="130"/>
      <c r="S14" s="130"/>
      <c r="T14" s="130"/>
    </row>
    <row r="15" spans="1:20" s="129" customFormat="1" ht="22.5" customHeight="1" x14ac:dyDescent="0.2">
      <c r="A15" s="127" t="str">
        <f>CHARMS!AG$6</f>
        <v/>
      </c>
      <c r="B15" s="169" t="str">
        <f>HLOOKUP($A15,CHARMS!$A$6:$CQ$89,1,)</f>
        <v/>
      </c>
      <c r="C15" s="169">
        <f>HLOOKUP($A15,CHARMS!$A$6:$CQ$89,9,)</f>
        <v>0</v>
      </c>
      <c r="D15" s="169">
        <f>HLOOKUP($A15,CHARMS!$A$6:$CQ$89,12,)</f>
        <v>0</v>
      </c>
      <c r="E15" s="169">
        <f>HLOOKUP($A15,CHARMS!$A$6:$CQ$89,13,)</f>
        <v>0</v>
      </c>
      <c r="F15" s="169">
        <f>HLOOKUP($A15,CHARMS!$A$6:$CQ$89,14,)</f>
        <v>0</v>
      </c>
      <c r="G15" s="169">
        <f>HLOOKUP($A15,CHARMS!$A$6:$CQ$89,19,)</f>
        <v>0</v>
      </c>
      <c r="H15" s="169">
        <f>HLOOKUP($A15,CHARMS!$A$6:$CQ$89,20,)</f>
        <v>0</v>
      </c>
      <c r="I15" s="169">
        <f>HLOOKUP($A15,CHARMS!$A$6:$CQ$89,21,)</f>
        <v>0</v>
      </c>
      <c r="J15" s="169">
        <f>HLOOKUP($A15,CHARMS!$A$6:$CQ$89,22,)</f>
        <v>0</v>
      </c>
      <c r="K15" s="169">
        <f>HLOOKUP($A15,CHARMS!$A$6:$CQ$89,23,)</f>
        <v>0</v>
      </c>
      <c r="L15" s="130"/>
      <c r="M15" s="130"/>
      <c r="N15" s="130"/>
      <c r="O15" s="130"/>
      <c r="P15" s="130"/>
      <c r="Q15" s="130"/>
      <c r="R15" s="130"/>
      <c r="S15" s="130"/>
      <c r="T15" s="130"/>
    </row>
    <row r="16" spans="1:20" s="127" customFormat="1" ht="22.5" customHeight="1" x14ac:dyDescent="0.2">
      <c r="A16" s="127" t="str">
        <f>CHARMS!AJ$6</f>
        <v/>
      </c>
      <c r="B16" s="169" t="str">
        <f>HLOOKUP($A16,CHARMS!$A$6:$CQ$89,1,)</f>
        <v/>
      </c>
      <c r="C16" s="169">
        <f>HLOOKUP($A16,CHARMS!$A$6:$CQ$89,9,)</f>
        <v>0</v>
      </c>
      <c r="D16" s="169">
        <f>HLOOKUP($A16,CHARMS!$A$6:$CQ$89,12,)</f>
        <v>0</v>
      </c>
      <c r="E16" s="169">
        <f>HLOOKUP($A16,CHARMS!$A$6:$CQ$89,13,)</f>
        <v>0</v>
      </c>
      <c r="F16" s="169">
        <f>HLOOKUP($A16,CHARMS!$A$6:$CQ$89,14,)</f>
        <v>0</v>
      </c>
      <c r="G16" s="169">
        <f>HLOOKUP($A16,CHARMS!$A$6:$CQ$89,19,)</f>
        <v>0</v>
      </c>
      <c r="H16" s="169">
        <f>HLOOKUP($A16,CHARMS!$A$6:$CQ$89,20,)</f>
        <v>0</v>
      </c>
      <c r="I16" s="169">
        <f>HLOOKUP($A16,CHARMS!$A$6:$CQ$89,21,)</f>
        <v>0</v>
      </c>
      <c r="J16" s="169">
        <f>HLOOKUP($A16,CHARMS!$A$6:$CQ$89,22,)</f>
        <v>0</v>
      </c>
      <c r="K16" s="169">
        <f>HLOOKUP($A16,CHARMS!$A$6:$CQ$89,23,)</f>
        <v>0</v>
      </c>
      <c r="L16" s="126"/>
      <c r="M16" s="126"/>
      <c r="N16" s="126"/>
      <c r="O16" s="126"/>
      <c r="P16" s="126"/>
      <c r="Q16" s="126"/>
      <c r="R16" s="126"/>
      <c r="S16" s="126"/>
      <c r="T16" s="126"/>
    </row>
    <row r="17" spans="1:20" s="127" customFormat="1" ht="22.5" customHeight="1" x14ac:dyDescent="0.2">
      <c r="A17" s="127" t="str">
        <f>CHARMS!AM$6</f>
        <v/>
      </c>
      <c r="B17" s="169" t="str">
        <f>HLOOKUP($A17,CHARMS!$A$6:$CQ$89,1,)</f>
        <v/>
      </c>
      <c r="C17" s="169">
        <f>HLOOKUP($A17,CHARMS!$A$6:$CQ$89,9,)</f>
        <v>0</v>
      </c>
      <c r="D17" s="169">
        <f>HLOOKUP($A17,CHARMS!$A$6:$CQ$89,12,)</f>
        <v>0</v>
      </c>
      <c r="E17" s="169">
        <f>HLOOKUP($A17,CHARMS!$A$6:$CQ$89,13,)</f>
        <v>0</v>
      </c>
      <c r="F17" s="169">
        <f>HLOOKUP($A17,CHARMS!$A$6:$CQ$89,14,)</f>
        <v>0</v>
      </c>
      <c r="G17" s="169">
        <f>HLOOKUP($A17,CHARMS!$A$6:$CQ$89,19,)</f>
        <v>0</v>
      </c>
      <c r="H17" s="169">
        <f>HLOOKUP($A17,CHARMS!$A$6:$CQ$89,20,)</f>
        <v>0</v>
      </c>
      <c r="I17" s="169">
        <f>HLOOKUP($A17,CHARMS!$A$6:$CQ$89,21,)</f>
        <v>0</v>
      </c>
      <c r="J17" s="169">
        <f>HLOOKUP($A17,CHARMS!$A$6:$CQ$89,22,)</f>
        <v>0</v>
      </c>
      <c r="K17" s="169">
        <f>HLOOKUP($A17,CHARMS!$A$6:$CQ$89,23,)</f>
        <v>0</v>
      </c>
      <c r="L17" s="126"/>
      <c r="M17" s="126"/>
      <c r="N17" s="126"/>
      <c r="O17" s="126"/>
      <c r="P17" s="126"/>
      <c r="Q17" s="126"/>
      <c r="R17" s="126"/>
      <c r="S17" s="126"/>
      <c r="T17" s="126"/>
    </row>
    <row r="18" spans="1:20" s="127" customFormat="1" ht="22.5" customHeight="1" x14ac:dyDescent="0.2">
      <c r="A18" s="127" t="str">
        <f>CHARMS!AP$6</f>
        <v/>
      </c>
      <c r="B18" s="169" t="str">
        <f>HLOOKUP($A18,CHARMS!$A$6:$CQ$89,1,)</f>
        <v/>
      </c>
      <c r="C18" s="169">
        <f>HLOOKUP($A18,CHARMS!$A$6:$CQ$89,9,)</f>
        <v>0</v>
      </c>
      <c r="D18" s="169">
        <f>HLOOKUP($A18,CHARMS!$A$6:$CQ$89,12,)</f>
        <v>0</v>
      </c>
      <c r="E18" s="169">
        <f>HLOOKUP($A18,CHARMS!$A$6:$CQ$89,13,)</f>
        <v>0</v>
      </c>
      <c r="F18" s="169">
        <f>HLOOKUP($A18,CHARMS!$A$6:$CQ$89,14,)</f>
        <v>0</v>
      </c>
      <c r="G18" s="169">
        <f>HLOOKUP($A18,CHARMS!$A$6:$CQ$89,19,)</f>
        <v>0</v>
      </c>
      <c r="H18" s="169">
        <f>HLOOKUP($A18,CHARMS!$A$6:$CQ$89,20,)</f>
        <v>0</v>
      </c>
      <c r="I18" s="169">
        <f>HLOOKUP($A18,CHARMS!$A$6:$CQ$89,21,)</f>
        <v>0</v>
      </c>
      <c r="J18" s="169">
        <f>HLOOKUP($A18,CHARMS!$A$6:$CQ$89,22,)</f>
        <v>0</v>
      </c>
      <c r="K18" s="169">
        <f>HLOOKUP($A18,CHARMS!$A$6:$CQ$89,23,)</f>
        <v>0</v>
      </c>
      <c r="L18" s="126"/>
      <c r="M18" s="126"/>
      <c r="N18" s="126"/>
      <c r="O18" s="126"/>
      <c r="P18" s="126"/>
      <c r="Q18" s="126"/>
      <c r="R18" s="126"/>
      <c r="S18" s="126"/>
      <c r="T18" s="126"/>
    </row>
    <row r="19" spans="1:20" s="127" customFormat="1" ht="22.5" customHeight="1" x14ac:dyDescent="0.2">
      <c r="A19" s="127" t="str">
        <f>CHARMS!AS$6</f>
        <v/>
      </c>
      <c r="B19" s="169" t="str">
        <f>HLOOKUP($A19,CHARMS!$A$6:$CQ$89,1,)</f>
        <v/>
      </c>
      <c r="C19" s="169">
        <f>HLOOKUP($A19,CHARMS!$A$6:$CQ$89,9,)</f>
        <v>0</v>
      </c>
      <c r="D19" s="169">
        <f>HLOOKUP($A19,CHARMS!$A$6:$CQ$89,12,)</f>
        <v>0</v>
      </c>
      <c r="E19" s="169">
        <f>HLOOKUP($A19,CHARMS!$A$6:$CQ$89,13,)</f>
        <v>0</v>
      </c>
      <c r="F19" s="169">
        <f>HLOOKUP($A19,CHARMS!$A$6:$CQ$89,14,)</f>
        <v>0</v>
      </c>
      <c r="G19" s="169">
        <f>HLOOKUP($A19,CHARMS!$A$6:$CQ$89,19,)</f>
        <v>0</v>
      </c>
      <c r="H19" s="169">
        <f>HLOOKUP($A19,CHARMS!$A$6:$CQ$89,20,)</f>
        <v>0</v>
      </c>
      <c r="I19" s="169">
        <f>HLOOKUP($A19,CHARMS!$A$6:$CQ$89,21,)</f>
        <v>0</v>
      </c>
      <c r="J19" s="169">
        <f>HLOOKUP($A19,CHARMS!$A$6:$CQ$89,22,)</f>
        <v>0</v>
      </c>
      <c r="K19" s="169">
        <f>HLOOKUP($A19,CHARMS!$A$6:$CQ$89,23,)</f>
        <v>0</v>
      </c>
      <c r="L19" s="126"/>
      <c r="M19" s="126"/>
      <c r="N19" s="126"/>
      <c r="O19" s="126"/>
      <c r="P19" s="126"/>
      <c r="Q19" s="126"/>
      <c r="R19" s="126"/>
      <c r="S19" s="126"/>
      <c r="T19" s="126"/>
    </row>
    <row r="20" spans="1:20" s="127" customFormat="1" ht="22.5" customHeight="1" x14ac:dyDescent="0.2">
      <c r="A20" s="127" t="str">
        <f>CHARMS!AV$6</f>
        <v/>
      </c>
      <c r="B20" s="169" t="str">
        <f>HLOOKUP($A20,CHARMS!$A$6:$CQ$89,1,)</f>
        <v/>
      </c>
      <c r="C20" s="169">
        <f>HLOOKUP($A20,CHARMS!$A$6:$CQ$89,9,)</f>
        <v>0</v>
      </c>
      <c r="D20" s="169">
        <f>HLOOKUP($A20,CHARMS!$A$6:$CQ$89,12,)</f>
        <v>0</v>
      </c>
      <c r="E20" s="169">
        <f>HLOOKUP($A20,CHARMS!$A$6:$CQ$89,13,)</f>
        <v>0</v>
      </c>
      <c r="F20" s="169">
        <f>HLOOKUP($A20,CHARMS!$A$6:$CQ$89,14,)</f>
        <v>0</v>
      </c>
      <c r="G20" s="169">
        <f>HLOOKUP($A20,CHARMS!$A$6:$CQ$89,19,)</f>
        <v>0</v>
      </c>
      <c r="H20" s="169">
        <f>HLOOKUP($A20,CHARMS!$A$6:$CQ$89,20,)</f>
        <v>0</v>
      </c>
      <c r="I20" s="169">
        <f>HLOOKUP($A20,CHARMS!$A$6:$CQ$89,21,)</f>
        <v>0</v>
      </c>
      <c r="J20" s="169">
        <f>HLOOKUP($A20,CHARMS!$A$6:$CQ$89,22,)</f>
        <v>0</v>
      </c>
      <c r="K20" s="169">
        <f>HLOOKUP($A20,CHARMS!$A$6:$CQ$89,23,)</f>
        <v>0</v>
      </c>
      <c r="L20" s="126"/>
      <c r="M20" s="126"/>
      <c r="N20" s="126"/>
      <c r="O20" s="126"/>
      <c r="P20" s="126"/>
      <c r="Q20" s="126"/>
      <c r="R20" s="126"/>
      <c r="S20" s="126"/>
      <c r="T20" s="126"/>
    </row>
    <row r="21" spans="1:20" s="127" customFormat="1" ht="22.5" customHeight="1" x14ac:dyDescent="0.2">
      <c r="A21" s="127" t="str">
        <f>CHARMS!AY$6</f>
        <v/>
      </c>
      <c r="B21" s="169" t="str">
        <f>HLOOKUP($A21,CHARMS!$A$6:$CQ$89,1,)</f>
        <v/>
      </c>
      <c r="C21" s="169">
        <f>HLOOKUP($A21,CHARMS!$A$6:$CQ$89,9,)</f>
        <v>0</v>
      </c>
      <c r="D21" s="169">
        <f>HLOOKUP($A21,CHARMS!$A$6:$CQ$89,12,)</f>
        <v>0</v>
      </c>
      <c r="E21" s="169">
        <f>HLOOKUP($A21,CHARMS!$A$6:$CQ$89,13,)</f>
        <v>0</v>
      </c>
      <c r="F21" s="169">
        <f>HLOOKUP($A21,CHARMS!$A$6:$CQ$89,14,)</f>
        <v>0</v>
      </c>
      <c r="G21" s="169">
        <f>HLOOKUP($A21,CHARMS!$A$6:$CQ$89,19,)</f>
        <v>0</v>
      </c>
      <c r="H21" s="169">
        <f>HLOOKUP($A21,CHARMS!$A$6:$CQ$89,20,)</f>
        <v>0</v>
      </c>
      <c r="I21" s="169">
        <f>HLOOKUP($A21,CHARMS!$A$6:$CQ$89,21,)</f>
        <v>0</v>
      </c>
      <c r="J21" s="169">
        <f>HLOOKUP($A21,CHARMS!$A$6:$CQ$89,22,)</f>
        <v>0</v>
      </c>
      <c r="K21" s="169">
        <f>HLOOKUP($A21,CHARMS!$A$6:$CQ$89,23,)</f>
        <v>0</v>
      </c>
      <c r="L21" s="126"/>
      <c r="M21" s="126"/>
      <c r="N21" s="126"/>
      <c r="O21" s="126"/>
      <c r="P21" s="126"/>
      <c r="Q21" s="126"/>
      <c r="R21" s="126"/>
      <c r="S21" s="126"/>
      <c r="T21" s="126"/>
    </row>
    <row r="22" spans="1:20" s="127" customFormat="1" ht="22.5" customHeight="1" x14ac:dyDescent="0.2">
      <c r="A22" s="127" t="str">
        <f>CHARMS!BB$6</f>
        <v/>
      </c>
      <c r="B22" s="169" t="str">
        <f>HLOOKUP($A22,CHARMS!$A$6:$CQ$89,1,)</f>
        <v/>
      </c>
      <c r="C22" s="169">
        <f>HLOOKUP($A22,CHARMS!$A$6:$CQ$89,9,)</f>
        <v>0</v>
      </c>
      <c r="D22" s="169">
        <f>HLOOKUP($A22,CHARMS!$A$6:$CQ$89,12,)</f>
        <v>0</v>
      </c>
      <c r="E22" s="169">
        <f>HLOOKUP($A22,CHARMS!$A$6:$CQ$89,13,)</f>
        <v>0</v>
      </c>
      <c r="F22" s="169">
        <f>HLOOKUP($A22,CHARMS!$A$6:$CQ$89,14,)</f>
        <v>0</v>
      </c>
      <c r="G22" s="169">
        <f>HLOOKUP($A22,CHARMS!$A$6:$CQ$89,19,)</f>
        <v>0</v>
      </c>
      <c r="H22" s="169">
        <f>HLOOKUP($A22,CHARMS!$A$6:$CQ$89,20,)</f>
        <v>0</v>
      </c>
      <c r="I22" s="169">
        <f>HLOOKUP($A22,CHARMS!$A$6:$CQ$89,21,)</f>
        <v>0</v>
      </c>
      <c r="J22" s="169">
        <f>HLOOKUP($A22,CHARMS!$A$6:$CQ$89,22,)</f>
        <v>0</v>
      </c>
      <c r="K22" s="169">
        <f>HLOOKUP($A22,CHARMS!$A$6:$CQ$89,23,)</f>
        <v>0</v>
      </c>
      <c r="L22" s="126"/>
      <c r="M22" s="126"/>
      <c r="N22" s="126"/>
      <c r="O22" s="126"/>
      <c r="P22" s="126"/>
      <c r="Q22" s="126"/>
      <c r="R22" s="126"/>
      <c r="S22" s="126"/>
      <c r="T22" s="126"/>
    </row>
    <row r="23" spans="1:20" s="127" customFormat="1" ht="22.5" customHeight="1" x14ac:dyDescent="0.2">
      <c r="A23" s="127" t="str">
        <f>CHARMS!BE$6</f>
        <v/>
      </c>
      <c r="B23" s="169" t="str">
        <f>HLOOKUP($A23,CHARMS!$A$6:$CQ$89,1,)</f>
        <v/>
      </c>
      <c r="C23" s="169">
        <f>HLOOKUP($A23,CHARMS!$A$6:$CQ$89,9,)</f>
        <v>0</v>
      </c>
      <c r="D23" s="169">
        <f>HLOOKUP($A23,CHARMS!$A$6:$CQ$89,12,)</f>
        <v>0</v>
      </c>
      <c r="E23" s="169">
        <f>HLOOKUP($A23,CHARMS!$A$6:$CQ$89,13,)</f>
        <v>0</v>
      </c>
      <c r="F23" s="169">
        <f>HLOOKUP($A23,CHARMS!$A$6:$CQ$89,14,)</f>
        <v>0</v>
      </c>
      <c r="G23" s="169">
        <f>HLOOKUP($A23,CHARMS!$A$6:$CQ$89,19,)</f>
        <v>0</v>
      </c>
      <c r="H23" s="169">
        <f>HLOOKUP($A23,CHARMS!$A$6:$CQ$89,20,)</f>
        <v>0</v>
      </c>
      <c r="I23" s="169">
        <f>HLOOKUP($A23,CHARMS!$A$6:$CQ$89,21,)</f>
        <v>0</v>
      </c>
      <c r="J23" s="169">
        <f>HLOOKUP($A23,CHARMS!$A$6:$CQ$89,22,)</f>
        <v>0</v>
      </c>
      <c r="K23" s="169">
        <f>HLOOKUP($A23,CHARMS!$A$6:$CQ$89,23,)</f>
        <v>0</v>
      </c>
      <c r="L23" s="126"/>
      <c r="M23" s="126"/>
      <c r="N23" s="126"/>
      <c r="O23" s="126"/>
      <c r="P23" s="126"/>
      <c r="Q23" s="126"/>
      <c r="R23" s="126"/>
      <c r="S23" s="126"/>
      <c r="T23" s="126"/>
    </row>
    <row r="24" spans="1:20" s="127" customFormat="1" ht="22.5" customHeight="1" x14ac:dyDescent="0.2">
      <c r="A24" s="127" t="str">
        <f>CHARMS!BH$6</f>
        <v/>
      </c>
      <c r="B24" s="169" t="str">
        <f>HLOOKUP($A24,CHARMS!$A$6:$CQ$89,1,)</f>
        <v/>
      </c>
      <c r="C24" s="169">
        <f>HLOOKUP($A24,CHARMS!$A$6:$CQ$89,9,)</f>
        <v>0</v>
      </c>
      <c r="D24" s="169">
        <f>HLOOKUP($A24,CHARMS!$A$6:$CQ$89,12,)</f>
        <v>0</v>
      </c>
      <c r="E24" s="169">
        <f>HLOOKUP($A24,CHARMS!$A$6:$CQ$89,13,)</f>
        <v>0</v>
      </c>
      <c r="F24" s="169">
        <f>HLOOKUP($A24,CHARMS!$A$6:$CQ$89,14,)</f>
        <v>0</v>
      </c>
      <c r="G24" s="169">
        <f>HLOOKUP($A24,CHARMS!$A$6:$CQ$89,19,)</f>
        <v>0</v>
      </c>
      <c r="H24" s="169">
        <f>HLOOKUP($A24,CHARMS!$A$6:$CQ$89,20,)</f>
        <v>0</v>
      </c>
      <c r="I24" s="169">
        <f>HLOOKUP($A24,CHARMS!$A$6:$CQ$89,21,)</f>
        <v>0</v>
      </c>
      <c r="J24" s="169">
        <f>HLOOKUP($A24,CHARMS!$A$6:$CQ$89,22,)</f>
        <v>0</v>
      </c>
      <c r="K24" s="169">
        <f>HLOOKUP($A24,CHARMS!$A$6:$CQ$89,23,)</f>
        <v>0</v>
      </c>
      <c r="L24" s="126"/>
      <c r="M24" s="126"/>
      <c r="N24" s="126"/>
      <c r="O24" s="126"/>
      <c r="P24" s="126"/>
      <c r="Q24" s="126"/>
      <c r="R24" s="126"/>
      <c r="S24" s="126"/>
      <c r="T24" s="126"/>
    </row>
    <row r="25" spans="1:20" s="127" customFormat="1" ht="22.5" customHeight="1" x14ac:dyDescent="0.2">
      <c r="A25" s="127" t="str">
        <f>CHARMS!BK$6</f>
        <v/>
      </c>
      <c r="B25" s="169" t="str">
        <f>HLOOKUP($A25,CHARMS!$A$6:$CQ$89,1,)</f>
        <v/>
      </c>
      <c r="C25" s="169">
        <f>HLOOKUP($A25,CHARMS!$A$6:$CQ$89,9,)</f>
        <v>0</v>
      </c>
      <c r="D25" s="169">
        <f>HLOOKUP($A25,CHARMS!$A$6:$CQ$89,12,)</f>
        <v>0</v>
      </c>
      <c r="E25" s="169">
        <f>HLOOKUP($A25,CHARMS!$A$6:$CQ$89,13,)</f>
        <v>0</v>
      </c>
      <c r="F25" s="169">
        <f>HLOOKUP($A25,CHARMS!$A$6:$CQ$89,14,)</f>
        <v>0</v>
      </c>
      <c r="G25" s="169">
        <f>HLOOKUP($A25,CHARMS!$A$6:$CQ$89,19,)</f>
        <v>0</v>
      </c>
      <c r="H25" s="169">
        <f>HLOOKUP($A25,CHARMS!$A$6:$CQ$89,20,)</f>
        <v>0</v>
      </c>
      <c r="I25" s="169">
        <f>HLOOKUP($A25,CHARMS!$A$6:$CQ$89,21,)</f>
        <v>0</v>
      </c>
      <c r="J25" s="169">
        <f>HLOOKUP($A25,CHARMS!$A$6:$CQ$89,22,)</f>
        <v>0</v>
      </c>
      <c r="K25" s="169">
        <f>HLOOKUP($A25,CHARMS!$A$6:$CQ$89,23,)</f>
        <v>0</v>
      </c>
      <c r="L25" s="126"/>
      <c r="M25" s="126"/>
      <c r="N25" s="126"/>
      <c r="O25" s="126"/>
      <c r="P25" s="126"/>
      <c r="Q25" s="126"/>
      <c r="R25" s="126"/>
      <c r="S25" s="126"/>
      <c r="T25" s="126"/>
    </row>
    <row r="26" spans="1:20" s="127" customFormat="1" ht="22.5" customHeight="1" x14ac:dyDescent="0.2">
      <c r="A26" s="127" t="str">
        <f>CHARMS!BN$6</f>
        <v/>
      </c>
      <c r="B26" s="169" t="str">
        <f>HLOOKUP($A26,CHARMS!$A$6:$CQ$89,1,)</f>
        <v/>
      </c>
      <c r="C26" s="169">
        <f>HLOOKUP($A26,CHARMS!$A$6:$CQ$89,9,)</f>
        <v>0</v>
      </c>
      <c r="D26" s="169">
        <f>HLOOKUP($A26,CHARMS!$A$6:$CQ$89,12,)</f>
        <v>0</v>
      </c>
      <c r="E26" s="169">
        <f>HLOOKUP($A26,CHARMS!$A$6:$CQ$89,13,)</f>
        <v>0</v>
      </c>
      <c r="F26" s="169">
        <f>HLOOKUP($A26,CHARMS!$A$6:$CQ$89,14,)</f>
        <v>0</v>
      </c>
      <c r="G26" s="169">
        <f>HLOOKUP($A26,CHARMS!$A$6:$CQ$89,19,)</f>
        <v>0</v>
      </c>
      <c r="H26" s="169">
        <f>HLOOKUP($A26,CHARMS!$A$6:$CQ$89,20,)</f>
        <v>0</v>
      </c>
      <c r="I26" s="169">
        <f>HLOOKUP($A26,CHARMS!$A$6:$CQ$89,21,)</f>
        <v>0</v>
      </c>
      <c r="J26" s="169">
        <f>HLOOKUP($A26,CHARMS!$A$6:$CQ$89,22,)</f>
        <v>0</v>
      </c>
      <c r="K26" s="169">
        <f>HLOOKUP($A26,CHARMS!$A$6:$CQ$89,23,)</f>
        <v>0</v>
      </c>
      <c r="L26" s="126"/>
      <c r="M26" s="126"/>
      <c r="N26" s="126"/>
      <c r="O26" s="126"/>
      <c r="P26" s="126"/>
      <c r="Q26" s="126"/>
      <c r="R26" s="126"/>
      <c r="S26" s="126"/>
      <c r="T26" s="126"/>
    </row>
    <row r="27" spans="1:20" s="127" customFormat="1" ht="22.5" customHeight="1" x14ac:dyDescent="0.2">
      <c r="A27" s="127" t="str">
        <f>CHARMS!BQ$6</f>
        <v/>
      </c>
      <c r="B27" s="169" t="str">
        <f>HLOOKUP($A27,CHARMS!$A$6:$CQ$89,1,)</f>
        <v/>
      </c>
      <c r="C27" s="169">
        <f>HLOOKUP($A27,CHARMS!$A$6:$CQ$89,9,)</f>
        <v>0</v>
      </c>
      <c r="D27" s="169">
        <f>HLOOKUP($A27,CHARMS!$A$6:$CQ$89,12,)</f>
        <v>0</v>
      </c>
      <c r="E27" s="169">
        <f>HLOOKUP($A27,CHARMS!$A$6:$CQ$89,13,)</f>
        <v>0</v>
      </c>
      <c r="F27" s="169">
        <f>HLOOKUP($A27,CHARMS!$A$6:$CQ$89,14,)</f>
        <v>0</v>
      </c>
      <c r="G27" s="169">
        <f>HLOOKUP($A27,CHARMS!$A$6:$CQ$89,19,)</f>
        <v>0</v>
      </c>
      <c r="H27" s="169">
        <f>HLOOKUP($A27,CHARMS!$A$6:$CQ$89,20,)</f>
        <v>0</v>
      </c>
      <c r="I27" s="169">
        <f>HLOOKUP($A27,CHARMS!$A$6:$CQ$89,21,)</f>
        <v>0</v>
      </c>
      <c r="J27" s="169">
        <f>HLOOKUP($A27,CHARMS!$A$6:$CQ$89,22,)</f>
        <v>0</v>
      </c>
      <c r="K27" s="169">
        <f>HLOOKUP($A27,CHARMS!$A$6:$CQ$89,23,)</f>
        <v>0</v>
      </c>
      <c r="L27" s="126"/>
      <c r="M27" s="126"/>
      <c r="N27" s="126"/>
      <c r="O27" s="126"/>
      <c r="P27" s="126"/>
      <c r="Q27" s="126"/>
      <c r="R27" s="126"/>
      <c r="S27" s="126"/>
      <c r="T27" s="126"/>
    </row>
    <row r="28" spans="1:20" s="127" customFormat="1" ht="22.5" customHeight="1" x14ac:dyDescent="0.2">
      <c r="A28" s="127" t="str">
        <f>CHARMS!BT$6</f>
        <v/>
      </c>
      <c r="B28" s="169" t="str">
        <f>HLOOKUP($A28,CHARMS!$A$6:$CQ$89,1,)</f>
        <v/>
      </c>
      <c r="C28" s="169">
        <f>HLOOKUP($A28,CHARMS!$A$6:$CQ$89,9,)</f>
        <v>0</v>
      </c>
      <c r="D28" s="169">
        <f>HLOOKUP($A28,CHARMS!$A$6:$CQ$89,12,)</f>
        <v>0</v>
      </c>
      <c r="E28" s="169">
        <f>HLOOKUP($A28,CHARMS!$A$6:$CQ$89,13,)</f>
        <v>0</v>
      </c>
      <c r="F28" s="169">
        <f>HLOOKUP($A28,CHARMS!$A$6:$CQ$89,14,)</f>
        <v>0</v>
      </c>
      <c r="G28" s="169">
        <f>HLOOKUP($A28,CHARMS!$A$6:$CQ$89,19,)</f>
        <v>0</v>
      </c>
      <c r="H28" s="169">
        <f>HLOOKUP($A28,CHARMS!$A$6:$CQ$89,20,)</f>
        <v>0</v>
      </c>
      <c r="I28" s="169">
        <f>HLOOKUP($A28,CHARMS!$A$6:$CQ$89,21,)</f>
        <v>0</v>
      </c>
      <c r="J28" s="169">
        <f>HLOOKUP($A28,CHARMS!$A$6:$CQ$89,22,)</f>
        <v>0</v>
      </c>
      <c r="K28" s="169">
        <f>HLOOKUP($A28,CHARMS!$A$6:$CQ$89,23,)</f>
        <v>0</v>
      </c>
      <c r="L28" s="126"/>
      <c r="M28" s="126"/>
      <c r="N28" s="126"/>
      <c r="O28" s="126"/>
      <c r="P28" s="126"/>
      <c r="Q28" s="126"/>
      <c r="R28" s="126"/>
      <c r="S28" s="126"/>
      <c r="T28" s="126"/>
    </row>
    <row r="29" spans="1:20" s="127" customFormat="1" ht="22.5" customHeight="1" x14ac:dyDescent="0.2">
      <c r="A29" s="127" t="str">
        <f>CHARMS!BW$6</f>
        <v/>
      </c>
      <c r="B29" s="169" t="str">
        <f>HLOOKUP($A29,CHARMS!$A$6:$CQ$89,1,)</f>
        <v/>
      </c>
      <c r="C29" s="169">
        <f>HLOOKUP($A29,CHARMS!$A$6:$CQ$89,9,)</f>
        <v>0</v>
      </c>
      <c r="D29" s="169">
        <f>HLOOKUP($A29,CHARMS!$A$6:$CQ$89,12,)</f>
        <v>0</v>
      </c>
      <c r="E29" s="169">
        <f>HLOOKUP($A29,CHARMS!$A$6:$CQ$89,13,)</f>
        <v>0</v>
      </c>
      <c r="F29" s="169">
        <f>HLOOKUP($A29,CHARMS!$A$6:$CQ$89,14,)</f>
        <v>0</v>
      </c>
      <c r="G29" s="169">
        <f>HLOOKUP($A29,CHARMS!$A$6:$CQ$89,19,)</f>
        <v>0</v>
      </c>
      <c r="H29" s="169">
        <f>HLOOKUP($A29,CHARMS!$A$6:$CQ$89,20,)</f>
        <v>0</v>
      </c>
      <c r="I29" s="169">
        <f>HLOOKUP($A29,CHARMS!$A$6:$CQ$89,21,)</f>
        <v>0</v>
      </c>
      <c r="J29" s="169">
        <f>HLOOKUP($A29,CHARMS!$A$6:$CQ$89,22,)</f>
        <v>0</v>
      </c>
      <c r="K29" s="169">
        <f>HLOOKUP($A29,CHARMS!$A$6:$CQ$89,23,)</f>
        <v>0</v>
      </c>
      <c r="L29" s="126"/>
      <c r="M29" s="126"/>
      <c r="N29" s="126"/>
      <c r="O29" s="126"/>
      <c r="P29" s="126"/>
      <c r="Q29" s="126"/>
      <c r="R29" s="126"/>
      <c r="S29" s="126"/>
      <c r="T29" s="126"/>
    </row>
    <row r="30" spans="1:20" s="127" customFormat="1" ht="22.5" customHeight="1" x14ac:dyDescent="0.2">
      <c r="A30" s="127" t="str">
        <f>CHARMS!BZ$6</f>
        <v/>
      </c>
      <c r="B30" s="169" t="str">
        <f>HLOOKUP($A30,CHARMS!$A$6:$CQ$89,1,)</f>
        <v/>
      </c>
      <c r="C30" s="169">
        <f>HLOOKUP($A30,CHARMS!$A$6:$CQ$89,9,)</f>
        <v>0</v>
      </c>
      <c r="D30" s="169">
        <f>HLOOKUP($A30,CHARMS!$A$6:$CQ$89,12,)</f>
        <v>0</v>
      </c>
      <c r="E30" s="169">
        <f>HLOOKUP($A30,CHARMS!$A$6:$CQ$89,13,)</f>
        <v>0</v>
      </c>
      <c r="F30" s="169">
        <f>HLOOKUP($A30,CHARMS!$A$6:$CQ$89,14,)</f>
        <v>0</v>
      </c>
      <c r="G30" s="169">
        <f>HLOOKUP($A30,CHARMS!$A$6:$CQ$89,19,)</f>
        <v>0</v>
      </c>
      <c r="H30" s="169">
        <f>HLOOKUP($A30,CHARMS!$A$6:$CQ$89,20,)</f>
        <v>0</v>
      </c>
      <c r="I30" s="169">
        <f>HLOOKUP($A30,CHARMS!$A$6:$CQ$89,21,)</f>
        <v>0</v>
      </c>
      <c r="J30" s="169">
        <f>HLOOKUP($A30,CHARMS!$A$6:$CQ$89,22,)</f>
        <v>0</v>
      </c>
      <c r="K30" s="169">
        <f>HLOOKUP($A30,CHARMS!$A$6:$CQ$89,23,)</f>
        <v>0</v>
      </c>
      <c r="L30" s="126"/>
      <c r="M30" s="126"/>
      <c r="N30" s="126"/>
      <c r="O30" s="126"/>
      <c r="P30" s="126"/>
      <c r="Q30" s="126"/>
      <c r="R30" s="126"/>
      <c r="S30" s="126"/>
      <c r="T30" s="126"/>
    </row>
    <row r="31" spans="1:20" s="127" customFormat="1" ht="22.5" customHeight="1" x14ac:dyDescent="0.2">
      <c r="A31" s="127" t="str">
        <f>CHARMS!CC$6</f>
        <v/>
      </c>
      <c r="B31" s="169" t="str">
        <f>HLOOKUP($A31,CHARMS!$A$6:$CQ$89,1,)</f>
        <v/>
      </c>
      <c r="C31" s="169">
        <f>HLOOKUP($A31,CHARMS!$A$6:$CQ$89,9,)</f>
        <v>0</v>
      </c>
      <c r="D31" s="169">
        <f>HLOOKUP($A31,CHARMS!$A$6:$CQ$89,12,)</f>
        <v>0</v>
      </c>
      <c r="E31" s="169">
        <f>HLOOKUP($A31,CHARMS!$A$6:$CQ$89,13,)</f>
        <v>0</v>
      </c>
      <c r="F31" s="169">
        <f>HLOOKUP($A31,CHARMS!$A$6:$CQ$89,14,)</f>
        <v>0</v>
      </c>
      <c r="G31" s="169">
        <f>HLOOKUP($A31,CHARMS!$A$6:$CQ$89,19,)</f>
        <v>0</v>
      </c>
      <c r="H31" s="169">
        <f>HLOOKUP($A31,CHARMS!$A$6:$CQ$89,20,)</f>
        <v>0</v>
      </c>
      <c r="I31" s="169">
        <f>HLOOKUP($A31,CHARMS!$A$6:$CQ$89,21,)</f>
        <v>0</v>
      </c>
      <c r="J31" s="169">
        <f>HLOOKUP($A31,CHARMS!$A$6:$CQ$89,22,)</f>
        <v>0</v>
      </c>
      <c r="K31" s="169">
        <f>HLOOKUP($A31,CHARMS!$A$6:$CQ$89,23,)</f>
        <v>0</v>
      </c>
      <c r="L31" s="126"/>
      <c r="M31" s="126"/>
      <c r="N31" s="126"/>
      <c r="O31" s="126"/>
      <c r="P31" s="126"/>
      <c r="Q31" s="126"/>
      <c r="R31" s="126"/>
      <c r="S31" s="126"/>
      <c r="T31" s="126"/>
    </row>
    <row r="32" spans="1:20" s="127" customFormat="1" ht="22.5" customHeight="1" x14ac:dyDescent="0.2">
      <c r="A32" s="127" t="str">
        <f>CHARMS!CF$6</f>
        <v/>
      </c>
      <c r="B32" s="169" t="str">
        <f>HLOOKUP($A32,CHARMS!$A$6:$CQ$89,1,)</f>
        <v/>
      </c>
      <c r="C32" s="169">
        <f>HLOOKUP($A32,CHARMS!$A$6:$CQ$89,9,)</f>
        <v>0</v>
      </c>
      <c r="D32" s="169">
        <f>HLOOKUP($A32,CHARMS!$A$6:$CQ$89,12,)</f>
        <v>0</v>
      </c>
      <c r="E32" s="169">
        <f>HLOOKUP($A32,CHARMS!$A$6:$CQ$89,13,)</f>
        <v>0</v>
      </c>
      <c r="F32" s="169">
        <f>HLOOKUP($A32,CHARMS!$A$6:$CQ$89,14,)</f>
        <v>0</v>
      </c>
      <c r="G32" s="169">
        <f>HLOOKUP($A32,CHARMS!$A$6:$CQ$89,19,)</f>
        <v>0</v>
      </c>
      <c r="H32" s="169">
        <f>HLOOKUP($A32,CHARMS!$A$6:$CQ$89,20,)</f>
        <v>0</v>
      </c>
      <c r="I32" s="169">
        <f>HLOOKUP($A32,CHARMS!$A$6:$CQ$89,21,)</f>
        <v>0</v>
      </c>
      <c r="J32" s="169">
        <f>HLOOKUP($A32,CHARMS!$A$6:$CQ$89,22,)</f>
        <v>0</v>
      </c>
      <c r="K32" s="169">
        <f>HLOOKUP($A32,CHARMS!$A$6:$CQ$89,23,)</f>
        <v>0</v>
      </c>
      <c r="L32" s="126"/>
      <c r="M32" s="126"/>
      <c r="N32" s="126"/>
      <c r="O32" s="126"/>
      <c r="P32" s="126"/>
      <c r="Q32" s="126"/>
      <c r="R32" s="126"/>
      <c r="S32" s="126"/>
      <c r="T32" s="126"/>
    </row>
    <row r="33" spans="1:20" s="127" customFormat="1" ht="22.5" customHeight="1" x14ac:dyDescent="0.2">
      <c r="A33" s="127" t="str">
        <f>CHARMS!CI$6</f>
        <v/>
      </c>
      <c r="B33" s="169" t="str">
        <f>HLOOKUP($A33,CHARMS!$A$6:$CQ$89,1,)</f>
        <v/>
      </c>
      <c r="C33" s="169">
        <f>HLOOKUP($A33,CHARMS!$A$6:$CQ$89,9,)</f>
        <v>0</v>
      </c>
      <c r="D33" s="169">
        <f>HLOOKUP($A33,CHARMS!$A$6:$CQ$89,12,)</f>
        <v>0</v>
      </c>
      <c r="E33" s="169">
        <f>HLOOKUP($A33,CHARMS!$A$6:$CQ$89,13,)</f>
        <v>0</v>
      </c>
      <c r="F33" s="169">
        <f>HLOOKUP($A33,CHARMS!$A$6:$CQ$89,14,)</f>
        <v>0</v>
      </c>
      <c r="G33" s="169">
        <f>HLOOKUP($A33,CHARMS!$A$6:$CQ$89,19,)</f>
        <v>0</v>
      </c>
      <c r="H33" s="169">
        <f>HLOOKUP($A33,CHARMS!$A$6:$CQ$89,20,)</f>
        <v>0</v>
      </c>
      <c r="I33" s="169">
        <f>HLOOKUP($A33,CHARMS!$A$6:$CQ$89,21,)</f>
        <v>0</v>
      </c>
      <c r="J33" s="169">
        <f>HLOOKUP($A33,CHARMS!$A$6:$CQ$89,22,)</f>
        <v>0</v>
      </c>
      <c r="K33" s="169">
        <f>HLOOKUP($A33,CHARMS!$A$6:$CQ$89,23,)</f>
        <v>0</v>
      </c>
      <c r="L33" s="126"/>
      <c r="M33" s="126"/>
      <c r="N33" s="126"/>
      <c r="O33" s="126"/>
      <c r="P33" s="126"/>
      <c r="Q33" s="126"/>
      <c r="R33" s="126"/>
      <c r="S33" s="126"/>
      <c r="T33" s="126"/>
    </row>
    <row r="34" spans="1:20" s="127" customFormat="1" ht="22.5" customHeight="1" x14ac:dyDescent="0.2">
      <c r="A34" s="127" t="str">
        <f>CHARMS!CL$6</f>
        <v/>
      </c>
      <c r="B34" s="169" t="str">
        <f>HLOOKUP($A34,CHARMS!$A$6:$CQ$89,1,)</f>
        <v/>
      </c>
      <c r="C34" s="169">
        <f>HLOOKUP($A34,CHARMS!$A$6:$CQ$89,9,)</f>
        <v>0</v>
      </c>
      <c r="D34" s="169">
        <f>HLOOKUP($A34,CHARMS!$A$6:$CQ$89,12,)</f>
        <v>0</v>
      </c>
      <c r="E34" s="169">
        <f>HLOOKUP($A34,CHARMS!$A$6:$CQ$89,13,)</f>
        <v>0</v>
      </c>
      <c r="F34" s="169">
        <f>HLOOKUP($A34,CHARMS!$A$6:$CQ$89,14,)</f>
        <v>0</v>
      </c>
      <c r="G34" s="169">
        <f>HLOOKUP($A34,CHARMS!$A$6:$CQ$89,19,)</f>
        <v>0</v>
      </c>
      <c r="H34" s="169">
        <f>HLOOKUP($A34,CHARMS!$A$6:$CQ$89,20,)</f>
        <v>0</v>
      </c>
      <c r="I34" s="169">
        <f>HLOOKUP($A34,CHARMS!$A$6:$CQ$89,21,)</f>
        <v>0</v>
      </c>
      <c r="J34" s="169">
        <f>HLOOKUP($A34,CHARMS!$A$6:$CQ$89,22,)</f>
        <v>0</v>
      </c>
      <c r="K34" s="169">
        <f>HLOOKUP($A34,CHARMS!$A$6:$CQ$89,23,)</f>
        <v>0</v>
      </c>
      <c r="L34" s="126"/>
      <c r="M34" s="126"/>
      <c r="N34" s="126"/>
      <c r="O34" s="126"/>
      <c r="P34" s="126"/>
      <c r="Q34" s="126"/>
      <c r="R34" s="126"/>
      <c r="S34" s="126"/>
      <c r="T34" s="126"/>
    </row>
    <row r="35" spans="1:20" s="127" customFormat="1" ht="22.5" customHeight="1" x14ac:dyDescent="0.2">
      <c r="A35" s="127" t="str">
        <f>CHARMS!CO$6</f>
        <v/>
      </c>
      <c r="B35" s="172" t="str">
        <f>HLOOKUP($A35,CHARMS!$A$6:$CQ$89,1,)</f>
        <v/>
      </c>
      <c r="C35" s="172">
        <f>HLOOKUP($A35,CHARMS!$A$6:$CQ$89,9,)</f>
        <v>0</v>
      </c>
      <c r="D35" s="172">
        <f>HLOOKUP($A35,CHARMS!$A$6:$CQ$89,12,)</f>
        <v>0</v>
      </c>
      <c r="E35" s="172">
        <f>HLOOKUP($A35,CHARMS!$A$6:$CQ$89,13,)</f>
        <v>0</v>
      </c>
      <c r="F35" s="172">
        <f>HLOOKUP($A35,CHARMS!$A$6:$CQ$89,14,)</f>
        <v>0</v>
      </c>
      <c r="G35" s="172">
        <f>HLOOKUP($A35,CHARMS!$A$6:$CQ$89,19,)</f>
        <v>0</v>
      </c>
      <c r="H35" s="172">
        <f>HLOOKUP($A35,CHARMS!$A$6:$CQ$89,20,)</f>
        <v>0</v>
      </c>
      <c r="I35" s="172">
        <f>HLOOKUP($A35,CHARMS!$A$6:$CQ$89,21,)</f>
        <v>0</v>
      </c>
      <c r="J35" s="172">
        <f>HLOOKUP($A35,CHARMS!$A$6:$CQ$89,22,)</f>
        <v>0</v>
      </c>
      <c r="K35" s="172">
        <f>HLOOKUP($A35,CHARMS!$A$6:$CQ$89,23,)</f>
        <v>0</v>
      </c>
      <c r="L35" s="124"/>
      <c r="M35" s="124"/>
      <c r="N35" s="124"/>
      <c r="O35" s="124"/>
      <c r="P35" s="124"/>
      <c r="Q35" s="124"/>
      <c r="R35" s="124"/>
      <c r="S35" s="124"/>
      <c r="T35" s="124"/>
    </row>
  </sheetData>
  <sheetProtection password="8015" sheet="1" objects="1" scenarios="1"/>
  <mergeCells count="7">
    <mergeCell ref="B3:K3"/>
    <mergeCell ref="G4:K4"/>
    <mergeCell ref="B4:B5"/>
    <mergeCell ref="F4:F5"/>
    <mergeCell ref="C4:C5"/>
    <mergeCell ref="E4:E5"/>
    <mergeCell ref="D4:D5"/>
  </mergeCells>
  <phoneticPr fontId="5" type="noConversion"/>
  <conditionalFormatting sqref="B6:K35">
    <cfRule type="cellIs" dxfId="162" priority="1" operator="equal">
      <formula>0</formula>
    </cfRule>
    <cfRule type="expression" dxfId="161" priority="4">
      <formula>$A6=""</formula>
    </cfRule>
  </conditionalFormatting>
  <conditionalFormatting sqref="B6:K6">
    <cfRule type="expression" dxfId="160" priority="2">
      <formula>$A$6=""</formula>
    </cfRule>
  </conditionalFormatting>
  <conditionalFormatting sqref="B7:K35">
    <cfRule type="expression" dxfId="159" priority="3">
      <formula>$A7&lt;&gt;""</formula>
    </cfRule>
  </conditionalFormatting>
  <pageMargins left="0.7" right="0.7" top="0.75" bottom="0.75" header="0.3" footer="0.3"/>
  <pageSetup paperSize="9"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11A3-CC87-434E-AC7E-7F0195EEF447}">
  <sheetPr codeName="Hoja6">
    <tabColor theme="9" tint="-0.499984740745262"/>
  </sheetPr>
  <dimension ref="A1:W80"/>
  <sheetViews>
    <sheetView topLeftCell="B1" zoomScaleNormal="100" workbookViewId="0">
      <selection activeCell="B6" sqref="B6:B7"/>
    </sheetView>
  </sheetViews>
  <sheetFormatPr baseColWidth="10" defaultColWidth="11.42578125" defaultRowHeight="15" x14ac:dyDescent="0.25"/>
  <cols>
    <col min="1" max="1" width="11.42578125" style="131" hidden="1" customWidth="1"/>
    <col min="2" max="2" width="25.7109375" style="131" customWidth="1"/>
    <col min="3" max="3" width="17.140625" style="131" customWidth="1"/>
    <col min="4" max="4" width="8.5703125" style="131" customWidth="1"/>
    <col min="5" max="5" width="11.42578125" style="131"/>
    <col min="6" max="8" width="8.5703125" style="131" customWidth="1"/>
    <col min="9" max="11" width="25.5703125" style="131" customWidth="1"/>
    <col min="12" max="12" width="28.5703125" style="131" customWidth="1"/>
    <col min="13" max="13" width="31.42578125" style="131" customWidth="1"/>
    <col min="14" max="18" width="5.7109375" style="131" customWidth="1"/>
    <col min="19" max="23" width="11.42578125" style="122"/>
    <col min="24" max="16384" width="11.42578125" style="131"/>
  </cols>
  <sheetData>
    <row r="1" spans="1:23" s="122" customFormat="1" x14ac:dyDescent="0.25">
      <c r="R1" s="123"/>
    </row>
    <row r="2" spans="1:23" s="122" customFormat="1" x14ac:dyDescent="0.25">
      <c r="R2" s="123"/>
    </row>
    <row r="3" spans="1:23" s="125" customFormat="1" ht="15.75" thickBot="1" x14ac:dyDescent="0.3">
      <c r="B3" s="355" t="s">
        <v>182</v>
      </c>
      <c r="C3" s="356"/>
      <c r="D3" s="356"/>
      <c r="E3" s="356"/>
      <c r="F3" s="356"/>
      <c r="G3" s="356"/>
      <c r="H3" s="356"/>
      <c r="I3" s="356"/>
      <c r="J3" s="356"/>
      <c r="K3" s="356"/>
      <c r="L3" s="356"/>
      <c r="M3" s="356"/>
      <c r="N3" s="356"/>
      <c r="O3" s="356"/>
      <c r="P3" s="356"/>
      <c r="Q3" s="356"/>
      <c r="R3" s="357"/>
      <c r="S3" s="122"/>
      <c r="T3" s="122"/>
      <c r="U3" s="122"/>
      <c r="V3" s="122"/>
      <c r="W3" s="122"/>
    </row>
    <row r="4" spans="1:23" ht="22.5" customHeight="1" thickBot="1" x14ac:dyDescent="0.3">
      <c r="B4" s="359" t="s">
        <v>177</v>
      </c>
      <c r="C4" s="359" t="s">
        <v>183</v>
      </c>
      <c r="D4" s="359" t="s">
        <v>184</v>
      </c>
      <c r="E4" s="132" t="s">
        <v>185</v>
      </c>
      <c r="F4" s="359" t="s">
        <v>186</v>
      </c>
      <c r="G4" s="359"/>
      <c r="H4" s="359" t="s">
        <v>187</v>
      </c>
      <c r="I4" s="359" t="s">
        <v>188</v>
      </c>
      <c r="J4" s="359" t="s">
        <v>189</v>
      </c>
      <c r="K4" s="359" t="s">
        <v>190</v>
      </c>
      <c r="L4" s="359" t="s">
        <v>191</v>
      </c>
      <c r="M4" s="359" t="s">
        <v>174</v>
      </c>
      <c r="N4" s="133"/>
      <c r="O4" s="363" t="s">
        <v>192</v>
      </c>
      <c r="P4" s="363"/>
      <c r="Q4" s="363"/>
      <c r="R4" s="363"/>
    </row>
    <row r="5" spans="1:23" ht="15" customHeight="1" thickBot="1" x14ac:dyDescent="0.3">
      <c r="B5" s="362"/>
      <c r="C5" s="362"/>
      <c r="D5" s="362"/>
      <c r="E5" s="134" t="s">
        <v>193</v>
      </c>
      <c r="F5" s="134" t="s">
        <v>194</v>
      </c>
      <c r="G5" s="134" t="s">
        <v>195</v>
      </c>
      <c r="H5" s="362"/>
      <c r="I5" s="362"/>
      <c r="J5" s="362"/>
      <c r="K5" s="362"/>
      <c r="L5" s="362"/>
      <c r="M5" s="362"/>
      <c r="N5" s="134"/>
      <c r="O5" s="135" t="s">
        <v>196</v>
      </c>
      <c r="P5" s="135" t="s">
        <v>197</v>
      </c>
      <c r="Q5" s="135" t="s">
        <v>198</v>
      </c>
      <c r="R5" s="135" t="s">
        <v>199</v>
      </c>
    </row>
    <row r="6" spans="1:23" s="140" customFormat="1" ht="22.5" customHeight="1" x14ac:dyDescent="0.25">
      <c r="A6" s="370" t="str">
        <f>CHARMS!F$6</f>
        <v/>
      </c>
      <c r="B6" s="364" t="str">
        <f>HLOOKUP($A6,CHARMS!$A$6:$CQ$89,1,)</f>
        <v/>
      </c>
      <c r="C6" s="364" t="str">
        <f>IF($A6="","",HLOOKUP($A6,CHARMS!$A$6:$CQ$89,48,))</f>
        <v/>
      </c>
      <c r="D6" s="368" t="str">
        <f>IF($A6="","",IF(HLOOKUP($A6,CHARMS!$A$6:$CQ$89,40,)=0,"Unkown",HLOOKUP($A6,CHARMS!$A$6:$CQ$89,40,)))</f>
        <v/>
      </c>
      <c r="E6" s="364" t="str">
        <f>IF($A6="","",IF(HLOOKUP($A6,CHARMS!$A$6:$CQ$89,40,)=0,"Unkown",CONCATENATE(HLOOKUP($A6,CHARMS!$A$6:$CQ$89,41,)," (",FIXED((HLOOKUP($A6,CHARMS!$A$6:$CQ$89,41,)/HLOOKUP($A6,CHARMS!$A$6:$CQ$89,40,))*100,1),")")))</f>
        <v/>
      </c>
      <c r="F6" s="364" t="str">
        <f>IF($A6="","",IF(HLOOKUP($A6,CHARMS!$A$6:$CQ$89,33,)=0,"Unkown",HLOOKUP($A6,CHARMS!$A$6:$CQ$89,33,)))</f>
        <v/>
      </c>
      <c r="G6" s="364" t="str">
        <f>IF($A6="","",HLOOKUP($A6,CHARMS!$A$6:$CQ$89,79,))</f>
        <v/>
      </c>
      <c r="H6" s="366" t="str">
        <f>IF($A6="","",HLOOKUP($A6,CHARMS!$A$6:$CQ$89,43,))</f>
        <v/>
      </c>
      <c r="I6" s="364" t="str">
        <f>IF($A6="","",HLOOKUP($A6,CHARMS!$A$6:$CQ$89,49,))</f>
        <v/>
      </c>
      <c r="J6" s="364" t="str">
        <f>IF($A6="","",HLOOKUP($A6,CHARMS!$A$6:$CQ$89,50,))</f>
        <v/>
      </c>
      <c r="K6" s="364" t="str">
        <f>CONCATENATE(IF($A6="","",IF(OR(HLOOKUP($A6,CHARMS!$A$6:$CQ$89,40,)=0,ISTEXT(HLOOKUP($A6,CHARMS!$A$6:$CQ$89,45,))),"n (%): Unkown",CONCATENATE("n (%): ",HLOOKUP($A6,CHARMS!$A$6:$CQ$89,45,)," (",FIXED((HLOOKUP($A6,CHARMS!$A$6:$CQ$89,45,)/HLOOKUP($A6,CHARMS!$A$6:$CQ$89,40,))*100,1),")"))),CHAR(10),IF($A6="","",CONCATENATE("Method: ",HLOOKUP($A6,CHARMS!$A$6:$CQ$89,46,))))</f>
        <v xml:space="preserve">
</v>
      </c>
      <c r="L6" s="366" t="str">
        <f>IF($A6="","",CONCATENATE("Int: ",HLOOKUP($A6,CHARMS!$A$6:$CQ$89,75,),CHAR(10),"Ext : ",HLOOKUP($A6,CHARMS!$A$6:$CQ$89,76,)))</f>
        <v/>
      </c>
      <c r="M6" s="366" t="str">
        <f>IF($A6="","",CONCATENATE("Cal: ",HLOOKUP($A6,CHARMS!$A$6:$CQ$89,53,),CHAR(10),"Disc : ",HLOOKUP($A6,CHARMS!$A$6:$CQ$89,59,),CHAR(10),"Ov: ",HLOOKUP($A6,CHARMS!$A$6:$CQ$89,66,)))</f>
        <v/>
      </c>
      <c r="N6" s="136" t="s">
        <v>27</v>
      </c>
      <c r="O6" s="137" t="str">
        <f>_xlfn.IFNA(IF(HLOOKUP($A6,PROBAST!$A$6:$AE$77,11,)="Low RoB","+",IF(HLOOKUP($A6,PROBAST!$A$6:$AE$77,11,)="High RoB","-",IF(HLOOKUP($A6,PROBAST!$A$6:$AE$77,11,)="Unclear","?",""))),"")</f>
        <v/>
      </c>
      <c r="P6" s="137" t="str">
        <f>_xlfn.IFNA(IF(HLOOKUP($A6,PROBAST!$A$6:$AE$77,25,)="Low RoB","+",IF(HLOOKUP($A6,PROBAST!$A$6:$AE$77,25,)="High RoB","-",IF(HLOOKUP($A6,PROBAST!$A$6:$AE$77,25,)="Unclear","?",""))),"")</f>
        <v/>
      </c>
      <c r="Q6" s="137" t="str">
        <f>_xlfn.IFNA(IF(HLOOKUP($A6,PROBAST!$A$6:$AE$77,39,)="Low RoB","+",IF(HLOOKUP($A6,PROBAST!$A$6:$AE$77,39,)="High RoB","-",IF(HLOOKUP($A6,PROBAST!$A$6:$AE$77,39,)="Unclear","?",""))),"")</f>
        <v/>
      </c>
      <c r="R6" s="138" t="str">
        <f>_xlfn.IFNA(IF(HLOOKUP($A6,PROBAST!$A$6:$AE$77,58,)="Low RoB","+",IF(HLOOKUP($A6,PROBAST!$A$6:$AE$77,58,)="High RoB","-",IF(HLOOKUP($A6,PROBAST!$A$6:$AE$77,58,)="Unclear","?",""))),"")</f>
        <v/>
      </c>
      <c r="S6" s="139"/>
      <c r="T6" s="139"/>
      <c r="U6" s="139"/>
      <c r="V6" s="139"/>
      <c r="W6" s="139"/>
    </row>
    <row r="7" spans="1:23" ht="22.5" customHeight="1" thickBot="1" x14ac:dyDescent="0.3">
      <c r="A7" s="370"/>
      <c r="B7" s="365"/>
      <c r="C7" s="365"/>
      <c r="D7" s="369"/>
      <c r="E7" s="365"/>
      <c r="F7" s="365"/>
      <c r="G7" s="365"/>
      <c r="H7" s="367"/>
      <c r="I7" s="365"/>
      <c r="J7" s="365"/>
      <c r="K7" s="372"/>
      <c r="L7" s="367"/>
      <c r="M7" s="367"/>
      <c r="N7" s="141" t="s">
        <v>26</v>
      </c>
      <c r="O7" s="142" t="str">
        <f>_xlfn.IFNA(IF(HLOOKUP($A6,PROBAST!$A$6:$AE$77,12,)="Low concern","+",IF(HLOOKUP($A6,PROBAST!$A$6:$AE$77,12,)="High concern","-",IF(HLOOKUP($A6,PROBAST!$A$6:$AE$77,12,)="Unclear","?",""))),"")</f>
        <v/>
      </c>
      <c r="P7" s="142" t="str">
        <f>_xlfn.IFNA(IF(HLOOKUP($A6,PROBAST!$A$6:$AE$77,26,)="Low concern","+",IF(HLOOKUP($A6,PROBAST!$A$6:$AE$77,26,)="High concern","-",IF(HLOOKUP($A6,PROBAST!$A$6:$AE$77,26,)="Unclear","?",""))),"")</f>
        <v/>
      </c>
      <c r="Q7" s="142" t="str">
        <f>_xlfn.IFNA(IF(HLOOKUP($A6,PROBAST!$A$6:$AE$77,40,)="Low concern","+",IF(HLOOKUP($A6,PROBAST!$A$6:$AE$77,40,)="High concern","-",IF(HLOOKUP($A6,PROBAST!$A$6:$AE$77,40,)="Unclear","?",""))),"")</f>
        <v/>
      </c>
      <c r="R7" s="143"/>
    </row>
    <row r="8" spans="1:23" s="140" customFormat="1" ht="22.5" customHeight="1" x14ac:dyDescent="0.25">
      <c r="A8" s="370" t="str">
        <f>CHARMS!I$6</f>
        <v/>
      </c>
      <c r="B8" s="364" t="str">
        <f>HLOOKUP($A8,CHARMS!$A$6:$CQ$89,1,)</f>
        <v/>
      </c>
      <c r="C8" s="364" t="str">
        <f>IF($A8="","",HLOOKUP($A8,CHARMS!$A$6:$CQ$89,48,))</f>
        <v/>
      </c>
      <c r="D8" s="368" t="str">
        <f>IF($A8="","",IF(HLOOKUP($A8,CHARMS!$A$6:$CQ$89,40,)=0,"Unkown",HLOOKUP($A8,CHARMS!$A$6:$CQ$89,40,)))</f>
        <v/>
      </c>
      <c r="E8" s="364" t="str">
        <f>IF($A8="","",IF(HLOOKUP($A8,CHARMS!$A$6:$CQ$89,40,)=0,"Unkown",CONCATENATE(HLOOKUP($A8,CHARMS!$A$6:$CQ$89,41,)," (",FIXED((HLOOKUP($A8,CHARMS!$A$6:$CQ$89,41,)/HLOOKUP($A8,CHARMS!$A$6:$CQ$89,40,))*100,1),")")))</f>
        <v/>
      </c>
      <c r="F8" s="364" t="str">
        <f>IF($A8="","",IF(HLOOKUP($A8,CHARMS!$A$6:$CQ$89,33,)=0,"Unkown",HLOOKUP($A8,CHARMS!$A$6:$CQ$89,33,)))</f>
        <v/>
      </c>
      <c r="G8" s="364" t="str">
        <f>IF($A8="","",HLOOKUP($A8,CHARMS!$A$6:$CQ$89,79,))</f>
        <v/>
      </c>
      <c r="H8" s="366" t="str">
        <f>IF($A8="","",HLOOKUP($A8,CHARMS!$A$6:$CQ$89,43,))</f>
        <v/>
      </c>
      <c r="I8" s="364" t="str">
        <f>IF($A8="","",HLOOKUP($A8,CHARMS!$A$6:$CQ$89,49,))</f>
        <v/>
      </c>
      <c r="J8" s="364" t="str">
        <f>IF($A8="","",HLOOKUP($A8,CHARMS!$A$6:$CQ$89,50,))</f>
        <v/>
      </c>
      <c r="K8" s="364" t="str">
        <f>CONCATENATE(IF($A8="","",IF(OR(HLOOKUP($A8,CHARMS!$A$6:$CQ$89,40,)=0,ISTEXT(HLOOKUP($A8,CHARMS!$A$6:$CQ$89,45,))),"n (%): Unkown",CONCATENATE("n (%): ",HLOOKUP($A8,CHARMS!$A$6:$CQ$89,45,)," (",FIXED((HLOOKUP($A8,CHARMS!$A$6:$CQ$89,45,)/HLOOKUP($A8,CHARMS!$A$6:$CQ$89,40,))*100,1),")"))),CHAR(10),IF($A8="","",CONCATENATE("Method: ",HLOOKUP($A8,CHARMS!$A$6:$CQ$89,46,))))</f>
        <v xml:space="preserve">
</v>
      </c>
      <c r="L8" s="366" t="str">
        <f>IF($A8="","",CONCATENATE("Int: ",HLOOKUP($A8,CHARMS!$A$6:$CQ$89,75,),CHAR(10),"Ext : ",HLOOKUP($A8,CHARMS!$A$6:$CQ$89,76,)))</f>
        <v/>
      </c>
      <c r="M8" s="366" t="str">
        <f>IF($A8="","",CONCATENATE("Cal: ",HLOOKUP($A8,CHARMS!$A$6:$CQ$89,53,),CHAR(10),"Disc : ",HLOOKUP($A8,CHARMS!$A$6:$CQ$89,59,),CHAR(10),"Ov: ",HLOOKUP($A8,CHARMS!$A$6:$CQ$89,66,)))</f>
        <v/>
      </c>
      <c r="N8" s="136" t="s">
        <v>27</v>
      </c>
      <c r="O8" s="137" t="str">
        <f>_xlfn.IFNA(IF(HLOOKUP($A8,PROBAST!$A$6:$AE$77,11,)="Low RoB","+",IF(HLOOKUP($A8,PROBAST!$A$6:$AE$77,11,)="High RoB","-",IF(HLOOKUP($A8,PROBAST!$A$6:$AE$77,11,)="Unclear","?",""))),"")</f>
        <v/>
      </c>
      <c r="P8" s="137" t="str">
        <f>_xlfn.IFNA(IF(HLOOKUP($A8,PROBAST!$A$6:$AE$77,25,)="Low RoB","+",IF(HLOOKUP($A8,PROBAST!$A$6:$AE$77,25,)="High RoB","-",IF(HLOOKUP($A8,PROBAST!$A$6:$AE$77,25,)="Unclear","?",""))),"")</f>
        <v/>
      </c>
      <c r="Q8" s="137" t="str">
        <f>_xlfn.IFNA(IF(HLOOKUP($A8,PROBAST!$A$6:$AE$77,39,)="Low RoB","+",IF(HLOOKUP($A8,PROBAST!$A$6:$AE$77,39,)="High RoB","-",IF(HLOOKUP($A8,PROBAST!$A$6:$AE$77,39,)="Unclear","?",""))),"")</f>
        <v/>
      </c>
      <c r="R8" s="138" t="str">
        <f>_xlfn.IFNA(IF(HLOOKUP($A8,PROBAST!$A$6:$AE$77,58,)="Low RoB","+",IF(HLOOKUP($A8,PROBAST!$A$6:$AE$77,58,)="High RoB","-",IF(HLOOKUP($A8,PROBAST!$A$6:$AE$77,58,)="Unclear","?",""))),"")</f>
        <v/>
      </c>
      <c r="S8" s="139"/>
      <c r="T8" s="139"/>
      <c r="U8" s="139"/>
      <c r="V8" s="139"/>
      <c r="W8" s="139"/>
    </row>
    <row r="9" spans="1:23" ht="22.5" customHeight="1" thickBot="1" x14ac:dyDescent="0.3">
      <c r="A9" s="370"/>
      <c r="B9" s="365"/>
      <c r="C9" s="365"/>
      <c r="D9" s="369"/>
      <c r="E9" s="365"/>
      <c r="F9" s="365"/>
      <c r="G9" s="365"/>
      <c r="H9" s="367"/>
      <c r="I9" s="365"/>
      <c r="J9" s="365"/>
      <c r="K9" s="372"/>
      <c r="L9" s="367"/>
      <c r="M9" s="367"/>
      <c r="N9" s="141" t="s">
        <v>26</v>
      </c>
      <c r="O9" s="142" t="str">
        <f>_xlfn.IFNA(IF(HLOOKUP($A8,PROBAST!$A$6:$AE$77,12,)="Low concern","+",IF(HLOOKUP($A8,PROBAST!$A$6:$AE$77,12,)="High concern","-",IF(HLOOKUP($A8,PROBAST!$A$6:$AE$77,12,)="Unclear","?",""))),"")</f>
        <v/>
      </c>
      <c r="P9" s="142" t="str">
        <f>_xlfn.IFNA(IF(HLOOKUP($A8,PROBAST!$A$6:$AE$77,26,)="Low concern","+",IF(HLOOKUP($A8,PROBAST!$A$6:$AE$77,26,)="High concern","-",IF(HLOOKUP($A8,PROBAST!$A$6:$AE$77,26,)="Unclear","?",""))),"")</f>
        <v/>
      </c>
      <c r="Q9" s="142" t="str">
        <f>_xlfn.IFNA(IF(HLOOKUP($A8,PROBAST!$A$6:$AE$77,40,)="Low concern","+",IF(HLOOKUP($A8,PROBAST!$A$6:$AE$77,40,)="High concern","-",IF(HLOOKUP($A8,PROBAST!$A$6:$AE$77,40,)="Unclear","?",""))),"")</f>
        <v/>
      </c>
      <c r="R9" s="143"/>
    </row>
    <row r="10" spans="1:23" s="140" customFormat="1" ht="22.5" customHeight="1" x14ac:dyDescent="0.25">
      <c r="A10" s="370" t="str">
        <f>CHARMS!L$6</f>
        <v/>
      </c>
      <c r="B10" s="364" t="str">
        <f>HLOOKUP($A10,CHARMS!$A$6:$CQ$89,1,)</f>
        <v/>
      </c>
      <c r="C10" s="364" t="str">
        <f>IF($A10="","",HLOOKUP($A10,CHARMS!$A$6:$CQ$89,48,))</f>
        <v/>
      </c>
      <c r="D10" s="368" t="str">
        <f>IF($A10="","",IF(HLOOKUP($A10,CHARMS!$A$6:$CQ$89,40,)=0,"Unkown",HLOOKUP($A10,CHARMS!$A$6:$CQ$89,40,)))</f>
        <v/>
      </c>
      <c r="E10" s="364" t="str">
        <f>IF($A10="","",IF(HLOOKUP($A10,CHARMS!$A$6:$CQ$89,40,)=0,"Unkown",CONCATENATE(HLOOKUP($A10,CHARMS!$A$6:$CQ$89,41,)," (",FIXED((HLOOKUP($A10,CHARMS!$A$6:$CQ$89,41,)/HLOOKUP($A10,CHARMS!$A$6:$CQ$89,40,))*100,1),")")))</f>
        <v/>
      </c>
      <c r="F10" s="364" t="str">
        <f>IF($A10="","",IF(HLOOKUP($A10,CHARMS!$A$6:$CQ$89,33,)=0,"Unkown",HLOOKUP($A10,CHARMS!$A$6:$CQ$89,33,)))</f>
        <v/>
      </c>
      <c r="G10" s="364" t="str">
        <f>IF($A10="","",HLOOKUP($A10,CHARMS!$A$6:$CQ$89,79,))</f>
        <v/>
      </c>
      <c r="H10" s="366" t="str">
        <f>IF($A10="","",HLOOKUP($A10,CHARMS!$A$6:$CQ$89,43,))</f>
        <v/>
      </c>
      <c r="I10" s="364" t="str">
        <f>IF($A10="","",HLOOKUP($A10,CHARMS!$A$6:$CQ$89,49,))</f>
        <v/>
      </c>
      <c r="J10" s="364" t="str">
        <f>IF($A10="","",HLOOKUP($A10,CHARMS!$A$6:$CQ$89,50,))</f>
        <v/>
      </c>
      <c r="K10" s="364" t="str">
        <f>CONCATENATE(IF($A10="","",IF(OR(HLOOKUP($A10,CHARMS!$A$6:$CQ$89,40,)=0,ISTEXT(HLOOKUP($A10,CHARMS!$A$6:$CQ$89,45,))),"n (%): Unkown",CONCATENATE("n (%): ",HLOOKUP($A10,CHARMS!$A$6:$CQ$89,45,)," (",FIXED((HLOOKUP($A10,CHARMS!$A$6:$CQ$89,45,)/HLOOKUP($A10,CHARMS!$A$6:$CQ$89,40,))*100,1),")"))),CHAR(10),IF($A10="","",CONCATENATE("Method: ",HLOOKUP($A10,CHARMS!$A$6:$CQ$89,46,))))</f>
        <v xml:space="preserve">
</v>
      </c>
      <c r="L10" s="366" t="str">
        <f>IF($A10="","",CONCATENATE("Int: ",HLOOKUP($A10,CHARMS!$A$6:$CQ$89,75,),CHAR(10),"Ext : ",HLOOKUP($A10,CHARMS!$A$6:$CQ$89,76,)))</f>
        <v/>
      </c>
      <c r="M10" s="366" t="str">
        <f>IF($A10="","",CONCATENATE("Cal: ",HLOOKUP($A10,CHARMS!$A$6:$CQ$89,53,),CHAR(10),"Disc : ",HLOOKUP($A10,CHARMS!$A$6:$CQ$89,59,),CHAR(10),"Ov: ",HLOOKUP($A10,CHARMS!$A$6:$CQ$89,66,)))</f>
        <v/>
      </c>
      <c r="N10" s="136" t="s">
        <v>27</v>
      </c>
      <c r="O10" s="137" t="str">
        <f>_xlfn.IFNA(IF(HLOOKUP($A10,PROBAST!$A$6:$AE$77,11,)="Low RoB","+",IF(HLOOKUP($A10,PROBAST!$A$6:$AE$77,11,)="High RoB","-",IF(HLOOKUP($A10,PROBAST!$A$6:$AE$77,11,)="Unclear","?",""))),"")</f>
        <v/>
      </c>
      <c r="P10" s="137" t="str">
        <f>_xlfn.IFNA(IF(HLOOKUP($A10,PROBAST!$A$6:$AE$77,25,)="Low RoB","+",IF(HLOOKUP($A10,PROBAST!$A$6:$AE$77,25,)="High RoB","-",IF(HLOOKUP($A10,PROBAST!$A$6:$AE$77,25,)="Unclear","?",""))),"")</f>
        <v/>
      </c>
      <c r="Q10" s="137" t="str">
        <f>_xlfn.IFNA(IF(HLOOKUP($A10,PROBAST!$A$6:$AE$77,39,)="Low RoB","+",IF(HLOOKUP($A10,PROBAST!$A$6:$AE$77,39,)="High RoB","-",IF(HLOOKUP($A10,PROBAST!$A$6:$AE$77,39,)="Unclear","?",""))),"")</f>
        <v/>
      </c>
      <c r="R10" s="138" t="str">
        <f>_xlfn.IFNA(IF(HLOOKUP($A10,PROBAST!$A$6:$AE$77,58,)="Low RoB","+",IF(HLOOKUP($A10,PROBAST!$A$6:$AE$77,58,)="High RoB","-",IF(HLOOKUP($A10,PROBAST!$A$6:$AE$77,58,)="Unclear","?",""))),"")</f>
        <v/>
      </c>
      <c r="S10" s="139"/>
      <c r="T10" s="139"/>
      <c r="U10" s="139"/>
      <c r="V10" s="139"/>
      <c r="W10" s="139"/>
    </row>
    <row r="11" spans="1:23" ht="22.5" customHeight="1" thickBot="1" x14ac:dyDescent="0.3">
      <c r="A11" s="370"/>
      <c r="B11" s="365"/>
      <c r="C11" s="365"/>
      <c r="D11" s="369"/>
      <c r="E11" s="365"/>
      <c r="F11" s="365"/>
      <c r="G11" s="365"/>
      <c r="H11" s="367"/>
      <c r="I11" s="365"/>
      <c r="J11" s="365"/>
      <c r="K11" s="372"/>
      <c r="L11" s="367"/>
      <c r="M11" s="367"/>
      <c r="N11" s="141" t="s">
        <v>26</v>
      </c>
      <c r="O11" s="142" t="str">
        <f>_xlfn.IFNA(IF(HLOOKUP($A10,PROBAST!$A$6:$AE$77,12,)="Low concern","+",IF(HLOOKUP($A10,PROBAST!$A$6:$AE$77,12,)="High concern","-",IF(HLOOKUP($A10,PROBAST!$A$6:$AE$77,12,)="Unclear","?",""))),"")</f>
        <v/>
      </c>
      <c r="P11" s="142" t="str">
        <f>_xlfn.IFNA(IF(HLOOKUP($A10,PROBAST!$A$6:$AE$77,26,)="Low concern","+",IF(HLOOKUP($A10,PROBAST!$A$6:$AE$77,26,)="High concern","-",IF(HLOOKUP($A10,PROBAST!$A$6:$AE$77,26,)="Unclear","?",""))),"")</f>
        <v/>
      </c>
      <c r="Q11" s="142" t="str">
        <f>_xlfn.IFNA(IF(HLOOKUP($A10,PROBAST!$A$6:$AE$77,40,)="Low concern","+",IF(HLOOKUP($A10,PROBAST!$A$6:$AE$77,40,)="High concern","-",IF(HLOOKUP($A10,PROBAST!$A$6:$AE$77,40,)="Unclear","?",""))),"")</f>
        <v/>
      </c>
      <c r="R11" s="143"/>
    </row>
    <row r="12" spans="1:23" s="140" customFormat="1" ht="22.5" customHeight="1" x14ac:dyDescent="0.25">
      <c r="A12" s="370" t="str">
        <f>CHARMS!O$6</f>
        <v/>
      </c>
      <c r="B12" s="364" t="str">
        <f>HLOOKUP($A12,CHARMS!$A$6:$CQ$89,1,)</f>
        <v/>
      </c>
      <c r="C12" s="364" t="str">
        <f>IF($A12="","",HLOOKUP($A12,CHARMS!$A$6:$CQ$89,48,))</f>
        <v/>
      </c>
      <c r="D12" s="368" t="str">
        <f>IF($A12="","",IF(HLOOKUP($A12,CHARMS!$A$6:$CQ$89,40,)=0,"Unkown",HLOOKUP($A12,CHARMS!$A$6:$CQ$89,40,)))</f>
        <v/>
      </c>
      <c r="E12" s="364" t="str">
        <f>IF($A12="","",IF(HLOOKUP($A12,CHARMS!$A$6:$CQ$89,40,)=0,"Unkown",CONCATENATE(HLOOKUP($A12,CHARMS!$A$6:$CQ$89,41,)," (",FIXED((HLOOKUP($A12,CHARMS!$A$6:$CQ$89,41,)/HLOOKUP($A12,CHARMS!$A$6:$CQ$89,40,))*100,1),")")))</f>
        <v/>
      </c>
      <c r="F12" s="364" t="str">
        <f>IF($A12="","",IF(HLOOKUP($A12,CHARMS!$A$6:$CQ$89,33,)=0,"Unkown",HLOOKUP($A12,CHARMS!$A$6:$CQ$89,33,)))</f>
        <v/>
      </c>
      <c r="G12" s="364" t="str">
        <f>IF($A12="","",HLOOKUP($A12,CHARMS!$A$6:$CQ$89,79,))</f>
        <v/>
      </c>
      <c r="H12" s="366" t="str">
        <f>IF($A12="","",HLOOKUP($A12,CHARMS!$A$6:$CQ$89,43,))</f>
        <v/>
      </c>
      <c r="I12" s="364" t="str">
        <f>IF($A12="","",HLOOKUP($A12,CHARMS!$A$6:$CQ$89,49,))</f>
        <v/>
      </c>
      <c r="J12" s="364" t="str">
        <f>IF($A12="","",HLOOKUP($A12,CHARMS!$A$6:$CQ$89,50,))</f>
        <v/>
      </c>
      <c r="K12" s="364" t="str">
        <f>CONCATENATE(IF($A12="","",IF(OR(HLOOKUP($A12,CHARMS!$A$6:$CQ$89,40,)=0,ISTEXT(HLOOKUP($A12,CHARMS!$A$6:$CQ$89,45,))),"n (%): Unkown",CONCATENATE("n (%): ",HLOOKUP($A12,CHARMS!$A$6:$CQ$89,45,)," (",FIXED((HLOOKUP($A12,CHARMS!$A$6:$CQ$89,45,)/HLOOKUP($A12,CHARMS!$A$6:$CQ$89,40,))*100,1),")"))),CHAR(10),IF($A12="","",CONCATENATE("Method: ",HLOOKUP($A12,CHARMS!$A$6:$CQ$89,46,))))</f>
        <v xml:space="preserve">
</v>
      </c>
      <c r="L12" s="366" t="str">
        <f>IF($A12="","",CONCATENATE("Int: ",HLOOKUP($A12,CHARMS!$A$6:$CQ$89,75,),CHAR(10),"Ext : ",HLOOKUP($A12,CHARMS!$A$6:$CQ$89,76,)))</f>
        <v/>
      </c>
      <c r="M12" s="366" t="str">
        <f>IF($A12="","",CONCATENATE("Cal: ",HLOOKUP($A12,CHARMS!$A$6:$CQ$89,53,),CHAR(10),"Disc : ",HLOOKUP($A12,CHARMS!$A$6:$CQ$89,59,),CHAR(10),"Ov: ",HLOOKUP($A12,CHARMS!$A$6:$CQ$89,66,)))</f>
        <v/>
      </c>
      <c r="N12" s="136" t="s">
        <v>27</v>
      </c>
      <c r="O12" s="137" t="str">
        <f>_xlfn.IFNA(IF(HLOOKUP($A12,PROBAST!$A$6:$AE$77,11,)="Low RoB","+",IF(HLOOKUP($A12,PROBAST!$A$6:$AE$77,11,)="High RoB","-",IF(HLOOKUP($A12,PROBAST!$A$6:$AE$77,11,)="Unclear","?",""))),"")</f>
        <v/>
      </c>
      <c r="P12" s="137" t="str">
        <f>_xlfn.IFNA(IF(HLOOKUP($A12,PROBAST!$A$6:$AE$77,25,)="Low RoB","+",IF(HLOOKUP($A12,PROBAST!$A$6:$AE$77,25,)="High RoB","-",IF(HLOOKUP($A12,PROBAST!$A$6:$AE$77,25,)="Unclear","?",""))),"")</f>
        <v/>
      </c>
      <c r="Q12" s="137" t="str">
        <f>_xlfn.IFNA(IF(HLOOKUP($A12,PROBAST!$A$6:$AE$77,39,)="Low RoB","+",IF(HLOOKUP($A12,PROBAST!$A$6:$AE$77,39,)="High RoB","-",IF(HLOOKUP($A12,PROBAST!$A$6:$AE$77,39,)="Unclear","?",""))),"")</f>
        <v/>
      </c>
      <c r="R12" s="138" t="str">
        <f>_xlfn.IFNA(IF(HLOOKUP($A12,PROBAST!$A$6:$AE$77,58,)="Low RoB","+",IF(HLOOKUP($A12,PROBAST!$A$6:$AE$77,58,)="High RoB","-",IF(HLOOKUP($A12,PROBAST!$A$6:$AE$77,58,)="Unclear","?",""))),"")</f>
        <v/>
      </c>
      <c r="S12" s="139"/>
      <c r="T12" s="139"/>
      <c r="U12" s="139"/>
      <c r="V12" s="139"/>
      <c r="W12" s="139"/>
    </row>
    <row r="13" spans="1:23" ht="22.5" customHeight="1" thickBot="1" x14ac:dyDescent="0.3">
      <c r="A13" s="370"/>
      <c r="B13" s="365"/>
      <c r="C13" s="365"/>
      <c r="D13" s="369"/>
      <c r="E13" s="365"/>
      <c r="F13" s="365"/>
      <c r="G13" s="365"/>
      <c r="H13" s="367"/>
      <c r="I13" s="365"/>
      <c r="J13" s="365"/>
      <c r="K13" s="372"/>
      <c r="L13" s="367"/>
      <c r="M13" s="367"/>
      <c r="N13" s="141" t="s">
        <v>26</v>
      </c>
      <c r="O13" s="142" t="str">
        <f>_xlfn.IFNA(IF(HLOOKUP($A12,PROBAST!$A$6:$AE$77,12,)="Low concern","+",IF(HLOOKUP($A12,PROBAST!$A$6:$AE$77,12,)="High concern","-",IF(HLOOKUP($A12,PROBAST!$A$6:$AE$77,12,)="Unclear","?",""))),"")</f>
        <v/>
      </c>
      <c r="P13" s="142" t="str">
        <f>_xlfn.IFNA(IF(HLOOKUP($A12,PROBAST!$A$6:$AE$77,26,)="Low concern","+",IF(HLOOKUP($A12,PROBAST!$A$6:$AE$77,26,)="High concern","-",IF(HLOOKUP($A12,PROBAST!$A$6:$AE$77,26,)="Unclear","?",""))),"")</f>
        <v/>
      </c>
      <c r="Q13" s="142" t="str">
        <f>_xlfn.IFNA(IF(HLOOKUP($A12,PROBAST!$A$6:$AE$77,40,)="Low concern","+",IF(HLOOKUP($A12,PROBAST!$A$6:$AE$77,40,)="High concern","-",IF(HLOOKUP($A12,PROBAST!$A$6:$AE$77,40,)="Unclear","?",""))),"")</f>
        <v/>
      </c>
      <c r="R13" s="143"/>
      <c r="V13" s="139"/>
    </row>
    <row r="14" spans="1:23" s="140" customFormat="1" ht="22.5" customHeight="1" x14ac:dyDescent="0.25">
      <c r="A14" s="370" t="str">
        <f>CHARMS!R$6</f>
        <v/>
      </c>
      <c r="B14" s="364" t="str">
        <f>HLOOKUP($A14,CHARMS!$A$6:$CQ$89,1,)</f>
        <v/>
      </c>
      <c r="C14" s="364" t="str">
        <f>IF($A14="","",HLOOKUP($A14,CHARMS!$A$6:$CQ$89,48,))</f>
        <v/>
      </c>
      <c r="D14" s="368" t="str">
        <f>IF($A14="","",IF(HLOOKUP($A14,CHARMS!$A$6:$CQ$89,40,)=0,"Unkown",HLOOKUP($A14,CHARMS!$A$6:$CQ$89,40,)))</f>
        <v/>
      </c>
      <c r="E14" s="364" t="str">
        <f>IF($A14="","",IF(HLOOKUP($A14,CHARMS!$A$6:$CQ$89,40,)=0,"Unkown",CONCATENATE(HLOOKUP($A14,CHARMS!$A$6:$CQ$89,41,)," (",FIXED((HLOOKUP($A14,CHARMS!$A$6:$CQ$89,41,)/HLOOKUP($A14,CHARMS!$A$6:$CQ$89,40,))*100,1),")")))</f>
        <v/>
      </c>
      <c r="F14" s="364" t="str">
        <f>IF($A14="","",IF(HLOOKUP($A14,CHARMS!$A$6:$CQ$89,33,)=0,"Unkown",HLOOKUP($A14,CHARMS!$A$6:$CQ$89,33,)))</f>
        <v/>
      </c>
      <c r="G14" s="364" t="str">
        <f>IF($A14="","",HLOOKUP($A14,CHARMS!$A$6:$CQ$89,79,))</f>
        <v/>
      </c>
      <c r="H14" s="366" t="str">
        <f>IF($A14="","",HLOOKUP($A14,CHARMS!$A$6:$CQ$89,43,))</f>
        <v/>
      </c>
      <c r="I14" s="364" t="str">
        <f>IF($A14="","",HLOOKUP($A14,CHARMS!$A$6:$CQ$89,49,))</f>
        <v/>
      </c>
      <c r="J14" s="364" t="str">
        <f>IF($A14="","",HLOOKUP($A14,CHARMS!$A$6:$CQ$89,50,))</f>
        <v/>
      </c>
      <c r="K14" s="364" t="str">
        <f>CONCATENATE(IF($A14="","",IF(OR(HLOOKUP($A14,CHARMS!$A$6:$CQ$89,40,)=0,ISTEXT(HLOOKUP($A14,CHARMS!$A$6:$CQ$89,45,))),"n (%): Unkown",CONCATENATE("n (%): ",HLOOKUP($A14,CHARMS!$A$6:$CQ$89,45,)," (",FIXED((HLOOKUP($A14,CHARMS!$A$6:$CQ$89,45,)/HLOOKUP($A14,CHARMS!$A$6:$CQ$89,40,))*100,1),")"))),CHAR(10),IF($A14="","",CONCATENATE("Method: ",HLOOKUP($A14,CHARMS!$A$6:$CQ$89,46,))))</f>
        <v xml:space="preserve">
</v>
      </c>
      <c r="L14" s="366" t="str">
        <f>IF($A14="","",CONCATENATE("Int: ",HLOOKUP($A14,CHARMS!$A$6:$CQ$89,75,),CHAR(10),"Ext : ",HLOOKUP($A14,CHARMS!$A$6:$CQ$89,76,)))</f>
        <v/>
      </c>
      <c r="M14" s="366" t="str">
        <f>IF($A14="","",CONCATENATE("Cal: ",HLOOKUP($A14,CHARMS!$A$6:$CQ$89,53,),CHAR(10),"Disc : ",HLOOKUP($A14,CHARMS!$A$6:$CQ$89,59,),CHAR(10),"Ov: ",HLOOKUP($A14,CHARMS!$A$6:$CQ$89,66,)))</f>
        <v/>
      </c>
      <c r="N14" s="136" t="s">
        <v>27</v>
      </c>
      <c r="O14" s="137" t="str">
        <f>_xlfn.IFNA(IF(HLOOKUP($A14,PROBAST!$A$6:$AE$77,11,)="Low RoB","+",IF(HLOOKUP($A14,PROBAST!$A$6:$AE$77,11,)="High RoB","-",IF(HLOOKUP($A14,PROBAST!$A$6:$AE$77,11,)="Unclear","?",""))),"")</f>
        <v/>
      </c>
      <c r="P14" s="137" t="str">
        <f>_xlfn.IFNA(IF(HLOOKUP($A14,PROBAST!$A$6:$AE$77,25,)="Low RoB","+",IF(HLOOKUP($A14,PROBAST!$A$6:$AE$77,25,)="High RoB","-",IF(HLOOKUP($A14,PROBAST!$A$6:$AE$77,25,)="Unclear","?",""))),"")</f>
        <v/>
      </c>
      <c r="Q14" s="137" t="str">
        <f>_xlfn.IFNA(IF(HLOOKUP($A14,PROBAST!$A$6:$AE$77,39,)="Low RoB","+",IF(HLOOKUP($A14,PROBAST!$A$6:$AE$77,39,)="High RoB","-",IF(HLOOKUP($A14,PROBAST!$A$6:$AE$77,39,)="Unclear","?",""))),"")</f>
        <v/>
      </c>
      <c r="R14" s="138" t="str">
        <f>_xlfn.IFNA(IF(HLOOKUP($A14,PROBAST!$A$6:$AE$77,58,)="Low RoB","+",IF(HLOOKUP($A14,PROBAST!$A$6:$AE$77,58,)="High RoB","-",IF(HLOOKUP($A14,PROBAST!$A$6:$AE$77,58,)="Unclear","?",""))),"")</f>
        <v/>
      </c>
      <c r="S14" s="139"/>
      <c r="T14" s="139"/>
      <c r="U14" s="139"/>
      <c r="V14" s="139"/>
      <c r="W14" s="139"/>
    </row>
    <row r="15" spans="1:23" ht="22.5" customHeight="1" thickBot="1" x14ac:dyDescent="0.3">
      <c r="A15" s="370"/>
      <c r="B15" s="365"/>
      <c r="C15" s="365"/>
      <c r="D15" s="369"/>
      <c r="E15" s="365"/>
      <c r="F15" s="365"/>
      <c r="G15" s="365"/>
      <c r="H15" s="367"/>
      <c r="I15" s="365"/>
      <c r="J15" s="365"/>
      <c r="K15" s="372"/>
      <c r="L15" s="367"/>
      <c r="M15" s="367"/>
      <c r="N15" s="141" t="s">
        <v>26</v>
      </c>
      <c r="O15" s="142" t="str">
        <f>_xlfn.IFNA(IF(HLOOKUP($A14,PROBAST!$A$6:$AE$77,12,)="Low concern","+",IF(HLOOKUP($A14,PROBAST!$A$6:$AE$77,12,)="High concern","-",IF(HLOOKUP($A14,PROBAST!$A$6:$AE$77,12,)="Unclear","?",""))),"")</f>
        <v/>
      </c>
      <c r="P15" s="142" t="str">
        <f>_xlfn.IFNA(IF(HLOOKUP($A14,PROBAST!$A$6:$AE$77,26,)="Low concern","+",IF(HLOOKUP($A14,PROBAST!$A$6:$AE$77,26,)="High concern","-",IF(HLOOKUP($A14,PROBAST!$A$6:$AE$77,26,)="Unclear","?",""))),"")</f>
        <v/>
      </c>
      <c r="Q15" s="142" t="str">
        <f>_xlfn.IFNA(IF(HLOOKUP($A14,PROBAST!$A$6:$AE$77,40,)="Low concern","+",IF(HLOOKUP($A14,PROBAST!$A$6:$AE$77,40,)="High concern","-",IF(HLOOKUP($A14,PROBAST!$A$6:$AE$77,40,)="Unclear","?",""))),"")</f>
        <v/>
      </c>
      <c r="R15" s="143"/>
    </row>
    <row r="16" spans="1:23" s="140" customFormat="1" ht="22.5" customHeight="1" x14ac:dyDescent="0.25">
      <c r="A16" s="370" t="str">
        <f>CHARMS!U$6</f>
        <v/>
      </c>
      <c r="B16" s="364" t="str">
        <f>HLOOKUP($A16,CHARMS!$A$6:$CQ$89,1,)</f>
        <v/>
      </c>
      <c r="C16" s="364" t="str">
        <f>IF($A16="","",HLOOKUP($A16,CHARMS!$A$6:$CQ$89,48,))</f>
        <v/>
      </c>
      <c r="D16" s="368" t="str">
        <f>IF($A16="","",IF(HLOOKUP($A16,CHARMS!$A$6:$CQ$89,40,)=0,"Unkown",HLOOKUP($A16,CHARMS!$A$6:$CQ$89,40,)))</f>
        <v/>
      </c>
      <c r="E16" s="364" t="str">
        <f>IF($A16="","",IF(HLOOKUP($A16,CHARMS!$A$6:$CQ$89,40,)=0,"Unkown",CONCATENATE(HLOOKUP($A16,CHARMS!$A$6:$CQ$89,41,)," (",FIXED((HLOOKUP($A16,CHARMS!$A$6:$CQ$89,41,)/HLOOKUP($A16,CHARMS!$A$6:$CQ$89,40,))*100,1),")")))</f>
        <v/>
      </c>
      <c r="F16" s="364" t="str">
        <f>IF($A16="","",IF(HLOOKUP($A16,CHARMS!$A$6:$CQ$89,33,)=0,"Unkown",HLOOKUP($A16,CHARMS!$A$6:$CQ$89,33,)))</f>
        <v/>
      </c>
      <c r="G16" s="364" t="str">
        <f>IF($A16="","",HLOOKUP($A16,CHARMS!$A$6:$CQ$89,79,))</f>
        <v/>
      </c>
      <c r="H16" s="366" t="str">
        <f>IF($A16="","",HLOOKUP($A16,CHARMS!$A$6:$CQ$89,43,))</f>
        <v/>
      </c>
      <c r="I16" s="364" t="str">
        <f>IF($A16="","",HLOOKUP($A16,CHARMS!$A$6:$CQ$89,49,))</f>
        <v/>
      </c>
      <c r="J16" s="364" t="str">
        <f>IF($A16="","",HLOOKUP($A16,CHARMS!$A$6:$CQ$89,50,))</f>
        <v/>
      </c>
      <c r="K16" s="364" t="str">
        <f>CONCATENATE(IF($A16="","",IF(OR(HLOOKUP($A16,CHARMS!$A$6:$CQ$89,40,)=0,ISTEXT(HLOOKUP($A16,CHARMS!$A$6:$CQ$89,45,))),"n (%): Unkown",CONCATENATE("n (%): ",HLOOKUP($A16,CHARMS!$A$6:$CQ$89,45,)," (",FIXED((HLOOKUP($A16,CHARMS!$A$6:$CQ$89,45,)/HLOOKUP($A16,CHARMS!$A$6:$CQ$89,40,))*100,1),")"))),CHAR(10),IF($A16="","",CONCATENATE("Method: ",HLOOKUP($A16,CHARMS!$A$6:$CQ$89,46,))))</f>
        <v xml:space="preserve">
</v>
      </c>
      <c r="L16" s="366" t="str">
        <f>IF($A16="","",CONCATENATE("Int: ",HLOOKUP($A16,CHARMS!$A$6:$CQ$89,75,),CHAR(10),"Ext : ",HLOOKUP($A16,CHARMS!$A$6:$CQ$89,76,)))</f>
        <v/>
      </c>
      <c r="M16" s="366" t="str">
        <f>IF($A16="","",CONCATENATE("Cal: ",HLOOKUP($A16,CHARMS!$A$6:$CQ$89,53,),CHAR(10),"Disc : ",HLOOKUP($A16,CHARMS!$A$6:$CQ$89,59,),CHAR(10),"Ov: ",HLOOKUP($A16,CHARMS!$A$6:$CQ$89,66,)))</f>
        <v/>
      </c>
      <c r="N16" s="136" t="s">
        <v>27</v>
      </c>
      <c r="O16" s="137" t="str">
        <f>_xlfn.IFNA(IF(HLOOKUP($A16,PROBAST!$A$6:$AE$77,11,)="Low RoB","+",IF(HLOOKUP($A16,PROBAST!$A$6:$AE$77,11,)="High RoB","-",IF(HLOOKUP($A16,PROBAST!$A$6:$AE$77,11,)="Unclear","?",""))),"")</f>
        <v/>
      </c>
      <c r="P16" s="137" t="str">
        <f>_xlfn.IFNA(IF(HLOOKUP($A16,PROBAST!$A$6:$AE$77,25,)="Low RoB","+",IF(HLOOKUP($A16,PROBAST!$A$6:$AE$77,25,)="High RoB","-",IF(HLOOKUP($A16,PROBAST!$A$6:$AE$77,25,)="Unclear","?",""))),"")</f>
        <v/>
      </c>
      <c r="Q16" s="137" t="str">
        <f>_xlfn.IFNA(IF(HLOOKUP($A16,PROBAST!$A$6:$AE$77,39,)="Low RoB","+",IF(HLOOKUP($A16,PROBAST!$A$6:$AE$77,39,)="High RoB","-",IF(HLOOKUP($A16,PROBAST!$A$6:$AE$77,39,)="Unclear","?",""))),"")</f>
        <v/>
      </c>
      <c r="R16" s="138" t="str">
        <f>_xlfn.IFNA(IF(HLOOKUP($A16,PROBAST!$A$6:$AE$77,58,)="Low RoB","+",IF(HLOOKUP($A16,PROBAST!$A$6:$AE$77,58,)="High RoB","-",IF(HLOOKUP($A16,PROBAST!$A$6:$AE$77,58,)="Unclear","?",""))),"")</f>
        <v/>
      </c>
      <c r="S16" s="139"/>
      <c r="T16" s="139"/>
      <c r="U16" s="139"/>
      <c r="V16" s="139"/>
      <c r="W16" s="139"/>
    </row>
    <row r="17" spans="1:23" ht="22.5" customHeight="1" thickBot="1" x14ac:dyDescent="0.3">
      <c r="A17" s="370"/>
      <c r="B17" s="365"/>
      <c r="C17" s="365"/>
      <c r="D17" s="369"/>
      <c r="E17" s="365"/>
      <c r="F17" s="365"/>
      <c r="G17" s="365"/>
      <c r="H17" s="367"/>
      <c r="I17" s="365"/>
      <c r="J17" s="365"/>
      <c r="K17" s="372"/>
      <c r="L17" s="367"/>
      <c r="M17" s="367"/>
      <c r="N17" s="141" t="s">
        <v>26</v>
      </c>
      <c r="O17" s="142" t="str">
        <f>_xlfn.IFNA(IF(HLOOKUP($A16,PROBAST!$A$6:$AE$77,12,)="Low concern","+",IF(HLOOKUP($A16,PROBAST!$A$6:$AE$77,12,)="High concern","-",IF(HLOOKUP($A16,PROBAST!$A$6:$AE$77,12,)="Unclear","?",""))),"")</f>
        <v/>
      </c>
      <c r="P17" s="142" t="str">
        <f>_xlfn.IFNA(IF(HLOOKUP($A16,PROBAST!$A$6:$AE$77,26,)="Low concern","+",IF(HLOOKUP($A16,PROBAST!$A$6:$AE$77,26,)="High concern","-",IF(HLOOKUP($A16,PROBAST!$A$6:$AE$77,26,)="Unclear","?",""))),"")</f>
        <v/>
      </c>
      <c r="Q17" s="142" t="str">
        <f>_xlfn.IFNA(IF(HLOOKUP($A16,PROBAST!$A$6:$AE$77,40,)="Low concern","+",IF(HLOOKUP($A16,PROBAST!$A$6:$AE$77,40,)="High concern","-",IF(HLOOKUP($A16,PROBAST!$A$6:$AE$77,40,)="Unclear","?",""))),"")</f>
        <v/>
      </c>
      <c r="R17" s="143"/>
    </row>
    <row r="18" spans="1:23" s="140" customFormat="1" ht="22.5" customHeight="1" x14ac:dyDescent="0.25">
      <c r="A18" s="370" t="str">
        <f>CHARMS!X$6</f>
        <v/>
      </c>
      <c r="B18" s="364" t="str">
        <f>HLOOKUP($A18,CHARMS!$A$6:$CQ$89,1,)</f>
        <v/>
      </c>
      <c r="C18" s="364" t="str">
        <f>IF($A18="","",HLOOKUP($A18,CHARMS!$A$6:$CQ$89,48,))</f>
        <v/>
      </c>
      <c r="D18" s="368" t="str">
        <f>IF($A18="","",IF(HLOOKUP($A18,CHARMS!$A$6:$CQ$89,40,)=0,"Unkown",HLOOKUP($A18,CHARMS!$A$6:$CQ$89,40,)))</f>
        <v/>
      </c>
      <c r="E18" s="364" t="str">
        <f>IF($A18="","",IF(HLOOKUP($A18,CHARMS!$A$6:$CQ$89,40,)=0,"Unkown",CONCATENATE(HLOOKUP($A18,CHARMS!$A$6:$CQ$89,41,)," (",FIXED((HLOOKUP($A18,CHARMS!$A$6:$CQ$89,41,)/HLOOKUP($A18,CHARMS!$A$6:$CQ$89,40,))*100,1),")")))</f>
        <v/>
      </c>
      <c r="F18" s="364" t="str">
        <f>IF($A18="","",IF(HLOOKUP($A18,CHARMS!$A$6:$CQ$89,33,)=0,"Unkown",HLOOKUP($A18,CHARMS!$A$6:$CQ$89,33,)))</f>
        <v/>
      </c>
      <c r="G18" s="364" t="str">
        <f>IF($A18="","",HLOOKUP($A18,CHARMS!$A$6:$CQ$89,79,))</f>
        <v/>
      </c>
      <c r="H18" s="366" t="str">
        <f>IF($A18="","",HLOOKUP($A18,CHARMS!$A$6:$CQ$89,43,))</f>
        <v/>
      </c>
      <c r="I18" s="364" t="str">
        <f>IF($A18="","",HLOOKUP($A18,CHARMS!$A$6:$CQ$89,49,))</f>
        <v/>
      </c>
      <c r="J18" s="364" t="str">
        <f>IF($A18="","",HLOOKUP($A18,CHARMS!$A$6:$CQ$89,50,))</f>
        <v/>
      </c>
      <c r="K18" s="364" t="str">
        <f>CONCATENATE(IF($A18="","",IF(OR(HLOOKUP($A18,CHARMS!$A$6:$CQ$89,40,)=0,ISTEXT(HLOOKUP($A18,CHARMS!$A$6:$CQ$89,45,))),"n (%): Unkown",CONCATENATE("n (%): ",HLOOKUP($A18,CHARMS!$A$6:$CQ$89,45,)," (",FIXED((HLOOKUP($A18,CHARMS!$A$6:$CQ$89,45,)/HLOOKUP($A18,CHARMS!$A$6:$CQ$89,40,))*100,1),")"))),CHAR(10),IF($A18="","",CONCATENATE("Method: ",HLOOKUP($A18,CHARMS!$A$6:$CQ$89,46,))))</f>
        <v xml:space="preserve">
</v>
      </c>
      <c r="L18" s="366" t="str">
        <f>IF($A18="","",CONCATENATE("Int: ",HLOOKUP($A18,CHARMS!$A$6:$CQ$89,75,),CHAR(10),"Ext : ",HLOOKUP($A18,CHARMS!$A$6:$CQ$89,76,)))</f>
        <v/>
      </c>
      <c r="M18" s="366" t="str">
        <f>IF($A18="","",CONCATENATE("Cal: ",HLOOKUP($A18,CHARMS!$A$6:$CQ$89,53,),CHAR(10),"Disc : ",HLOOKUP($A18,CHARMS!$A$6:$CQ$89,59,),CHAR(10),"Ov: ",HLOOKUP($A18,CHARMS!$A$6:$CQ$89,66,)))</f>
        <v/>
      </c>
      <c r="N18" s="136" t="s">
        <v>27</v>
      </c>
      <c r="O18" s="137" t="str">
        <f>_xlfn.IFNA(IF(HLOOKUP($A18,PROBAST!$A$6:$AE$77,11,)="Low RoB","+",IF(HLOOKUP($A18,PROBAST!$A$6:$AE$77,11,)="High RoB","-",IF(HLOOKUP($A18,PROBAST!$A$6:$AE$77,11,)="Unclear","?",""))),"")</f>
        <v/>
      </c>
      <c r="P18" s="137" t="str">
        <f>_xlfn.IFNA(IF(HLOOKUP($A18,PROBAST!$A$6:$AE$77,25,)="Low RoB","+",IF(HLOOKUP($A18,PROBAST!$A$6:$AE$77,25,)="High RoB","-",IF(HLOOKUP($A18,PROBAST!$A$6:$AE$77,25,)="Unclear","?",""))),"")</f>
        <v/>
      </c>
      <c r="Q18" s="137" t="str">
        <f>_xlfn.IFNA(IF(HLOOKUP($A18,PROBAST!$A$6:$AE$77,39,)="Low RoB","+",IF(HLOOKUP($A18,PROBAST!$A$6:$AE$77,39,)="High RoB","-",IF(HLOOKUP($A18,PROBAST!$A$6:$AE$77,39,)="Unclear","?",""))),"")</f>
        <v/>
      </c>
      <c r="R18" s="138" t="str">
        <f>_xlfn.IFNA(IF(HLOOKUP($A18,PROBAST!$A$6:$AE$77,58,)="Low RoB","+",IF(HLOOKUP($A18,PROBAST!$A$6:$AE$77,58,)="High RoB","-",IF(HLOOKUP($A18,PROBAST!$A$6:$AE$77,58,)="Unclear","?",""))),"")</f>
        <v/>
      </c>
      <c r="S18" s="139"/>
      <c r="T18" s="139"/>
      <c r="U18" s="139"/>
      <c r="V18" s="139"/>
      <c r="W18" s="139"/>
    </row>
    <row r="19" spans="1:23" ht="22.5" customHeight="1" thickBot="1" x14ac:dyDescent="0.3">
      <c r="A19" s="370"/>
      <c r="B19" s="365"/>
      <c r="C19" s="365"/>
      <c r="D19" s="369"/>
      <c r="E19" s="365"/>
      <c r="F19" s="365"/>
      <c r="G19" s="365"/>
      <c r="H19" s="367"/>
      <c r="I19" s="365"/>
      <c r="J19" s="365"/>
      <c r="K19" s="372"/>
      <c r="L19" s="367"/>
      <c r="M19" s="367"/>
      <c r="N19" s="141" t="s">
        <v>26</v>
      </c>
      <c r="O19" s="142" t="str">
        <f>_xlfn.IFNA(IF(HLOOKUP($A18,PROBAST!$A$6:$AE$77,12,)="Low concern","+",IF(HLOOKUP($A18,PROBAST!$A$6:$AE$77,12,)="High concern","-",IF(HLOOKUP($A18,PROBAST!$A$6:$AE$77,12,)="Unclear","?",""))),"")</f>
        <v/>
      </c>
      <c r="P19" s="142" t="str">
        <f>_xlfn.IFNA(IF(HLOOKUP($A18,PROBAST!$A$6:$AE$77,26,)="Low concern","+",IF(HLOOKUP($A18,PROBAST!$A$6:$AE$77,26,)="High concern","-",IF(HLOOKUP($A18,PROBAST!$A$6:$AE$77,26,)="Unclear","?",""))),"")</f>
        <v/>
      </c>
      <c r="Q19" s="142" t="str">
        <f>_xlfn.IFNA(IF(HLOOKUP($A18,PROBAST!$A$6:$AE$77,40,)="Low concern","+",IF(HLOOKUP($A18,PROBAST!$A$6:$AE$77,40,)="High concern","-",IF(HLOOKUP($A18,PROBAST!$A$6:$AE$77,40,)="Unclear","?",""))),"")</f>
        <v/>
      </c>
      <c r="R19" s="143"/>
    </row>
    <row r="20" spans="1:23" s="140" customFormat="1" ht="22.5" customHeight="1" x14ac:dyDescent="0.25">
      <c r="A20" s="370" t="str">
        <f>CHARMS!AA$6</f>
        <v/>
      </c>
      <c r="B20" s="364" t="str">
        <f>HLOOKUP($A20,CHARMS!$A$6:$CQ$89,1,)</f>
        <v/>
      </c>
      <c r="C20" s="364" t="str">
        <f>IF($A20="","",HLOOKUP($A20,CHARMS!$A$6:$CQ$89,48,))</f>
        <v/>
      </c>
      <c r="D20" s="368" t="str">
        <f>IF($A20="","",IF(HLOOKUP($A20,CHARMS!$A$6:$CQ$89,40,)=0,"Unkown",HLOOKUP($A20,CHARMS!$A$6:$CQ$89,40,)))</f>
        <v/>
      </c>
      <c r="E20" s="364" t="str">
        <f>IF($A20="","",IF(HLOOKUP($A20,CHARMS!$A$6:$CQ$89,40,)=0,"Unkown",CONCATENATE(HLOOKUP($A20,CHARMS!$A$6:$CQ$89,41,)," (",FIXED((HLOOKUP($A20,CHARMS!$A$6:$CQ$89,41,)/HLOOKUP($A20,CHARMS!$A$6:$CQ$89,40,))*100,1),")")))</f>
        <v/>
      </c>
      <c r="F20" s="364" t="str">
        <f>IF($A20="","",IF(HLOOKUP($A20,CHARMS!$A$6:$CQ$89,33,)=0,"Unkown",HLOOKUP($A20,CHARMS!$A$6:$CQ$89,33,)))</f>
        <v/>
      </c>
      <c r="G20" s="364" t="str">
        <f>IF($A20="","",HLOOKUP($A20,CHARMS!$A$6:$CQ$89,79,))</f>
        <v/>
      </c>
      <c r="H20" s="366" t="str">
        <f>IF($A20="","",HLOOKUP($A20,CHARMS!$A$6:$CQ$89,43,))</f>
        <v/>
      </c>
      <c r="I20" s="364" t="str">
        <f>IF($A20="","",HLOOKUP($A20,CHARMS!$A$6:$CQ$89,49,))</f>
        <v/>
      </c>
      <c r="J20" s="364" t="str">
        <f>IF($A20="","",HLOOKUP($A20,CHARMS!$A$6:$CQ$89,50,))</f>
        <v/>
      </c>
      <c r="K20" s="364" t="str">
        <f>CONCATENATE(IF($A20="","",IF(OR(HLOOKUP($A20,CHARMS!$A$6:$CQ$89,40,)=0,ISTEXT(HLOOKUP($A20,CHARMS!$A$6:$CQ$89,45,))),"n (%): Unkown",CONCATENATE("n (%): ",HLOOKUP($A20,CHARMS!$A$6:$CQ$89,45,)," (",FIXED((HLOOKUP($A20,CHARMS!$A$6:$CQ$89,45,)/HLOOKUP($A20,CHARMS!$A$6:$CQ$89,40,))*100,1),")"))),CHAR(10),IF($A20="","",CONCATENATE("Method: ",HLOOKUP($A20,CHARMS!$A$6:$CQ$89,46,))))</f>
        <v xml:space="preserve">
</v>
      </c>
      <c r="L20" s="366" t="str">
        <f>IF($A20="","",CONCATENATE("Int: ",HLOOKUP($A20,CHARMS!$A$6:$CQ$89,75,),CHAR(10),"Ext : ",HLOOKUP($A20,CHARMS!$A$6:$CQ$89,76,)))</f>
        <v/>
      </c>
      <c r="M20" s="366" t="str">
        <f>IF($A20="","",CONCATENATE("Cal: ",HLOOKUP($A20,CHARMS!$A$6:$CQ$89,53,),CHAR(10),"Disc : ",HLOOKUP($A20,CHARMS!$A$6:$CQ$89,59,),CHAR(10),"Ov: ",HLOOKUP($A20,CHARMS!$A$6:$CQ$89,66,)))</f>
        <v/>
      </c>
      <c r="N20" s="136" t="s">
        <v>27</v>
      </c>
      <c r="O20" s="137" t="str">
        <f>_xlfn.IFNA(IF(HLOOKUP($A20,PROBAST!$A$6:$AE$77,11,)="Low RoB","+",IF(HLOOKUP($A20,PROBAST!$A$6:$AE$77,11,)="High RoB","-",IF(HLOOKUP($A20,PROBAST!$A$6:$AE$77,11,)="Unclear","?",""))),"")</f>
        <v/>
      </c>
      <c r="P20" s="137" t="str">
        <f>_xlfn.IFNA(IF(HLOOKUP($A20,PROBAST!$A$6:$AE$77,25,)="Low RoB","+",IF(HLOOKUP($A20,PROBAST!$A$6:$AE$77,25,)="High RoB","-",IF(HLOOKUP($A20,PROBAST!$A$6:$AE$77,25,)="Unclear","?",""))),"")</f>
        <v/>
      </c>
      <c r="Q20" s="137" t="str">
        <f>_xlfn.IFNA(IF(HLOOKUP($A20,PROBAST!$A$6:$AE$77,39,)="Low RoB","+",IF(HLOOKUP($A20,PROBAST!$A$6:$AE$77,39,)="High RoB","-",IF(HLOOKUP($A20,PROBAST!$A$6:$AE$77,39,)="Unclear","?",""))),"")</f>
        <v/>
      </c>
      <c r="R20" s="138" t="str">
        <f>_xlfn.IFNA(IF(HLOOKUP($A20,PROBAST!$A$6:$AE$77,58,)="Low RoB","+",IF(HLOOKUP($A20,PROBAST!$A$6:$AE$77,58,)="High RoB","-",IF(HLOOKUP($A20,PROBAST!$A$6:$AE$77,58,)="Unclear","?",""))),"")</f>
        <v/>
      </c>
      <c r="S20" s="139"/>
      <c r="T20" s="139"/>
      <c r="U20" s="139"/>
      <c r="V20" s="139"/>
      <c r="W20" s="139"/>
    </row>
    <row r="21" spans="1:23" ht="22.5" customHeight="1" thickBot="1" x14ac:dyDescent="0.3">
      <c r="A21" s="370"/>
      <c r="B21" s="365"/>
      <c r="C21" s="365"/>
      <c r="D21" s="369"/>
      <c r="E21" s="365"/>
      <c r="F21" s="365"/>
      <c r="G21" s="365"/>
      <c r="H21" s="367"/>
      <c r="I21" s="365"/>
      <c r="J21" s="365"/>
      <c r="K21" s="372"/>
      <c r="L21" s="367"/>
      <c r="M21" s="367"/>
      <c r="N21" s="141" t="s">
        <v>26</v>
      </c>
      <c r="O21" s="142" t="str">
        <f>_xlfn.IFNA(IF(HLOOKUP($A20,PROBAST!$A$6:$AE$77,12,)="Low concern","+",IF(HLOOKUP($A20,PROBAST!$A$6:$AE$77,12,)="High concern","-",IF(HLOOKUP($A20,PROBAST!$A$6:$AE$77,12,)="Unclear","?",""))),"")</f>
        <v/>
      </c>
      <c r="P21" s="142" t="str">
        <f>_xlfn.IFNA(IF(HLOOKUP($A20,PROBAST!$A$6:$AE$77,26,)="Low concern","+",IF(HLOOKUP($A20,PROBAST!$A$6:$AE$77,26,)="High concern","-",IF(HLOOKUP($A20,PROBAST!$A$6:$AE$77,26,)="Unclear","?",""))),"")</f>
        <v/>
      </c>
      <c r="Q21" s="142" t="str">
        <f>_xlfn.IFNA(IF(HLOOKUP($A20,PROBAST!$A$6:$AE$77,40,)="Low concern","+",IF(HLOOKUP($A20,PROBAST!$A$6:$AE$77,40,)="High concern","-",IF(HLOOKUP($A20,PROBAST!$A$6:$AE$77,40,)="Unclear","?",""))),"")</f>
        <v/>
      </c>
      <c r="R21" s="143"/>
    </row>
    <row r="22" spans="1:23" s="140" customFormat="1" ht="22.5" customHeight="1" x14ac:dyDescent="0.25">
      <c r="A22" s="370" t="str">
        <f>CHARMS!AD$6</f>
        <v/>
      </c>
      <c r="B22" s="364" t="str">
        <f>HLOOKUP($A22,CHARMS!$A$6:$CQ$89,1,)</f>
        <v/>
      </c>
      <c r="C22" s="364" t="str">
        <f>IF($A22="","",HLOOKUP($A22,CHARMS!$A$6:$CQ$89,48,))</f>
        <v/>
      </c>
      <c r="D22" s="368" t="str">
        <f>IF($A22="","",IF(HLOOKUP($A22,CHARMS!$A$6:$CQ$89,40,)=0,"Unkown",HLOOKUP($A22,CHARMS!$A$6:$CQ$89,40,)))</f>
        <v/>
      </c>
      <c r="E22" s="364" t="str">
        <f>IF($A22="","",IF(HLOOKUP($A22,CHARMS!$A$6:$CQ$89,40,)=0,"Unkown",CONCATENATE(HLOOKUP($A22,CHARMS!$A$6:$CQ$89,41,)," (",FIXED((HLOOKUP($A22,CHARMS!$A$6:$CQ$89,41,)/HLOOKUP($A22,CHARMS!$A$6:$CQ$89,40,))*100,1),")")))</f>
        <v/>
      </c>
      <c r="F22" s="364" t="str">
        <f>IF($A22="","",IF(HLOOKUP($A22,CHARMS!$A$6:$CQ$89,33,)=0,"Unkown",HLOOKUP($A22,CHARMS!$A$6:$CQ$89,33,)))</f>
        <v/>
      </c>
      <c r="G22" s="364" t="str">
        <f>IF($A22="","",HLOOKUP($A22,CHARMS!$A$6:$CQ$89,79,))</f>
        <v/>
      </c>
      <c r="H22" s="366" t="str">
        <f>IF($A22="","",HLOOKUP($A22,CHARMS!$A$6:$CQ$89,43,))</f>
        <v/>
      </c>
      <c r="I22" s="364" t="str">
        <f>IF($A22="","",HLOOKUP($A22,CHARMS!$A$6:$CQ$89,49,))</f>
        <v/>
      </c>
      <c r="J22" s="364" t="str">
        <f>IF($A22="","",HLOOKUP($A22,CHARMS!$A$6:$CQ$89,50,))</f>
        <v/>
      </c>
      <c r="K22" s="364" t="str">
        <f>CONCATENATE(IF($A22="","",IF(OR(HLOOKUP($A22,CHARMS!$A$6:$CQ$89,40,)=0,ISTEXT(HLOOKUP($A22,CHARMS!$A$6:$CQ$89,45,))),"n (%): Unkown",CONCATENATE("n (%): ",HLOOKUP($A22,CHARMS!$A$6:$CQ$89,45,)," (",FIXED((HLOOKUP($A22,CHARMS!$A$6:$CQ$89,45,)/HLOOKUP($A22,CHARMS!$A$6:$CQ$89,40,))*100,1),")"))),CHAR(10),IF($A22="","",CONCATENATE("Method: ",HLOOKUP($A22,CHARMS!$A$6:$CQ$89,46,))))</f>
        <v xml:space="preserve">
</v>
      </c>
      <c r="L22" s="366" t="str">
        <f>IF($A22="","",CONCATENATE("Int: ",HLOOKUP($A22,CHARMS!$A$6:$CQ$89,75,),CHAR(10),"Ext : ",HLOOKUP($A22,CHARMS!$A$6:$CQ$89,76,)))</f>
        <v/>
      </c>
      <c r="M22" s="366" t="str">
        <f>IF($A22="","",CONCATENATE("Cal: ",HLOOKUP($A22,CHARMS!$A$6:$CQ$89,53,),CHAR(10),"Disc : ",HLOOKUP($A22,CHARMS!$A$6:$CQ$89,59,),CHAR(10),"Ov: ",HLOOKUP($A22,CHARMS!$A$6:$CQ$89,66,)))</f>
        <v/>
      </c>
      <c r="N22" s="136" t="s">
        <v>27</v>
      </c>
      <c r="O22" s="137" t="str">
        <f>_xlfn.IFNA(IF(HLOOKUP($A22,PROBAST!$A$6:$AE$77,11,)="Low RoB","+",IF(HLOOKUP($A22,PROBAST!$A$6:$AE$77,11,)="High RoB","-",IF(HLOOKUP($A22,PROBAST!$A$6:$AE$77,11,)="Unclear","?",""))),"")</f>
        <v/>
      </c>
      <c r="P22" s="137" t="str">
        <f>_xlfn.IFNA(IF(HLOOKUP($A22,PROBAST!$A$6:$AE$77,25,)="Low RoB","+",IF(HLOOKUP($A22,PROBAST!$A$6:$AE$77,25,)="High RoB","-",IF(HLOOKUP($A22,PROBAST!$A$6:$AE$77,25,)="Unclear","?",""))),"")</f>
        <v/>
      </c>
      <c r="Q22" s="137" t="str">
        <f>_xlfn.IFNA(IF(HLOOKUP($A22,PROBAST!$A$6:$AE$77,39,)="Low RoB","+",IF(HLOOKUP($A22,PROBAST!$A$6:$AE$77,39,)="High RoB","-",IF(HLOOKUP($A22,PROBAST!$A$6:$AE$77,39,)="Unclear","?",""))),"")</f>
        <v/>
      </c>
      <c r="R22" s="138" t="str">
        <f>_xlfn.IFNA(IF(HLOOKUP($A22,PROBAST!$A$6:$AE$77,58,)="Low RoB","+",IF(HLOOKUP($A22,PROBAST!$A$6:$AE$77,58,)="High RoB","-",IF(HLOOKUP($A22,PROBAST!$A$6:$AE$77,58,)="Unclear","?",""))),"")</f>
        <v/>
      </c>
      <c r="S22" s="139"/>
      <c r="T22" s="139"/>
      <c r="U22" s="139"/>
      <c r="V22" s="139"/>
      <c r="W22" s="139"/>
    </row>
    <row r="23" spans="1:23" ht="22.5" customHeight="1" thickBot="1" x14ac:dyDescent="0.3">
      <c r="A23" s="370"/>
      <c r="B23" s="365"/>
      <c r="C23" s="365"/>
      <c r="D23" s="369"/>
      <c r="E23" s="365"/>
      <c r="F23" s="365"/>
      <c r="G23" s="365"/>
      <c r="H23" s="367"/>
      <c r="I23" s="365"/>
      <c r="J23" s="365"/>
      <c r="K23" s="372"/>
      <c r="L23" s="367"/>
      <c r="M23" s="367"/>
      <c r="N23" s="141" t="s">
        <v>26</v>
      </c>
      <c r="O23" s="142" t="str">
        <f>_xlfn.IFNA(IF(HLOOKUP($A22,PROBAST!$A$6:$AE$77,12,)="Low concern","+",IF(HLOOKUP($A22,PROBAST!$A$6:$AE$77,12,)="High concern","-",IF(HLOOKUP($A22,PROBAST!$A$6:$AE$77,12,)="Unclear","?",""))),"")</f>
        <v/>
      </c>
      <c r="P23" s="142" t="str">
        <f>_xlfn.IFNA(IF(HLOOKUP($A22,PROBAST!$A$6:$AE$77,26,)="Low concern","+",IF(HLOOKUP($A22,PROBAST!$A$6:$AE$77,26,)="High concern","-",IF(HLOOKUP($A22,PROBAST!$A$6:$AE$77,26,)="Unclear","?",""))),"")</f>
        <v/>
      </c>
      <c r="Q23" s="142" t="str">
        <f>_xlfn.IFNA(IF(HLOOKUP($A22,PROBAST!$A$6:$AE$77,40,)="Low concern","+",IF(HLOOKUP($A22,PROBAST!$A$6:$AE$77,40,)="High concern","-",IF(HLOOKUP($A22,PROBAST!$A$6:$AE$77,40,)="Unclear","?",""))),"")</f>
        <v/>
      </c>
      <c r="R23" s="143"/>
    </row>
    <row r="24" spans="1:23" s="140" customFormat="1" ht="22.5" customHeight="1" x14ac:dyDescent="0.25">
      <c r="A24" s="370" t="str">
        <f>CHARMS!AG$6</f>
        <v/>
      </c>
      <c r="B24" s="364" t="str">
        <f>HLOOKUP($A24,CHARMS!$A$6:$CQ$89,1,)</f>
        <v/>
      </c>
      <c r="C24" s="364" t="str">
        <f>IF($A24="","",HLOOKUP($A24,CHARMS!$A$6:$CQ$89,48,))</f>
        <v/>
      </c>
      <c r="D24" s="368" t="str">
        <f>IF($A24="","",IF(HLOOKUP($A24,CHARMS!$A$6:$CQ$89,40,)=0,"Unkown",HLOOKUP($A24,CHARMS!$A$6:$CQ$89,40,)))</f>
        <v/>
      </c>
      <c r="E24" s="364" t="str">
        <f>IF($A24="","",IF(HLOOKUP($A24,CHARMS!$A$6:$CQ$89,40,)=0,"Unkown",CONCATENATE(HLOOKUP($A24,CHARMS!$A$6:$CQ$89,41,)," (",FIXED((HLOOKUP($A24,CHARMS!$A$6:$CQ$89,41,)/HLOOKUP($A24,CHARMS!$A$6:$CQ$89,40,))*100,1),")")))</f>
        <v/>
      </c>
      <c r="F24" s="364" t="str">
        <f>IF($A24="","",IF(HLOOKUP($A24,CHARMS!$A$6:$CQ$89,33,)=0,"Unkown",HLOOKUP($A24,CHARMS!$A$6:$CQ$89,33,)))</f>
        <v/>
      </c>
      <c r="G24" s="364" t="str">
        <f>IF($A24="","",HLOOKUP($A24,CHARMS!$A$6:$CQ$89,79,))</f>
        <v/>
      </c>
      <c r="H24" s="366" t="str">
        <f>IF($A24="","",HLOOKUP($A24,CHARMS!$A$6:$CQ$89,43,))</f>
        <v/>
      </c>
      <c r="I24" s="364" t="str">
        <f>IF($A24="","",HLOOKUP($A24,CHARMS!$A$6:$CQ$89,49,))</f>
        <v/>
      </c>
      <c r="J24" s="364" t="str">
        <f>IF($A24="","",HLOOKUP($A24,CHARMS!$A$6:$CQ$89,50,))</f>
        <v/>
      </c>
      <c r="K24" s="364" t="str">
        <f>CONCATENATE(IF($A24="","",IF(OR(HLOOKUP($A24,CHARMS!$A$6:$CQ$89,40,)=0,ISTEXT(HLOOKUP($A24,CHARMS!$A$6:$CQ$89,45,))),"n (%): Unkown",CONCATENATE("n (%): ",HLOOKUP($A24,CHARMS!$A$6:$CQ$89,45,)," (",FIXED((HLOOKUP($A24,CHARMS!$A$6:$CQ$89,45,)/HLOOKUP($A24,CHARMS!$A$6:$CQ$89,40,))*100,1),")"))),CHAR(10),IF($A24="","",CONCATENATE("Method: ",HLOOKUP($A24,CHARMS!$A$6:$CQ$89,46,))))</f>
        <v xml:space="preserve">
</v>
      </c>
      <c r="L24" s="366" t="str">
        <f>IF($A24="","",CONCATENATE("Int: ",HLOOKUP($A24,CHARMS!$A$6:$CQ$89,75,),CHAR(10),"Ext : ",HLOOKUP($A24,CHARMS!$A$6:$CQ$89,76,)))</f>
        <v/>
      </c>
      <c r="M24" s="366" t="str">
        <f>IF($A24="","",CONCATENATE("Cal: ",HLOOKUP($A24,CHARMS!$A$6:$CQ$89,53,),CHAR(10),"Disc : ",HLOOKUP($A24,CHARMS!$A$6:$CQ$89,59,),CHAR(10),"Ov: ",HLOOKUP($A24,CHARMS!$A$6:$CQ$89,66,)))</f>
        <v/>
      </c>
      <c r="N24" s="136" t="s">
        <v>27</v>
      </c>
      <c r="O24" s="137" t="str">
        <f>_xlfn.IFNA(IF(HLOOKUP($A24,PROBAST!$A$6:$AE$77,11,)="Low RoB","+",IF(HLOOKUP($A24,PROBAST!$A$6:$AE$77,11,)="High RoB","-",IF(HLOOKUP($A24,PROBAST!$A$6:$AE$77,11,)="Unclear","?",""))),"")</f>
        <v/>
      </c>
      <c r="P24" s="137" t="str">
        <f>_xlfn.IFNA(IF(HLOOKUP($A24,PROBAST!$A$6:$AE$77,25,)="Low RoB","+",IF(HLOOKUP($A24,PROBAST!$A$6:$AE$77,25,)="High RoB","-",IF(HLOOKUP($A24,PROBAST!$A$6:$AE$77,25,)="Unclear","?",""))),"")</f>
        <v/>
      </c>
      <c r="Q24" s="137" t="str">
        <f>_xlfn.IFNA(IF(HLOOKUP($A24,PROBAST!$A$6:$AE$77,39,)="Low RoB","+",IF(HLOOKUP($A24,PROBAST!$A$6:$AE$77,39,)="High RoB","-",IF(HLOOKUP($A24,PROBAST!$A$6:$AE$77,39,)="Unclear","?",""))),"")</f>
        <v/>
      </c>
      <c r="R24" s="138" t="str">
        <f>_xlfn.IFNA(IF(HLOOKUP($A24,PROBAST!$A$6:$AE$77,58,)="Low RoB","+",IF(HLOOKUP($A24,PROBAST!$A$6:$AE$77,58,)="High RoB","-",IF(HLOOKUP($A24,PROBAST!$A$6:$AE$77,58,)="Unclear","?",""))),"")</f>
        <v/>
      </c>
      <c r="S24" s="139"/>
      <c r="T24" s="139"/>
      <c r="U24" s="139"/>
      <c r="V24" s="139"/>
      <c r="W24" s="139"/>
    </row>
    <row r="25" spans="1:23" ht="22.5" customHeight="1" thickBot="1" x14ac:dyDescent="0.3">
      <c r="A25" s="370"/>
      <c r="B25" s="365"/>
      <c r="C25" s="365"/>
      <c r="D25" s="369"/>
      <c r="E25" s="365"/>
      <c r="F25" s="365"/>
      <c r="G25" s="365"/>
      <c r="H25" s="367"/>
      <c r="I25" s="365"/>
      <c r="J25" s="365"/>
      <c r="K25" s="372"/>
      <c r="L25" s="367"/>
      <c r="M25" s="367"/>
      <c r="N25" s="141" t="s">
        <v>26</v>
      </c>
      <c r="O25" s="142" t="str">
        <f>_xlfn.IFNA(IF(HLOOKUP($A24,PROBAST!$A$6:$AE$77,12,)="Low concern","+",IF(HLOOKUP($A24,PROBAST!$A$6:$AE$77,12,)="High concern","-",IF(HLOOKUP($A24,PROBAST!$A$6:$AE$77,12,)="Unclear","?",""))),"")</f>
        <v/>
      </c>
      <c r="P25" s="142" t="str">
        <f>_xlfn.IFNA(IF(HLOOKUP($A24,PROBAST!$A$6:$AE$77,26,)="Low concern","+",IF(HLOOKUP($A24,PROBAST!$A$6:$AE$77,26,)="High concern","-",IF(HLOOKUP($A24,PROBAST!$A$6:$AE$77,26,)="Unclear","?",""))),"")</f>
        <v/>
      </c>
      <c r="Q25" s="142" t="str">
        <f>_xlfn.IFNA(IF(HLOOKUP($A24,PROBAST!$A$6:$AE$77,40,)="Low concern","+",IF(HLOOKUP($A24,PROBAST!$A$6:$AE$77,40,)="High concern","-",IF(HLOOKUP($A24,PROBAST!$A$6:$AE$77,40,)="Unclear","?",""))),"")</f>
        <v/>
      </c>
      <c r="R25" s="143"/>
    </row>
    <row r="26" spans="1:23" s="140" customFormat="1" ht="22.5" customHeight="1" x14ac:dyDescent="0.25">
      <c r="A26" s="370" t="str">
        <f>CHARMS!AJ$6</f>
        <v/>
      </c>
      <c r="B26" s="364" t="str">
        <f>HLOOKUP($A26,CHARMS!$A$6:$CQ$89,1,)</f>
        <v/>
      </c>
      <c r="C26" s="364" t="str">
        <f>IF($A26="","",HLOOKUP($A26,CHARMS!$A$6:$CQ$89,48,))</f>
        <v/>
      </c>
      <c r="D26" s="368" t="str">
        <f>IF($A26="","",IF(HLOOKUP($A26,CHARMS!$A$6:$CQ$89,40,)=0,"Unkown",HLOOKUP($A26,CHARMS!$A$6:$CQ$89,40,)))</f>
        <v/>
      </c>
      <c r="E26" s="364" t="str">
        <f>IF($A26="","",IF(HLOOKUP($A26,CHARMS!$A$6:$CQ$89,40,)=0,"Unkown",CONCATENATE(HLOOKUP($A26,CHARMS!$A$6:$CQ$89,41,)," (",FIXED((HLOOKUP($A26,CHARMS!$A$6:$CQ$89,41,)/HLOOKUP($A26,CHARMS!$A$6:$CQ$89,40,))*100,1),")")))</f>
        <v/>
      </c>
      <c r="F26" s="364" t="str">
        <f>IF($A26="","",IF(HLOOKUP($A26,CHARMS!$A$6:$CQ$89,33,)=0,"Unkown",HLOOKUP($A26,CHARMS!$A$6:$CQ$89,33,)))</f>
        <v/>
      </c>
      <c r="G26" s="364" t="str">
        <f>IF($A26="","",HLOOKUP($A26,CHARMS!$A$6:$CQ$89,79,))</f>
        <v/>
      </c>
      <c r="H26" s="366" t="str">
        <f>IF($A26="","",HLOOKUP($A26,CHARMS!$A$6:$CQ$89,43,))</f>
        <v/>
      </c>
      <c r="I26" s="364" t="str">
        <f>IF($A26="","",HLOOKUP($A26,CHARMS!$A$6:$CQ$89,49,))</f>
        <v/>
      </c>
      <c r="J26" s="364" t="str">
        <f>IF($A26="","",HLOOKUP($A26,CHARMS!$A$6:$CQ$89,50,))</f>
        <v/>
      </c>
      <c r="K26" s="364" t="str">
        <f>CONCATENATE(IF($A26="","",IF(OR(HLOOKUP($A26,CHARMS!$A$6:$CQ$89,40,)=0,ISTEXT(HLOOKUP($A26,CHARMS!$A$6:$CQ$89,45,))),"n (%): Unkown",CONCATENATE("n (%): ",HLOOKUP($A26,CHARMS!$A$6:$CQ$89,45,)," (",FIXED((HLOOKUP($A26,CHARMS!$A$6:$CQ$89,45,)/HLOOKUP($A26,CHARMS!$A$6:$CQ$89,40,))*100,1),")"))),CHAR(10),IF($A26="","",CONCATENATE("Method: ",HLOOKUP($A26,CHARMS!$A$6:$CQ$89,46,))))</f>
        <v xml:space="preserve">
</v>
      </c>
      <c r="L26" s="366" t="str">
        <f>IF($A26="","",CONCATENATE("Int: ",HLOOKUP($A26,CHARMS!$A$6:$CQ$89,75,),CHAR(10),"Ext : ",HLOOKUP($A26,CHARMS!$A$6:$CQ$89,76,)))</f>
        <v/>
      </c>
      <c r="M26" s="366" t="str">
        <f>IF($A26="","",CONCATENATE("Cal: ",HLOOKUP($A26,CHARMS!$A$6:$CQ$89,53,),CHAR(10),"Disc : ",HLOOKUP($A26,CHARMS!$A$6:$CQ$89,59,),CHAR(10),"Ov: ",HLOOKUP($A26,CHARMS!$A$6:$CQ$89,66,)))</f>
        <v/>
      </c>
      <c r="N26" s="136" t="s">
        <v>27</v>
      </c>
      <c r="O26" s="137" t="str">
        <f>_xlfn.IFNA(IF(HLOOKUP($A26,PROBAST!$A$6:$AE$77,11,)="Low RoB","+",IF(HLOOKUP($A26,PROBAST!$A$6:$AE$77,11,)="High RoB","-",IF(HLOOKUP($A26,PROBAST!$A$6:$AE$77,11,)="Unclear","?",""))),"")</f>
        <v/>
      </c>
      <c r="P26" s="137" t="str">
        <f>_xlfn.IFNA(IF(HLOOKUP($A26,PROBAST!$A$6:$AE$77,25,)="Low RoB","+",IF(HLOOKUP($A26,PROBAST!$A$6:$AE$77,25,)="High RoB","-",IF(HLOOKUP($A26,PROBAST!$A$6:$AE$77,25,)="Unclear","?",""))),"")</f>
        <v/>
      </c>
      <c r="Q26" s="137" t="str">
        <f>_xlfn.IFNA(IF(HLOOKUP($A26,PROBAST!$A$6:$AE$77,39,)="Low RoB","+",IF(HLOOKUP($A26,PROBAST!$A$6:$AE$77,39,)="High RoB","-",IF(HLOOKUP($A26,PROBAST!$A$6:$AE$77,39,)="Unclear","?",""))),"")</f>
        <v/>
      </c>
      <c r="R26" s="138" t="str">
        <f>_xlfn.IFNA(IF(HLOOKUP($A26,PROBAST!$A$6:$AE$77,58,)="Low RoB","+",IF(HLOOKUP($A26,PROBAST!$A$6:$AE$77,58,)="High RoB","-",IF(HLOOKUP($A26,PROBAST!$A$6:$AE$77,58,)="Unclear","?",""))),"")</f>
        <v/>
      </c>
      <c r="S26" s="139"/>
      <c r="T26" s="139"/>
      <c r="U26" s="139"/>
      <c r="V26" s="139"/>
      <c r="W26" s="139"/>
    </row>
    <row r="27" spans="1:23" ht="22.5" customHeight="1" thickBot="1" x14ac:dyDescent="0.3">
      <c r="A27" s="370"/>
      <c r="B27" s="365"/>
      <c r="C27" s="365"/>
      <c r="D27" s="369"/>
      <c r="E27" s="365"/>
      <c r="F27" s="365"/>
      <c r="G27" s="365"/>
      <c r="H27" s="367"/>
      <c r="I27" s="365"/>
      <c r="J27" s="365"/>
      <c r="K27" s="372"/>
      <c r="L27" s="367"/>
      <c r="M27" s="367"/>
      <c r="N27" s="141" t="s">
        <v>26</v>
      </c>
      <c r="O27" s="142" t="str">
        <f>_xlfn.IFNA(IF(HLOOKUP($A26,PROBAST!$A$6:$AE$77,12,)="Low concern","+",IF(HLOOKUP($A26,PROBAST!$A$6:$AE$77,12,)="High concern","-",IF(HLOOKUP($A26,PROBAST!$A$6:$AE$77,12,)="Unclear","?",""))),"")</f>
        <v/>
      </c>
      <c r="P27" s="142" t="str">
        <f>_xlfn.IFNA(IF(HLOOKUP($A26,PROBAST!$A$6:$AE$77,26,)="Low concern","+",IF(HLOOKUP($A26,PROBAST!$A$6:$AE$77,26,)="High concern","-",IF(HLOOKUP($A26,PROBAST!$A$6:$AE$77,26,)="Unclear","?",""))),"")</f>
        <v/>
      </c>
      <c r="Q27" s="142" t="str">
        <f>_xlfn.IFNA(IF(HLOOKUP($A26,PROBAST!$A$6:$AE$77,40,)="Low concern","+",IF(HLOOKUP($A26,PROBAST!$A$6:$AE$77,40,)="High concern","-",IF(HLOOKUP($A26,PROBAST!$A$6:$AE$77,40,)="Unclear","?",""))),"")</f>
        <v/>
      </c>
      <c r="R27" s="143"/>
    </row>
    <row r="28" spans="1:23" s="140" customFormat="1" ht="22.5" customHeight="1" x14ac:dyDescent="0.25">
      <c r="A28" s="370" t="str">
        <f>CHARMS!AM$6</f>
        <v/>
      </c>
      <c r="B28" s="364" t="str">
        <f>HLOOKUP($A28,CHARMS!$A$6:$CQ$89,1,)</f>
        <v/>
      </c>
      <c r="C28" s="364" t="str">
        <f>IF($A28="","",HLOOKUP($A28,CHARMS!$A$6:$CQ$89,48,))</f>
        <v/>
      </c>
      <c r="D28" s="368" t="str">
        <f>IF($A28="","",IF(HLOOKUP($A28,CHARMS!$A$6:$CQ$89,40,)=0,"Unkown",HLOOKUP($A28,CHARMS!$A$6:$CQ$89,40,)))</f>
        <v/>
      </c>
      <c r="E28" s="364" t="str">
        <f>IF($A28="","",IF(HLOOKUP($A28,CHARMS!$A$6:$CQ$89,40,)=0,"Unkown",CONCATENATE(HLOOKUP($A28,CHARMS!$A$6:$CQ$89,41,)," (",FIXED((HLOOKUP($A28,CHARMS!$A$6:$CQ$89,41,)/HLOOKUP($A28,CHARMS!$A$6:$CQ$89,40,))*100,1),")")))</f>
        <v/>
      </c>
      <c r="F28" s="364" t="str">
        <f>IF($A28="","",IF(HLOOKUP($A28,CHARMS!$A$6:$CQ$89,33,)=0,"Unkown",HLOOKUP($A28,CHARMS!$A$6:$CQ$89,33,)))</f>
        <v/>
      </c>
      <c r="G28" s="364" t="str">
        <f>IF($A28="","",HLOOKUP($A28,CHARMS!$A$6:$CQ$89,79,))</f>
        <v/>
      </c>
      <c r="H28" s="366" t="str">
        <f>IF($A28="","",HLOOKUP($A28,CHARMS!$A$6:$CQ$89,43,))</f>
        <v/>
      </c>
      <c r="I28" s="364" t="str">
        <f>IF($A28="","",HLOOKUP($A28,CHARMS!$A$6:$CQ$89,49,))</f>
        <v/>
      </c>
      <c r="J28" s="364" t="str">
        <f>IF($A28="","",HLOOKUP($A28,CHARMS!$A$6:$CQ$89,50,))</f>
        <v/>
      </c>
      <c r="K28" s="364" t="str">
        <f>CONCATENATE(IF($A28="","",IF(OR(HLOOKUP($A28,CHARMS!$A$6:$CQ$89,40,)=0,ISTEXT(HLOOKUP($A28,CHARMS!$A$6:$CQ$89,45,))),"n (%): Unkown",CONCATENATE("n (%): ",HLOOKUP($A28,CHARMS!$A$6:$CQ$89,45,)," (",FIXED((HLOOKUP($A28,CHARMS!$A$6:$CQ$89,45,)/HLOOKUP($A28,CHARMS!$A$6:$CQ$89,40,))*100,1),")"))),CHAR(10),IF($A28="","",CONCATENATE("Method: ",HLOOKUP($A28,CHARMS!$A$6:$CQ$89,46,))))</f>
        <v xml:space="preserve">
</v>
      </c>
      <c r="L28" s="366" t="str">
        <f>IF($A28="","",CONCATENATE("Int: ",HLOOKUP($A28,CHARMS!$A$6:$CQ$89,75,),CHAR(10),"Ext : ",HLOOKUP($A28,CHARMS!$A$6:$CQ$89,76,)))</f>
        <v/>
      </c>
      <c r="M28" s="366" t="str">
        <f>IF($A28="","",CONCATENATE("Cal: ",HLOOKUP($A28,CHARMS!$A$6:$CQ$89,53,),CHAR(10),"Disc : ",HLOOKUP($A28,CHARMS!$A$6:$CQ$89,59,),CHAR(10),"Ov: ",HLOOKUP($A28,CHARMS!$A$6:$CQ$89,66,)))</f>
        <v/>
      </c>
      <c r="N28" s="136" t="s">
        <v>27</v>
      </c>
      <c r="O28" s="137" t="str">
        <f>_xlfn.IFNA(IF(HLOOKUP($A28,PROBAST!$A$6:$AE$77,11,)="Low RoB","+",IF(HLOOKUP($A28,PROBAST!$A$6:$AE$77,11,)="High RoB","-",IF(HLOOKUP($A28,PROBAST!$A$6:$AE$77,11,)="Unclear","?",""))),"")</f>
        <v/>
      </c>
      <c r="P28" s="137" t="str">
        <f>_xlfn.IFNA(IF(HLOOKUP($A28,PROBAST!$A$6:$AE$77,25,)="Low RoB","+",IF(HLOOKUP($A28,PROBAST!$A$6:$AE$77,25,)="High RoB","-",IF(HLOOKUP($A28,PROBAST!$A$6:$AE$77,25,)="Unclear","?",""))),"")</f>
        <v/>
      </c>
      <c r="Q28" s="137" t="str">
        <f>_xlfn.IFNA(IF(HLOOKUP($A28,PROBAST!$A$6:$AE$77,39,)="Low RoB","+",IF(HLOOKUP($A28,PROBAST!$A$6:$AE$77,39,)="High RoB","-",IF(HLOOKUP($A28,PROBAST!$A$6:$AE$77,39,)="Unclear","?",""))),"")</f>
        <v/>
      </c>
      <c r="R28" s="138" t="str">
        <f>_xlfn.IFNA(IF(HLOOKUP($A28,PROBAST!$A$6:$AE$77,58,)="Low RoB","+",IF(HLOOKUP($A28,PROBAST!$A$6:$AE$77,58,)="High RoB","-",IF(HLOOKUP($A28,PROBAST!$A$6:$AE$77,58,)="Unclear","?",""))),"")</f>
        <v/>
      </c>
      <c r="S28" s="139"/>
      <c r="T28" s="139"/>
      <c r="U28" s="139"/>
      <c r="V28" s="139"/>
      <c r="W28" s="139"/>
    </row>
    <row r="29" spans="1:23" ht="22.5" customHeight="1" thickBot="1" x14ac:dyDescent="0.3">
      <c r="A29" s="370"/>
      <c r="B29" s="365"/>
      <c r="C29" s="365"/>
      <c r="D29" s="369"/>
      <c r="E29" s="365"/>
      <c r="F29" s="365"/>
      <c r="G29" s="365"/>
      <c r="H29" s="367"/>
      <c r="I29" s="365"/>
      <c r="J29" s="365"/>
      <c r="K29" s="372"/>
      <c r="L29" s="367"/>
      <c r="M29" s="367"/>
      <c r="N29" s="141" t="s">
        <v>26</v>
      </c>
      <c r="O29" s="142" t="str">
        <f>_xlfn.IFNA(IF(HLOOKUP($A28,PROBAST!$A$6:$AE$77,12,)="Low concern","+",IF(HLOOKUP($A28,PROBAST!$A$6:$AE$77,12,)="High concern","-",IF(HLOOKUP($A28,PROBAST!$A$6:$AE$77,12,)="Unclear","?",""))),"")</f>
        <v/>
      </c>
      <c r="P29" s="142" t="str">
        <f>_xlfn.IFNA(IF(HLOOKUP($A28,PROBAST!$A$6:$AE$77,26,)="Low concern","+",IF(HLOOKUP($A28,PROBAST!$A$6:$AE$77,26,)="High concern","-",IF(HLOOKUP($A28,PROBAST!$A$6:$AE$77,26,)="Unclear","?",""))),"")</f>
        <v/>
      </c>
      <c r="Q29" s="142" t="str">
        <f>_xlfn.IFNA(IF(HLOOKUP($A28,PROBAST!$A$6:$AE$77,40,)="Low concern","+",IF(HLOOKUP($A28,PROBAST!$A$6:$AE$77,40,)="High concern","-",IF(HLOOKUP($A28,PROBAST!$A$6:$AE$77,40,)="Unclear","?",""))),"")</f>
        <v/>
      </c>
      <c r="R29" s="143"/>
    </row>
    <row r="30" spans="1:23" s="140" customFormat="1" ht="22.5" customHeight="1" x14ac:dyDescent="0.25">
      <c r="A30" s="370" t="str">
        <f>CHARMS!AP$6</f>
        <v/>
      </c>
      <c r="B30" s="364" t="str">
        <f>HLOOKUP($A30,CHARMS!$A$6:$CQ$89,1,)</f>
        <v/>
      </c>
      <c r="C30" s="364" t="str">
        <f>IF($A30="","",HLOOKUP($A30,CHARMS!$A$6:$CQ$89,48,))</f>
        <v/>
      </c>
      <c r="D30" s="368" t="str">
        <f>IF($A30="","",IF(HLOOKUP($A30,CHARMS!$A$6:$CQ$89,40,)=0,"Unkown",HLOOKUP($A30,CHARMS!$A$6:$CQ$89,40,)))</f>
        <v/>
      </c>
      <c r="E30" s="364" t="str">
        <f>IF($A30="","",IF(HLOOKUP($A30,CHARMS!$A$6:$CQ$89,40,)=0,"Unkown",CONCATENATE(HLOOKUP($A30,CHARMS!$A$6:$CQ$89,41,)," (",FIXED((HLOOKUP($A30,CHARMS!$A$6:$CQ$89,41,)/HLOOKUP($A30,CHARMS!$A$6:$CQ$89,40,))*100,1),")")))</f>
        <v/>
      </c>
      <c r="F30" s="364" t="str">
        <f>IF($A30="","",IF(HLOOKUP($A30,CHARMS!$A$6:$CQ$89,33,)=0,"Unkown",HLOOKUP($A30,CHARMS!$A$6:$CQ$89,33,)))</f>
        <v/>
      </c>
      <c r="G30" s="364" t="str">
        <f>IF($A30="","",HLOOKUP($A30,CHARMS!$A$6:$CQ$89,79,))</f>
        <v/>
      </c>
      <c r="H30" s="366" t="str">
        <f>IF($A30="","",HLOOKUP($A30,CHARMS!$A$6:$CQ$89,43,))</f>
        <v/>
      </c>
      <c r="I30" s="364" t="str">
        <f>IF($A30="","",HLOOKUP($A30,CHARMS!$A$6:$CQ$89,49,))</f>
        <v/>
      </c>
      <c r="J30" s="364" t="str">
        <f>IF($A30="","",HLOOKUP($A30,CHARMS!$A$6:$CQ$89,50,))</f>
        <v/>
      </c>
      <c r="K30" s="364" t="str">
        <f>CONCATENATE(IF($A30="","",IF(OR(HLOOKUP($A30,CHARMS!$A$6:$CQ$89,40,)=0,ISTEXT(HLOOKUP($A30,CHARMS!$A$6:$CQ$89,45,))),"n (%): Unkown",CONCATENATE("n (%): ",HLOOKUP($A30,CHARMS!$A$6:$CQ$89,45,)," (",FIXED((HLOOKUP($A30,CHARMS!$A$6:$CQ$89,45,)/HLOOKUP($A30,CHARMS!$A$6:$CQ$89,40,))*100,1),")"))),CHAR(10),IF($A30="","",CONCATENATE("Method: ",HLOOKUP($A30,CHARMS!$A$6:$CQ$89,46,))))</f>
        <v xml:space="preserve">
</v>
      </c>
      <c r="L30" s="366" t="str">
        <f>IF($A30="","",CONCATENATE("Int: ",HLOOKUP($A30,CHARMS!$A$6:$CQ$89,75,),CHAR(10),"Ext : ",HLOOKUP($A30,CHARMS!$A$6:$CQ$89,76,)))</f>
        <v/>
      </c>
      <c r="M30" s="366" t="str">
        <f>IF($A30="","",CONCATENATE("Cal: ",HLOOKUP($A30,CHARMS!$A$6:$CQ$89,53,),CHAR(10),"Disc : ",HLOOKUP($A30,CHARMS!$A$6:$CQ$89,59,),CHAR(10),"Ov: ",HLOOKUP($A30,CHARMS!$A$6:$CQ$89,66,)))</f>
        <v/>
      </c>
      <c r="N30" s="136" t="s">
        <v>27</v>
      </c>
      <c r="O30" s="137" t="str">
        <f>_xlfn.IFNA(IF(HLOOKUP($A30,PROBAST!$A$6:$AE$77,11,)="Low RoB","+",IF(HLOOKUP($A30,PROBAST!$A$6:$AE$77,11,)="High RoB","-",IF(HLOOKUP($A30,PROBAST!$A$6:$AE$77,11,)="Unclear","?",""))),"")</f>
        <v/>
      </c>
      <c r="P30" s="137" t="str">
        <f>_xlfn.IFNA(IF(HLOOKUP($A30,PROBAST!$A$6:$AE$77,25,)="Low RoB","+",IF(HLOOKUP($A30,PROBAST!$A$6:$AE$77,25,)="High RoB","-",IF(HLOOKUP($A30,PROBAST!$A$6:$AE$77,25,)="Unclear","?",""))),"")</f>
        <v/>
      </c>
      <c r="Q30" s="137" t="str">
        <f>_xlfn.IFNA(IF(HLOOKUP($A30,PROBAST!$A$6:$AE$77,39,)="Low RoB","+",IF(HLOOKUP($A30,PROBAST!$A$6:$AE$77,39,)="High RoB","-",IF(HLOOKUP($A30,PROBAST!$A$6:$AE$77,39,)="Unclear","?",""))),"")</f>
        <v/>
      </c>
      <c r="R30" s="138" t="str">
        <f>_xlfn.IFNA(IF(HLOOKUP($A30,PROBAST!$A$6:$AE$77,58,)="Low RoB","+",IF(HLOOKUP($A30,PROBAST!$A$6:$AE$77,58,)="High RoB","-",IF(HLOOKUP($A30,PROBAST!$A$6:$AE$77,58,)="Unclear","?",""))),"")</f>
        <v/>
      </c>
      <c r="S30" s="139"/>
      <c r="T30" s="139"/>
      <c r="U30" s="139"/>
      <c r="V30" s="139"/>
      <c r="W30" s="139"/>
    </row>
    <row r="31" spans="1:23" ht="22.5" customHeight="1" thickBot="1" x14ac:dyDescent="0.3">
      <c r="A31" s="370"/>
      <c r="B31" s="365"/>
      <c r="C31" s="365"/>
      <c r="D31" s="369"/>
      <c r="E31" s="365"/>
      <c r="F31" s="365"/>
      <c r="G31" s="365"/>
      <c r="H31" s="367"/>
      <c r="I31" s="365"/>
      <c r="J31" s="365"/>
      <c r="K31" s="372"/>
      <c r="L31" s="367"/>
      <c r="M31" s="367"/>
      <c r="N31" s="141" t="s">
        <v>26</v>
      </c>
      <c r="O31" s="142" t="str">
        <f>_xlfn.IFNA(IF(HLOOKUP($A30,PROBAST!$A$6:$AE$77,12,)="Low concern","+",IF(HLOOKUP($A30,PROBAST!$A$6:$AE$77,12,)="High concern","-",IF(HLOOKUP($A30,PROBAST!$A$6:$AE$77,12,)="Unclear","?",""))),"")</f>
        <v/>
      </c>
      <c r="P31" s="142" t="str">
        <f>_xlfn.IFNA(IF(HLOOKUP($A30,PROBAST!$A$6:$AE$77,26,)="Low concern","+",IF(HLOOKUP($A30,PROBAST!$A$6:$AE$77,26,)="High concern","-",IF(HLOOKUP($A30,PROBAST!$A$6:$AE$77,26,)="Unclear","?",""))),"")</f>
        <v/>
      </c>
      <c r="Q31" s="142" t="str">
        <f>_xlfn.IFNA(IF(HLOOKUP($A30,PROBAST!$A$6:$AE$77,40,)="Low concern","+",IF(HLOOKUP($A30,PROBAST!$A$6:$AE$77,40,)="High concern","-",IF(HLOOKUP($A30,PROBAST!$A$6:$AE$77,40,)="Unclear","?",""))),"")</f>
        <v/>
      </c>
      <c r="R31" s="143"/>
    </row>
    <row r="32" spans="1:23" s="140" customFormat="1" ht="22.5" customHeight="1" x14ac:dyDescent="0.25">
      <c r="A32" s="370" t="str">
        <f>CHARMS!AS$6</f>
        <v/>
      </c>
      <c r="B32" s="364" t="str">
        <f>HLOOKUP($A32,CHARMS!$A$6:$CQ$89,1,)</f>
        <v/>
      </c>
      <c r="C32" s="364" t="str">
        <f>IF($A32="","",HLOOKUP($A32,CHARMS!$A$6:$CQ$89,48,))</f>
        <v/>
      </c>
      <c r="D32" s="368" t="str">
        <f>IF($A32="","",IF(HLOOKUP($A32,CHARMS!$A$6:$CQ$89,40,)=0,"Unkown",HLOOKUP($A32,CHARMS!$A$6:$CQ$89,40,)))</f>
        <v/>
      </c>
      <c r="E32" s="364" t="str">
        <f>IF($A32="","",IF(HLOOKUP($A32,CHARMS!$A$6:$CQ$89,40,)=0,"Unkown",CONCATENATE(HLOOKUP($A32,CHARMS!$A$6:$CQ$89,41,)," (",FIXED((HLOOKUP($A32,CHARMS!$A$6:$CQ$89,41,)/HLOOKUP($A32,CHARMS!$A$6:$CQ$89,40,))*100,1),")")))</f>
        <v/>
      </c>
      <c r="F32" s="364" t="str">
        <f>IF($A32="","",IF(HLOOKUP($A32,CHARMS!$A$6:$CQ$89,33,)=0,"Unkown",HLOOKUP($A32,CHARMS!$A$6:$CQ$89,33,)))</f>
        <v/>
      </c>
      <c r="G32" s="364" t="str">
        <f>IF($A32="","",HLOOKUP($A32,CHARMS!$A$6:$CQ$89,79,))</f>
        <v/>
      </c>
      <c r="H32" s="366" t="str">
        <f>IF($A32="","",HLOOKUP($A32,CHARMS!$A$6:$CQ$89,43,))</f>
        <v/>
      </c>
      <c r="I32" s="364" t="str">
        <f>IF($A32="","",HLOOKUP($A32,CHARMS!$A$6:$CQ$89,49,))</f>
        <v/>
      </c>
      <c r="J32" s="364" t="str">
        <f>IF($A32="","",HLOOKUP($A32,CHARMS!$A$6:$CQ$89,50,))</f>
        <v/>
      </c>
      <c r="K32" s="364" t="str">
        <f>CONCATENATE(IF($A32="","",IF(OR(HLOOKUP($A32,CHARMS!$A$6:$CQ$89,40,)=0,ISTEXT(HLOOKUP($A32,CHARMS!$A$6:$CQ$89,45,))),"n (%): Unkown",CONCATENATE("n (%): ",HLOOKUP($A32,CHARMS!$A$6:$CQ$89,45,)," (",FIXED((HLOOKUP($A32,CHARMS!$A$6:$CQ$89,45,)/HLOOKUP($A32,CHARMS!$A$6:$CQ$89,40,))*100,1),")"))),CHAR(10),IF($A32="","",CONCATENATE("Method: ",HLOOKUP($A32,CHARMS!$A$6:$CQ$89,46,))))</f>
        <v xml:space="preserve">
</v>
      </c>
      <c r="L32" s="366" t="str">
        <f>IF($A32="","",CONCATENATE("Int: ",HLOOKUP($A32,CHARMS!$A$6:$CQ$89,75,),CHAR(10),"Ext : ",HLOOKUP($A32,CHARMS!$A$6:$CQ$89,76,)))</f>
        <v/>
      </c>
      <c r="M32" s="366" t="str">
        <f>IF($A32="","",CONCATENATE("Cal: ",HLOOKUP($A32,CHARMS!$A$6:$CQ$89,53,),CHAR(10),"Disc : ",HLOOKUP($A32,CHARMS!$A$6:$CQ$89,59,),CHAR(10),"Ov: ",HLOOKUP($A32,CHARMS!$A$6:$CQ$89,66,)))</f>
        <v/>
      </c>
      <c r="N32" s="136" t="s">
        <v>27</v>
      </c>
      <c r="O32" s="137" t="str">
        <f>_xlfn.IFNA(IF(HLOOKUP($A32,PROBAST!$A$6:$AE$77,11,)="Low RoB","+",IF(HLOOKUP($A32,PROBAST!$A$6:$AE$77,11,)="High RoB","-",IF(HLOOKUP($A32,PROBAST!$A$6:$AE$77,11,)="Unclear","?",""))),"")</f>
        <v/>
      </c>
      <c r="P32" s="137" t="str">
        <f>_xlfn.IFNA(IF(HLOOKUP($A32,PROBAST!$A$6:$AE$77,25,)="Low RoB","+",IF(HLOOKUP($A32,PROBAST!$A$6:$AE$77,25,)="High RoB","-",IF(HLOOKUP($A32,PROBAST!$A$6:$AE$77,25,)="Unclear","?",""))),"")</f>
        <v/>
      </c>
      <c r="Q32" s="137" t="str">
        <f>_xlfn.IFNA(IF(HLOOKUP($A32,PROBAST!$A$6:$AE$77,39,)="Low RoB","+",IF(HLOOKUP($A32,PROBAST!$A$6:$AE$77,39,)="High RoB","-",IF(HLOOKUP($A32,PROBAST!$A$6:$AE$77,39,)="Unclear","?",""))),"")</f>
        <v/>
      </c>
      <c r="R32" s="138" t="str">
        <f>_xlfn.IFNA(IF(HLOOKUP($A32,PROBAST!$A$6:$AE$77,58,)="Low RoB","+",IF(HLOOKUP($A32,PROBAST!$A$6:$AE$77,58,)="High RoB","-",IF(HLOOKUP($A32,PROBAST!$A$6:$AE$77,58,)="Unclear","?",""))),"")</f>
        <v/>
      </c>
      <c r="S32" s="139"/>
      <c r="T32" s="139"/>
      <c r="U32" s="139"/>
      <c r="V32" s="139"/>
      <c r="W32" s="139"/>
    </row>
    <row r="33" spans="1:23" ht="22.5" customHeight="1" thickBot="1" x14ac:dyDescent="0.3">
      <c r="A33" s="370"/>
      <c r="B33" s="365"/>
      <c r="C33" s="365"/>
      <c r="D33" s="369"/>
      <c r="E33" s="365"/>
      <c r="F33" s="365"/>
      <c r="G33" s="365"/>
      <c r="H33" s="367"/>
      <c r="I33" s="365"/>
      <c r="J33" s="365"/>
      <c r="K33" s="372"/>
      <c r="L33" s="367"/>
      <c r="M33" s="367"/>
      <c r="N33" s="141" t="s">
        <v>26</v>
      </c>
      <c r="O33" s="142" t="str">
        <f>_xlfn.IFNA(IF(HLOOKUP($A32,PROBAST!$A$6:$AE$77,12,)="Low concern","+",IF(HLOOKUP($A32,PROBAST!$A$6:$AE$77,12,)="High concern","-",IF(HLOOKUP($A32,PROBAST!$A$6:$AE$77,12,)="Unclear","?",""))),"")</f>
        <v/>
      </c>
      <c r="P33" s="142" t="str">
        <f>_xlfn.IFNA(IF(HLOOKUP($A32,PROBAST!$A$6:$AE$77,26,)="Low concern","+",IF(HLOOKUP($A32,PROBAST!$A$6:$AE$77,26,)="High concern","-",IF(HLOOKUP($A32,PROBAST!$A$6:$AE$77,26,)="Unclear","?",""))),"")</f>
        <v/>
      </c>
      <c r="Q33" s="142" t="str">
        <f>_xlfn.IFNA(IF(HLOOKUP($A32,PROBAST!$A$6:$AE$77,40,)="Low concern","+",IF(HLOOKUP($A32,PROBAST!$A$6:$AE$77,40,)="High concern","-",IF(HLOOKUP($A32,PROBAST!$A$6:$AE$77,40,)="Unclear","?",""))),"")</f>
        <v/>
      </c>
      <c r="R33" s="143"/>
    </row>
    <row r="34" spans="1:23" s="140" customFormat="1" ht="22.5" customHeight="1" x14ac:dyDescent="0.25">
      <c r="A34" s="370" t="str">
        <f>CHARMS!AV$6</f>
        <v/>
      </c>
      <c r="B34" s="364" t="str">
        <f>HLOOKUP($A34,CHARMS!$A$6:$CQ$89,1,)</f>
        <v/>
      </c>
      <c r="C34" s="364" t="str">
        <f>IF($A34="","",HLOOKUP($A34,CHARMS!$A$6:$CQ$89,48,))</f>
        <v/>
      </c>
      <c r="D34" s="368" t="str">
        <f>IF($A34="","",IF(HLOOKUP($A34,CHARMS!$A$6:$CQ$89,40,)=0,"Unkown",HLOOKUP($A34,CHARMS!$A$6:$CQ$89,40,)))</f>
        <v/>
      </c>
      <c r="E34" s="364" t="str">
        <f>IF($A34="","",IF(HLOOKUP($A34,CHARMS!$A$6:$CQ$89,40,)=0,"Unkown",CONCATENATE(HLOOKUP($A34,CHARMS!$A$6:$CQ$89,41,)," (",FIXED((HLOOKUP($A34,CHARMS!$A$6:$CQ$89,41,)/HLOOKUP($A34,CHARMS!$A$6:$CQ$89,40,))*100,1),")")))</f>
        <v/>
      </c>
      <c r="F34" s="364" t="str">
        <f>IF($A34="","",IF(HLOOKUP($A34,CHARMS!$A$6:$CQ$89,33,)=0,"Unkown",HLOOKUP($A34,CHARMS!$A$6:$CQ$89,33,)))</f>
        <v/>
      </c>
      <c r="G34" s="364" t="str">
        <f>IF($A34="","",HLOOKUP($A34,CHARMS!$A$6:$CQ$89,79,))</f>
        <v/>
      </c>
      <c r="H34" s="366" t="str">
        <f>IF($A34="","",HLOOKUP($A34,CHARMS!$A$6:$CQ$89,43,))</f>
        <v/>
      </c>
      <c r="I34" s="364" t="str">
        <f>IF($A34="","",HLOOKUP($A34,CHARMS!$A$6:$CQ$89,49,))</f>
        <v/>
      </c>
      <c r="J34" s="364" t="str">
        <f>IF($A34="","",HLOOKUP($A34,CHARMS!$A$6:$CQ$89,50,))</f>
        <v/>
      </c>
      <c r="K34" s="364" t="str">
        <f>CONCATENATE(IF($A34="","",IF(OR(HLOOKUP($A34,CHARMS!$A$6:$CQ$89,40,)=0,ISTEXT(HLOOKUP($A34,CHARMS!$A$6:$CQ$89,45,))),"n (%): Unkown",CONCATENATE("n (%): ",HLOOKUP($A34,CHARMS!$A$6:$CQ$89,45,)," (",FIXED((HLOOKUP($A34,CHARMS!$A$6:$CQ$89,45,)/HLOOKUP($A34,CHARMS!$A$6:$CQ$89,40,))*100,1),")"))),CHAR(10),IF($A34="","",CONCATENATE("Method: ",HLOOKUP($A34,CHARMS!$A$6:$CQ$89,46,))))</f>
        <v xml:space="preserve">
</v>
      </c>
      <c r="L34" s="366" t="str">
        <f>IF($A34="","",CONCATENATE("Int: ",HLOOKUP($A34,CHARMS!$A$6:$CQ$89,75,),CHAR(10),"Ext : ",HLOOKUP($A34,CHARMS!$A$6:$CQ$89,76,)))</f>
        <v/>
      </c>
      <c r="M34" s="366" t="str">
        <f>IF($A34="","",CONCATENATE("Cal: ",HLOOKUP($A34,CHARMS!$A$6:$CQ$89,53,),CHAR(10),"Disc : ",HLOOKUP($A34,CHARMS!$A$6:$CQ$89,59,),CHAR(10),"Ov: ",HLOOKUP($A34,CHARMS!$A$6:$CQ$89,66,)))</f>
        <v/>
      </c>
      <c r="N34" s="136" t="s">
        <v>27</v>
      </c>
      <c r="O34" s="137" t="str">
        <f>_xlfn.IFNA(IF(HLOOKUP($A34,PROBAST!$A$6:$AE$77,11,)="Low RoB","+",IF(HLOOKUP($A34,PROBAST!$A$6:$AE$77,11,)="High RoB","-",IF(HLOOKUP($A34,PROBAST!$A$6:$AE$77,11,)="Unclear","?",""))),"")</f>
        <v/>
      </c>
      <c r="P34" s="137" t="str">
        <f>_xlfn.IFNA(IF(HLOOKUP($A34,PROBAST!$A$6:$AE$77,25,)="Low RoB","+",IF(HLOOKUP($A34,PROBAST!$A$6:$AE$77,25,)="High RoB","-",IF(HLOOKUP($A34,PROBAST!$A$6:$AE$77,25,)="Unclear","?",""))),"")</f>
        <v/>
      </c>
      <c r="Q34" s="137" t="str">
        <f>_xlfn.IFNA(IF(HLOOKUP($A34,PROBAST!$A$6:$AE$77,39,)="Low RoB","+",IF(HLOOKUP($A34,PROBAST!$A$6:$AE$77,39,)="High RoB","-",IF(HLOOKUP($A34,PROBAST!$A$6:$AE$77,39,)="Unclear","?",""))),"")</f>
        <v/>
      </c>
      <c r="R34" s="138" t="str">
        <f>_xlfn.IFNA(IF(HLOOKUP($A34,PROBAST!$A$6:$AE$77,58,)="Low RoB","+",IF(HLOOKUP($A34,PROBAST!$A$6:$AE$77,58,)="High RoB","-",IF(HLOOKUP($A34,PROBAST!$A$6:$AE$77,58,)="Unclear","?",""))),"")</f>
        <v/>
      </c>
      <c r="S34" s="139"/>
      <c r="T34" s="139"/>
      <c r="U34" s="139"/>
      <c r="V34" s="139"/>
      <c r="W34" s="139"/>
    </row>
    <row r="35" spans="1:23" ht="22.5" customHeight="1" thickBot="1" x14ac:dyDescent="0.3">
      <c r="A35" s="370"/>
      <c r="B35" s="365"/>
      <c r="C35" s="365"/>
      <c r="D35" s="369"/>
      <c r="E35" s="365"/>
      <c r="F35" s="365"/>
      <c r="G35" s="365"/>
      <c r="H35" s="367"/>
      <c r="I35" s="365"/>
      <c r="J35" s="365"/>
      <c r="K35" s="372"/>
      <c r="L35" s="367"/>
      <c r="M35" s="367"/>
      <c r="N35" s="141" t="s">
        <v>26</v>
      </c>
      <c r="O35" s="142" t="str">
        <f>_xlfn.IFNA(IF(HLOOKUP($A34,PROBAST!$A$6:$AE$77,12,)="Low concern","+",IF(HLOOKUP($A34,PROBAST!$A$6:$AE$77,12,)="High concern","-",IF(HLOOKUP($A34,PROBAST!$A$6:$AE$77,12,)="Unclear","?",""))),"")</f>
        <v/>
      </c>
      <c r="P35" s="142" t="str">
        <f>_xlfn.IFNA(IF(HLOOKUP($A34,PROBAST!$A$6:$AE$77,26,)="Low concern","+",IF(HLOOKUP($A34,PROBAST!$A$6:$AE$77,26,)="High concern","-",IF(HLOOKUP($A34,PROBAST!$A$6:$AE$77,26,)="Unclear","?",""))),"")</f>
        <v/>
      </c>
      <c r="Q35" s="142" t="str">
        <f>_xlfn.IFNA(IF(HLOOKUP($A34,PROBAST!$A$6:$AE$77,40,)="Low concern","+",IF(HLOOKUP($A34,PROBAST!$A$6:$AE$77,40,)="High concern","-",IF(HLOOKUP($A34,PROBAST!$A$6:$AE$77,40,)="Unclear","?",""))),"")</f>
        <v/>
      </c>
      <c r="R35" s="143"/>
    </row>
    <row r="36" spans="1:23" s="140" customFormat="1" ht="22.5" customHeight="1" x14ac:dyDescent="0.25">
      <c r="A36" s="370" t="str">
        <f>CHARMS!AY$6</f>
        <v/>
      </c>
      <c r="B36" s="364" t="str">
        <f>HLOOKUP($A36,CHARMS!$A$6:$CQ$89,1,)</f>
        <v/>
      </c>
      <c r="C36" s="364" t="str">
        <f>IF($A36="","",HLOOKUP($A36,CHARMS!$A$6:$CQ$89,48,))</f>
        <v/>
      </c>
      <c r="D36" s="368" t="str">
        <f>IF($A36="","",IF(HLOOKUP($A36,CHARMS!$A$6:$CQ$89,40,)=0,"Unkown",HLOOKUP($A36,CHARMS!$A$6:$CQ$89,40,)))</f>
        <v/>
      </c>
      <c r="E36" s="364" t="str">
        <f>IF($A36="","",IF(HLOOKUP($A36,CHARMS!$A$6:$CQ$89,40,)=0,"Unkown",CONCATENATE(HLOOKUP($A36,CHARMS!$A$6:$CQ$89,41,)," (",FIXED((HLOOKUP($A36,CHARMS!$A$6:$CQ$89,41,)/HLOOKUP($A36,CHARMS!$A$6:$CQ$89,40,))*100,1),")")))</f>
        <v/>
      </c>
      <c r="F36" s="364" t="str">
        <f>IF($A36="","",IF(HLOOKUP($A36,CHARMS!$A$6:$CQ$89,33,)=0,"Unkown",HLOOKUP($A36,CHARMS!$A$6:$CQ$89,33,)))</f>
        <v/>
      </c>
      <c r="G36" s="364" t="str">
        <f>IF($A36="","",HLOOKUP($A36,CHARMS!$A$6:$CQ$89,79,))</f>
        <v/>
      </c>
      <c r="H36" s="366" t="str">
        <f>IF($A36="","",HLOOKUP($A36,CHARMS!$A$6:$CQ$89,43,))</f>
        <v/>
      </c>
      <c r="I36" s="364" t="str">
        <f>IF($A36="","",HLOOKUP($A36,CHARMS!$A$6:$CQ$89,49,))</f>
        <v/>
      </c>
      <c r="J36" s="364" t="str">
        <f>IF($A36="","",HLOOKUP($A36,CHARMS!$A$6:$CQ$89,50,))</f>
        <v/>
      </c>
      <c r="K36" s="364" t="str">
        <f>CONCATENATE(IF($A36="","",IF(OR(HLOOKUP($A36,CHARMS!$A$6:$CQ$89,40,)=0,ISTEXT(HLOOKUP($A36,CHARMS!$A$6:$CQ$89,45,))),"n (%): Unkown",CONCATENATE("n (%): ",HLOOKUP($A36,CHARMS!$A$6:$CQ$89,45,)," (",FIXED((HLOOKUP($A36,CHARMS!$A$6:$CQ$89,45,)/HLOOKUP($A36,CHARMS!$A$6:$CQ$89,40,))*100,1),")"))),CHAR(10),IF($A36="","",CONCATENATE("Method: ",HLOOKUP($A36,CHARMS!$A$6:$CQ$89,46,))))</f>
        <v xml:space="preserve">
</v>
      </c>
      <c r="L36" s="366" t="str">
        <f>IF($A36="","",CONCATENATE("Int: ",HLOOKUP($A36,CHARMS!$A$6:$CQ$89,75,),CHAR(10),"Ext : ",HLOOKUP($A36,CHARMS!$A$6:$CQ$89,76,)))</f>
        <v/>
      </c>
      <c r="M36" s="366" t="str">
        <f>IF($A36="","",CONCATENATE("Cal: ",HLOOKUP($A36,CHARMS!$A$6:$CQ$89,53,),CHAR(10),"Disc : ",HLOOKUP($A36,CHARMS!$A$6:$CQ$89,59,),CHAR(10),"Ov: ",HLOOKUP($A36,CHARMS!$A$6:$CQ$89,66,)))</f>
        <v/>
      </c>
      <c r="N36" s="136" t="s">
        <v>27</v>
      </c>
      <c r="O36" s="137" t="str">
        <f>_xlfn.IFNA(IF(HLOOKUP($A36,PROBAST!$A$6:$AE$77,11,)="Low RoB","+",IF(HLOOKUP($A36,PROBAST!$A$6:$AE$77,11,)="High RoB","-",IF(HLOOKUP($A36,PROBAST!$A$6:$AE$77,11,)="Unclear","?",""))),"")</f>
        <v/>
      </c>
      <c r="P36" s="137" t="str">
        <f>_xlfn.IFNA(IF(HLOOKUP($A36,PROBAST!$A$6:$AE$77,25,)="Low RoB","+",IF(HLOOKUP($A36,PROBAST!$A$6:$AE$77,25,)="High RoB","-",IF(HLOOKUP($A36,PROBAST!$A$6:$AE$77,25,)="Unclear","?",""))),"")</f>
        <v/>
      </c>
      <c r="Q36" s="137" t="str">
        <f>_xlfn.IFNA(IF(HLOOKUP($A36,PROBAST!$A$6:$AE$77,39,)="Low RoB","+",IF(HLOOKUP($A36,PROBAST!$A$6:$AE$77,39,)="High RoB","-",IF(HLOOKUP($A36,PROBAST!$A$6:$AE$77,39,)="Unclear","?",""))),"")</f>
        <v/>
      </c>
      <c r="R36" s="138" t="str">
        <f>_xlfn.IFNA(IF(HLOOKUP($A36,PROBAST!$A$6:$AE$77,58,)="Low RoB","+",IF(HLOOKUP($A36,PROBAST!$A$6:$AE$77,58,)="High RoB","-",IF(HLOOKUP($A36,PROBAST!$A$6:$AE$77,58,)="Unclear","?",""))),"")</f>
        <v/>
      </c>
      <c r="S36" s="139"/>
      <c r="T36" s="139"/>
      <c r="U36" s="139"/>
      <c r="V36" s="139"/>
      <c r="W36" s="139"/>
    </row>
    <row r="37" spans="1:23" ht="22.5" customHeight="1" thickBot="1" x14ac:dyDescent="0.3">
      <c r="A37" s="370"/>
      <c r="B37" s="365"/>
      <c r="C37" s="365"/>
      <c r="D37" s="369"/>
      <c r="E37" s="365"/>
      <c r="F37" s="365"/>
      <c r="G37" s="365"/>
      <c r="H37" s="367"/>
      <c r="I37" s="365"/>
      <c r="J37" s="365"/>
      <c r="K37" s="372"/>
      <c r="L37" s="367"/>
      <c r="M37" s="367"/>
      <c r="N37" s="141" t="s">
        <v>26</v>
      </c>
      <c r="O37" s="142" t="str">
        <f>_xlfn.IFNA(IF(HLOOKUP($A36,PROBAST!$A$6:$AE$77,12,)="Low concern","+",IF(HLOOKUP($A36,PROBAST!$A$6:$AE$77,12,)="High concern","-",IF(HLOOKUP($A36,PROBAST!$A$6:$AE$77,12,)="Unclear","?",""))),"")</f>
        <v/>
      </c>
      <c r="P37" s="142" t="str">
        <f>_xlfn.IFNA(IF(HLOOKUP($A36,PROBAST!$A$6:$AE$77,26,)="Low concern","+",IF(HLOOKUP($A36,PROBAST!$A$6:$AE$77,26,)="High concern","-",IF(HLOOKUP($A36,PROBAST!$A$6:$AE$77,26,)="Unclear","?",""))),"")</f>
        <v/>
      </c>
      <c r="Q37" s="142" t="str">
        <f>_xlfn.IFNA(IF(HLOOKUP($A36,PROBAST!$A$6:$AE$77,40,)="Low concern","+",IF(HLOOKUP($A36,PROBAST!$A$6:$AE$77,40,)="High concern","-",IF(HLOOKUP($A36,PROBAST!$A$6:$AE$77,40,)="Unclear","?",""))),"")</f>
        <v/>
      </c>
      <c r="R37" s="143"/>
    </row>
    <row r="38" spans="1:23" s="140" customFormat="1" ht="22.5" customHeight="1" x14ac:dyDescent="0.25">
      <c r="A38" s="370" t="str">
        <f>CHARMS!BB$6</f>
        <v/>
      </c>
      <c r="B38" s="364" t="str">
        <f>HLOOKUP($A38,CHARMS!$A$6:$CQ$89,1,)</f>
        <v/>
      </c>
      <c r="C38" s="364" t="str">
        <f>IF($A38="","",HLOOKUP($A38,CHARMS!$A$6:$CQ$89,48,))</f>
        <v/>
      </c>
      <c r="D38" s="368" t="str">
        <f>IF($A38="","",IF(HLOOKUP($A38,CHARMS!$A$6:$CQ$89,40,)=0,"Unkown",HLOOKUP($A38,CHARMS!$A$6:$CQ$89,40,)))</f>
        <v/>
      </c>
      <c r="E38" s="364" t="str">
        <f>IF($A38="","",IF(HLOOKUP($A38,CHARMS!$A$6:$CQ$89,40,)=0,"Unkown",CONCATENATE(HLOOKUP($A38,CHARMS!$A$6:$CQ$89,41,)," (",FIXED((HLOOKUP($A38,CHARMS!$A$6:$CQ$89,41,)/HLOOKUP($A38,CHARMS!$A$6:$CQ$89,40,))*100,1),")")))</f>
        <v/>
      </c>
      <c r="F38" s="364" t="str">
        <f>IF($A38="","",IF(HLOOKUP($A38,CHARMS!$A$6:$CQ$89,33,)=0,"Unkown",HLOOKUP($A38,CHARMS!$A$6:$CQ$89,33,)))</f>
        <v/>
      </c>
      <c r="G38" s="364" t="str">
        <f>IF($A38="","",HLOOKUP($A38,CHARMS!$A$6:$CQ$89,79,))</f>
        <v/>
      </c>
      <c r="H38" s="366" t="str">
        <f>IF($A38="","",HLOOKUP($A38,CHARMS!$A$6:$CQ$89,43,))</f>
        <v/>
      </c>
      <c r="I38" s="364" t="str">
        <f>IF($A38="","",HLOOKUP($A38,CHARMS!$A$6:$CQ$89,49,))</f>
        <v/>
      </c>
      <c r="J38" s="364" t="str">
        <f>IF($A38="","",HLOOKUP($A38,CHARMS!$A$6:$CQ$89,50,))</f>
        <v/>
      </c>
      <c r="K38" s="364" t="str">
        <f>CONCATENATE(IF($A38="","",IF(OR(HLOOKUP($A38,CHARMS!$A$6:$CQ$89,40,)=0,ISTEXT(HLOOKUP($A38,CHARMS!$A$6:$CQ$89,45,))),"n (%): Unkown",CONCATENATE("n (%): ",HLOOKUP($A38,CHARMS!$A$6:$CQ$89,45,)," (",FIXED((HLOOKUP($A38,CHARMS!$A$6:$CQ$89,45,)/HLOOKUP($A38,CHARMS!$A$6:$CQ$89,40,))*100,1),")"))),CHAR(10),IF($A38="","",CONCATENATE("Method: ",HLOOKUP($A38,CHARMS!$A$6:$CQ$89,46,))))</f>
        <v xml:space="preserve">
</v>
      </c>
      <c r="L38" s="366" t="str">
        <f>IF($A38="","",CONCATENATE("Int: ",HLOOKUP($A38,CHARMS!$A$6:$CQ$89,75,),CHAR(10),"Ext : ",HLOOKUP($A38,CHARMS!$A$6:$CQ$89,76,)))</f>
        <v/>
      </c>
      <c r="M38" s="366" t="str">
        <f>IF($A38="","",CONCATENATE("Cal: ",HLOOKUP($A38,CHARMS!$A$6:$CQ$89,53,),CHAR(10),"Disc : ",HLOOKUP($A38,CHARMS!$A$6:$CQ$89,59,),CHAR(10),"Ov: ",HLOOKUP($A38,CHARMS!$A$6:$CQ$89,66,)))</f>
        <v/>
      </c>
      <c r="N38" s="136" t="s">
        <v>27</v>
      </c>
      <c r="O38" s="137" t="str">
        <f>_xlfn.IFNA(IF(HLOOKUP($A38,PROBAST!$A$6:$AE$77,11,)="Low RoB","+",IF(HLOOKUP($A38,PROBAST!$A$6:$AE$77,11,)="High RoB","-",IF(HLOOKUP($A38,PROBAST!$A$6:$AE$77,11,)="Unclear","?",""))),"")</f>
        <v/>
      </c>
      <c r="P38" s="137" t="str">
        <f>_xlfn.IFNA(IF(HLOOKUP($A38,PROBAST!$A$6:$AE$77,25,)="Low RoB","+",IF(HLOOKUP($A38,PROBAST!$A$6:$AE$77,25,)="High RoB","-",IF(HLOOKUP($A38,PROBAST!$A$6:$AE$77,25,)="Unclear","?",""))),"")</f>
        <v/>
      </c>
      <c r="Q38" s="137" t="str">
        <f>_xlfn.IFNA(IF(HLOOKUP($A38,PROBAST!$A$6:$AE$77,39,)="Low RoB","+",IF(HLOOKUP($A38,PROBAST!$A$6:$AE$77,39,)="High RoB","-",IF(HLOOKUP($A38,PROBAST!$A$6:$AE$77,39,)="Unclear","?",""))),"")</f>
        <v/>
      </c>
      <c r="R38" s="138" t="str">
        <f>_xlfn.IFNA(IF(HLOOKUP($A38,PROBAST!$A$6:$AE$77,58,)="Low RoB","+",IF(HLOOKUP($A38,PROBAST!$A$6:$AE$77,58,)="High RoB","-",IF(HLOOKUP($A38,PROBAST!$A$6:$AE$77,58,)="Unclear","?",""))),"")</f>
        <v/>
      </c>
      <c r="S38" s="139"/>
      <c r="T38" s="139"/>
      <c r="U38" s="139"/>
      <c r="V38" s="139"/>
      <c r="W38" s="139"/>
    </row>
    <row r="39" spans="1:23" ht="22.5" customHeight="1" thickBot="1" x14ac:dyDescent="0.3">
      <c r="A39" s="370"/>
      <c r="B39" s="365"/>
      <c r="C39" s="365"/>
      <c r="D39" s="369"/>
      <c r="E39" s="365"/>
      <c r="F39" s="365"/>
      <c r="G39" s="365"/>
      <c r="H39" s="367"/>
      <c r="I39" s="365"/>
      <c r="J39" s="365"/>
      <c r="K39" s="372"/>
      <c r="L39" s="367"/>
      <c r="M39" s="367"/>
      <c r="N39" s="141" t="s">
        <v>26</v>
      </c>
      <c r="O39" s="142" t="str">
        <f>_xlfn.IFNA(IF(HLOOKUP($A38,PROBAST!$A$6:$AE$77,12,)="Low concern","+",IF(HLOOKUP($A38,PROBAST!$A$6:$AE$77,12,)="High concern","-",IF(HLOOKUP($A38,PROBAST!$A$6:$AE$77,12,)="Unclear","?",""))),"")</f>
        <v/>
      </c>
      <c r="P39" s="142" t="str">
        <f>_xlfn.IFNA(IF(HLOOKUP($A38,PROBAST!$A$6:$AE$77,26,)="Low concern","+",IF(HLOOKUP($A38,PROBAST!$A$6:$AE$77,26,)="High concern","-",IF(HLOOKUP($A38,PROBAST!$A$6:$AE$77,26,)="Unclear","?",""))),"")</f>
        <v/>
      </c>
      <c r="Q39" s="142" t="str">
        <f>_xlfn.IFNA(IF(HLOOKUP($A38,PROBAST!$A$6:$AE$77,40,)="Low concern","+",IF(HLOOKUP($A38,PROBAST!$A$6:$AE$77,40,)="High concern","-",IF(HLOOKUP($A38,PROBAST!$A$6:$AE$77,40,)="Unclear","?",""))),"")</f>
        <v/>
      </c>
      <c r="R39" s="143"/>
    </row>
    <row r="40" spans="1:23" s="140" customFormat="1" ht="22.5" customHeight="1" x14ac:dyDescent="0.25">
      <c r="A40" s="370" t="str">
        <f>CHARMS!BE$6</f>
        <v/>
      </c>
      <c r="B40" s="364" t="str">
        <f>HLOOKUP($A40,CHARMS!$A$6:$CQ$89,1,)</f>
        <v/>
      </c>
      <c r="C40" s="364" t="str">
        <f>IF($A40="","",HLOOKUP($A40,CHARMS!$A$6:$CQ$89,48,))</f>
        <v/>
      </c>
      <c r="D40" s="368" t="str">
        <f>IF($A40="","",IF(HLOOKUP($A40,CHARMS!$A$6:$CQ$89,40,)=0,"Unkown",HLOOKUP($A40,CHARMS!$A$6:$CQ$89,40,)))</f>
        <v/>
      </c>
      <c r="E40" s="364" t="str">
        <f>IF($A40="","",IF(HLOOKUP($A40,CHARMS!$A$6:$CQ$89,40,)=0,"Unkown",CONCATENATE(HLOOKUP($A40,CHARMS!$A$6:$CQ$89,41,)," (",FIXED((HLOOKUP($A40,CHARMS!$A$6:$CQ$89,41,)/HLOOKUP($A40,CHARMS!$A$6:$CQ$89,40,))*100,1),")")))</f>
        <v/>
      </c>
      <c r="F40" s="364" t="str">
        <f>IF($A40="","",IF(HLOOKUP($A40,CHARMS!$A$6:$CQ$89,33,)=0,"Unkown",HLOOKUP($A40,CHARMS!$A$6:$CQ$89,33,)))</f>
        <v/>
      </c>
      <c r="G40" s="364" t="str">
        <f>IF($A40="","",HLOOKUP($A40,CHARMS!$A$6:$CQ$89,79,))</f>
        <v/>
      </c>
      <c r="H40" s="366" t="str">
        <f>IF($A40="","",HLOOKUP($A40,CHARMS!$A$6:$CQ$89,43,))</f>
        <v/>
      </c>
      <c r="I40" s="364" t="str">
        <f>IF($A40="","",HLOOKUP($A40,CHARMS!$A$6:$CQ$89,49,))</f>
        <v/>
      </c>
      <c r="J40" s="364" t="str">
        <f>IF($A40="","",HLOOKUP($A40,CHARMS!$A$6:$CQ$89,50,))</f>
        <v/>
      </c>
      <c r="K40" s="364" t="str">
        <f>CONCATENATE(IF($A40="","",IF(OR(HLOOKUP($A40,CHARMS!$A$6:$CQ$89,40,)=0,ISTEXT(HLOOKUP($A40,CHARMS!$A$6:$CQ$89,45,))),"n (%): Unkown",CONCATENATE("n (%): ",HLOOKUP($A40,CHARMS!$A$6:$CQ$89,45,)," (",FIXED((HLOOKUP($A40,CHARMS!$A$6:$CQ$89,45,)/HLOOKUP($A40,CHARMS!$A$6:$CQ$89,40,))*100,1),")"))),CHAR(10),IF($A40="","",CONCATENATE("Method: ",HLOOKUP($A40,CHARMS!$A$6:$CQ$89,46,))))</f>
        <v xml:space="preserve">
</v>
      </c>
      <c r="L40" s="366" t="str">
        <f>IF($A40="","",CONCATENATE("Int: ",HLOOKUP($A40,CHARMS!$A$6:$CQ$89,75,),CHAR(10),"Ext : ",HLOOKUP($A40,CHARMS!$A$6:$CQ$89,76,)))</f>
        <v/>
      </c>
      <c r="M40" s="366" t="str">
        <f>IF($A40="","",CONCATENATE("Cal: ",HLOOKUP($A40,CHARMS!$A$6:$CQ$89,53,),CHAR(10),"Disc : ",HLOOKUP($A40,CHARMS!$A$6:$CQ$89,59,),CHAR(10),"Ov: ",HLOOKUP($A40,CHARMS!$A$6:$CQ$89,66,)))</f>
        <v/>
      </c>
      <c r="N40" s="136" t="s">
        <v>27</v>
      </c>
      <c r="O40" s="137" t="str">
        <f>_xlfn.IFNA(IF(HLOOKUP($A40,PROBAST!$A$6:$AE$77,11,)="Low RoB","+",IF(HLOOKUP($A40,PROBAST!$A$6:$AE$77,11,)="High RoB","-",IF(HLOOKUP($A40,PROBAST!$A$6:$AE$77,11,)="Unclear","?",""))),"")</f>
        <v/>
      </c>
      <c r="P40" s="137" t="str">
        <f>_xlfn.IFNA(IF(HLOOKUP($A40,PROBAST!$A$6:$AE$77,25,)="Low RoB","+",IF(HLOOKUP($A40,PROBAST!$A$6:$AE$77,25,)="High RoB","-",IF(HLOOKUP($A40,PROBAST!$A$6:$AE$77,25,)="Unclear","?",""))),"")</f>
        <v/>
      </c>
      <c r="Q40" s="137" t="str">
        <f>_xlfn.IFNA(IF(HLOOKUP($A40,PROBAST!$A$6:$AE$77,39,)="Low RoB","+",IF(HLOOKUP($A40,PROBAST!$A$6:$AE$77,39,)="High RoB","-",IF(HLOOKUP($A40,PROBAST!$A$6:$AE$77,39,)="Unclear","?",""))),"")</f>
        <v/>
      </c>
      <c r="R40" s="138" t="str">
        <f>_xlfn.IFNA(IF(HLOOKUP($A40,PROBAST!$A$6:$AE$77,58,)="Low RoB","+",IF(HLOOKUP($A40,PROBAST!$A$6:$AE$77,58,)="High RoB","-",IF(HLOOKUP($A40,PROBAST!$A$6:$AE$77,58,)="Unclear","?",""))),"")</f>
        <v/>
      </c>
      <c r="S40" s="139"/>
      <c r="T40" s="139"/>
      <c r="U40" s="139"/>
      <c r="V40" s="139"/>
      <c r="W40" s="139"/>
    </row>
    <row r="41" spans="1:23" ht="22.5" customHeight="1" thickBot="1" x14ac:dyDescent="0.3">
      <c r="A41" s="370"/>
      <c r="B41" s="365"/>
      <c r="C41" s="365"/>
      <c r="D41" s="369"/>
      <c r="E41" s="365"/>
      <c r="F41" s="365"/>
      <c r="G41" s="365"/>
      <c r="H41" s="367"/>
      <c r="I41" s="365"/>
      <c r="J41" s="365"/>
      <c r="K41" s="372"/>
      <c r="L41" s="367"/>
      <c r="M41" s="367"/>
      <c r="N41" s="141" t="s">
        <v>26</v>
      </c>
      <c r="O41" s="142" t="str">
        <f>_xlfn.IFNA(IF(HLOOKUP($A40,PROBAST!$A$6:$AE$77,12,)="Low concern","+",IF(HLOOKUP($A40,PROBAST!$A$6:$AE$77,12,)="High concern","-",IF(HLOOKUP($A40,PROBAST!$A$6:$AE$77,12,)="Unclear","?",""))),"")</f>
        <v/>
      </c>
      <c r="P41" s="142" t="str">
        <f>_xlfn.IFNA(IF(HLOOKUP($A40,PROBAST!$A$6:$AE$77,26,)="Low concern","+",IF(HLOOKUP($A40,PROBAST!$A$6:$AE$77,26,)="High concern","-",IF(HLOOKUP($A40,PROBAST!$A$6:$AE$77,26,)="Unclear","?",""))),"")</f>
        <v/>
      </c>
      <c r="Q41" s="142" t="str">
        <f>_xlfn.IFNA(IF(HLOOKUP($A40,PROBAST!$A$6:$AE$77,40,)="Low concern","+",IF(HLOOKUP($A40,PROBAST!$A$6:$AE$77,40,)="High concern","-",IF(HLOOKUP($A40,PROBAST!$A$6:$AE$77,40,)="Unclear","?",""))),"")</f>
        <v/>
      </c>
      <c r="R41" s="143"/>
    </row>
    <row r="42" spans="1:23" s="140" customFormat="1" ht="22.5" customHeight="1" x14ac:dyDescent="0.25">
      <c r="A42" s="370" t="str">
        <f>CHARMS!BH$6</f>
        <v/>
      </c>
      <c r="B42" s="364" t="str">
        <f>HLOOKUP($A42,CHARMS!$A$6:$CQ$89,1,)</f>
        <v/>
      </c>
      <c r="C42" s="364" t="str">
        <f>IF($A42="","",HLOOKUP($A42,CHARMS!$A$6:$CQ$89,48,))</f>
        <v/>
      </c>
      <c r="D42" s="368" t="str">
        <f>IF($A42="","",IF(HLOOKUP($A42,CHARMS!$A$6:$CQ$89,40,)=0,"Unkown",HLOOKUP($A42,CHARMS!$A$6:$CQ$89,40,)))</f>
        <v/>
      </c>
      <c r="E42" s="364" t="str">
        <f>IF($A42="","",IF(HLOOKUP($A42,CHARMS!$A$6:$CQ$89,40,)=0,"Unkown",CONCATENATE(HLOOKUP($A42,CHARMS!$A$6:$CQ$89,41,)," (",FIXED((HLOOKUP($A42,CHARMS!$A$6:$CQ$89,41,)/HLOOKUP($A42,CHARMS!$A$6:$CQ$89,40,))*100,1),")")))</f>
        <v/>
      </c>
      <c r="F42" s="364" t="str">
        <f>IF($A42="","",IF(HLOOKUP($A42,CHARMS!$A$6:$CQ$89,33,)=0,"Unkown",HLOOKUP($A42,CHARMS!$A$6:$CQ$89,33,)))</f>
        <v/>
      </c>
      <c r="G42" s="364" t="str">
        <f>IF($A42="","",HLOOKUP($A42,CHARMS!$A$6:$CQ$89,79,))</f>
        <v/>
      </c>
      <c r="H42" s="366" t="str">
        <f>IF($A42="","",HLOOKUP($A42,CHARMS!$A$6:$CQ$89,43,))</f>
        <v/>
      </c>
      <c r="I42" s="364" t="str">
        <f>IF($A42="","",HLOOKUP($A42,CHARMS!$A$6:$CQ$89,49,))</f>
        <v/>
      </c>
      <c r="J42" s="364" t="str">
        <f>IF($A42="","",HLOOKUP($A42,CHARMS!$A$6:$CQ$89,50,))</f>
        <v/>
      </c>
      <c r="K42" s="364" t="str">
        <f>CONCATENATE(IF($A42="","",IF(OR(HLOOKUP($A42,CHARMS!$A$6:$CQ$89,40,)=0,ISTEXT(HLOOKUP($A42,CHARMS!$A$6:$CQ$89,45,))),"n (%): Unkown",CONCATENATE("n (%): ",HLOOKUP($A42,CHARMS!$A$6:$CQ$89,45,)," (",FIXED((HLOOKUP($A42,CHARMS!$A$6:$CQ$89,45,)/HLOOKUP($A42,CHARMS!$A$6:$CQ$89,40,))*100,1),")"))),CHAR(10),IF($A42="","",CONCATENATE("Method: ",HLOOKUP($A42,CHARMS!$A$6:$CQ$89,46,))))</f>
        <v xml:space="preserve">
</v>
      </c>
      <c r="L42" s="366" t="str">
        <f>IF($A42="","",CONCATENATE("Int: ",HLOOKUP($A42,CHARMS!$A$6:$CQ$89,75,),CHAR(10),"Ext : ",HLOOKUP($A42,CHARMS!$A$6:$CQ$89,76,)))</f>
        <v/>
      </c>
      <c r="M42" s="366" t="str">
        <f>IF($A42="","",CONCATENATE("Cal: ",HLOOKUP($A42,CHARMS!$A$6:$CQ$89,53,),CHAR(10),"Disc : ",HLOOKUP($A42,CHARMS!$A$6:$CQ$89,59,),CHAR(10),"Ov: ",HLOOKUP($A42,CHARMS!$A$6:$CQ$89,66,)))</f>
        <v/>
      </c>
      <c r="N42" s="136" t="s">
        <v>27</v>
      </c>
      <c r="O42" s="137" t="str">
        <f>_xlfn.IFNA(IF(HLOOKUP($A42,PROBAST!$A$6:$AE$77,11,)="Low RoB","+",IF(HLOOKUP($A42,PROBAST!$A$6:$AE$77,11,)="High RoB","-",IF(HLOOKUP($A42,PROBAST!$A$6:$AE$77,11,)="Unclear","?",""))),"")</f>
        <v/>
      </c>
      <c r="P42" s="137" t="str">
        <f>_xlfn.IFNA(IF(HLOOKUP($A42,PROBAST!$A$6:$AE$77,25,)="Low RoB","+",IF(HLOOKUP($A42,PROBAST!$A$6:$AE$77,25,)="High RoB","-",IF(HLOOKUP($A42,PROBAST!$A$6:$AE$77,25,)="Unclear","?",""))),"")</f>
        <v/>
      </c>
      <c r="Q42" s="137" t="str">
        <f>_xlfn.IFNA(IF(HLOOKUP($A42,PROBAST!$A$6:$AE$77,39,)="Low RoB","+",IF(HLOOKUP($A42,PROBAST!$A$6:$AE$77,39,)="High RoB","-",IF(HLOOKUP($A42,PROBAST!$A$6:$AE$77,39,)="Unclear","?",""))),"")</f>
        <v/>
      </c>
      <c r="R42" s="138" t="str">
        <f>_xlfn.IFNA(IF(HLOOKUP($A42,PROBAST!$A$6:$AE$77,58,)="Low RoB","+",IF(HLOOKUP($A42,PROBAST!$A$6:$AE$77,58,)="High RoB","-",IF(HLOOKUP($A42,PROBAST!$A$6:$AE$77,58,)="Unclear","?",""))),"")</f>
        <v/>
      </c>
      <c r="S42" s="139"/>
      <c r="T42" s="139"/>
      <c r="U42" s="139"/>
      <c r="V42" s="139"/>
      <c r="W42" s="139"/>
    </row>
    <row r="43" spans="1:23" ht="22.5" customHeight="1" thickBot="1" x14ac:dyDescent="0.3">
      <c r="A43" s="370"/>
      <c r="B43" s="365"/>
      <c r="C43" s="365"/>
      <c r="D43" s="369"/>
      <c r="E43" s="365"/>
      <c r="F43" s="365"/>
      <c r="G43" s="365"/>
      <c r="H43" s="367"/>
      <c r="I43" s="365"/>
      <c r="J43" s="365"/>
      <c r="K43" s="372"/>
      <c r="L43" s="367"/>
      <c r="M43" s="367"/>
      <c r="N43" s="141" t="s">
        <v>26</v>
      </c>
      <c r="O43" s="142" t="str">
        <f>_xlfn.IFNA(IF(HLOOKUP($A42,PROBAST!$A$6:$AE$77,12,)="Low concern","+",IF(HLOOKUP($A42,PROBAST!$A$6:$AE$77,12,)="High concern","-",IF(HLOOKUP($A42,PROBAST!$A$6:$AE$77,12,)="Unclear","?",""))),"")</f>
        <v/>
      </c>
      <c r="P43" s="142" t="str">
        <f>_xlfn.IFNA(IF(HLOOKUP($A42,PROBAST!$A$6:$AE$77,26,)="Low concern","+",IF(HLOOKUP($A42,PROBAST!$A$6:$AE$77,26,)="High concern","-",IF(HLOOKUP($A42,PROBAST!$A$6:$AE$77,26,)="Unclear","?",""))),"")</f>
        <v/>
      </c>
      <c r="Q43" s="142" t="str">
        <f>_xlfn.IFNA(IF(HLOOKUP($A42,PROBAST!$A$6:$AE$77,40,)="Low concern","+",IF(HLOOKUP($A42,PROBAST!$A$6:$AE$77,40,)="High concern","-",IF(HLOOKUP($A42,PROBAST!$A$6:$AE$77,40,)="Unclear","?",""))),"")</f>
        <v/>
      </c>
      <c r="R43" s="143"/>
    </row>
    <row r="44" spans="1:23" s="140" customFormat="1" ht="22.5" customHeight="1" x14ac:dyDescent="0.25">
      <c r="A44" s="370" t="str">
        <f>CHARMS!BK$6</f>
        <v/>
      </c>
      <c r="B44" s="364" t="str">
        <f>HLOOKUP($A44,CHARMS!$A$6:$CQ$89,1,)</f>
        <v/>
      </c>
      <c r="C44" s="364" t="str">
        <f>IF($A44="","",HLOOKUP($A44,CHARMS!$A$6:$CQ$89,48,))</f>
        <v/>
      </c>
      <c r="D44" s="368" t="str">
        <f>IF($A44="","",IF(HLOOKUP($A44,CHARMS!$A$6:$CQ$89,40,)=0,"Unkown",HLOOKUP($A44,CHARMS!$A$6:$CQ$89,40,)))</f>
        <v/>
      </c>
      <c r="E44" s="364" t="str">
        <f>IF($A44="","",IF(HLOOKUP($A44,CHARMS!$A$6:$CQ$89,40,)=0,"Unkown",CONCATENATE(HLOOKUP($A44,CHARMS!$A$6:$CQ$89,41,)," (",FIXED((HLOOKUP($A44,CHARMS!$A$6:$CQ$89,41,)/HLOOKUP($A44,CHARMS!$A$6:$CQ$89,40,))*100,1),")")))</f>
        <v/>
      </c>
      <c r="F44" s="364" t="str">
        <f>IF($A44="","",IF(HLOOKUP($A44,CHARMS!$A$6:$CQ$89,33,)=0,"Unkown",HLOOKUP($A44,CHARMS!$A$6:$CQ$89,33,)))</f>
        <v/>
      </c>
      <c r="G44" s="364" t="str">
        <f>IF($A44="","",HLOOKUP($A44,CHARMS!$A$6:$CQ$89,79,))</f>
        <v/>
      </c>
      <c r="H44" s="366" t="str">
        <f>IF($A44="","",HLOOKUP($A44,CHARMS!$A$6:$CQ$89,43,))</f>
        <v/>
      </c>
      <c r="I44" s="364" t="str">
        <f>IF($A44="","",HLOOKUP($A44,CHARMS!$A$6:$CQ$89,49,))</f>
        <v/>
      </c>
      <c r="J44" s="364" t="str">
        <f>IF($A44="","",HLOOKUP($A44,CHARMS!$A$6:$CQ$89,50,))</f>
        <v/>
      </c>
      <c r="K44" s="364" t="str">
        <f>CONCATENATE(IF($A44="","",IF(OR(HLOOKUP($A44,CHARMS!$A$6:$CQ$89,40,)=0,ISTEXT(HLOOKUP($A44,CHARMS!$A$6:$CQ$89,45,))),"n (%): Unkown",CONCATENATE("n (%): ",HLOOKUP($A44,CHARMS!$A$6:$CQ$89,45,)," (",FIXED((HLOOKUP($A44,CHARMS!$A$6:$CQ$89,45,)/HLOOKUP($A44,CHARMS!$A$6:$CQ$89,40,))*100,1),")"))),CHAR(10),IF($A44="","",CONCATENATE("Method: ",HLOOKUP($A44,CHARMS!$A$6:$CQ$89,46,))))</f>
        <v xml:space="preserve">
</v>
      </c>
      <c r="L44" s="366" t="str">
        <f>IF($A44="","",CONCATENATE("Int: ",HLOOKUP($A44,CHARMS!$A$6:$CQ$89,75,),CHAR(10),"Ext : ",HLOOKUP($A44,CHARMS!$A$6:$CQ$89,76,)))</f>
        <v/>
      </c>
      <c r="M44" s="366" t="str">
        <f>IF($A44="","",CONCATENATE("Cal: ",HLOOKUP($A44,CHARMS!$A$6:$CQ$89,53,),CHAR(10),"Disc : ",HLOOKUP($A44,CHARMS!$A$6:$CQ$89,59,),CHAR(10),"Ov: ",HLOOKUP($A44,CHARMS!$A$6:$CQ$89,66,)))</f>
        <v/>
      </c>
      <c r="N44" s="136" t="s">
        <v>27</v>
      </c>
      <c r="O44" s="137" t="str">
        <f>_xlfn.IFNA(IF(HLOOKUP($A44,PROBAST!$A$6:$AE$77,11,)="Low RoB","+",IF(HLOOKUP($A44,PROBAST!$A$6:$AE$77,11,)="High RoB","-",IF(HLOOKUP($A44,PROBAST!$A$6:$AE$77,11,)="Unclear","?",""))),"")</f>
        <v/>
      </c>
      <c r="P44" s="137" t="str">
        <f>_xlfn.IFNA(IF(HLOOKUP($A44,PROBAST!$A$6:$AE$77,25,)="Low RoB","+",IF(HLOOKUP($A44,PROBAST!$A$6:$AE$77,25,)="High RoB","-",IF(HLOOKUP($A44,PROBAST!$A$6:$AE$77,25,)="Unclear","?",""))),"")</f>
        <v/>
      </c>
      <c r="Q44" s="137" t="str">
        <f>_xlfn.IFNA(IF(HLOOKUP($A44,PROBAST!$A$6:$AE$77,39,)="Low RoB","+",IF(HLOOKUP($A44,PROBAST!$A$6:$AE$77,39,)="High RoB","-",IF(HLOOKUP($A44,PROBAST!$A$6:$AE$77,39,)="Unclear","?",""))),"")</f>
        <v/>
      </c>
      <c r="R44" s="138" t="str">
        <f>_xlfn.IFNA(IF(HLOOKUP($A44,PROBAST!$A$6:$AE$77,58,)="Low RoB","+",IF(HLOOKUP($A44,PROBAST!$A$6:$AE$77,58,)="High RoB","-",IF(HLOOKUP($A44,PROBAST!$A$6:$AE$77,58,)="Unclear","?",""))),"")</f>
        <v/>
      </c>
      <c r="S44" s="139"/>
      <c r="T44" s="139"/>
      <c r="U44" s="139"/>
      <c r="V44" s="139"/>
      <c r="W44" s="139"/>
    </row>
    <row r="45" spans="1:23" ht="22.5" customHeight="1" thickBot="1" x14ac:dyDescent="0.3">
      <c r="A45" s="370"/>
      <c r="B45" s="365"/>
      <c r="C45" s="365"/>
      <c r="D45" s="369"/>
      <c r="E45" s="365"/>
      <c r="F45" s="365"/>
      <c r="G45" s="365"/>
      <c r="H45" s="367"/>
      <c r="I45" s="365"/>
      <c r="J45" s="365"/>
      <c r="K45" s="372"/>
      <c r="L45" s="367"/>
      <c r="M45" s="367"/>
      <c r="N45" s="141" t="s">
        <v>26</v>
      </c>
      <c r="O45" s="142" t="str">
        <f>_xlfn.IFNA(IF(HLOOKUP($A44,PROBAST!$A$6:$AE$77,12,)="Low concern","+",IF(HLOOKUP($A44,PROBAST!$A$6:$AE$77,12,)="High concern","-",IF(HLOOKUP($A44,PROBAST!$A$6:$AE$77,12,)="Unclear","?",""))),"")</f>
        <v/>
      </c>
      <c r="P45" s="142" t="str">
        <f>_xlfn.IFNA(IF(HLOOKUP($A44,PROBAST!$A$6:$AE$77,26,)="Low concern","+",IF(HLOOKUP($A44,PROBAST!$A$6:$AE$77,26,)="High concern","-",IF(HLOOKUP($A44,PROBAST!$A$6:$AE$77,26,)="Unclear","?",""))),"")</f>
        <v/>
      </c>
      <c r="Q45" s="142" t="str">
        <f>_xlfn.IFNA(IF(HLOOKUP($A44,PROBAST!$A$6:$AE$77,40,)="Low concern","+",IF(HLOOKUP($A44,PROBAST!$A$6:$AE$77,40,)="High concern","-",IF(HLOOKUP($A44,PROBAST!$A$6:$AE$77,40,)="Unclear","?",""))),"")</f>
        <v/>
      </c>
      <c r="R45" s="143"/>
    </row>
    <row r="46" spans="1:23" s="140" customFormat="1" ht="22.5" customHeight="1" x14ac:dyDescent="0.25">
      <c r="A46" s="370" t="str">
        <f>CHARMS!BN$6</f>
        <v/>
      </c>
      <c r="B46" s="364" t="str">
        <f>HLOOKUP($A46,CHARMS!$A$6:$CQ$89,1,)</f>
        <v/>
      </c>
      <c r="C46" s="364" t="str">
        <f>IF($A46="","",HLOOKUP($A46,CHARMS!$A$6:$CQ$89,48,))</f>
        <v/>
      </c>
      <c r="D46" s="368" t="str">
        <f>IF($A46="","",IF(HLOOKUP($A46,CHARMS!$A$6:$CQ$89,40,)=0,"Unkown",HLOOKUP($A46,CHARMS!$A$6:$CQ$89,40,)))</f>
        <v/>
      </c>
      <c r="E46" s="364" t="str">
        <f>IF($A46="","",IF(HLOOKUP($A46,CHARMS!$A$6:$CQ$89,40,)=0,"Unkown",CONCATENATE(HLOOKUP($A46,CHARMS!$A$6:$CQ$89,41,)," (",FIXED((HLOOKUP($A46,CHARMS!$A$6:$CQ$89,41,)/HLOOKUP($A46,CHARMS!$A$6:$CQ$89,40,))*100,1),")")))</f>
        <v/>
      </c>
      <c r="F46" s="364" t="str">
        <f>IF($A46="","",IF(HLOOKUP($A46,CHARMS!$A$6:$CQ$89,33,)=0,"Unkown",HLOOKUP($A46,CHARMS!$A$6:$CQ$89,33,)))</f>
        <v/>
      </c>
      <c r="G46" s="364" t="str">
        <f>IF($A46="","",HLOOKUP($A46,CHARMS!$A$6:$CQ$89,79,))</f>
        <v/>
      </c>
      <c r="H46" s="366" t="str">
        <f>IF($A46="","",HLOOKUP($A46,CHARMS!$A$6:$CQ$89,43,))</f>
        <v/>
      </c>
      <c r="I46" s="364" t="str">
        <f>IF($A46="","",HLOOKUP($A46,CHARMS!$A$6:$CQ$89,49,))</f>
        <v/>
      </c>
      <c r="J46" s="364" t="str">
        <f>IF($A46="","",HLOOKUP($A46,CHARMS!$A$6:$CQ$89,50,))</f>
        <v/>
      </c>
      <c r="K46" s="364" t="str">
        <f>CONCATENATE(IF($A46="","",IF(OR(HLOOKUP($A46,CHARMS!$A$6:$CQ$89,40,)=0,ISTEXT(HLOOKUP($A46,CHARMS!$A$6:$CQ$89,45,))),"n (%): Unkown",CONCATENATE("n (%): ",HLOOKUP($A46,CHARMS!$A$6:$CQ$89,45,)," (",FIXED((HLOOKUP($A46,CHARMS!$A$6:$CQ$89,45,)/HLOOKUP($A46,CHARMS!$A$6:$CQ$89,40,))*100,1),")"))),CHAR(10),IF($A46="","",CONCATENATE("Method: ",HLOOKUP($A46,CHARMS!$A$6:$CQ$89,46,))))</f>
        <v xml:space="preserve">
</v>
      </c>
      <c r="L46" s="366" t="str">
        <f>IF($A46="","",CONCATENATE("Int: ",HLOOKUP($A46,CHARMS!$A$6:$CQ$89,75,),CHAR(10),"Ext : ",HLOOKUP($A46,CHARMS!$A$6:$CQ$89,76,)))</f>
        <v/>
      </c>
      <c r="M46" s="366" t="str">
        <f>IF($A46="","",CONCATENATE("Cal: ",HLOOKUP($A46,CHARMS!$A$6:$CQ$89,53,),CHAR(10),"Disc : ",HLOOKUP($A46,CHARMS!$A$6:$CQ$89,59,),CHAR(10),"Ov: ",HLOOKUP($A46,CHARMS!$A$6:$CQ$89,66,)))</f>
        <v/>
      </c>
      <c r="N46" s="136" t="s">
        <v>27</v>
      </c>
      <c r="O46" s="137" t="str">
        <f>_xlfn.IFNA(IF(HLOOKUP($A46,PROBAST!$A$6:$AE$77,11,)="Low RoB","+",IF(HLOOKUP($A46,PROBAST!$A$6:$AE$77,11,)="High RoB","-",IF(HLOOKUP($A46,PROBAST!$A$6:$AE$77,11,)="Unclear","?",""))),"")</f>
        <v/>
      </c>
      <c r="P46" s="137" t="str">
        <f>_xlfn.IFNA(IF(HLOOKUP($A46,PROBAST!$A$6:$AE$77,25,)="Low RoB","+",IF(HLOOKUP($A46,PROBAST!$A$6:$AE$77,25,)="High RoB","-",IF(HLOOKUP($A46,PROBAST!$A$6:$AE$77,25,)="Unclear","?",""))),"")</f>
        <v/>
      </c>
      <c r="Q46" s="137" t="str">
        <f>_xlfn.IFNA(IF(HLOOKUP($A46,PROBAST!$A$6:$AE$77,39,)="Low RoB","+",IF(HLOOKUP($A46,PROBAST!$A$6:$AE$77,39,)="High RoB","-",IF(HLOOKUP($A46,PROBAST!$A$6:$AE$77,39,)="Unclear","?",""))),"")</f>
        <v/>
      </c>
      <c r="R46" s="138" t="str">
        <f>_xlfn.IFNA(IF(HLOOKUP($A46,PROBAST!$A$6:$AE$77,58,)="Low RoB","+",IF(HLOOKUP($A46,PROBAST!$A$6:$AE$77,58,)="High RoB","-",IF(HLOOKUP($A46,PROBAST!$A$6:$AE$77,58,)="Unclear","?",""))),"")</f>
        <v/>
      </c>
      <c r="S46" s="139"/>
      <c r="T46" s="139"/>
      <c r="U46" s="139"/>
      <c r="V46" s="139"/>
      <c r="W46" s="139"/>
    </row>
    <row r="47" spans="1:23" ht="22.5" customHeight="1" thickBot="1" x14ac:dyDescent="0.3">
      <c r="A47" s="370"/>
      <c r="B47" s="365"/>
      <c r="C47" s="365"/>
      <c r="D47" s="369"/>
      <c r="E47" s="365"/>
      <c r="F47" s="365"/>
      <c r="G47" s="365"/>
      <c r="H47" s="367"/>
      <c r="I47" s="365"/>
      <c r="J47" s="365"/>
      <c r="K47" s="372"/>
      <c r="L47" s="367"/>
      <c r="M47" s="367"/>
      <c r="N47" s="141" t="s">
        <v>26</v>
      </c>
      <c r="O47" s="142" t="str">
        <f>_xlfn.IFNA(IF(HLOOKUP($A46,PROBAST!$A$6:$AE$77,12,)="Low concern","+",IF(HLOOKUP($A46,PROBAST!$A$6:$AE$77,12,)="High concern","-",IF(HLOOKUP($A46,PROBAST!$A$6:$AE$77,12,)="Unclear","?",""))),"")</f>
        <v/>
      </c>
      <c r="P47" s="142" t="str">
        <f>_xlfn.IFNA(IF(HLOOKUP($A46,PROBAST!$A$6:$AE$77,26,)="Low concern","+",IF(HLOOKUP($A46,PROBAST!$A$6:$AE$77,26,)="High concern","-",IF(HLOOKUP($A46,PROBAST!$A$6:$AE$77,26,)="Unclear","?",""))),"")</f>
        <v/>
      </c>
      <c r="Q47" s="142" t="str">
        <f>_xlfn.IFNA(IF(HLOOKUP($A46,PROBAST!$A$6:$AE$77,40,)="Low concern","+",IF(HLOOKUP($A46,PROBAST!$A$6:$AE$77,40,)="High concern","-",IF(HLOOKUP($A46,PROBAST!$A$6:$AE$77,40,)="Unclear","?",""))),"")</f>
        <v/>
      </c>
      <c r="R47" s="143"/>
    </row>
    <row r="48" spans="1:23" s="140" customFormat="1" ht="22.5" customHeight="1" x14ac:dyDescent="0.25">
      <c r="A48" s="370" t="str">
        <f>CHARMS!BQ$6</f>
        <v/>
      </c>
      <c r="B48" s="364" t="str">
        <f>HLOOKUP($A48,CHARMS!$A$6:$CQ$89,1,)</f>
        <v/>
      </c>
      <c r="C48" s="364" t="str">
        <f>IF($A48="","",HLOOKUP($A48,CHARMS!$A$6:$CQ$89,48,))</f>
        <v/>
      </c>
      <c r="D48" s="368" t="str">
        <f>IF($A48="","",IF(HLOOKUP($A48,CHARMS!$A$6:$CQ$89,40,)=0,"Unkown",HLOOKUP($A48,CHARMS!$A$6:$CQ$89,40,)))</f>
        <v/>
      </c>
      <c r="E48" s="364" t="str">
        <f>IF($A48="","",IF(HLOOKUP($A48,CHARMS!$A$6:$CQ$89,40,)=0,"Unkown",CONCATENATE(HLOOKUP($A48,CHARMS!$A$6:$CQ$89,41,)," (",FIXED((HLOOKUP($A48,CHARMS!$A$6:$CQ$89,41,)/HLOOKUP($A48,CHARMS!$A$6:$CQ$89,40,))*100,1),")")))</f>
        <v/>
      </c>
      <c r="F48" s="364" t="str">
        <f>IF($A48="","",IF(HLOOKUP($A48,CHARMS!$A$6:$CQ$89,33,)=0,"Unkown",HLOOKUP($A48,CHARMS!$A$6:$CQ$89,33,)))</f>
        <v/>
      </c>
      <c r="G48" s="364" t="str">
        <f>IF($A48="","",HLOOKUP($A48,CHARMS!$A$6:$CQ$89,79,))</f>
        <v/>
      </c>
      <c r="H48" s="366" t="str">
        <f>IF($A48="","",HLOOKUP($A48,CHARMS!$A$6:$CQ$89,43,))</f>
        <v/>
      </c>
      <c r="I48" s="364" t="str">
        <f>IF($A48="","",HLOOKUP($A48,CHARMS!$A$6:$CQ$89,49,))</f>
        <v/>
      </c>
      <c r="J48" s="364" t="str">
        <f>IF($A48="","",HLOOKUP($A48,CHARMS!$A$6:$CQ$89,50,))</f>
        <v/>
      </c>
      <c r="K48" s="364" t="str">
        <f>CONCATENATE(IF($A48="","",IF(OR(HLOOKUP($A48,CHARMS!$A$6:$CQ$89,40,)=0,ISTEXT(HLOOKUP($A48,CHARMS!$A$6:$CQ$89,45,))),"n (%): Unkown",CONCATENATE("n (%): ",HLOOKUP($A48,CHARMS!$A$6:$CQ$89,45,)," (",FIXED((HLOOKUP($A48,CHARMS!$A$6:$CQ$89,45,)/HLOOKUP($A48,CHARMS!$A$6:$CQ$89,40,))*100,1),")"))),CHAR(10),IF($A48="","",CONCATENATE("Method: ",HLOOKUP($A48,CHARMS!$A$6:$CQ$89,46,))))</f>
        <v xml:space="preserve">
</v>
      </c>
      <c r="L48" s="366" t="str">
        <f>IF($A48="","",CONCATENATE("Int: ",HLOOKUP($A48,CHARMS!$A$6:$CQ$89,75,),CHAR(10),"Ext : ",HLOOKUP($A48,CHARMS!$A$6:$CQ$89,76,)))</f>
        <v/>
      </c>
      <c r="M48" s="366" t="str">
        <f>IF($A48="","",CONCATENATE("Cal: ",HLOOKUP($A48,CHARMS!$A$6:$CQ$89,53,),CHAR(10),"Disc : ",HLOOKUP($A48,CHARMS!$A$6:$CQ$89,59,),CHAR(10),"Ov: ",HLOOKUP($A48,CHARMS!$A$6:$CQ$89,66,)))</f>
        <v/>
      </c>
      <c r="N48" s="136" t="s">
        <v>27</v>
      </c>
      <c r="O48" s="137" t="str">
        <f>_xlfn.IFNA(IF(HLOOKUP($A48,PROBAST!$A$6:$AE$77,11,)="Low RoB","+",IF(HLOOKUP($A48,PROBAST!$A$6:$AE$77,11,)="High RoB","-",IF(HLOOKUP($A48,PROBAST!$A$6:$AE$77,11,)="Unclear","?",""))),"")</f>
        <v/>
      </c>
      <c r="P48" s="137" t="str">
        <f>_xlfn.IFNA(IF(HLOOKUP($A48,PROBAST!$A$6:$AE$77,25,)="Low RoB","+",IF(HLOOKUP($A48,PROBAST!$A$6:$AE$77,25,)="High RoB","-",IF(HLOOKUP($A48,PROBAST!$A$6:$AE$77,25,)="Unclear","?",""))),"")</f>
        <v/>
      </c>
      <c r="Q48" s="137" t="str">
        <f>_xlfn.IFNA(IF(HLOOKUP($A48,PROBAST!$A$6:$AE$77,39,)="Low RoB","+",IF(HLOOKUP($A48,PROBAST!$A$6:$AE$77,39,)="High RoB","-",IF(HLOOKUP($A48,PROBAST!$A$6:$AE$77,39,)="Unclear","?",""))),"")</f>
        <v/>
      </c>
      <c r="R48" s="138" t="str">
        <f>_xlfn.IFNA(IF(HLOOKUP($A48,PROBAST!$A$6:$AE$77,58,)="Low RoB","+",IF(HLOOKUP($A48,PROBAST!$A$6:$AE$77,58,)="High RoB","-",IF(HLOOKUP($A48,PROBAST!$A$6:$AE$77,58,)="Unclear","?",""))),"")</f>
        <v/>
      </c>
      <c r="S48" s="139"/>
      <c r="T48" s="139"/>
      <c r="U48" s="139"/>
      <c r="V48" s="139"/>
      <c r="W48" s="139"/>
    </row>
    <row r="49" spans="1:23" ht="22.5" customHeight="1" thickBot="1" x14ac:dyDescent="0.3">
      <c r="A49" s="370"/>
      <c r="B49" s="365"/>
      <c r="C49" s="365"/>
      <c r="D49" s="369"/>
      <c r="E49" s="365"/>
      <c r="F49" s="365"/>
      <c r="G49" s="365"/>
      <c r="H49" s="367"/>
      <c r="I49" s="365"/>
      <c r="J49" s="365"/>
      <c r="K49" s="372"/>
      <c r="L49" s="367"/>
      <c r="M49" s="367"/>
      <c r="N49" s="141" t="s">
        <v>26</v>
      </c>
      <c r="O49" s="142" t="str">
        <f>_xlfn.IFNA(IF(HLOOKUP($A48,PROBAST!$A$6:$AE$77,12,)="Low concern","+",IF(HLOOKUP($A48,PROBAST!$A$6:$AE$77,12,)="High concern","-",IF(HLOOKUP($A48,PROBAST!$A$6:$AE$77,12,)="Unclear","?",""))),"")</f>
        <v/>
      </c>
      <c r="P49" s="142" t="str">
        <f>_xlfn.IFNA(IF(HLOOKUP($A48,PROBAST!$A$6:$AE$77,26,)="Low concern","+",IF(HLOOKUP($A48,PROBAST!$A$6:$AE$77,26,)="High concern","-",IF(HLOOKUP($A48,PROBAST!$A$6:$AE$77,26,)="Unclear","?",""))),"")</f>
        <v/>
      </c>
      <c r="Q49" s="142" t="str">
        <f>_xlfn.IFNA(IF(HLOOKUP($A48,PROBAST!$A$6:$AE$77,40,)="Low concern","+",IF(HLOOKUP($A48,PROBAST!$A$6:$AE$77,40,)="High concern","-",IF(HLOOKUP($A48,PROBAST!$A$6:$AE$77,40,)="Unclear","?",""))),"")</f>
        <v/>
      </c>
      <c r="R49" s="143"/>
    </row>
    <row r="50" spans="1:23" s="140" customFormat="1" ht="22.5" customHeight="1" x14ac:dyDescent="0.25">
      <c r="A50" s="370" t="str">
        <f>CHARMS!BT$6</f>
        <v/>
      </c>
      <c r="B50" s="364" t="str">
        <f>HLOOKUP($A50,CHARMS!$A$6:$CQ$89,1,)</f>
        <v/>
      </c>
      <c r="C50" s="364" t="str">
        <f>IF($A50="","",HLOOKUP($A50,CHARMS!$A$6:$CQ$89,48,))</f>
        <v/>
      </c>
      <c r="D50" s="368" t="str">
        <f>IF($A50="","",IF(HLOOKUP($A50,CHARMS!$A$6:$CQ$89,40,)=0,"Unkown",HLOOKUP($A50,CHARMS!$A$6:$CQ$89,40,)))</f>
        <v/>
      </c>
      <c r="E50" s="364" t="str">
        <f>IF($A50="","",IF(HLOOKUP($A50,CHARMS!$A$6:$CQ$89,40,)=0,"Unkown",CONCATENATE(HLOOKUP($A50,CHARMS!$A$6:$CQ$89,41,)," (",FIXED((HLOOKUP($A50,CHARMS!$A$6:$CQ$89,41,)/HLOOKUP($A50,CHARMS!$A$6:$CQ$89,40,))*100,1),")")))</f>
        <v/>
      </c>
      <c r="F50" s="364" t="str">
        <f>IF($A50="","",IF(HLOOKUP($A50,CHARMS!$A$6:$CQ$89,33,)=0,"Unkown",HLOOKUP($A50,CHARMS!$A$6:$CQ$89,33,)))</f>
        <v/>
      </c>
      <c r="G50" s="364" t="str">
        <f>IF($A50="","",HLOOKUP($A50,CHARMS!$A$6:$CQ$89,79,))</f>
        <v/>
      </c>
      <c r="H50" s="366" t="str">
        <f>IF($A50="","",HLOOKUP($A50,CHARMS!$A$6:$CQ$89,43,))</f>
        <v/>
      </c>
      <c r="I50" s="364" t="str">
        <f>IF($A50="","",HLOOKUP($A50,CHARMS!$A$6:$CQ$89,49,))</f>
        <v/>
      </c>
      <c r="J50" s="364" t="str">
        <f>IF($A50="","",HLOOKUP($A50,CHARMS!$A$6:$CQ$89,50,))</f>
        <v/>
      </c>
      <c r="K50" s="364" t="str">
        <f>CONCATENATE(IF($A50="","",IF(OR(HLOOKUP($A50,CHARMS!$A$6:$CQ$89,40,)=0,ISTEXT(HLOOKUP($A50,CHARMS!$A$6:$CQ$89,45,))),"n (%): Unkown",CONCATENATE("n (%): ",HLOOKUP($A50,CHARMS!$A$6:$CQ$89,45,)," (",FIXED((HLOOKUP($A50,CHARMS!$A$6:$CQ$89,45,)/HLOOKUP($A50,CHARMS!$A$6:$CQ$89,40,))*100,1),")"))),CHAR(10),IF($A50="","",CONCATENATE("Method: ",HLOOKUP($A50,CHARMS!$A$6:$CQ$89,46,))))</f>
        <v xml:space="preserve">
</v>
      </c>
      <c r="L50" s="366" t="str">
        <f>IF($A50="","",CONCATENATE("Int: ",HLOOKUP($A50,CHARMS!$A$6:$CQ$89,75,),CHAR(10),"Ext : ",HLOOKUP($A50,CHARMS!$A$6:$CQ$89,76,)))</f>
        <v/>
      </c>
      <c r="M50" s="366" t="str">
        <f>IF($A50="","",CONCATENATE("Cal: ",HLOOKUP($A50,CHARMS!$A$6:$CQ$89,53,),CHAR(10),"Disc : ",HLOOKUP($A50,CHARMS!$A$6:$CQ$89,59,),CHAR(10),"Ov: ",HLOOKUP($A50,CHARMS!$A$6:$CQ$89,66,)))</f>
        <v/>
      </c>
      <c r="N50" s="136" t="s">
        <v>27</v>
      </c>
      <c r="O50" s="137" t="str">
        <f>_xlfn.IFNA(IF(HLOOKUP($A50,PROBAST!$A$6:$AE$77,11,)="Low RoB","+",IF(HLOOKUP($A50,PROBAST!$A$6:$AE$77,11,)="High RoB","-",IF(HLOOKUP($A50,PROBAST!$A$6:$AE$77,11,)="Unclear","?",""))),"")</f>
        <v/>
      </c>
      <c r="P50" s="137" t="str">
        <f>_xlfn.IFNA(IF(HLOOKUP($A50,PROBAST!$A$6:$AE$77,25,)="Low RoB","+",IF(HLOOKUP($A50,PROBAST!$A$6:$AE$77,25,)="High RoB","-",IF(HLOOKUP($A50,PROBAST!$A$6:$AE$77,25,)="Unclear","?",""))),"")</f>
        <v/>
      </c>
      <c r="Q50" s="137" t="str">
        <f>_xlfn.IFNA(IF(HLOOKUP($A50,PROBAST!$A$6:$AE$77,39,)="Low RoB","+",IF(HLOOKUP($A50,PROBAST!$A$6:$AE$77,39,)="High RoB","-",IF(HLOOKUP($A50,PROBAST!$A$6:$AE$77,39,)="Unclear","?",""))),"")</f>
        <v/>
      </c>
      <c r="R50" s="138" t="str">
        <f>_xlfn.IFNA(IF(HLOOKUP($A50,PROBAST!$A$6:$AE$77,58,)="Low RoB","+",IF(HLOOKUP($A50,PROBAST!$A$6:$AE$77,58,)="High RoB","-",IF(HLOOKUP($A50,PROBAST!$A$6:$AE$77,58,)="Unclear","?",""))),"")</f>
        <v/>
      </c>
      <c r="S50" s="139"/>
      <c r="T50" s="139"/>
      <c r="U50" s="139"/>
      <c r="V50" s="139"/>
      <c r="W50" s="139"/>
    </row>
    <row r="51" spans="1:23" ht="22.5" customHeight="1" thickBot="1" x14ac:dyDescent="0.3">
      <c r="A51" s="370"/>
      <c r="B51" s="365"/>
      <c r="C51" s="365"/>
      <c r="D51" s="369"/>
      <c r="E51" s="365"/>
      <c r="F51" s="365"/>
      <c r="G51" s="365"/>
      <c r="H51" s="367"/>
      <c r="I51" s="365"/>
      <c r="J51" s="365"/>
      <c r="K51" s="372"/>
      <c r="L51" s="367"/>
      <c r="M51" s="367"/>
      <c r="N51" s="141" t="s">
        <v>26</v>
      </c>
      <c r="O51" s="142" t="str">
        <f>_xlfn.IFNA(IF(HLOOKUP($A50,PROBAST!$A$6:$AE$77,12,)="Low concern","+",IF(HLOOKUP($A50,PROBAST!$A$6:$AE$77,12,)="High concern","-",IF(HLOOKUP($A50,PROBAST!$A$6:$AE$77,12,)="Unclear","?",""))),"")</f>
        <v/>
      </c>
      <c r="P51" s="142" t="str">
        <f>_xlfn.IFNA(IF(HLOOKUP($A50,PROBAST!$A$6:$AE$77,26,)="Low concern","+",IF(HLOOKUP($A50,PROBAST!$A$6:$AE$77,26,)="High concern","-",IF(HLOOKUP($A50,PROBAST!$A$6:$AE$77,26,)="Unclear","?",""))),"")</f>
        <v/>
      </c>
      <c r="Q51" s="142" t="str">
        <f>_xlfn.IFNA(IF(HLOOKUP($A50,PROBAST!$A$6:$AE$77,40,)="Low concern","+",IF(HLOOKUP($A50,PROBAST!$A$6:$AE$77,40,)="High concern","-",IF(HLOOKUP($A50,PROBAST!$A$6:$AE$77,40,)="Unclear","?",""))),"")</f>
        <v/>
      </c>
      <c r="R51" s="143"/>
    </row>
    <row r="52" spans="1:23" s="140" customFormat="1" ht="22.5" customHeight="1" x14ac:dyDescent="0.25">
      <c r="A52" s="370" t="str">
        <f>CHARMS!BW$6</f>
        <v/>
      </c>
      <c r="B52" s="364" t="str">
        <f>HLOOKUP($A52,CHARMS!$A$6:$CQ$89,1,)</f>
        <v/>
      </c>
      <c r="C52" s="364" t="str">
        <f>IF($A52="","",HLOOKUP($A52,CHARMS!$A$6:$CQ$89,48,))</f>
        <v/>
      </c>
      <c r="D52" s="368" t="str">
        <f>IF($A52="","",IF(HLOOKUP($A52,CHARMS!$A$6:$CQ$89,40,)=0,"Unkown",HLOOKUP($A52,CHARMS!$A$6:$CQ$89,40,)))</f>
        <v/>
      </c>
      <c r="E52" s="364" t="str">
        <f>IF($A52="","",IF(HLOOKUP($A52,CHARMS!$A$6:$CQ$89,40,)=0,"Unkown",CONCATENATE(HLOOKUP($A52,CHARMS!$A$6:$CQ$89,41,)," (",FIXED((HLOOKUP($A52,CHARMS!$A$6:$CQ$89,41,)/HLOOKUP($A52,CHARMS!$A$6:$CQ$89,40,))*100,1),")")))</f>
        <v/>
      </c>
      <c r="F52" s="364" t="str">
        <f>IF($A52="","",IF(HLOOKUP($A52,CHARMS!$A$6:$CQ$89,33,)=0,"Unkown",HLOOKUP($A52,CHARMS!$A$6:$CQ$89,33,)))</f>
        <v/>
      </c>
      <c r="G52" s="364" t="str">
        <f>IF($A52="","",HLOOKUP($A52,CHARMS!$A$6:$CQ$89,79,))</f>
        <v/>
      </c>
      <c r="H52" s="366" t="str">
        <f>IF($A52="","",HLOOKUP($A52,CHARMS!$A$6:$CQ$89,43,))</f>
        <v/>
      </c>
      <c r="I52" s="364" t="str">
        <f>IF($A52="","",HLOOKUP($A52,CHARMS!$A$6:$CQ$89,49,))</f>
        <v/>
      </c>
      <c r="J52" s="364" t="str">
        <f>IF($A52="","",HLOOKUP($A52,CHARMS!$A$6:$CQ$89,50,))</f>
        <v/>
      </c>
      <c r="K52" s="364" t="str">
        <f>CONCATENATE(IF($A52="","",IF(OR(HLOOKUP($A52,CHARMS!$A$6:$CQ$89,40,)=0,ISTEXT(HLOOKUP($A52,CHARMS!$A$6:$CQ$89,45,))),"n (%): Unkown",CONCATENATE("n (%): ",HLOOKUP($A52,CHARMS!$A$6:$CQ$89,45,)," (",FIXED((HLOOKUP($A52,CHARMS!$A$6:$CQ$89,45,)/HLOOKUP($A52,CHARMS!$A$6:$CQ$89,40,))*100,1),")"))),CHAR(10),IF($A52="","",CONCATENATE("Method: ",HLOOKUP($A52,CHARMS!$A$6:$CQ$89,46,))))</f>
        <v xml:space="preserve">
</v>
      </c>
      <c r="L52" s="366" t="str">
        <f>IF($A52="","",CONCATENATE("Int: ",HLOOKUP($A52,CHARMS!$A$6:$CQ$89,75,),CHAR(10),"Ext : ",HLOOKUP($A52,CHARMS!$A$6:$CQ$89,76,)))</f>
        <v/>
      </c>
      <c r="M52" s="366" t="str">
        <f>IF($A52="","",CONCATENATE("Cal: ",HLOOKUP($A52,CHARMS!$A$6:$CQ$89,53,),CHAR(10),"Disc : ",HLOOKUP($A52,CHARMS!$A$6:$CQ$89,59,),CHAR(10),"Ov: ",HLOOKUP($A52,CHARMS!$A$6:$CQ$89,66,)))</f>
        <v/>
      </c>
      <c r="N52" s="136" t="s">
        <v>27</v>
      </c>
      <c r="O52" s="137" t="str">
        <f>_xlfn.IFNA(IF(HLOOKUP($A52,PROBAST!$A$6:$AE$77,11,)="Low RoB","+",IF(HLOOKUP($A52,PROBAST!$A$6:$AE$77,11,)="High RoB","-",IF(HLOOKUP($A52,PROBAST!$A$6:$AE$77,11,)="Unclear","?",""))),"")</f>
        <v/>
      </c>
      <c r="P52" s="137" t="str">
        <f>_xlfn.IFNA(IF(HLOOKUP($A52,PROBAST!$A$6:$AE$77,25,)="Low RoB","+",IF(HLOOKUP($A52,PROBAST!$A$6:$AE$77,25,)="High RoB","-",IF(HLOOKUP($A52,PROBAST!$A$6:$AE$77,25,)="Unclear","?",""))),"")</f>
        <v/>
      </c>
      <c r="Q52" s="137" t="str">
        <f>_xlfn.IFNA(IF(HLOOKUP($A52,PROBAST!$A$6:$AE$77,39,)="Low RoB","+",IF(HLOOKUP($A52,PROBAST!$A$6:$AE$77,39,)="High RoB","-",IF(HLOOKUP($A52,PROBAST!$A$6:$AE$77,39,)="Unclear","?",""))),"")</f>
        <v/>
      </c>
      <c r="R52" s="138" t="str">
        <f>_xlfn.IFNA(IF(HLOOKUP($A52,PROBAST!$A$6:$AE$77,58,)="Low RoB","+",IF(HLOOKUP($A52,PROBAST!$A$6:$AE$77,58,)="High RoB","-",IF(HLOOKUP($A52,PROBAST!$A$6:$AE$77,58,)="Unclear","?",""))),"")</f>
        <v/>
      </c>
      <c r="S52" s="139"/>
      <c r="T52" s="139"/>
      <c r="U52" s="139"/>
      <c r="V52" s="139"/>
      <c r="W52" s="139"/>
    </row>
    <row r="53" spans="1:23" ht="22.5" customHeight="1" thickBot="1" x14ac:dyDescent="0.3">
      <c r="A53" s="370"/>
      <c r="B53" s="365"/>
      <c r="C53" s="365"/>
      <c r="D53" s="369"/>
      <c r="E53" s="365"/>
      <c r="F53" s="365"/>
      <c r="G53" s="365"/>
      <c r="H53" s="367"/>
      <c r="I53" s="365"/>
      <c r="J53" s="365"/>
      <c r="K53" s="372"/>
      <c r="L53" s="367"/>
      <c r="M53" s="367"/>
      <c r="N53" s="141" t="s">
        <v>26</v>
      </c>
      <c r="O53" s="142" t="str">
        <f>_xlfn.IFNA(IF(HLOOKUP($A52,PROBAST!$A$6:$AE$77,12,)="Low concern","+",IF(HLOOKUP($A52,PROBAST!$A$6:$AE$77,12,)="High concern","-",IF(HLOOKUP($A52,PROBAST!$A$6:$AE$77,12,)="Unclear","?",""))),"")</f>
        <v/>
      </c>
      <c r="P53" s="142" t="str">
        <f>_xlfn.IFNA(IF(HLOOKUP($A52,PROBAST!$A$6:$AE$77,26,)="Low concern","+",IF(HLOOKUP($A52,PROBAST!$A$6:$AE$77,26,)="High concern","-",IF(HLOOKUP($A52,PROBAST!$A$6:$AE$77,26,)="Unclear","?",""))),"")</f>
        <v/>
      </c>
      <c r="Q53" s="142" t="str">
        <f>_xlfn.IFNA(IF(HLOOKUP($A52,PROBAST!$A$6:$AE$77,40,)="Low concern","+",IF(HLOOKUP($A52,PROBAST!$A$6:$AE$77,40,)="High concern","-",IF(HLOOKUP($A52,PROBAST!$A$6:$AE$77,40,)="Unclear","?",""))),"")</f>
        <v/>
      </c>
      <c r="R53" s="143"/>
    </row>
    <row r="54" spans="1:23" s="140" customFormat="1" ht="22.5" customHeight="1" x14ac:dyDescent="0.25">
      <c r="A54" s="370" t="str">
        <f>CHARMS!BZ$6</f>
        <v/>
      </c>
      <c r="B54" s="364" t="str">
        <f>HLOOKUP($A54,CHARMS!$A$6:$CQ$89,1,)</f>
        <v/>
      </c>
      <c r="C54" s="364" t="str">
        <f>IF($A54="","",HLOOKUP($A54,CHARMS!$A$6:$CQ$89,48,))</f>
        <v/>
      </c>
      <c r="D54" s="368" t="str">
        <f>IF($A54="","",IF(HLOOKUP($A54,CHARMS!$A$6:$CQ$89,40,)=0,"Unkown",HLOOKUP($A54,CHARMS!$A$6:$CQ$89,40,)))</f>
        <v/>
      </c>
      <c r="E54" s="364" t="str">
        <f>IF($A54="","",IF(HLOOKUP($A54,CHARMS!$A$6:$CQ$89,40,)=0,"Unkown",CONCATENATE(HLOOKUP($A54,CHARMS!$A$6:$CQ$89,41,)," (",FIXED((HLOOKUP($A54,CHARMS!$A$6:$CQ$89,41,)/HLOOKUP($A54,CHARMS!$A$6:$CQ$89,40,))*100,1),")")))</f>
        <v/>
      </c>
      <c r="F54" s="364" t="str">
        <f>IF($A54="","",IF(HLOOKUP($A54,CHARMS!$A$6:$CQ$89,33,)=0,"Unkown",HLOOKUP($A54,CHARMS!$A$6:$CQ$89,33,)))</f>
        <v/>
      </c>
      <c r="G54" s="364" t="str">
        <f>IF($A54="","",HLOOKUP($A54,CHARMS!$A$6:$CQ$89,79,))</f>
        <v/>
      </c>
      <c r="H54" s="366" t="str">
        <f>IF($A54="","",HLOOKUP($A54,CHARMS!$A$6:$CQ$89,43,))</f>
        <v/>
      </c>
      <c r="I54" s="364" t="str">
        <f>IF($A54="","",HLOOKUP($A54,CHARMS!$A$6:$CQ$89,49,))</f>
        <v/>
      </c>
      <c r="J54" s="364" t="str">
        <f>IF($A54="","",HLOOKUP($A54,CHARMS!$A$6:$CQ$89,50,))</f>
        <v/>
      </c>
      <c r="K54" s="364" t="str">
        <f>CONCATENATE(IF($A54="","",IF(OR(HLOOKUP($A54,CHARMS!$A$6:$CQ$89,40,)=0,ISTEXT(HLOOKUP($A54,CHARMS!$A$6:$CQ$89,45,))),"n (%): Unkown",CONCATENATE("n (%): ",HLOOKUP($A54,CHARMS!$A$6:$CQ$89,45,)," (",FIXED((HLOOKUP($A54,CHARMS!$A$6:$CQ$89,45,)/HLOOKUP($A54,CHARMS!$A$6:$CQ$89,40,))*100,1),")"))),CHAR(10),IF($A54="","",CONCATENATE("Method: ",HLOOKUP($A54,CHARMS!$A$6:$CQ$89,46,))))</f>
        <v xml:space="preserve">
</v>
      </c>
      <c r="L54" s="366" t="str">
        <f>IF($A54="","",CONCATENATE("Int: ",HLOOKUP($A54,CHARMS!$A$6:$CQ$89,75,),CHAR(10),"Ext : ",HLOOKUP($A54,CHARMS!$A$6:$CQ$89,76,)))</f>
        <v/>
      </c>
      <c r="M54" s="366" t="str">
        <f>IF($A54="","",CONCATENATE("Cal: ",HLOOKUP($A54,CHARMS!$A$6:$CQ$89,53,),CHAR(10),"Disc : ",HLOOKUP($A54,CHARMS!$A$6:$CQ$89,59,),CHAR(10),"Ov: ",HLOOKUP($A54,CHARMS!$A$6:$CQ$89,66,)))</f>
        <v/>
      </c>
      <c r="N54" s="136" t="s">
        <v>27</v>
      </c>
      <c r="O54" s="137" t="str">
        <f>_xlfn.IFNA(IF(HLOOKUP($A54,PROBAST!$A$6:$AE$77,11,)="Low RoB","+",IF(HLOOKUP($A54,PROBAST!$A$6:$AE$77,11,)="High RoB","-",IF(HLOOKUP($A54,PROBAST!$A$6:$AE$77,11,)="Unclear","?",""))),"")</f>
        <v/>
      </c>
      <c r="P54" s="137" t="str">
        <f>_xlfn.IFNA(IF(HLOOKUP($A54,PROBAST!$A$6:$AE$77,25,)="Low RoB","+",IF(HLOOKUP($A54,PROBAST!$A$6:$AE$77,25,)="High RoB","-",IF(HLOOKUP($A54,PROBAST!$A$6:$AE$77,25,)="Unclear","?",""))),"")</f>
        <v/>
      </c>
      <c r="Q54" s="137" t="str">
        <f>_xlfn.IFNA(IF(HLOOKUP($A54,PROBAST!$A$6:$AE$77,39,)="Low RoB","+",IF(HLOOKUP($A54,PROBAST!$A$6:$AE$77,39,)="High RoB","-",IF(HLOOKUP($A54,PROBAST!$A$6:$AE$77,39,)="Unclear","?",""))),"")</f>
        <v/>
      </c>
      <c r="R54" s="138" t="str">
        <f>_xlfn.IFNA(IF(HLOOKUP($A54,PROBAST!$A$6:$AE$77,58,)="Low RoB","+",IF(HLOOKUP($A54,PROBAST!$A$6:$AE$77,58,)="High RoB","-",IF(HLOOKUP($A54,PROBAST!$A$6:$AE$77,58,)="Unclear","?",""))),"")</f>
        <v/>
      </c>
      <c r="S54" s="139"/>
      <c r="T54" s="139"/>
      <c r="U54" s="139"/>
      <c r="V54" s="139"/>
      <c r="W54" s="139"/>
    </row>
    <row r="55" spans="1:23" ht="22.5" customHeight="1" thickBot="1" x14ac:dyDescent="0.3">
      <c r="A55" s="370"/>
      <c r="B55" s="365"/>
      <c r="C55" s="365"/>
      <c r="D55" s="369"/>
      <c r="E55" s="365"/>
      <c r="F55" s="365"/>
      <c r="G55" s="365"/>
      <c r="H55" s="367"/>
      <c r="I55" s="365"/>
      <c r="J55" s="365"/>
      <c r="K55" s="372"/>
      <c r="L55" s="367"/>
      <c r="M55" s="367"/>
      <c r="N55" s="141" t="s">
        <v>26</v>
      </c>
      <c r="O55" s="142" t="str">
        <f>_xlfn.IFNA(IF(HLOOKUP($A54,PROBAST!$A$6:$AE$77,12,)="Low concern","+",IF(HLOOKUP($A54,PROBAST!$A$6:$AE$77,12,)="High concern","-",IF(HLOOKUP($A54,PROBAST!$A$6:$AE$77,12,)="Unclear","?",""))),"")</f>
        <v/>
      </c>
      <c r="P55" s="142" t="str">
        <f>_xlfn.IFNA(IF(HLOOKUP($A54,PROBAST!$A$6:$AE$77,26,)="Low concern","+",IF(HLOOKUP($A54,PROBAST!$A$6:$AE$77,26,)="High concern","-",IF(HLOOKUP($A54,PROBAST!$A$6:$AE$77,26,)="Unclear","?",""))),"")</f>
        <v/>
      </c>
      <c r="Q55" s="142" t="str">
        <f>_xlfn.IFNA(IF(HLOOKUP($A54,PROBAST!$A$6:$AE$77,40,)="Low concern","+",IF(HLOOKUP($A54,PROBAST!$A$6:$AE$77,40,)="High concern","-",IF(HLOOKUP($A54,PROBAST!$A$6:$AE$77,40,)="Unclear","?",""))),"")</f>
        <v/>
      </c>
      <c r="R55" s="143"/>
    </row>
    <row r="56" spans="1:23" s="140" customFormat="1" ht="22.5" customHeight="1" x14ac:dyDescent="0.25">
      <c r="A56" s="370" t="str">
        <f>CHARMS!CC$6</f>
        <v/>
      </c>
      <c r="B56" s="364" t="str">
        <f>HLOOKUP($A56,CHARMS!$A$6:$CQ$89,1,)</f>
        <v/>
      </c>
      <c r="C56" s="364" t="str">
        <f>IF($A56="","",HLOOKUP($A56,CHARMS!$A$6:$CQ$89,48,))</f>
        <v/>
      </c>
      <c r="D56" s="368" t="str">
        <f>IF($A56="","",IF(HLOOKUP($A56,CHARMS!$A$6:$CQ$89,40,)=0,"Unkown",HLOOKUP($A56,CHARMS!$A$6:$CQ$89,40,)))</f>
        <v/>
      </c>
      <c r="E56" s="364" t="str">
        <f>IF($A56="","",IF(HLOOKUP($A56,CHARMS!$A$6:$CQ$89,40,)=0,"Unkown",CONCATENATE(HLOOKUP($A56,CHARMS!$A$6:$CQ$89,41,)," (",FIXED((HLOOKUP($A56,CHARMS!$A$6:$CQ$89,41,)/HLOOKUP($A56,CHARMS!$A$6:$CQ$89,40,))*100,1),")")))</f>
        <v/>
      </c>
      <c r="F56" s="364" t="str">
        <f>IF($A56="","",IF(HLOOKUP($A56,CHARMS!$A$6:$CQ$89,33,)=0,"Unkown",HLOOKUP($A56,CHARMS!$A$6:$CQ$89,33,)))</f>
        <v/>
      </c>
      <c r="G56" s="364" t="str">
        <f>IF($A56="","",HLOOKUP($A56,CHARMS!$A$6:$CQ$89,79,))</f>
        <v/>
      </c>
      <c r="H56" s="366" t="str">
        <f>IF($A56="","",HLOOKUP($A56,CHARMS!$A$6:$CQ$89,43,))</f>
        <v/>
      </c>
      <c r="I56" s="364" t="str">
        <f>IF($A56="","",HLOOKUP($A56,CHARMS!$A$6:$CQ$89,49,))</f>
        <v/>
      </c>
      <c r="J56" s="364" t="str">
        <f>IF($A56="","",HLOOKUP($A56,CHARMS!$A$6:$CQ$89,50,))</f>
        <v/>
      </c>
      <c r="K56" s="364" t="str">
        <f>CONCATENATE(IF($A56="","",IF(OR(HLOOKUP($A56,CHARMS!$A$6:$CQ$89,40,)=0,ISTEXT(HLOOKUP($A56,CHARMS!$A$6:$CQ$89,45,))),"n (%): Unkown",CONCATENATE("n (%): ",HLOOKUP($A56,CHARMS!$A$6:$CQ$89,45,)," (",FIXED((HLOOKUP($A56,CHARMS!$A$6:$CQ$89,45,)/HLOOKUP($A56,CHARMS!$A$6:$CQ$89,40,))*100,1),")"))),CHAR(10),IF($A56="","",CONCATENATE("Method: ",HLOOKUP($A56,CHARMS!$A$6:$CQ$89,46,))))</f>
        <v xml:space="preserve">
</v>
      </c>
      <c r="L56" s="366" t="str">
        <f>IF($A56="","",CONCATENATE("Int: ",HLOOKUP($A56,CHARMS!$A$6:$CQ$89,75,),CHAR(10),"Ext : ",HLOOKUP($A56,CHARMS!$A$6:$CQ$89,76,)))</f>
        <v/>
      </c>
      <c r="M56" s="366" t="str">
        <f>IF($A56="","",CONCATENATE("Cal: ",HLOOKUP($A56,CHARMS!$A$6:$CQ$89,53,),CHAR(10),"Disc : ",HLOOKUP($A56,CHARMS!$A$6:$CQ$89,59,),CHAR(10),"Ov: ",HLOOKUP($A56,CHARMS!$A$6:$CQ$89,66,)))</f>
        <v/>
      </c>
      <c r="N56" s="136" t="s">
        <v>27</v>
      </c>
      <c r="O56" s="137" t="str">
        <f>_xlfn.IFNA(IF(HLOOKUP($A56,PROBAST!$A$6:$AE$77,11,)="Low RoB","+",IF(HLOOKUP($A56,PROBAST!$A$6:$AE$77,11,)="High RoB","-",IF(HLOOKUP($A56,PROBAST!$A$6:$AE$77,11,)="Unclear","?",""))),"")</f>
        <v/>
      </c>
      <c r="P56" s="137" t="str">
        <f>_xlfn.IFNA(IF(HLOOKUP($A56,PROBAST!$A$6:$AE$77,25,)="Low RoB","+",IF(HLOOKUP($A56,PROBAST!$A$6:$AE$77,25,)="High RoB","-",IF(HLOOKUP($A56,PROBAST!$A$6:$AE$77,25,)="Unclear","?",""))),"")</f>
        <v/>
      </c>
      <c r="Q56" s="137" t="str">
        <f>_xlfn.IFNA(IF(HLOOKUP($A56,PROBAST!$A$6:$AE$77,39,)="Low RoB","+",IF(HLOOKUP($A56,PROBAST!$A$6:$AE$77,39,)="High RoB","-",IF(HLOOKUP($A56,PROBAST!$A$6:$AE$77,39,)="Unclear","?",""))),"")</f>
        <v/>
      </c>
      <c r="R56" s="138" t="str">
        <f>_xlfn.IFNA(IF(HLOOKUP($A56,PROBAST!$A$6:$AE$77,58,)="Low RoB","+",IF(HLOOKUP($A56,PROBAST!$A$6:$AE$77,58,)="High RoB","-",IF(HLOOKUP($A56,PROBAST!$A$6:$AE$77,58,)="Unclear","?",""))),"")</f>
        <v/>
      </c>
      <c r="S56" s="139"/>
      <c r="T56" s="139"/>
      <c r="U56" s="139"/>
      <c r="V56" s="139"/>
      <c r="W56" s="139"/>
    </row>
    <row r="57" spans="1:23" ht="22.5" customHeight="1" thickBot="1" x14ac:dyDescent="0.3">
      <c r="A57" s="370"/>
      <c r="B57" s="365"/>
      <c r="C57" s="365"/>
      <c r="D57" s="369"/>
      <c r="E57" s="365"/>
      <c r="F57" s="365"/>
      <c r="G57" s="365"/>
      <c r="H57" s="367"/>
      <c r="I57" s="365"/>
      <c r="J57" s="365"/>
      <c r="K57" s="372"/>
      <c r="L57" s="367"/>
      <c r="M57" s="367"/>
      <c r="N57" s="141" t="s">
        <v>26</v>
      </c>
      <c r="O57" s="142" t="str">
        <f>_xlfn.IFNA(IF(HLOOKUP($A56,PROBAST!$A$6:$AE$77,12,)="Low concern","+",IF(HLOOKUP($A56,PROBAST!$A$6:$AE$77,12,)="High concern","-",IF(HLOOKUP($A56,PROBAST!$A$6:$AE$77,12,)="Unclear","?",""))),"")</f>
        <v/>
      </c>
      <c r="P57" s="142" t="str">
        <f>_xlfn.IFNA(IF(HLOOKUP($A56,PROBAST!$A$6:$AE$77,26,)="Low concern","+",IF(HLOOKUP($A56,PROBAST!$A$6:$AE$77,26,)="High concern","-",IF(HLOOKUP($A56,PROBAST!$A$6:$AE$77,26,)="Unclear","?",""))),"")</f>
        <v/>
      </c>
      <c r="Q57" s="142" t="str">
        <f>_xlfn.IFNA(IF(HLOOKUP($A56,PROBAST!$A$6:$AE$77,40,)="Low concern","+",IF(HLOOKUP($A56,PROBAST!$A$6:$AE$77,40,)="High concern","-",IF(HLOOKUP($A56,PROBAST!$A$6:$AE$77,40,)="Unclear","?",""))),"")</f>
        <v/>
      </c>
      <c r="R57" s="143"/>
    </row>
    <row r="58" spans="1:23" s="140" customFormat="1" ht="22.5" customHeight="1" x14ac:dyDescent="0.25">
      <c r="A58" s="370" t="str">
        <f>CHARMS!CF$6</f>
        <v/>
      </c>
      <c r="B58" s="364" t="str">
        <f>HLOOKUP($A58,CHARMS!$A$6:$CQ$89,1,)</f>
        <v/>
      </c>
      <c r="C58" s="364" t="str">
        <f>IF($A58="","",HLOOKUP($A58,CHARMS!$A$6:$CQ$89,48,))</f>
        <v/>
      </c>
      <c r="D58" s="368" t="str">
        <f>IF($A58="","",IF(HLOOKUP($A58,CHARMS!$A$6:$CQ$89,40,)=0,"Unkown",HLOOKUP($A58,CHARMS!$A$6:$CQ$89,40,)))</f>
        <v/>
      </c>
      <c r="E58" s="364" t="str">
        <f>IF($A58="","",IF(HLOOKUP($A58,CHARMS!$A$6:$CQ$89,40,)=0,"Unkown",CONCATENATE(HLOOKUP($A58,CHARMS!$A$6:$CQ$89,41,)," (",FIXED((HLOOKUP($A58,CHARMS!$A$6:$CQ$89,41,)/HLOOKUP($A58,CHARMS!$A$6:$CQ$89,40,))*100,1),")")))</f>
        <v/>
      </c>
      <c r="F58" s="364" t="str">
        <f>IF($A58="","",IF(HLOOKUP($A58,CHARMS!$A$6:$CQ$89,33,)=0,"Unkown",HLOOKUP($A58,CHARMS!$A$6:$CQ$89,33,)))</f>
        <v/>
      </c>
      <c r="G58" s="364" t="str">
        <f>IF($A58="","",HLOOKUP($A58,CHARMS!$A$6:$CQ$89,79,))</f>
        <v/>
      </c>
      <c r="H58" s="366" t="str">
        <f>IF($A58="","",HLOOKUP($A58,CHARMS!$A$6:$CQ$89,43,))</f>
        <v/>
      </c>
      <c r="I58" s="364" t="str">
        <f>IF($A58="","",HLOOKUP($A58,CHARMS!$A$6:$CQ$89,49,))</f>
        <v/>
      </c>
      <c r="J58" s="364" t="str">
        <f>IF($A58="","",HLOOKUP($A58,CHARMS!$A$6:$CQ$89,50,))</f>
        <v/>
      </c>
      <c r="K58" s="364" t="str">
        <f>CONCATENATE(IF($A58="","",IF(OR(HLOOKUP($A58,CHARMS!$A$6:$CQ$89,40,)=0,ISTEXT(HLOOKUP($A58,CHARMS!$A$6:$CQ$89,45,))),"n (%): Unkown",CONCATENATE("n (%): ",HLOOKUP($A58,CHARMS!$A$6:$CQ$89,45,)," (",FIXED((HLOOKUP($A58,CHARMS!$A$6:$CQ$89,45,)/HLOOKUP($A58,CHARMS!$A$6:$CQ$89,40,))*100,1),")"))),CHAR(10),IF($A58="","",CONCATENATE("Method: ",HLOOKUP($A58,CHARMS!$A$6:$CQ$89,46,))))</f>
        <v xml:space="preserve">
</v>
      </c>
      <c r="L58" s="366" t="str">
        <f>IF($A58="","",CONCATENATE("Int: ",HLOOKUP($A58,CHARMS!$A$6:$CQ$89,75,),CHAR(10),"Ext : ",HLOOKUP($A58,CHARMS!$A$6:$CQ$89,76,)))</f>
        <v/>
      </c>
      <c r="M58" s="366" t="str">
        <f>IF($A58="","",CONCATENATE("Cal: ",HLOOKUP($A58,CHARMS!$A$6:$CQ$89,53,),CHAR(10),"Disc : ",HLOOKUP($A58,CHARMS!$A$6:$CQ$89,59,),CHAR(10),"Ov: ",HLOOKUP($A58,CHARMS!$A$6:$CQ$89,66,)))</f>
        <v/>
      </c>
      <c r="N58" s="136" t="s">
        <v>27</v>
      </c>
      <c r="O58" s="137" t="str">
        <f>_xlfn.IFNA(IF(HLOOKUP($A58,PROBAST!$A$6:$AE$77,11,)="Low RoB","+",IF(HLOOKUP($A58,PROBAST!$A$6:$AE$77,11,)="High RoB","-",IF(HLOOKUP($A58,PROBAST!$A$6:$AE$77,11,)="Unclear","?",""))),"")</f>
        <v/>
      </c>
      <c r="P58" s="137" t="str">
        <f>_xlfn.IFNA(IF(HLOOKUP($A58,PROBAST!$A$6:$AE$77,25,)="Low RoB","+",IF(HLOOKUP($A58,PROBAST!$A$6:$AE$77,25,)="High RoB","-",IF(HLOOKUP($A58,PROBAST!$A$6:$AE$77,25,)="Unclear","?",""))),"")</f>
        <v/>
      </c>
      <c r="Q58" s="137" t="str">
        <f>_xlfn.IFNA(IF(HLOOKUP($A58,PROBAST!$A$6:$AE$77,39,)="Low RoB","+",IF(HLOOKUP($A58,PROBAST!$A$6:$AE$77,39,)="High RoB","-",IF(HLOOKUP($A58,PROBAST!$A$6:$AE$77,39,)="Unclear","?",""))),"")</f>
        <v/>
      </c>
      <c r="R58" s="138" t="str">
        <f>_xlfn.IFNA(IF(HLOOKUP($A58,PROBAST!$A$6:$AE$77,58,)="Low RoB","+",IF(HLOOKUP($A58,PROBAST!$A$6:$AE$77,58,)="High RoB","-",IF(HLOOKUP($A58,PROBAST!$A$6:$AE$77,58,)="Unclear","?",""))),"")</f>
        <v/>
      </c>
      <c r="S58" s="139"/>
      <c r="T58" s="139"/>
      <c r="U58" s="139"/>
      <c r="V58" s="139"/>
      <c r="W58" s="139"/>
    </row>
    <row r="59" spans="1:23" ht="22.5" customHeight="1" thickBot="1" x14ac:dyDescent="0.3">
      <c r="A59" s="370"/>
      <c r="B59" s="365"/>
      <c r="C59" s="365"/>
      <c r="D59" s="369"/>
      <c r="E59" s="365"/>
      <c r="F59" s="365"/>
      <c r="G59" s="365"/>
      <c r="H59" s="367"/>
      <c r="I59" s="365"/>
      <c r="J59" s="365"/>
      <c r="K59" s="372"/>
      <c r="L59" s="367"/>
      <c r="M59" s="367"/>
      <c r="N59" s="141" t="s">
        <v>26</v>
      </c>
      <c r="O59" s="142" t="str">
        <f>_xlfn.IFNA(IF(HLOOKUP($A58,PROBAST!$A$6:$AE$77,12,)="Low concern","+",IF(HLOOKUP($A58,PROBAST!$A$6:$AE$77,12,)="High concern","-",IF(HLOOKUP($A58,PROBAST!$A$6:$AE$77,12,)="Unclear","?",""))),"")</f>
        <v/>
      </c>
      <c r="P59" s="142" t="str">
        <f>_xlfn.IFNA(IF(HLOOKUP($A58,PROBAST!$A$6:$AE$77,26,)="Low concern","+",IF(HLOOKUP($A58,PROBAST!$A$6:$AE$77,26,)="High concern","-",IF(HLOOKUP($A58,PROBAST!$A$6:$AE$77,26,)="Unclear","?",""))),"")</f>
        <v/>
      </c>
      <c r="Q59" s="142" t="str">
        <f>_xlfn.IFNA(IF(HLOOKUP($A58,PROBAST!$A$6:$AE$77,40,)="Low concern","+",IF(HLOOKUP($A58,PROBAST!$A$6:$AE$77,40,)="High concern","-",IF(HLOOKUP($A58,PROBAST!$A$6:$AE$77,40,)="Unclear","?",""))),"")</f>
        <v/>
      </c>
      <c r="R59" s="143"/>
    </row>
    <row r="60" spans="1:23" s="140" customFormat="1" ht="22.5" customHeight="1" x14ac:dyDescent="0.25">
      <c r="A60" s="370" t="str">
        <f>CHARMS!CI$6</f>
        <v/>
      </c>
      <c r="B60" s="364" t="str">
        <f>HLOOKUP($A60,CHARMS!$A$6:$CQ$89,1,)</f>
        <v/>
      </c>
      <c r="C60" s="364" t="str">
        <f>IF($A60="","",HLOOKUP($A60,CHARMS!$A$6:$CQ$89,48,))</f>
        <v/>
      </c>
      <c r="D60" s="368" t="str">
        <f>IF($A60="","",IF(HLOOKUP($A60,CHARMS!$A$6:$CQ$89,40,)=0,"Unkown",HLOOKUP($A60,CHARMS!$A$6:$CQ$89,40,)))</f>
        <v/>
      </c>
      <c r="E60" s="364" t="str">
        <f>IF($A60="","",IF(HLOOKUP($A60,CHARMS!$A$6:$CQ$89,40,)=0,"Unkown",CONCATENATE(HLOOKUP($A60,CHARMS!$A$6:$CQ$89,41,)," (",FIXED((HLOOKUP($A60,CHARMS!$A$6:$CQ$89,41,)/HLOOKUP($A60,CHARMS!$A$6:$CQ$89,40,))*100,1),")")))</f>
        <v/>
      </c>
      <c r="F60" s="364" t="str">
        <f>IF($A60="","",IF(HLOOKUP($A60,CHARMS!$A$6:$CQ$89,33,)=0,"Unkown",HLOOKUP($A60,CHARMS!$A$6:$CQ$89,33,)))</f>
        <v/>
      </c>
      <c r="G60" s="364" t="str">
        <f>IF($A60="","",HLOOKUP($A60,CHARMS!$A$6:$CQ$89,79,))</f>
        <v/>
      </c>
      <c r="H60" s="366" t="str">
        <f>IF($A60="","",HLOOKUP($A60,CHARMS!$A$6:$CQ$89,43,))</f>
        <v/>
      </c>
      <c r="I60" s="364" t="str">
        <f>IF($A60="","",HLOOKUP($A60,CHARMS!$A$6:$CQ$89,49,))</f>
        <v/>
      </c>
      <c r="J60" s="364" t="str">
        <f>IF($A60="","",HLOOKUP($A60,CHARMS!$A$6:$CQ$89,50,))</f>
        <v/>
      </c>
      <c r="K60" s="364" t="str">
        <f>CONCATENATE(IF($A60="","",IF(OR(HLOOKUP($A60,CHARMS!$A$6:$CQ$89,40,)=0,ISTEXT(HLOOKUP($A60,CHARMS!$A$6:$CQ$89,45,))),"n (%): Unkown",CONCATENATE("n (%): ",HLOOKUP($A60,CHARMS!$A$6:$CQ$89,45,)," (",FIXED((HLOOKUP($A60,CHARMS!$A$6:$CQ$89,45,)/HLOOKUP($A60,CHARMS!$A$6:$CQ$89,40,))*100,1),")"))),CHAR(10),IF($A60="","",CONCATENATE("Method: ",HLOOKUP($A60,CHARMS!$A$6:$CQ$89,46,))))</f>
        <v xml:space="preserve">
</v>
      </c>
      <c r="L60" s="366" t="str">
        <f>IF($A60="","",CONCATENATE("Int: ",HLOOKUP($A60,CHARMS!$A$6:$CQ$89,75,),CHAR(10),"Ext : ",HLOOKUP($A60,CHARMS!$A$6:$CQ$89,76,)))</f>
        <v/>
      </c>
      <c r="M60" s="366" t="str">
        <f>IF($A60="","",CONCATENATE("Cal: ",HLOOKUP($A60,CHARMS!$A$6:$CQ$89,53,),CHAR(10),"Disc : ",HLOOKUP($A60,CHARMS!$A$6:$CQ$89,59,),CHAR(10),"Ov: ",HLOOKUP($A60,CHARMS!$A$6:$CQ$89,66,)))</f>
        <v/>
      </c>
      <c r="N60" s="136" t="s">
        <v>27</v>
      </c>
      <c r="O60" s="137" t="str">
        <f>_xlfn.IFNA(IF(HLOOKUP($A60,PROBAST!$A$6:$AE$77,11,)="Low RoB","+",IF(HLOOKUP($A60,PROBAST!$A$6:$AE$77,11,)="High RoB","-",IF(HLOOKUP($A60,PROBAST!$A$6:$AE$77,11,)="Unclear","?",""))),"")</f>
        <v/>
      </c>
      <c r="P60" s="137" t="str">
        <f>_xlfn.IFNA(IF(HLOOKUP($A60,PROBAST!$A$6:$AE$77,25,)="Low RoB","+",IF(HLOOKUP($A60,PROBAST!$A$6:$AE$77,25,)="High RoB","-",IF(HLOOKUP($A60,PROBAST!$A$6:$AE$77,25,)="Unclear","?",""))),"")</f>
        <v/>
      </c>
      <c r="Q60" s="137" t="str">
        <f>_xlfn.IFNA(IF(HLOOKUP($A60,PROBAST!$A$6:$AE$77,39,)="Low RoB","+",IF(HLOOKUP($A60,PROBAST!$A$6:$AE$77,39,)="High RoB","-",IF(HLOOKUP($A60,PROBAST!$A$6:$AE$77,39,)="Unclear","?",""))),"")</f>
        <v/>
      </c>
      <c r="R60" s="138" t="str">
        <f>_xlfn.IFNA(IF(HLOOKUP($A60,PROBAST!$A$6:$AE$77,58,)="Low RoB","+",IF(HLOOKUP($A60,PROBAST!$A$6:$AE$77,58,)="High RoB","-",IF(HLOOKUP($A60,PROBAST!$A$6:$AE$77,58,)="Unclear","?",""))),"")</f>
        <v/>
      </c>
      <c r="S60" s="139"/>
      <c r="T60" s="139"/>
      <c r="U60" s="139"/>
      <c r="V60" s="139"/>
      <c r="W60" s="139"/>
    </row>
    <row r="61" spans="1:23" ht="22.5" customHeight="1" thickBot="1" x14ac:dyDescent="0.3">
      <c r="A61" s="370"/>
      <c r="B61" s="365"/>
      <c r="C61" s="365"/>
      <c r="D61" s="369"/>
      <c r="E61" s="365"/>
      <c r="F61" s="365"/>
      <c r="G61" s="365"/>
      <c r="H61" s="367"/>
      <c r="I61" s="365"/>
      <c r="J61" s="365"/>
      <c r="K61" s="372"/>
      <c r="L61" s="367"/>
      <c r="M61" s="367"/>
      <c r="N61" s="141" t="s">
        <v>26</v>
      </c>
      <c r="O61" s="142" t="str">
        <f>_xlfn.IFNA(IF(HLOOKUP($A60,PROBAST!$A$6:$AE$77,12,)="Low concern","+",IF(HLOOKUP($A60,PROBAST!$A$6:$AE$77,12,)="High concern","-",IF(HLOOKUP($A60,PROBAST!$A$6:$AE$77,12,)="Unclear","?",""))),"")</f>
        <v/>
      </c>
      <c r="P61" s="142" t="str">
        <f>_xlfn.IFNA(IF(HLOOKUP($A60,PROBAST!$A$6:$AE$77,26,)="Low concern","+",IF(HLOOKUP($A60,PROBAST!$A$6:$AE$77,26,)="High concern","-",IF(HLOOKUP($A60,PROBAST!$A$6:$AE$77,26,)="Unclear","?",""))),"")</f>
        <v/>
      </c>
      <c r="Q61" s="142" t="str">
        <f>_xlfn.IFNA(IF(HLOOKUP($A60,PROBAST!$A$6:$AE$77,40,)="Low concern","+",IF(HLOOKUP($A60,PROBAST!$A$6:$AE$77,40,)="High concern","-",IF(HLOOKUP($A60,PROBAST!$A$6:$AE$77,40,)="Unclear","?",""))),"")</f>
        <v/>
      </c>
      <c r="R61" s="143"/>
    </row>
    <row r="62" spans="1:23" s="140" customFormat="1" ht="22.5" customHeight="1" x14ac:dyDescent="0.25">
      <c r="A62" s="370" t="str">
        <f>CHARMS!CL$6</f>
        <v/>
      </c>
      <c r="B62" s="364" t="str">
        <f>HLOOKUP($A62,CHARMS!$A$6:$CQ$89,1,)</f>
        <v/>
      </c>
      <c r="C62" s="364" t="str">
        <f>IF($A62="","",HLOOKUP($A62,CHARMS!$A$6:$CQ$89,48,))</f>
        <v/>
      </c>
      <c r="D62" s="368" t="str">
        <f>IF($A62="","",IF(HLOOKUP($A62,CHARMS!$A$6:$CQ$89,40,)=0,"Unkown",HLOOKUP($A62,CHARMS!$A$6:$CQ$89,40,)))</f>
        <v/>
      </c>
      <c r="E62" s="364" t="str">
        <f>IF($A62="","",IF(HLOOKUP($A62,CHARMS!$A$6:$CQ$89,40,)=0,"Unkown",CONCATENATE(HLOOKUP($A62,CHARMS!$A$6:$CQ$89,41,)," (",FIXED((HLOOKUP($A62,CHARMS!$A$6:$CQ$89,41,)/HLOOKUP($A62,CHARMS!$A$6:$CQ$89,40,))*100,1),")")))</f>
        <v/>
      </c>
      <c r="F62" s="364" t="str">
        <f>IF($A62="","",IF(HLOOKUP($A62,CHARMS!$A$6:$CQ$89,33,)=0,"Unkown",HLOOKUP($A62,CHARMS!$A$6:$CQ$89,33,)))</f>
        <v/>
      </c>
      <c r="G62" s="364" t="str">
        <f>IF($A62="","",HLOOKUP($A62,CHARMS!$A$6:$CQ$89,79,))</f>
        <v/>
      </c>
      <c r="H62" s="366" t="str">
        <f>IF($A62="","",HLOOKUP($A62,CHARMS!$A$6:$CQ$89,43,))</f>
        <v/>
      </c>
      <c r="I62" s="364" t="str">
        <f>IF($A62="","",HLOOKUP($A62,CHARMS!$A$6:$CQ$89,49,))</f>
        <v/>
      </c>
      <c r="J62" s="364" t="str">
        <f>IF($A62="","",HLOOKUP($A62,CHARMS!$A$6:$CQ$89,50,))</f>
        <v/>
      </c>
      <c r="K62" s="364" t="str">
        <f>CONCATENATE(IF($A62="","",IF(OR(HLOOKUP($A62,CHARMS!$A$6:$CQ$89,40,)=0,ISTEXT(HLOOKUP($A62,CHARMS!$A$6:$CQ$89,45,))),"n (%): Unkown",CONCATENATE("n (%): ",HLOOKUP($A62,CHARMS!$A$6:$CQ$89,45,)," (",FIXED((HLOOKUP($A62,CHARMS!$A$6:$CQ$89,45,)/HLOOKUP($A62,CHARMS!$A$6:$CQ$89,40,))*100,1),")"))),CHAR(10),IF($A62="","",CONCATENATE("Method: ",HLOOKUP($A62,CHARMS!$A$6:$CQ$89,46,))))</f>
        <v xml:space="preserve">
</v>
      </c>
      <c r="L62" s="366" t="str">
        <f>IF($A62="","",CONCATENATE("Int: ",HLOOKUP($A62,CHARMS!$A$6:$CQ$89,75,),CHAR(10),"Ext : ",HLOOKUP($A62,CHARMS!$A$6:$CQ$89,76,)))</f>
        <v/>
      </c>
      <c r="M62" s="366" t="str">
        <f>IF($A62="","",CONCATENATE("Cal: ",HLOOKUP($A62,CHARMS!$A$6:$CQ$89,53,),CHAR(10),"Disc : ",HLOOKUP($A62,CHARMS!$A$6:$CQ$89,59,),CHAR(10),"Ov: ",HLOOKUP($A62,CHARMS!$A$6:$CQ$89,66,)))</f>
        <v/>
      </c>
      <c r="N62" s="136" t="s">
        <v>27</v>
      </c>
      <c r="O62" s="137" t="str">
        <f>_xlfn.IFNA(IF(HLOOKUP($A62,PROBAST!$A$6:$AE$77,11,)="Low RoB","+",IF(HLOOKUP($A62,PROBAST!$A$6:$AE$77,11,)="High RoB","-",IF(HLOOKUP($A62,PROBAST!$A$6:$AE$77,11,)="Unclear","?",""))),"")</f>
        <v/>
      </c>
      <c r="P62" s="137" t="str">
        <f>_xlfn.IFNA(IF(HLOOKUP($A62,PROBAST!$A$6:$AE$77,25,)="Low RoB","+",IF(HLOOKUP($A62,PROBAST!$A$6:$AE$77,25,)="High RoB","-",IF(HLOOKUP($A62,PROBAST!$A$6:$AE$77,25,)="Unclear","?",""))),"")</f>
        <v/>
      </c>
      <c r="Q62" s="137" t="str">
        <f>_xlfn.IFNA(IF(HLOOKUP($A62,PROBAST!$A$6:$AE$77,39,)="Low RoB","+",IF(HLOOKUP($A62,PROBAST!$A$6:$AE$77,39,)="High RoB","-",IF(HLOOKUP($A62,PROBAST!$A$6:$AE$77,39,)="Unclear","?",""))),"")</f>
        <v/>
      </c>
      <c r="R62" s="138" t="str">
        <f>_xlfn.IFNA(IF(HLOOKUP($A62,PROBAST!$A$6:$AE$77,58,)="Low RoB","+",IF(HLOOKUP($A62,PROBAST!$A$6:$AE$77,58,)="High RoB","-",IF(HLOOKUP($A62,PROBAST!$A$6:$AE$77,58,)="Unclear","?",""))),"")</f>
        <v/>
      </c>
      <c r="S62" s="139"/>
      <c r="T62" s="139"/>
      <c r="U62" s="139"/>
      <c r="V62" s="139"/>
      <c r="W62" s="139"/>
    </row>
    <row r="63" spans="1:23" ht="22.5" customHeight="1" thickBot="1" x14ac:dyDescent="0.3">
      <c r="A63" s="370"/>
      <c r="B63" s="365"/>
      <c r="C63" s="365"/>
      <c r="D63" s="369"/>
      <c r="E63" s="365"/>
      <c r="F63" s="365"/>
      <c r="G63" s="365"/>
      <c r="H63" s="367"/>
      <c r="I63" s="365"/>
      <c r="J63" s="365"/>
      <c r="K63" s="372"/>
      <c r="L63" s="367"/>
      <c r="M63" s="367"/>
      <c r="N63" s="141" t="s">
        <v>26</v>
      </c>
      <c r="O63" s="142" t="str">
        <f>_xlfn.IFNA(IF(HLOOKUP($A62,PROBAST!$A$6:$AE$77,12,)="Low concern","+",IF(HLOOKUP($A62,PROBAST!$A$6:$AE$77,12,)="High concern","-",IF(HLOOKUP($A62,PROBAST!$A$6:$AE$77,12,)="Unclear","?",""))),"")</f>
        <v/>
      </c>
      <c r="P63" s="142" t="str">
        <f>_xlfn.IFNA(IF(HLOOKUP($A62,PROBAST!$A$6:$AE$77,26,)="Low concern","+",IF(HLOOKUP($A62,PROBAST!$A$6:$AE$77,26,)="High concern","-",IF(HLOOKUP($A62,PROBAST!$A$6:$AE$77,26,)="Unclear","?",""))),"")</f>
        <v/>
      </c>
      <c r="Q63" s="142" t="str">
        <f>_xlfn.IFNA(IF(HLOOKUP($A62,PROBAST!$A$6:$AE$77,40,)="Low concern","+",IF(HLOOKUP($A62,PROBAST!$A$6:$AE$77,40,)="High concern","-",IF(HLOOKUP($A62,PROBAST!$A$6:$AE$77,40,)="Unclear","?",""))),"")</f>
        <v/>
      </c>
      <c r="R63" s="143"/>
    </row>
    <row r="64" spans="1:23" s="140" customFormat="1" ht="22.5" customHeight="1" x14ac:dyDescent="0.25">
      <c r="A64" s="370" t="str">
        <f>CHARMS!CO$6</f>
        <v/>
      </c>
      <c r="B64" s="364" t="str">
        <f>HLOOKUP($A64,CHARMS!$A$6:$CQ$89,1,)</f>
        <v/>
      </c>
      <c r="C64" s="364" t="str">
        <f>IF($A64="","",HLOOKUP($A64,CHARMS!$A$6:$CQ$89,48,))</f>
        <v/>
      </c>
      <c r="D64" s="368" t="str">
        <f>IF($A64="","",IF(HLOOKUP($A64,CHARMS!$A$6:$CQ$89,40,)=0,"Unkown",HLOOKUP($A64,CHARMS!$A$6:$CQ$89,40,)))</f>
        <v/>
      </c>
      <c r="E64" s="364" t="str">
        <f>IF($A64="","",IF(HLOOKUP($A64,CHARMS!$A$6:$CQ$89,40,)=0,"Unkown",CONCATENATE(HLOOKUP($A64,CHARMS!$A$6:$CQ$89,41,)," (",FIXED((HLOOKUP($A64,CHARMS!$A$6:$CQ$89,41,)/HLOOKUP($A64,CHARMS!$A$6:$CQ$89,40,))*100,1),")")))</f>
        <v/>
      </c>
      <c r="F64" s="364" t="str">
        <f>IF($A64="","",IF(HLOOKUP($A64,CHARMS!$A$6:$CQ$89,33,)=0,"Unkown",HLOOKUP($A64,CHARMS!$A$6:$CQ$89,33,)))</f>
        <v/>
      </c>
      <c r="G64" s="364" t="str">
        <f>IF($A64="","",HLOOKUP($A64,CHARMS!$A$6:$CQ$89,79,))</f>
        <v/>
      </c>
      <c r="H64" s="366" t="str">
        <f>IF($A64="","",HLOOKUP($A64,CHARMS!$A$6:$CQ$89,43,))</f>
        <v/>
      </c>
      <c r="I64" s="364" t="str">
        <f>IF($A64="","",HLOOKUP($A64,CHARMS!$A$6:$CQ$89,49,))</f>
        <v/>
      </c>
      <c r="J64" s="364" t="str">
        <f>IF($A64="","",HLOOKUP($A64,CHARMS!$A$6:$CQ$89,50,))</f>
        <v/>
      </c>
      <c r="K64" s="364" t="str">
        <f>CONCATENATE(IF($A64="","",IF(OR(HLOOKUP($A64,CHARMS!$A$6:$CQ$89,40,)=0,ISTEXT(HLOOKUP($A64,CHARMS!$A$6:$CQ$89,45,))),"n (%): Unkown",CONCATENATE("n (%): ",HLOOKUP($A64,CHARMS!$A$6:$CQ$89,45,)," (",FIXED((HLOOKUP($A64,CHARMS!$A$6:$CQ$89,45,)/HLOOKUP($A64,CHARMS!$A$6:$CQ$89,40,))*100,1),")"))),CHAR(10),IF($A64="","",CONCATENATE("Method: ",HLOOKUP($A64,CHARMS!$A$6:$CQ$89,46,))))</f>
        <v xml:space="preserve">
</v>
      </c>
      <c r="L64" s="366" t="str">
        <f>IF($A64="","",CONCATENATE("Int: ",HLOOKUP($A64,CHARMS!$A$6:$CQ$89,75,),CHAR(10),"Ext : ",HLOOKUP($A64,CHARMS!$A$6:$CQ$89,76,)))</f>
        <v/>
      </c>
      <c r="M64" s="366" t="str">
        <f>IF($A64="","",CONCATENATE("Cal: ",HLOOKUP($A64,CHARMS!$A$6:$CQ$89,53,),CHAR(10),"Disc : ",HLOOKUP($A64,CHARMS!$A$6:$CQ$89,59,),CHAR(10),"Ov: ",HLOOKUP($A64,CHARMS!$A$6:$CQ$89,66,)))</f>
        <v/>
      </c>
      <c r="N64" s="136" t="s">
        <v>27</v>
      </c>
      <c r="O64" s="137" t="str">
        <f>_xlfn.IFNA(IF(HLOOKUP($A64,PROBAST!$A$6:$AE$77,11,)="Low RoB","+",IF(HLOOKUP($A64,PROBAST!$A$6:$AE$77,11,)="High RoB","-",IF(HLOOKUP($A64,PROBAST!$A$6:$AE$77,11,)="Unclear","?",""))),"")</f>
        <v/>
      </c>
      <c r="P64" s="137" t="str">
        <f>_xlfn.IFNA(IF(HLOOKUP($A64,PROBAST!$A$6:$AE$77,25,)="Low RoB","+",IF(HLOOKUP($A64,PROBAST!$A$6:$AE$77,25,)="High RoB","-",IF(HLOOKUP($A64,PROBAST!$A$6:$AE$77,25,)="Unclear","?",""))),"")</f>
        <v/>
      </c>
      <c r="Q64" s="137" t="str">
        <f>_xlfn.IFNA(IF(HLOOKUP($A64,PROBAST!$A$6:$AE$77,39,)="Low RoB","+",IF(HLOOKUP($A64,PROBAST!$A$6:$AE$77,39,)="High RoB","-",IF(HLOOKUP($A64,PROBAST!$A$6:$AE$77,39,)="Unclear","?",""))),"")</f>
        <v/>
      </c>
      <c r="R64" s="138" t="str">
        <f>_xlfn.IFNA(IF(HLOOKUP($A64,PROBAST!$A$6:$AE$77,58,)="Low RoB","+",IF(HLOOKUP($A64,PROBAST!$A$6:$AE$77,58,)="High RoB","-",IF(HLOOKUP($A64,PROBAST!$A$6:$AE$77,58,)="Unclear","?",""))),"")</f>
        <v/>
      </c>
      <c r="S64" s="139"/>
      <c r="T64" s="139"/>
      <c r="U64" s="139"/>
      <c r="V64" s="139"/>
      <c r="W64" s="139"/>
    </row>
    <row r="65" spans="1:23" ht="22.5" customHeight="1" thickBot="1" x14ac:dyDescent="0.3">
      <c r="A65" s="373"/>
      <c r="B65" s="372"/>
      <c r="C65" s="372"/>
      <c r="D65" s="374"/>
      <c r="E65" s="372"/>
      <c r="F65" s="372"/>
      <c r="G65" s="372"/>
      <c r="H65" s="371"/>
      <c r="I65" s="372"/>
      <c r="J65" s="372"/>
      <c r="K65" s="365"/>
      <c r="L65" s="371"/>
      <c r="M65" s="371"/>
      <c r="N65" s="141" t="s">
        <v>26</v>
      </c>
      <c r="O65" s="142" t="str">
        <f>_xlfn.IFNA(IF(HLOOKUP($A64,PROBAST!$A$6:$AE$77,12,)="Low concern","+",IF(HLOOKUP($A64,PROBAST!$A$6:$AE$77,12,)="High concern","-",IF(HLOOKUP($A64,PROBAST!$A$6:$AE$77,12,)="Unclear","?",""))),"")</f>
        <v/>
      </c>
      <c r="P65" s="142" t="str">
        <f>_xlfn.IFNA(IF(HLOOKUP($A64,PROBAST!$A$6:$AE$77,26,)="Low concern","+",IF(HLOOKUP($A64,PROBAST!$A$6:$AE$77,26,)="High concern","-",IF(HLOOKUP($A64,PROBAST!$A$6:$AE$77,26,)="Unclear","?",""))),"")</f>
        <v/>
      </c>
      <c r="Q65" s="142" t="str">
        <f>_xlfn.IFNA(IF(HLOOKUP($A64,PROBAST!$A$6:$AE$77,40,)="Low concern","+",IF(HLOOKUP($A64,PROBAST!$A$6:$AE$77,40,)="High concern","-",IF(HLOOKUP($A64,PROBAST!$A$6:$AE$77,40,)="Unclear","?",""))),"")</f>
        <v/>
      </c>
      <c r="R65" s="143"/>
    </row>
    <row r="66" spans="1:23" s="145" customFormat="1" x14ac:dyDescent="0.25">
      <c r="A66" s="144"/>
      <c r="S66" s="122"/>
      <c r="T66" s="122"/>
      <c r="U66" s="122"/>
      <c r="V66" s="122"/>
      <c r="W66" s="122"/>
    </row>
    <row r="67" spans="1:23" s="122" customFormat="1" x14ac:dyDescent="0.25"/>
    <row r="68" spans="1:23" s="122" customFormat="1" x14ac:dyDescent="0.25"/>
    <row r="69" spans="1:23" s="122" customFormat="1" x14ac:dyDescent="0.25"/>
    <row r="70" spans="1:23" s="122" customFormat="1" x14ac:dyDescent="0.25"/>
    <row r="71" spans="1:23" s="122" customFormat="1" x14ac:dyDescent="0.25"/>
    <row r="72" spans="1:23" s="122" customFormat="1" x14ac:dyDescent="0.25"/>
    <row r="73" spans="1:23" s="122" customFormat="1" x14ac:dyDescent="0.25"/>
    <row r="74" spans="1:23" s="122" customFormat="1" x14ac:dyDescent="0.25"/>
    <row r="75" spans="1:23" s="122" customFormat="1" x14ac:dyDescent="0.25"/>
    <row r="76" spans="1:23" s="122" customFormat="1" x14ac:dyDescent="0.25"/>
    <row r="77" spans="1:23" s="122" customFormat="1" x14ac:dyDescent="0.25"/>
    <row r="78" spans="1:23" s="122" customFormat="1" x14ac:dyDescent="0.25"/>
    <row r="79" spans="1:23" s="122" customFormat="1" x14ac:dyDescent="0.25"/>
    <row r="80" spans="1:23" s="122" customFormat="1" x14ac:dyDescent="0.25"/>
  </sheetData>
  <sheetProtection password="8015" sheet="1" objects="1" scenarios="1"/>
  <mergeCells count="402">
    <mergeCell ref="K60:K61"/>
    <mergeCell ref="K62:K63"/>
    <mergeCell ref="K64:K65"/>
    <mergeCell ref="K42:K43"/>
    <mergeCell ref="K44:K45"/>
    <mergeCell ref="K46:K47"/>
    <mergeCell ref="K48:K49"/>
    <mergeCell ref="K50:K51"/>
    <mergeCell ref="K52:K53"/>
    <mergeCell ref="K54:K55"/>
    <mergeCell ref="K56:K57"/>
    <mergeCell ref="K58:K59"/>
    <mergeCell ref="K24:K25"/>
    <mergeCell ref="K26:K27"/>
    <mergeCell ref="K28:K29"/>
    <mergeCell ref="K30:K31"/>
    <mergeCell ref="K32:K33"/>
    <mergeCell ref="K34:K35"/>
    <mergeCell ref="K36:K37"/>
    <mergeCell ref="K38:K39"/>
    <mergeCell ref="K40:K41"/>
    <mergeCell ref="K6:K7"/>
    <mergeCell ref="K8:K9"/>
    <mergeCell ref="K10:K11"/>
    <mergeCell ref="K12:K13"/>
    <mergeCell ref="K14:K15"/>
    <mergeCell ref="K16:K17"/>
    <mergeCell ref="K18:K19"/>
    <mergeCell ref="K20:K21"/>
    <mergeCell ref="K22:K23"/>
    <mergeCell ref="L64:L65"/>
    <mergeCell ref="M64:M65"/>
    <mergeCell ref="F64:F65"/>
    <mergeCell ref="G64:G65"/>
    <mergeCell ref="H64:H65"/>
    <mergeCell ref="I64:I65"/>
    <mergeCell ref="J64:J65"/>
    <mergeCell ref="A64:A65"/>
    <mergeCell ref="B64:B65"/>
    <mergeCell ref="C64:C65"/>
    <mergeCell ref="D64:D65"/>
    <mergeCell ref="E64:E65"/>
    <mergeCell ref="L60:L61"/>
    <mergeCell ref="M60:M61"/>
    <mergeCell ref="A62:A63"/>
    <mergeCell ref="B62:B63"/>
    <mergeCell ref="C62:C63"/>
    <mergeCell ref="D62:D63"/>
    <mergeCell ref="E62:E63"/>
    <mergeCell ref="F62:F63"/>
    <mergeCell ref="G62:G63"/>
    <mergeCell ref="H62:H63"/>
    <mergeCell ref="I62:I63"/>
    <mergeCell ref="J62:J63"/>
    <mergeCell ref="L62:L63"/>
    <mergeCell ref="M62:M63"/>
    <mergeCell ref="F60:F61"/>
    <mergeCell ref="G60:G61"/>
    <mergeCell ref="H60:H61"/>
    <mergeCell ref="I60:I61"/>
    <mergeCell ref="J60:J61"/>
    <mergeCell ref="A60:A61"/>
    <mergeCell ref="B60:B61"/>
    <mergeCell ref="C60:C61"/>
    <mergeCell ref="D60:D61"/>
    <mergeCell ref="E60:E61"/>
    <mergeCell ref="L56:L57"/>
    <mergeCell ref="M56:M57"/>
    <mergeCell ref="A58:A59"/>
    <mergeCell ref="B58:B59"/>
    <mergeCell ref="C58:C59"/>
    <mergeCell ref="D58:D59"/>
    <mergeCell ref="E58:E59"/>
    <mergeCell ref="F58:F59"/>
    <mergeCell ref="G58:G59"/>
    <mergeCell ref="H58:H59"/>
    <mergeCell ref="I58:I59"/>
    <mergeCell ref="J58:J59"/>
    <mergeCell ref="L58:L59"/>
    <mergeCell ref="M58:M59"/>
    <mergeCell ref="F56:F57"/>
    <mergeCell ref="G56:G57"/>
    <mergeCell ref="H56:H57"/>
    <mergeCell ref="I56:I57"/>
    <mergeCell ref="J56:J57"/>
    <mergeCell ref="A56:A57"/>
    <mergeCell ref="B56:B57"/>
    <mergeCell ref="C56:C57"/>
    <mergeCell ref="D56:D57"/>
    <mergeCell ref="E56:E57"/>
    <mergeCell ref="L52:L53"/>
    <mergeCell ref="M52:M53"/>
    <mergeCell ref="A54:A55"/>
    <mergeCell ref="B54:B55"/>
    <mergeCell ref="C54:C55"/>
    <mergeCell ref="D54:D55"/>
    <mergeCell ref="E54:E55"/>
    <mergeCell ref="F54:F55"/>
    <mergeCell ref="G54:G55"/>
    <mergeCell ref="H54:H55"/>
    <mergeCell ref="I54:I55"/>
    <mergeCell ref="J54:J55"/>
    <mergeCell ref="L54:L55"/>
    <mergeCell ref="M54:M55"/>
    <mergeCell ref="F52:F53"/>
    <mergeCell ref="G52:G53"/>
    <mergeCell ref="H52:H53"/>
    <mergeCell ref="I52:I53"/>
    <mergeCell ref="J52:J53"/>
    <mergeCell ref="A52:A53"/>
    <mergeCell ref="B52:B53"/>
    <mergeCell ref="C52:C53"/>
    <mergeCell ref="D52:D53"/>
    <mergeCell ref="E52:E53"/>
    <mergeCell ref="L48:L49"/>
    <mergeCell ref="M48:M49"/>
    <mergeCell ref="A50:A51"/>
    <mergeCell ref="B50:B51"/>
    <mergeCell ref="C50:C51"/>
    <mergeCell ref="D50:D51"/>
    <mergeCell ref="E50:E51"/>
    <mergeCell ref="F50:F51"/>
    <mergeCell ref="G50:G51"/>
    <mergeCell ref="H50:H51"/>
    <mergeCell ref="I50:I51"/>
    <mergeCell ref="J50:J51"/>
    <mergeCell ref="L50:L51"/>
    <mergeCell ref="M50:M51"/>
    <mergeCell ref="F48:F49"/>
    <mergeCell ref="G48:G49"/>
    <mergeCell ref="H48:H49"/>
    <mergeCell ref="I48:I49"/>
    <mergeCell ref="J48:J49"/>
    <mergeCell ref="A48:A49"/>
    <mergeCell ref="B48:B49"/>
    <mergeCell ref="C48:C49"/>
    <mergeCell ref="D48:D49"/>
    <mergeCell ref="E48:E49"/>
    <mergeCell ref="L44:L45"/>
    <mergeCell ref="E44:E45"/>
    <mergeCell ref="M44:M45"/>
    <mergeCell ref="A46:A47"/>
    <mergeCell ref="B46:B47"/>
    <mergeCell ref="C46:C47"/>
    <mergeCell ref="D46:D47"/>
    <mergeCell ref="E46:E47"/>
    <mergeCell ref="F46:F47"/>
    <mergeCell ref="G46:G47"/>
    <mergeCell ref="H46:H47"/>
    <mergeCell ref="I46:I47"/>
    <mergeCell ref="J46:J47"/>
    <mergeCell ref="L46:L47"/>
    <mergeCell ref="M46:M47"/>
    <mergeCell ref="F44:F45"/>
    <mergeCell ref="G44:G45"/>
    <mergeCell ref="H44:H45"/>
    <mergeCell ref="I44:I45"/>
    <mergeCell ref="J44:J45"/>
    <mergeCell ref="A44:A45"/>
    <mergeCell ref="B44:B45"/>
    <mergeCell ref="C44:C45"/>
    <mergeCell ref="D44:D45"/>
    <mergeCell ref="L40:L41"/>
    <mergeCell ref="M40:M41"/>
    <mergeCell ref="A42:A43"/>
    <mergeCell ref="B42:B43"/>
    <mergeCell ref="C42:C43"/>
    <mergeCell ref="D42:D43"/>
    <mergeCell ref="E42:E43"/>
    <mergeCell ref="F42:F43"/>
    <mergeCell ref="G42:G43"/>
    <mergeCell ref="H42:H43"/>
    <mergeCell ref="I42:I43"/>
    <mergeCell ref="J42:J43"/>
    <mergeCell ref="L42:L43"/>
    <mergeCell ref="M42:M43"/>
    <mergeCell ref="F40:F41"/>
    <mergeCell ref="G40:G41"/>
    <mergeCell ref="H40:H41"/>
    <mergeCell ref="I40:I41"/>
    <mergeCell ref="J40:J41"/>
    <mergeCell ref="A40:A41"/>
    <mergeCell ref="B40:B41"/>
    <mergeCell ref="C40:C41"/>
    <mergeCell ref="D40:D41"/>
    <mergeCell ref="E40:E41"/>
    <mergeCell ref="L36:L37"/>
    <mergeCell ref="M36:M37"/>
    <mergeCell ref="A38:A39"/>
    <mergeCell ref="B38:B39"/>
    <mergeCell ref="C38:C39"/>
    <mergeCell ref="D38:D39"/>
    <mergeCell ref="E38:E39"/>
    <mergeCell ref="F38:F39"/>
    <mergeCell ref="G38:G39"/>
    <mergeCell ref="H38:H39"/>
    <mergeCell ref="I38:I39"/>
    <mergeCell ref="J38:J39"/>
    <mergeCell ref="L38:L39"/>
    <mergeCell ref="M38:M39"/>
    <mergeCell ref="F36:F37"/>
    <mergeCell ref="G36:G37"/>
    <mergeCell ref="H36:H37"/>
    <mergeCell ref="I36:I37"/>
    <mergeCell ref="J36:J37"/>
    <mergeCell ref="A36:A37"/>
    <mergeCell ref="B36:B37"/>
    <mergeCell ref="C36:C37"/>
    <mergeCell ref="D36:D37"/>
    <mergeCell ref="E36:E37"/>
    <mergeCell ref="L32:L33"/>
    <mergeCell ref="M32:M33"/>
    <mergeCell ref="A34:A35"/>
    <mergeCell ref="B34:B35"/>
    <mergeCell ref="C34:C35"/>
    <mergeCell ref="D34:D35"/>
    <mergeCell ref="E34:E35"/>
    <mergeCell ref="F34:F35"/>
    <mergeCell ref="G34:G35"/>
    <mergeCell ref="H34:H35"/>
    <mergeCell ref="I34:I35"/>
    <mergeCell ref="J34:J35"/>
    <mergeCell ref="L34:L35"/>
    <mergeCell ref="M34:M35"/>
    <mergeCell ref="F32:F33"/>
    <mergeCell ref="G32:G33"/>
    <mergeCell ref="H32:H33"/>
    <mergeCell ref="I32:I33"/>
    <mergeCell ref="J32:J33"/>
    <mergeCell ref="A32:A33"/>
    <mergeCell ref="B32:B33"/>
    <mergeCell ref="C32:C33"/>
    <mergeCell ref="D32:D33"/>
    <mergeCell ref="E32:E33"/>
    <mergeCell ref="L28:L29"/>
    <mergeCell ref="M28:M29"/>
    <mergeCell ref="A30:A31"/>
    <mergeCell ref="B30:B31"/>
    <mergeCell ref="C30:C31"/>
    <mergeCell ref="D30:D31"/>
    <mergeCell ref="E30:E31"/>
    <mergeCell ref="F30:F31"/>
    <mergeCell ref="G30:G31"/>
    <mergeCell ref="H30:H31"/>
    <mergeCell ref="I30:I31"/>
    <mergeCell ref="J30:J31"/>
    <mergeCell ref="L30:L31"/>
    <mergeCell ref="M30:M31"/>
    <mergeCell ref="F28:F29"/>
    <mergeCell ref="G28:G29"/>
    <mergeCell ref="H28:H29"/>
    <mergeCell ref="I28:I29"/>
    <mergeCell ref="J28:J29"/>
    <mergeCell ref="A28:A29"/>
    <mergeCell ref="B28:B29"/>
    <mergeCell ref="C28:C29"/>
    <mergeCell ref="D28:D29"/>
    <mergeCell ref="E28:E29"/>
    <mergeCell ref="L24:L25"/>
    <mergeCell ref="E24:E25"/>
    <mergeCell ref="M24:M25"/>
    <mergeCell ref="A26:A27"/>
    <mergeCell ref="B26:B27"/>
    <mergeCell ref="C26:C27"/>
    <mergeCell ref="D26:D27"/>
    <mergeCell ref="E26:E27"/>
    <mergeCell ref="F26:F27"/>
    <mergeCell ref="G26:G27"/>
    <mergeCell ref="H26:H27"/>
    <mergeCell ref="I26:I27"/>
    <mergeCell ref="J26:J27"/>
    <mergeCell ref="L26:L27"/>
    <mergeCell ref="M26:M27"/>
    <mergeCell ref="F24:F25"/>
    <mergeCell ref="G24:G25"/>
    <mergeCell ref="H24:H25"/>
    <mergeCell ref="I24:I25"/>
    <mergeCell ref="J24:J25"/>
    <mergeCell ref="A24:A25"/>
    <mergeCell ref="B24:B25"/>
    <mergeCell ref="C24:C25"/>
    <mergeCell ref="D24:D25"/>
    <mergeCell ref="L20:L21"/>
    <mergeCell ref="M20:M21"/>
    <mergeCell ref="A22:A23"/>
    <mergeCell ref="B22:B23"/>
    <mergeCell ref="C22:C23"/>
    <mergeCell ref="D22:D23"/>
    <mergeCell ref="E22:E23"/>
    <mergeCell ref="F22:F23"/>
    <mergeCell ref="G22:G23"/>
    <mergeCell ref="H22:H23"/>
    <mergeCell ref="I22:I23"/>
    <mergeCell ref="J22:J23"/>
    <mergeCell ref="L22:L23"/>
    <mergeCell ref="M22:M23"/>
    <mergeCell ref="F20:F21"/>
    <mergeCell ref="G20:G21"/>
    <mergeCell ref="H20:H21"/>
    <mergeCell ref="I20:I21"/>
    <mergeCell ref="J20:J21"/>
    <mergeCell ref="A20:A21"/>
    <mergeCell ref="B20:B21"/>
    <mergeCell ref="C20:C21"/>
    <mergeCell ref="D20:D21"/>
    <mergeCell ref="E20:E21"/>
    <mergeCell ref="M16:M17"/>
    <mergeCell ref="A18:A19"/>
    <mergeCell ref="B18:B19"/>
    <mergeCell ref="C18:C19"/>
    <mergeCell ref="D18:D19"/>
    <mergeCell ref="E18:E19"/>
    <mergeCell ref="F18:F19"/>
    <mergeCell ref="G18:G19"/>
    <mergeCell ref="H18:H19"/>
    <mergeCell ref="I18:I19"/>
    <mergeCell ref="J18:J19"/>
    <mergeCell ref="L18:L19"/>
    <mergeCell ref="M18:M19"/>
    <mergeCell ref="F16:F17"/>
    <mergeCell ref="G16:G17"/>
    <mergeCell ref="H16:H17"/>
    <mergeCell ref="I16:I17"/>
    <mergeCell ref="J16:J17"/>
    <mergeCell ref="A16:A17"/>
    <mergeCell ref="B16:B17"/>
    <mergeCell ref="C16:C17"/>
    <mergeCell ref="D16:D17"/>
    <mergeCell ref="E16:E17"/>
    <mergeCell ref="D14:D15"/>
    <mergeCell ref="E14:E15"/>
    <mergeCell ref="F14:F15"/>
    <mergeCell ref="G14:G15"/>
    <mergeCell ref="H14:H15"/>
    <mergeCell ref="I14:I15"/>
    <mergeCell ref="L16:L17"/>
    <mergeCell ref="J14:J15"/>
    <mergeCell ref="L14:L15"/>
    <mergeCell ref="M14:M15"/>
    <mergeCell ref="J10:J11"/>
    <mergeCell ref="L10:L11"/>
    <mergeCell ref="M10:M11"/>
    <mergeCell ref="A12:A13"/>
    <mergeCell ref="B12:B13"/>
    <mergeCell ref="C12:C13"/>
    <mergeCell ref="D12:D13"/>
    <mergeCell ref="E12:E13"/>
    <mergeCell ref="F12:F13"/>
    <mergeCell ref="G12:G13"/>
    <mergeCell ref="H12:H13"/>
    <mergeCell ref="I12:I13"/>
    <mergeCell ref="J12:J13"/>
    <mergeCell ref="L12:L13"/>
    <mergeCell ref="M12:M13"/>
    <mergeCell ref="E10:E11"/>
    <mergeCell ref="F10:F11"/>
    <mergeCell ref="G10:G11"/>
    <mergeCell ref="H10:H11"/>
    <mergeCell ref="I10:I11"/>
    <mergeCell ref="A14:A15"/>
    <mergeCell ref="B14:B15"/>
    <mergeCell ref="C14:C15"/>
    <mergeCell ref="I4:I5"/>
    <mergeCell ref="H4:H5"/>
    <mergeCell ref="A8:A9"/>
    <mergeCell ref="A10:A11"/>
    <mergeCell ref="B10:B11"/>
    <mergeCell ref="C10:C11"/>
    <mergeCell ref="D10:D11"/>
    <mergeCell ref="B8:B9"/>
    <mergeCell ref="C8:C9"/>
    <mergeCell ref="D8:D9"/>
    <mergeCell ref="E8:E9"/>
    <mergeCell ref="A6:A7"/>
    <mergeCell ref="C6:C7"/>
    <mergeCell ref="B6:B7"/>
    <mergeCell ref="F4:G4"/>
    <mergeCell ref="D4:D5"/>
    <mergeCell ref="K4:K5"/>
    <mergeCell ref="B3:R3"/>
    <mergeCell ref="L4:L5"/>
    <mergeCell ref="M4:M5"/>
    <mergeCell ref="O4:R4"/>
    <mergeCell ref="F8:F9"/>
    <mergeCell ref="G8:G9"/>
    <mergeCell ref="H8:H9"/>
    <mergeCell ref="I8:I9"/>
    <mergeCell ref="J8:J9"/>
    <mergeCell ref="L8:L9"/>
    <mergeCell ref="M8:M9"/>
    <mergeCell ref="J4:J5"/>
    <mergeCell ref="M6:M7"/>
    <mergeCell ref="L6:L7"/>
    <mergeCell ref="J6:J7"/>
    <mergeCell ref="I6:I7"/>
    <mergeCell ref="H6:H7"/>
    <mergeCell ref="G6:G7"/>
    <mergeCell ref="F6:F7"/>
    <mergeCell ref="E6:E7"/>
    <mergeCell ref="D6:D7"/>
    <mergeCell ref="B4:B5"/>
    <mergeCell ref="C4:C5"/>
  </mergeCells>
  <conditionalFormatting sqref="O6:R7">
    <cfRule type="cellIs" dxfId="158" priority="153" operator="equal">
      <formula>"?"</formula>
    </cfRule>
    <cfRule type="cellIs" dxfId="157" priority="154" operator="equal">
      <formula>"-"</formula>
    </cfRule>
    <cfRule type="cellIs" dxfId="156" priority="155" operator="equal">
      <formula>"+"</formula>
    </cfRule>
  </conditionalFormatting>
  <conditionalFormatting sqref="O10:R11">
    <cfRule type="cellIs" dxfId="155" priority="147" operator="equal">
      <formula>"?"</formula>
    </cfRule>
    <cfRule type="cellIs" dxfId="154" priority="148" operator="equal">
      <formula>"-"</formula>
    </cfRule>
    <cfRule type="cellIs" dxfId="153" priority="149" operator="equal">
      <formula>"+"</formula>
    </cfRule>
  </conditionalFormatting>
  <conditionalFormatting sqref="O12:R13">
    <cfRule type="cellIs" dxfId="152" priority="144" operator="equal">
      <formula>"?"</formula>
    </cfRule>
    <cfRule type="cellIs" dxfId="151" priority="145" operator="equal">
      <formula>"-"</formula>
    </cfRule>
    <cfRule type="cellIs" dxfId="150" priority="146" operator="equal">
      <formula>"+"</formula>
    </cfRule>
  </conditionalFormatting>
  <conditionalFormatting sqref="O14:R15">
    <cfRule type="cellIs" dxfId="149" priority="141" operator="equal">
      <formula>"?"</formula>
    </cfRule>
    <cfRule type="cellIs" dxfId="148" priority="142" operator="equal">
      <formula>"-"</formula>
    </cfRule>
    <cfRule type="cellIs" dxfId="147" priority="143" operator="equal">
      <formula>"+"</formula>
    </cfRule>
  </conditionalFormatting>
  <conditionalFormatting sqref="O16:R17">
    <cfRule type="cellIs" dxfId="146" priority="138" operator="equal">
      <formula>"?"</formula>
    </cfRule>
    <cfRule type="cellIs" dxfId="145" priority="139" operator="equal">
      <formula>"-"</formula>
    </cfRule>
    <cfRule type="cellIs" dxfId="144" priority="140" operator="equal">
      <formula>"+"</formula>
    </cfRule>
  </conditionalFormatting>
  <conditionalFormatting sqref="O18:R19">
    <cfRule type="cellIs" dxfId="143" priority="135" operator="equal">
      <formula>"?"</formula>
    </cfRule>
    <cfRule type="cellIs" dxfId="142" priority="136" operator="equal">
      <formula>"-"</formula>
    </cfRule>
    <cfRule type="cellIs" dxfId="141" priority="137" operator="equal">
      <formula>"+"</formula>
    </cfRule>
  </conditionalFormatting>
  <conditionalFormatting sqref="O20:R21">
    <cfRule type="cellIs" dxfId="140" priority="132" operator="equal">
      <formula>"?"</formula>
    </cfRule>
    <cfRule type="cellIs" dxfId="139" priority="133" operator="equal">
      <formula>"-"</formula>
    </cfRule>
    <cfRule type="cellIs" dxfId="138" priority="134" operator="equal">
      <formula>"+"</formula>
    </cfRule>
  </conditionalFormatting>
  <conditionalFormatting sqref="O22:R23">
    <cfRule type="cellIs" dxfId="137" priority="129" operator="equal">
      <formula>"?"</formula>
    </cfRule>
    <cfRule type="cellIs" dxfId="136" priority="130" operator="equal">
      <formula>"-"</formula>
    </cfRule>
    <cfRule type="cellIs" dxfId="135" priority="131" operator="equal">
      <formula>"+"</formula>
    </cfRule>
  </conditionalFormatting>
  <conditionalFormatting sqref="O24:R25">
    <cfRule type="cellIs" dxfId="134" priority="126" operator="equal">
      <formula>"?"</formula>
    </cfRule>
    <cfRule type="cellIs" dxfId="133" priority="127" operator="equal">
      <formula>"-"</formula>
    </cfRule>
    <cfRule type="cellIs" dxfId="132" priority="128" operator="equal">
      <formula>"+"</formula>
    </cfRule>
  </conditionalFormatting>
  <conditionalFormatting sqref="O26:R27">
    <cfRule type="cellIs" dxfId="131" priority="123" operator="equal">
      <formula>"?"</formula>
    </cfRule>
    <cfRule type="cellIs" dxfId="130" priority="124" operator="equal">
      <formula>"-"</formula>
    </cfRule>
    <cfRule type="cellIs" dxfId="129" priority="125" operator="equal">
      <formula>"+"</formula>
    </cfRule>
  </conditionalFormatting>
  <conditionalFormatting sqref="O28:R29">
    <cfRule type="cellIs" dxfId="128" priority="120" operator="equal">
      <formula>"?"</formula>
    </cfRule>
    <cfRule type="cellIs" dxfId="127" priority="121" operator="equal">
      <formula>"-"</formula>
    </cfRule>
    <cfRule type="cellIs" dxfId="126" priority="122" operator="equal">
      <formula>"+"</formula>
    </cfRule>
  </conditionalFormatting>
  <conditionalFormatting sqref="O30:R31">
    <cfRule type="cellIs" dxfId="125" priority="117" operator="equal">
      <formula>"?"</formula>
    </cfRule>
    <cfRule type="cellIs" dxfId="124" priority="118" operator="equal">
      <formula>"-"</formula>
    </cfRule>
    <cfRule type="cellIs" dxfId="123" priority="119" operator="equal">
      <formula>"+"</formula>
    </cfRule>
  </conditionalFormatting>
  <conditionalFormatting sqref="O32:R33">
    <cfRule type="cellIs" dxfId="122" priority="114" operator="equal">
      <formula>"?"</formula>
    </cfRule>
    <cfRule type="cellIs" dxfId="121" priority="115" operator="equal">
      <formula>"-"</formula>
    </cfRule>
    <cfRule type="cellIs" dxfId="120" priority="116" operator="equal">
      <formula>"+"</formula>
    </cfRule>
  </conditionalFormatting>
  <conditionalFormatting sqref="O34:R35">
    <cfRule type="cellIs" dxfId="119" priority="111" operator="equal">
      <formula>"?"</formula>
    </cfRule>
    <cfRule type="cellIs" dxfId="118" priority="112" operator="equal">
      <formula>"-"</formula>
    </cfRule>
    <cfRule type="cellIs" dxfId="117" priority="113" operator="equal">
      <formula>"+"</formula>
    </cfRule>
  </conditionalFormatting>
  <conditionalFormatting sqref="O36:R37">
    <cfRule type="cellIs" dxfId="116" priority="108" operator="equal">
      <formula>"?"</formula>
    </cfRule>
    <cfRule type="cellIs" dxfId="115" priority="109" operator="equal">
      <formula>"-"</formula>
    </cfRule>
    <cfRule type="cellIs" dxfId="114" priority="110" operator="equal">
      <formula>"+"</formula>
    </cfRule>
  </conditionalFormatting>
  <conditionalFormatting sqref="O38:R39">
    <cfRule type="cellIs" dxfId="113" priority="105" operator="equal">
      <formula>"?"</formula>
    </cfRule>
    <cfRule type="cellIs" dxfId="112" priority="106" operator="equal">
      <formula>"-"</formula>
    </cfRule>
    <cfRule type="cellIs" dxfId="111" priority="107" operator="equal">
      <formula>"+"</formula>
    </cfRule>
  </conditionalFormatting>
  <conditionalFormatting sqref="O40:R41">
    <cfRule type="cellIs" dxfId="110" priority="102" operator="equal">
      <formula>"?"</formula>
    </cfRule>
    <cfRule type="cellIs" dxfId="109" priority="103" operator="equal">
      <formula>"-"</formula>
    </cfRule>
    <cfRule type="cellIs" dxfId="108" priority="104" operator="equal">
      <formula>"+"</formula>
    </cfRule>
  </conditionalFormatting>
  <conditionalFormatting sqref="O42:R43">
    <cfRule type="cellIs" dxfId="107" priority="99" operator="equal">
      <formula>"?"</formula>
    </cfRule>
    <cfRule type="cellIs" dxfId="106" priority="100" operator="equal">
      <formula>"-"</formula>
    </cfRule>
    <cfRule type="cellIs" dxfId="105" priority="101" operator="equal">
      <formula>"+"</formula>
    </cfRule>
  </conditionalFormatting>
  <conditionalFormatting sqref="O44:R45">
    <cfRule type="cellIs" dxfId="104" priority="96" operator="equal">
      <formula>"?"</formula>
    </cfRule>
    <cfRule type="cellIs" dxfId="103" priority="97" operator="equal">
      <formula>"-"</formula>
    </cfRule>
    <cfRule type="cellIs" dxfId="102" priority="98" operator="equal">
      <formula>"+"</formula>
    </cfRule>
  </conditionalFormatting>
  <conditionalFormatting sqref="O46:R47">
    <cfRule type="cellIs" dxfId="101" priority="93" operator="equal">
      <formula>"?"</formula>
    </cfRule>
    <cfRule type="cellIs" dxfId="100" priority="94" operator="equal">
      <formula>"-"</formula>
    </cfRule>
    <cfRule type="cellIs" dxfId="99" priority="95" operator="equal">
      <formula>"+"</formula>
    </cfRule>
  </conditionalFormatting>
  <conditionalFormatting sqref="O48:R49">
    <cfRule type="cellIs" dxfId="98" priority="90" operator="equal">
      <formula>"?"</formula>
    </cfRule>
    <cfRule type="cellIs" dxfId="97" priority="91" operator="equal">
      <formula>"-"</formula>
    </cfRule>
    <cfRule type="cellIs" dxfId="96" priority="92" operator="equal">
      <formula>"+"</formula>
    </cfRule>
  </conditionalFormatting>
  <conditionalFormatting sqref="O50:R51">
    <cfRule type="cellIs" dxfId="95" priority="87" operator="equal">
      <formula>"?"</formula>
    </cfRule>
    <cfRule type="cellIs" dxfId="94" priority="88" operator="equal">
      <formula>"-"</formula>
    </cfRule>
    <cfRule type="cellIs" dxfId="93" priority="89" operator="equal">
      <formula>"+"</formula>
    </cfRule>
  </conditionalFormatting>
  <conditionalFormatting sqref="O52:R53">
    <cfRule type="cellIs" dxfId="92" priority="84" operator="equal">
      <formula>"?"</formula>
    </cfRule>
    <cfRule type="cellIs" dxfId="91" priority="85" operator="equal">
      <formula>"-"</formula>
    </cfRule>
    <cfRule type="cellIs" dxfId="90" priority="86" operator="equal">
      <formula>"+"</formula>
    </cfRule>
  </conditionalFormatting>
  <conditionalFormatting sqref="O54:R55">
    <cfRule type="cellIs" dxfId="89" priority="81" operator="equal">
      <formula>"?"</formula>
    </cfRule>
    <cfRule type="cellIs" dxfId="88" priority="82" operator="equal">
      <formula>"-"</formula>
    </cfRule>
    <cfRule type="cellIs" dxfId="87" priority="83" operator="equal">
      <formula>"+"</formula>
    </cfRule>
  </conditionalFormatting>
  <conditionalFormatting sqref="O56:R57">
    <cfRule type="cellIs" dxfId="86" priority="78" operator="equal">
      <formula>"?"</formula>
    </cfRule>
    <cfRule type="cellIs" dxfId="85" priority="79" operator="equal">
      <formula>"-"</formula>
    </cfRule>
    <cfRule type="cellIs" dxfId="84" priority="80" operator="equal">
      <formula>"+"</formula>
    </cfRule>
  </conditionalFormatting>
  <conditionalFormatting sqref="O58:R59">
    <cfRule type="cellIs" dxfId="83" priority="75" operator="equal">
      <formula>"?"</formula>
    </cfRule>
    <cfRule type="cellIs" dxfId="82" priority="76" operator="equal">
      <formula>"-"</formula>
    </cfRule>
    <cfRule type="cellIs" dxfId="81" priority="77" operator="equal">
      <formula>"+"</formula>
    </cfRule>
  </conditionalFormatting>
  <conditionalFormatting sqref="O60:R61">
    <cfRule type="cellIs" dxfId="80" priority="72" operator="equal">
      <formula>"?"</formula>
    </cfRule>
    <cfRule type="cellIs" dxfId="79" priority="73" operator="equal">
      <formula>"-"</formula>
    </cfRule>
    <cfRule type="cellIs" dxfId="78" priority="74" operator="equal">
      <formula>"+"</formula>
    </cfRule>
  </conditionalFormatting>
  <conditionalFormatting sqref="O62:R63">
    <cfRule type="cellIs" dxfId="77" priority="69" operator="equal">
      <formula>"?"</formula>
    </cfRule>
    <cfRule type="cellIs" dxfId="76" priority="70" operator="equal">
      <formula>"-"</formula>
    </cfRule>
    <cfRule type="cellIs" dxfId="75" priority="71" operator="equal">
      <formula>"+"</formula>
    </cfRule>
  </conditionalFormatting>
  <conditionalFormatting sqref="O64:R65">
    <cfRule type="cellIs" dxfId="74" priority="66" operator="equal">
      <formula>"?"</formula>
    </cfRule>
    <cfRule type="cellIs" dxfId="73" priority="67" operator="equal">
      <formula>"-"</formula>
    </cfRule>
    <cfRule type="cellIs" dxfId="72" priority="68" operator="equal">
      <formula>"+"</formula>
    </cfRule>
  </conditionalFormatting>
  <conditionalFormatting sqref="O8:R9">
    <cfRule type="cellIs" dxfId="71" priority="63" operator="equal">
      <formula>"?"</formula>
    </cfRule>
    <cfRule type="cellIs" dxfId="70" priority="64" operator="equal">
      <formula>"-"</formula>
    </cfRule>
    <cfRule type="cellIs" dxfId="69" priority="65" operator="equal">
      <formula>"+"</formula>
    </cfRule>
  </conditionalFormatting>
  <conditionalFormatting sqref="B6:J65 L6:R65">
    <cfRule type="expression" dxfId="68" priority="32">
      <formula>B6=0</formula>
    </cfRule>
  </conditionalFormatting>
  <conditionalFormatting sqref="K6 K8 K10 K12 K14 K16 K18 K20 K22 K24 K26 K28 K30 K32 K34 K36 K38 K40 K42 K44 K46 K48 K50 K52 K54 K56 K58 K60 K62 K64">
    <cfRule type="expression" dxfId="67" priority="1">
      <formula>K6=0</formula>
    </cfRule>
  </conditionalFormatting>
  <pageMargins left="0.7" right="0.7" top="0.75" bottom="0.75" header="0.3" footer="0.3"/>
  <pageSetup paperSize="9" orientation="portrait" horizontalDpi="4294967295" verticalDpi="4294967295" r:id="rId1"/>
  <ignoredErrors>
    <ignoredError sqref="R8 R7 R10 R9 R12 R11 R14 R13 R16 R15 R18 R17 R20 R19 R22 R21 R24 R23 R26 R25 R28 R27 R30 R29 R32 R31 R34 R33 R36 R35 R38 R37 R40 R39 R42 R41 R44 R43 R46 R45 R48 R47 R50 R49 R52 R51 R54 R53 R58 R55 R56 R57 R60 R59 R62 R61 O64:R64 R63 R65 O62:Q62 O60:Q60 P56:Q56 O58:Q58 O54:Q54 O52:Q52 O50:Q50 O48:Q48 O46:Q46 O44:Q44 O42:Q42 O40:Q40 O38:Q38 O36:Q36 O34:Q34 O32:Q32 O30:Q30 O28:Q28 O26:Q26 O24:Q24 O22:Q22 O20:Q20 O18:Q18 O16:Q16 O14:Q14 O12:Q12 O9:Q9 O10:Q10 O8:Q8 O11:Q11 O13:Q13 O15:Q15 O17:Q17 O19:Q19 O21:Q21 O23:Q23 O25:Q25 O27:Q27 O29:Q29 O31:Q31 O33:Q33 O35:Q35 O37:Q37 O39:Q39 O41:Q41 O43:Q43 O45:Q45 O47:Q47 O49:Q49 O51:Q51 O53:Q53 O55:Q55 O59:Q59 O57:Q57 O56 O61:Q61 O63:Q63 O7:Q7" 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62" id="{551CD82E-C30C-48E0-B2D6-F9F3BC46908E}">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B6:J7 L6:R7</xm:sqref>
        </x14:conditionalFormatting>
        <x14:conditionalFormatting xmlns:xm="http://schemas.microsoft.com/office/excel/2006/main">
          <x14:cfRule type="expression" priority="61" id="{A6FFF1B6-3A88-45B9-91C3-80131FAED8D2}">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B8:J9 L8:R9</xm:sqref>
        </x14:conditionalFormatting>
        <x14:conditionalFormatting xmlns:xm="http://schemas.microsoft.com/office/excel/2006/main">
          <x14:cfRule type="expression" priority="60" id="{BA2E9257-AFF9-4BF2-8353-9E752026B06C}">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B10:J11 L10:R11</xm:sqref>
        </x14:conditionalFormatting>
        <x14:conditionalFormatting xmlns:xm="http://schemas.microsoft.com/office/excel/2006/main">
          <x14:cfRule type="expression" priority="59" id="{5BE3E54A-EA1F-4AB7-9310-4EFFADEC901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B12:J13 L12:R13</xm:sqref>
        </x14:conditionalFormatting>
        <x14:conditionalFormatting xmlns:xm="http://schemas.microsoft.com/office/excel/2006/main">
          <x14:cfRule type="expression" priority="58" id="{C5837784-C308-4556-9C31-67FDC1BBCD44}">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B14:J15 L14:R15</xm:sqref>
        </x14:conditionalFormatting>
        <x14:conditionalFormatting xmlns:xm="http://schemas.microsoft.com/office/excel/2006/main">
          <x14:cfRule type="expression" priority="57" id="{E4FEB7A0-C1A3-408C-A1BE-30687C79E7ED}">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B16:J17 L16:R17</xm:sqref>
        </x14:conditionalFormatting>
        <x14:conditionalFormatting xmlns:xm="http://schemas.microsoft.com/office/excel/2006/main">
          <x14:cfRule type="expression" priority="56" id="{F116AB39-E584-47A4-B417-6874D521FDE2}">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B18:J19 L18:R19</xm:sqref>
        </x14:conditionalFormatting>
        <x14:conditionalFormatting xmlns:xm="http://schemas.microsoft.com/office/excel/2006/main">
          <x14:cfRule type="expression" priority="55" id="{A7219C54-1101-48E0-859C-278FC5C056DA}">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B20:J21 L20:R21</xm:sqref>
        </x14:conditionalFormatting>
        <x14:conditionalFormatting xmlns:xm="http://schemas.microsoft.com/office/excel/2006/main">
          <x14:cfRule type="expression" priority="54" id="{621F0277-7AE9-410C-A766-24D3A466EFA5}">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B22:J23 L22:R23</xm:sqref>
        </x14:conditionalFormatting>
        <x14:conditionalFormatting xmlns:xm="http://schemas.microsoft.com/office/excel/2006/main">
          <x14:cfRule type="expression" priority="53" id="{DBC494DA-3295-4419-B61A-62C6AAC2C458}">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B24:J25 L24:R25</xm:sqref>
        </x14:conditionalFormatting>
        <x14:conditionalFormatting xmlns:xm="http://schemas.microsoft.com/office/excel/2006/main">
          <x14:cfRule type="expression" priority="52" id="{924105D7-F566-4B71-8054-B20046177586}">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B26:J27 L26:R27</xm:sqref>
        </x14:conditionalFormatting>
        <x14:conditionalFormatting xmlns:xm="http://schemas.microsoft.com/office/excel/2006/main">
          <x14:cfRule type="expression" priority="51" id="{D52BFE82-C086-4872-B4C6-412DC4FADC96}">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B28:J29 L28:R29</xm:sqref>
        </x14:conditionalFormatting>
        <x14:conditionalFormatting xmlns:xm="http://schemas.microsoft.com/office/excel/2006/main">
          <x14:cfRule type="expression" priority="50" id="{0B74C900-488E-458D-83F8-34DF5FFC0125}">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B30:J31 L30:R31</xm:sqref>
        </x14:conditionalFormatting>
        <x14:conditionalFormatting xmlns:xm="http://schemas.microsoft.com/office/excel/2006/main">
          <x14:cfRule type="expression" priority="49" id="{1E78FADD-D3CB-4B01-8D1D-BE7CE7178BE4}">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A32:J33 L32:R33</xm:sqref>
        </x14:conditionalFormatting>
        <x14:conditionalFormatting xmlns:xm="http://schemas.microsoft.com/office/excel/2006/main">
          <x14:cfRule type="expression" priority="48" id="{39F864A1-FADE-4998-BF65-8083D3700920}">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B34:J35 L34:R35</xm:sqref>
        </x14:conditionalFormatting>
        <x14:conditionalFormatting xmlns:xm="http://schemas.microsoft.com/office/excel/2006/main">
          <x14:cfRule type="expression" priority="47" id="{00285603-D8CA-4DAE-8CE7-9462AC9E0E3A}">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A36:J37 L36:R37</xm:sqref>
        </x14:conditionalFormatting>
        <x14:conditionalFormatting xmlns:xm="http://schemas.microsoft.com/office/excel/2006/main">
          <x14:cfRule type="expression" priority="46" id="{EFF2F6D3-5CD5-43CB-B4E2-AD7418A2265C}">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B38:J39 L38:R39</xm:sqref>
        </x14:conditionalFormatting>
        <x14:conditionalFormatting xmlns:xm="http://schemas.microsoft.com/office/excel/2006/main">
          <x14:cfRule type="expression" priority="45" id="{7AAF4861-2524-4466-AD85-C2A437777EC8}">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B40:J41 L40:R41</xm:sqref>
        </x14:conditionalFormatting>
        <x14:conditionalFormatting xmlns:xm="http://schemas.microsoft.com/office/excel/2006/main">
          <x14:cfRule type="expression" priority="44" id="{E19EB272-35E1-47B5-A02A-AF7A05E5B79F}">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B42:J43 L42:R43</xm:sqref>
        </x14:conditionalFormatting>
        <x14:conditionalFormatting xmlns:xm="http://schemas.microsoft.com/office/excel/2006/main">
          <x14:cfRule type="expression" priority="43" id="{1B596EC3-A3DC-4E5E-8A63-3225104189D6}">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A44:J45 L44:R45</xm:sqref>
        </x14:conditionalFormatting>
        <x14:conditionalFormatting xmlns:xm="http://schemas.microsoft.com/office/excel/2006/main">
          <x14:cfRule type="expression" priority="42" id="{A4943B77-AAA9-41D4-9493-3DEA571DA06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B46:J47 L46:R47</xm:sqref>
        </x14:conditionalFormatting>
        <x14:conditionalFormatting xmlns:xm="http://schemas.microsoft.com/office/excel/2006/main">
          <x14:cfRule type="expression" priority="41" id="{E63B3AE9-3B74-4A0F-AF9E-9B719ECB98FF}">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B48:J49 L48:R49</xm:sqref>
        </x14:conditionalFormatting>
        <x14:conditionalFormatting xmlns:xm="http://schemas.microsoft.com/office/excel/2006/main">
          <x14:cfRule type="expression" priority="40" id="{192D2CF9-FF26-4A6A-B83D-55F5E5706733}">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A50:J51 L50:R51</xm:sqref>
        </x14:conditionalFormatting>
        <x14:conditionalFormatting xmlns:xm="http://schemas.microsoft.com/office/excel/2006/main">
          <x14:cfRule type="expression" priority="39" id="{BBC26B5B-7F5C-428A-BE70-3DE6AB0B5C83}">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B52:J53 L52:R53</xm:sqref>
        </x14:conditionalFormatting>
        <x14:conditionalFormatting xmlns:xm="http://schemas.microsoft.com/office/excel/2006/main">
          <x14:cfRule type="expression" priority="38" id="{242AD475-2DB6-443A-89AB-8F3EC2F30BEB}">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B54:J55 L54:R55</xm:sqref>
        </x14:conditionalFormatting>
        <x14:conditionalFormatting xmlns:xm="http://schemas.microsoft.com/office/excel/2006/main">
          <x14:cfRule type="expression" priority="37" id="{EEA90EBD-F375-437B-97B3-49D6BC2ED052}">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B56:J57 L56:R57</xm:sqref>
        </x14:conditionalFormatting>
        <x14:conditionalFormatting xmlns:xm="http://schemas.microsoft.com/office/excel/2006/main">
          <x14:cfRule type="expression" priority="36" id="{DF451014-57C8-414E-A905-AB618168DCE9}">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A58:J59 L58:R59</xm:sqref>
        </x14:conditionalFormatting>
        <x14:conditionalFormatting xmlns:xm="http://schemas.microsoft.com/office/excel/2006/main">
          <x14:cfRule type="expression" priority="35" id="{398456BD-FD65-40FF-8654-000F6CB80839}">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B60:J61 L60:R61</xm:sqref>
        </x14:conditionalFormatting>
        <x14:conditionalFormatting xmlns:xm="http://schemas.microsoft.com/office/excel/2006/main">
          <x14:cfRule type="expression" priority="34" id="{F8BB44EE-496A-4F2E-9CD9-DDC3A3F306CC}">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B62:J63 L62:R63</xm:sqref>
        </x14:conditionalFormatting>
        <x14:conditionalFormatting xmlns:xm="http://schemas.microsoft.com/office/excel/2006/main">
          <x14:cfRule type="expression" priority="33" id="{23EC04AD-36A6-47D7-AE98-59114BA347B4}">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B64:J65 L64:R65</xm:sqref>
        </x14:conditionalFormatting>
        <x14:conditionalFormatting xmlns:xm="http://schemas.microsoft.com/office/excel/2006/main">
          <x14:cfRule type="expression" priority="31" id="{BDE945FE-0685-43CB-BF13-9986BFF063C8}">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xm:sqref>
        </x14:conditionalFormatting>
        <x14:conditionalFormatting xmlns:xm="http://schemas.microsoft.com/office/excel/2006/main">
          <x14:cfRule type="expression" priority="30" id="{3571309D-9AB7-48FD-945B-9BA3134A8EB9}">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K8</xm:sqref>
        </x14:conditionalFormatting>
        <x14:conditionalFormatting xmlns:xm="http://schemas.microsoft.com/office/excel/2006/main">
          <x14:cfRule type="expression" priority="29" id="{F2AF7A27-2884-4CD4-915B-F4BD459997D4}">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K10</xm:sqref>
        </x14:conditionalFormatting>
        <x14:conditionalFormatting xmlns:xm="http://schemas.microsoft.com/office/excel/2006/main">
          <x14:cfRule type="expression" priority="28" id="{96A0A683-9BF3-4CBA-B267-FAD9268D29DF}">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K12</xm:sqref>
        </x14:conditionalFormatting>
        <x14:conditionalFormatting xmlns:xm="http://schemas.microsoft.com/office/excel/2006/main">
          <x14:cfRule type="expression" priority="27" id="{59EBC3D7-FE45-4F6C-A188-8D78A4982992}">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K14</xm:sqref>
        </x14:conditionalFormatting>
        <x14:conditionalFormatting xmlns:xm="http://schemas.microsoft.com/office/excel/2006/main">
          <x14:cfRule type="expression" priority="26" id="{3D18913E-155E-4880-9231-3DA78501D922}">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K16</xm:sqref>
        </x14:conditionalFormatting>
        <x14:conditionalFormatting xmlns:xm="http://schemas.microsoft.com/office/excel/2006/main">
          <x14:cfRule type="expression" priority="25" id="{112C1AB0-4C7C-4205-88A9-BFC5AA425E71}">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K18</xm:sqref>
        </x14:conditionalFormatting>
        <x14:conditionalFormatting xmlns:xm="http://schemas.microsoft.com/office/excel/2006/main">
          <x14:cfRule type="expression" priority="24" id="{83B7B916-2F96-4F80-9D92-5239534B6166}">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K20</xm:sqref>
        </x14:conditionalFormatting>
        <x14:conditionalFormatting xmlns:xm="http://schemas.microsoft.com/office/excel/2006/main">
          <x14:cfRule type="expression" priority="23" id="{CD54A1E3-A147-483B-856A-C944A35235C8}">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K22</xm:sqref>
        </x14:conditionalFormatting>
        <x14:conditionalFormatting xmlns:xm="http://schemas.microsoft.com/office/excel/2006/main">
          <x14:cfRule type="expression" priority="22" id="{42ADBCD1-5FFA-4DE8-AB76-FEDF52DDB636}">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K24</xm:sqref>
        </x14:conditionalFormatting>
        <x14:conditionalFormatting xmlns:xm="http://schemas.microsoft.com/office/excel/2006/main">
          <x14:cfRule type="expression" priority="21" id="{B96CE78C-F645-463B-A4B0-E8C078F8A6E8}">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K26</xm:sqref>
        </x14:conditionalFormatting>
        <x14:conditionalFormatting xmlns:xm="http://schemas.microsoft.com/office/excel/2006/main">
          <x14:cfRule type="expression" priority="20" id="{A91C6FB9-7D59-4055-BE5E-1C6EBF8127B0}">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K28</xm:sqref>
        </x14:conditionalFormatting>
        <x14:conditionalFormatting xmlns:xm="http://schemas.microsoft.com/office/excel/2006/main">
          <x14:cfRule type="expression" priority="19" id="{71713B8A-CF86-445E-9582-94CFF1BD113E}">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K30</xm:sqref>
        </x14:conditionalFormatting>
        <x14:conditionalFormatting xmlns:xm="http://schemas.microsoft.com/office/excel/2006/main">
          <x14:cfRule type="expression" priority="18" id="{4B268CB1-5EB0-4B11-8715-2A788E5C4A0D}">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K32</xm:sqref>
        </x14:conditionalFormatting>
        <x14:conditionalFormatting xmlns:xm="http://schemas.microsoft.com/office/excel/2006/main">
          <x14:cfRule type="expression" priority="17" id="{45B2534B-791A-4462-8998-D069E9026446}">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K34</xm:sqref>
        </x14:conditionalFormatting>
        <x14:conditionalFormatting xmlns:xm="http://schemas.microsoft.com/office/excel/2006/main">
          <x14:cfRule type="expression" priority="16" id="{B2AA59F7-8EBC-4F4B-9196-B538F577284B}">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K36</xm:sqref>
        </x14:conditionalFormatting>
        <x14:conditionalFormatting xmlns:xm="http://schemas.microsoft.com/office/excel/2006/main">
          <x14:cfRule type="expression" priority="15" id="{B0FC24F9-1357-4913-B8CF-4BE6FABAEEC0}">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K38</xm:sqref>
        </x14:conditionalFormatting>
        <x14:conditionalFormatting xmlns:xm="http://schemas.microsoft.com/office/excel/2006/main">
          <x14:cfRule type="expression" priority="14" id="{3DEB1B1E-2F7C-4197-80DE-D99856DC933D}">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K40</xm:sqref>
        </x14:conditionalFormatting>
        <x14:conditionalFormatting xmlns:xm="http://schemas.microsoft.com/office/excel/2006/main">
          <x14:cfRule type="expression" priority="13" id="{89200968-B00C-4770-A6A5-B0BC6DC26418}">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K42</xm:sqref>
        </x14:conditionalFormatting>
        <x14:conditionalFormatting xmlns:xm="http://schemas.microsoft.com/office/excel/2006/main">
          <x14:cfRule type="expression" priority="12" id="{5792461F-40A2-421D-BA5D-E75ED1415BA5}">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K44</xm:sqref>
        </x14:conditionalFormatting>
        <x14:conditionalFormatting xmlns:xm="http://schemas.microsoft.com/office/excel/2006/main">
          <x14:cfRule type="expression" priority="11" id="{45BAFC42-3806-456B-8039-29FC878F3F1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K46</xm:sqref>
        </x14:conditionalFormatting>
        <x14:conditionalFormatting xmlns:xm="http://schemas.microsoft.com/office/excel/2006/main">
          <x14:cfRule type="expression" priority="10" id="{1D536857-9E3E-49A1-807B-44BE17FAC923}">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K48</xm:sqref>
        </x14:conditionalFormatting>
        <x14:conditionalFormatting xmlns:xm="http://schemas.microsoft.com/office/excel/2006/main">
          <x14:cfRule type="expression" priority="9" id="{134AE406-497A-4DD3-93BF-5369D551ACE8}">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K50</xm:sqref>
        </x14:conditionalFormatting>
        <x14:conditionalFormatting xmlns:xm="http://schemas.microsoft.com/office/excel/2006/main">
          <x14:cfRule type="expression" priority="8" id="{D068DEE8-FB3E-4215-99EA-F5056E3DF96A}">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K52</xm:sqref>
        </x14:conditionalFormatting>
        <x14:conditionalFormatting xmlns:xm="http://schemas.microsoft.com/office/excel/2006/main">
          <x14:cfRule type="expression" priority="7" id="{CE55D5B4-DB9B-49D3-9F33-70A15BF5FD55}">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K54</xm:sqref>
        </x14:conditionalFormatting>
        <x14:conditionalFormatting xmlns:xm="http://schemas.microsoft.com/office/excel/2006/main">
          <x14:cfRule type="expression" priority="6" id="{A3E61BC0-963A-4810-8B5E-1FD21E3800FE}">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K56</xm:sqref>
        </x14:conditionalFormatting>
        <x14:conditionalFormatting xmlns:xm="http://schemas.microsoft.com/office/excel/2006/main">
          <x14:cfRule type="expression" priority="5" id="{D3814297-1EBD-44C3-9DEA-600776ADC0F7}">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K58</xm:sqref>
        </x14:conditionalFormatting>
        <x14:conditionalFormatting xmlns:xm="http://schemas.microsoft.com/office/excel/2006/main">
          <x14:cfRule type="expression" priority="4" id="{46919CB3-72B1-4287-AA7F-75686D539A11}">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K60</xm:sqref>
        </x14:conditionalFormatting>
        <x14:conditionalFormatting xmlns:xm="http://schemas.microsoft.com/office/excel/2006/main">
          <x14:cfRule type="expression" priority="3" id="{2558273C-8BB8-4F9B-96BA-05B574516D28}">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K62</xm:sqref>
        </x14:conditionalFormatting>
        <x14:conditionalFormatting xmlns:xm="http://schemas.microsoft.com/office/excel/2006/main">
          <x14:cfRule type="expression" priority="2" id="{E916D699-987A-493B-A01B-F465B71AAFB6}">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66E7-ABF0-4C23-9FCF-25AF69297BAC}">
  <sheetPr codeName="Hoja8">
    <tabColor theme="9" tint="-0.499984740745262"/>
  </sheetPr>
  <dimension ref="A1:AH41"/>
  <sheetViews>
    <sheetView topLeftCell="B1" workbookViewId="0">
      <selection activeCell="B6" sqref="B6"/>
    </sheetView>
  </sheetViews>
  <sheetFormatPr baseColWidth="10" defaultColWidth="11.42578125" defaultRowHeight="15" x14ac:dyDescent="0.25"/>
  <cols>
    <col min="1" max="1" width="11.42578125" style="122" hidden="1" customWidth="1"/>
    <col min="2" max="2" width="25" style="122" customWidth="1"/>
    <col min="3" max="12" width="7.140625" style="122" customWidth="1"/>
    <col min="13" max="16384" width="11.42578125" style="122"/>
  </cols>
  <sheetData>
    <row r="1" spans="1:34" x14ac:dyDescent="0.25">
      <c r="K1" s="123"/>
    </row>
    <row r="2" spans="1:34" x14ac:dyDescent="0.25">
      <c r="K2" s="123"/>
    </row>
    <row r="3" spans="1:34" s="124" customFormat="1" x14ac:dyDescent="0.25">
      <c r="B3" s="381" t="s">
        <v>200</v>
      </c>
      <c r="C3" s="382"/>
      <c r="D3" s="382"/>
      <c r="E3" s="382"/>
      <c r="F3" s="382"/>
      <c r="G3" s="382"/>
      <c r="H3" s="382"/>
      <c r="I3" s="382"/>
      <c r="J3" s="382"/>
      <c r="K3" s="383"/>
      <c r="L3" s="126"/>
      <c r="M3" s="126"/>
      <c r="N3" s="126"/>
      <c r="O3" s="126"/>
      <c r="P3" s="126"/>
      <c r="Q3" s="126"/>
      <c r="R3" s="126"/>
      <c r="S3" s="126"/>
      <c r="T3" s="126"/>
      <c r="U3" s="126"/>
      <c r="V3" s="126"/>
      <c r="W3" s="126"/>
      <c r="X3" s="126"/>
      <c r="Y3" s="126"/>
      <c r="Z3" s="126"/>
      <c r="AA3" s="126"/>
      <c r="AB3" s="126"/>
      <c r="AC3" s="126"/>
      <c r="AD3" s="126"/>
      <c r="AE3" s="126"/>
      <c r="AF3" s="126"/>
      <c r="AG3" s="126"/>
      <c r="AH3" s="126"/>
    </row>
    <row r="4" spans="1:34" s="127" customFormat="1" ht="16.5" customHeight="1" x14ac:dyDescent="0.2">
      <c r="B4" s="378" t="s">
        <v>177</v>
      </c>
      <c r="C4" s="377" t="s">
        <v>201</v>
      </c>
      <c r="D4" s="377"/>
      <c r="E4" s="377"/>
      <c r="F4" s="378"/>
      <c r="G4" s="379" t="s">
        <v>126</v>
      </c>
      <c r="H4" s="377"/>
      <c r="I4" s="378"/>
      <c r="J4" s="375" t="s">
        <v>202</v>
      </c>
      <c r="K4" s="376"/>
      <c r="L4" s="126"/>
      <c r="M4" s="128"/>
      <c r="N4" s="126"/>
      <c r="O4" s="126"/>
      <c r="P4" s="126"/>
      <c r="Q4" s="126"/>
      <c r="R4" s="126"/>
      <c r="S4" s="126"/>
      <c r="T4" s="126"/>
      <c r="U4" s="126"/>
      <c r="V4" s="126"/>
      <c r="W4" s="126"/>
      <c r="X4" s="126"/>
      <c r="Y4" s="126"/>
      <c r="Z4" s="126"/>
      <c r="AA4" s="126"/>
      <c r="AB4" s="126"/>
      <c r="AC4" s="126"/>
      <c r="AD4" s="126"/>
      <c r="AE4" s="126"/>
      <c r="AF4" s="126"/>
      <c r="AG4" s="126"/>
      <c r="AH4" s="126"/>
    </row>
    <row r="5" spans="1:34" s="127" customFormat="1" ht="75" customHeight="1" x14ac:dyDescent="0.2">
      <c r="B5" s="380"/>
      <c r="C5" s="146" t="s">
        <v>203</v>
      </c>
      <c r="D5" s="146" t="s">
        <v>204</v>
      </c>
      <c r="E5" s="146" t="s">
        <v>205</v>
      </c>
      <c r="F5" s="147" t="s">
        <v>206</v>
      </c>
      <c r="G5" s="148" t="s">
        <v>203</v>
      </c>
      <c r="H5" s="146" t="s">
        <v>204</v>
      </c>
      <c r="I5" s="147" t="s">
        <v>205</v>
      </c>
      <c r="J5" s="149" t="s">
        <v>207</v>
      </c>
      <c r="K5" s="150" t="s">
        <v>208</v>
      </c>
      <c r="L5" s="128"/>
      <c r="M5" s="128"/>
      <c r="N5" s="126"/>
      <c r="O5" s="126"/>
      <c r="P5" s="126"/>
      <c r="Q5" s="126"/>
      <c r="R5" s="126"/>
      <c r="S5" s="126"/>
      <c r="T5" s="126"/>
      <c r="U5" s="126"/>
      <c r="V5" s="126"/>
      <c r="W5" s="126"/>
      <c r="X5" s="126"/>
      <c r="Y5" s="126"/>
      <c r="Z5" s="126"/>
      <c r="AA5" s="126"/>
      <c r="AB5" s="126"/>
      <c r="AC5" s="126"/>
      <c r="AD5" s="126"/>
      <c r="AE5" s="126"/>
      <c r="AF5" s="126"/>
      <c r="AG5" s="126"/>
      <c r="AH5" s="126"/>
    </row>
    <row r="6" spans="1:34" s="129" customFormat="1" ht="15" customHeight="1" x14ac:dyDescent="0.25">
      <c r="A6" s="129" t="str">
        <f>CHARMS!F$6</f>
        <v/>
      </c>
      <c r="B6" s="188" t="str">
        <f>HLOOKUP($A6,CHARMS!$A$6:$CQ$89,1,)</f>
        <v/>
      </c>
      <c r="C6" s="151" t="str">
        <f>_xlfn.IFNA(IF(HLOOKUP($A6,PROBAST!$A$6:$AE$77,11,)="Low RoB","+",IF(HLOOKUP($A6,PROBAST!$A$6:$AE$77,11,)="High RoB","-",IF(HLOOKUP($A6,PROBAST!$A$6:$AE$77,11,)="Unclear","?",""))),"")</f>
        <v/>
      </c>
      <c r="D6" s="152" t="str">
        <f>_xlfn.IFNA(IF(HLOOKUP($A6,PROBAST!$A$6:$AE$77,25,)="Low RoB","+",IF(HLOOKUP($A6,PROBAST!$A$6:$AE$77,25,)="High RoB","-",IF(HLOOKUP($A6,PROBAST!$A$6:$AE$77,25,)="Unclear","?",""))),"")</f>
        <v/>
      </c>
      <c r="E6" s="152" t="str">
        <f>_xlfn.IFNA(IF(HLOOKUP($A6,PROBAST!$A$6:$AE$77,39,)="Low RoB","+",IF(HLOOKUP($A6,PROBAST!$A$6:$AE$77,39,)="High RoB","-",IF(HLOOKUP($A6,PROBAST!$A$6:$AE$77,39,)="Unclear","?",""))),"")</f>
        <v/>
      </c>
      <c r="F6" s="153" t="str">
        <f>_xlfn.IFNA(IF(HLOOKUP($A6,PROBAST!$A$6:$AE$77,58,)="Low RoB","+",IF(HLOOKUP($A6,PROBAST!$A$6:$AE$77,58,)="High RoB","-",IF(HLOOKUP($A6,PROBAST!$A$6:$AE$77,58,)="Unclear","?",""))),"")</f>
        <v/>
      </c>
      <c r="G6" s="154" t="str">
        <f>_xlfn.IFNA(IF(HLOOKUP($A6,PROBAST!$A$6:$AE$77,12,)="Low concern","+",IF(HLOOKUP($A6,PROBAST!$A$6:$AE$77,12,)="High concern","-",IF(HLOOKUP($A6,PROBAST!$A$6:$AE$77,12,)="Unclear","?",""))),"")</f>
        <v/>
      </c>
      <c r="H6" s="152" t="str">
        <f>_xlfn.IFNA(IF(HLOOKUP($A6,PROBAST!$A$6:$AE$77,26,)="Low concern","+",IF(HLOOKUP($A6,PROBAST!$A$6:$AE$77,26,)="High concern","-",IF(HLOOKUP($A6,PROBAST!$A$6:$AE$77,26,)="Unclear","?",""))),"")</f>
        <v/>
      </c>
      <c r="I6" s="153" t="str">
        <f>_xlfn.IFNA(IF(HLOOKUP($A6,PROBAST!$A$6:$AE$77,40,)="Low concern","+",IF(HLOOKUP($A6,PROBAST!$A$6:$AE$77,40,)="High concern","-",IF(HLOOKUP($A6,PROBAST!$A$6:$AE$77,40,)="Unclear","?",""))),"")</f>
        <v/>
      </c>
      <c r="J6" s="155" t="str">
        <f>_xlfn.IFNA(IF(OR($C6="-",$D6="-",$E6="-",$F6="-"),"-",IF(OR($C6="?",$D6="?",$E6="?",$F6="?"),"?",IF(AND($C6="+",$D6="+",$E6="+",$F6="+"),"+",""))),"")</f>
        <v/>
      </c>
      <c r="K6" s="156" t="str">
        <f>_xlfn.IFNA(IF(OR($G6="-",$H6="-",$I6="-"),"-",IF(OR($G6="?",$H6="?",$I6="?"),"?",IF(AND($G6="+",$H6="+",$I6="+"),"+",""))),"")</f>
        <v/>
      </c>
      <c r="L6" s="130"/>
      <c r="M6" s="130"/>
      <c r="N6" s="130"/>
      <c r="O6" s="130"/>
      <c r="P6" s="130"/>
      <c r="Q6" s="130"/>
      <c r="R6" s="130"/>
      <c r="S6" s="130"/>
      <c r="T6" s="130"/>
      <c r="U6" s="130"/>
      <c r="V6" s="130"/>
      <c r="W6" s="130"/>
      <c r="X6" s="130"/>
      <c r="Y6" s="130"/>
      <c r="Z6" s="130"/>
      <c r="AA6" s="130"/>
      <c r="AB6" s="130"/>
      <c r="AC6" s="130"/>
      <c r="AD6" s="130"/>
      <c r="AE6" s="130"/>
      <c r="AF6" s="130"/>
      <c r="AG6" s="130"/>
      <c r="AH6" s="130"/>
    </row>
    <row r="7" spans="1:34" s="129" customFormat="1" ht="15" customHeight="1" x14ac:dyDescent="0.25">
      <c r="A7" s="129" t="str">
        <f>CHARMS!I$6</f>
        <v/>
      </c>
      <c r="B7" s="188" t="str">
        <f>HLOOKUP($A7,CHARMS!$A$6:$CQ$89,1,)</f>
        <v/>
      </c>
      <c r="C7" s="151" t="str">
        <f>_xlfn.IFNA(IF(HLOOKUP($A7,PROBAST!$A$6:$AE$77,11,)="Low RoB","+",IF(HLOOKUP($A7,PROBAST!$A$6:$AE$77,11,)="High RoB","-",IF(HLOOKUP($A7,PROBAST!$A$6:$AE$77,11,)="Unclear","?",""))),"")</f>
        <v/>
      </c>
      <c r="D7" s="152" t="str">
        <f>_xlfn.IFNA(IF(HLOOKUP($A7,PROBAST!$A$6:$AE$77,25,)="Low RoB","+",IF(HLOOKUP($A7,PROBAST!$A$6:$AE$77,25,)="High RoB","-",IF(HLOOKUP($A7,PROBAST!$A$6:$AE$77,25,)="Unclear","?",""))),"")</f>
        <v/>
      </c>
      <c r="E7" s="152" t="str">
        <f>_xlfn.IFNA(IF(HLOOKUP($A7,PROBAST!$A$6:$AE$77,39,)="Low RoB","+",IF(HLOOKUP($A7,PROBAST!$A$6:$AE$77,39,)="High RoB","-",IF(HLOOKUP($A7,PROBAST!$A$6:$AE$77,39,)="Unclear","?",""))),"")</f>
        <v/>
      </c>
      <c r="F7" s="153" t="str">
        <f>_xlfn.IFNA(IF(HLOOKUP($A7,PROBAST!$A$6:$AE$77,58,)="Low RoB","+",IF(HLOOKUP($A7,PROBAST!$A$6:$AE$77,58,)="High RoB","-",IF(HLOOKUP($A7,PROBAST!$A$6:$AE$77,58,)="Unclear","?",""))),"")</f>
        <v/>
      </c>
      <c r="G7" s="154" t="str">
        <f>_xlfn.IFNA(IF(HLOOKUP($A7,PROBAST!$A$6:$AE$77,12,)="Low concern","+",IF(HLOOKUP($A7,PROBAST!$A$6:$AE$77,12,)="High concern","-",IF(HLOOKUP($A7,PROBAST!$A$6:$AE$77,12,)="Unclear","?",""))),"")</f>
        <v/>
      </c>
      <c r="H7" s="152" t="str">
        <f>_xlfn.IFNA(IF(HLOOKUP($A7,PROBAST!$A$6:$AE$77,26,)="Low concern","+",IF(HLOOKUP($A7,PROBAST!$A$6:$AE$77,26,)="High concern","-",IF(HLOOKUP($A7,PROBAST!$A$6:$AE$77,26,)="Unclear","?",""))),"")</f>
        <v/>
      </c>
      <c r="I7" s="153" t="str">
        <f>_xlfn.IFNA(IF(HLOOKUP($A7,PROBAST!$A$6:$AE$77,40,)="Low concern","+",IF(HLOOKUP($A7,PROBAST!$A$6:$AE$77,40,)="High concern","-",IF(HLOOKUP($A7,PROBAST!$A$6:$AE$77,40,)="Unclear","?",""))),"")</f>
        <v/>
      </c>
      <c r="J7" s="155" t="str">
        <f t="shared" ref="J7:J39" si="0">_xlfn.IFNA(IF(OR($C7="-",$D7="-",$E7="-",$F7="-"),"-",IF(OR($C7="?",$D7="?",$E7="?",$F7="?"),"?",IF(AND($C7="+",$D7="+",$E7="+",$F7="+"),"+",""))),"")</f>
        <v/>
      </c>
      <c r="K7" s="156" t="str">
        <f t="shared" ref="K7:K39" si="1">_xlfn.IFNA(IF(OR($G7="-",$H7="-",$I7="-"),"-",IF(OR($G7="?",$H7="?",$I7="?"),"?",IF(AND($G7="+",$H7="+",$I7="+"),"+",""))),"")</f>
        <v/>
      </c>
      <c r="L7" s="130"/>
      <c r="M7" s="130"/>
      <c r="N7" s="130"/>
      <c r="O7" s="130"/>
      <c r="P7" s="130"/>
      <c r="Q7" s="130"/>
      <c r="R7" s="130"/>
      <c r="S7" s="130"/>
      <c r="T7" s="130"/>
      <c r="U7" s="130"/>
      <c r="V7" s="130"/>
      <c r="W7" s="130"/>
      <c r="X7" s="130"/>
      <c r="Y7" s="130"/>
      <c r="Z7" s="130"/>
      <c r="AA7" s="130"/>
      <c r="AB7" s="130"/>
      <c r="AC7" s="130"/>
      <c r="AD7" s="130"/>
      <c r="AE7" s="130"/>
      <c r="AF7" s="130"/>
      <c r="AG7" s="130"/>
      <c r="AH7" s="130"/>
    </row>
    <row r="8" spans="1:34" s="129" customFormat="1" ht="15" customHeight="1" x14ac:dyDescent="0.25">
      <c r="A8" s="129" t="str">
        <f>CHARMS!L$6</f>
        <v/>
      </c>
      <c r="B8" s="188" t="str">
        <f>HLOOKUP($A8,CHARMS!$A$6:$CQ$89,1,)</f>
        <v/>
      </c>
      <c r="C8" s="151" t="str">
        <f>_xlfn.IFNA(IF(HLOOKUP($A8,PROBAST!$A$6:$AE$77,11,)="Low RoB","+",IF(HLOOKUP($A8,PROBAST!$A$6:$AE$77,11,)="High RoB","-",IF(HLOOKUP($A8,PROBAST!$A$6:$AE$77,11,)="Unclear","?",""))),"")</f>
        <v/>
      </c>
      <c r="D8" s="152" t="str">
        <f>_xlfn.IFNA(IF(HLOOKUP($A8,PROBAST!$A$6:$AE$77,25,)="Low RoB","+",IF(HLOOKUP($A8,PROBAST!$A$6:$AE$77,25,)="High RoB","-",IF(HLOOKUP($A8,PROBAST!$A$6:$AE$77,25,)="Unclear","?",""))),"")</f>
        <v/>
      </c>
      <c r="E8" s="152" t="str">
        <f>_xlfn.IFNA(IF(HLOOKUP($A8,PROBAST!$A$6:$AE$77,39,)="Low RoB","+",IF(HLOOKUP($A8,PROBAST!$A$6:$AE$77,39,)="High RoB","-",IF(HLOOKUP($A8,PROBAST!$A$6:$AE$77,39,)="Unclear","?",""))),"")</f>
        <v/>
      </c>
      <c r="F8" s="153" t="str">
        <f>_xlfn.IFNA(IF(HLOOKUP($A8,PROBAST!$A$6:$AE$77,58,)="Low RoB","+",IF(HLOOKUP($A8,PROBAST!$A$6:$AE$77,58,)="High RoB","-",IF(HLOOKUP($A8,PROBAST!$A$6:$AE$77,58,)="Unclear","?",""))),"")</f>
        <v/>
      </c>
      <c r="G8" s="154" t="str">
        <f>_xlfn.IFNA(IF(HLOOKUP($A8,PROBAST!$A$6:$AE$77,12,)="Low concern","+",IF(HLOOKUP($A8,PROBAST!$A$6:$AE$77,12,)="High concern","-",IF(HLOOKUP($A8,PROBAST!$A$6:$AE$77,12,)="Unclear","?",""))),"")</f>
        <v/>
      </c>
      <c r="H8" s="152" t="str">
        <f>_xlfn.IFNA(IF(HLOOKUP($A8,PROBAST!$A$6:$AE$77,26,)="Low concern","+",IF(HLOOKUP($A8,PROBAST!$A$6:$AE$77,26,)="High concern","-",IF(HLOOKUP($A8,PROBAST!$A$6:$AE$77,26,)="Unclear","?",""))),"")</f>
        <v/>
      </c>
      <c r="I8" s="153" t="str">
        <f>_xlfn.IFNA(IF(HLOOKUP($A8,PROBAST!$A$6:$AE$77,40,)="Low concern","+",IF(HLOOKUP($A8,PROBAST!$A$6:$AE$77,40,)="High concern","-",IF(HLOOKUP($A8,PROBAST!$A$6:$AE$77,40,)="Unclear","?",""))),"")</f>
        <v/>
      </c>
      <c r="J8" s="155" t="str">
        <f t="shared" si="0"/>
        <v/>
      </c>
      <c r="K8" s="156" t="str">
        <f t="shared" si="1"/>
        <v/>
      </c>
      <c r="L8" s="130"/>
      <c r="M8" s="130"/>
      <c r="N8" s="130"/>
      <c r="O8" s="130"/>
      <c r="P8" s="130"/>
      <c r="Q8" s="130"/>
      <c r="R8" s="130"/>
      <c r="S8" s="130"/>
      <c r="T8" s="130"/>
      <c r="U8" s="130"/>
      <c r="V8" s="130"/>
      <c r="W8" s="130"/>
      <c r="X8" s="130"/>
      <c r="Y8" s="130"/>
      <c r="Z8" s="130"/>
      <c r="AA8" s="130"/>
      <c r="AB8" s="130"/>
      <c r="AC8" s="130"/>
      <c r="AD8" s="130"/>
      <c r="AE8" s="130"/>
      <c r="AF8" s="130"/>
      <c r="AG8" s="130"/>
      <c r="AH8" s="130"/>
    </row>
    <row r="9" spans="1:34" s="129" customFormat="1" ht="15" customHeight="1" x14ac:dyDescent="0.25">
      <c r="A9" s="129" t="str">
        <f>CHARMS!O$6</f>
        <v/>
      </c>
      <c r="B9" s="188" t="str">
        <f>HLOOKUP($A9,CHARMS!$A$6:$CQ$89,1,)</f>
        <v/>
      </c>
      <c r="C9" s="151" t="str">
        <f>_xlfn.IFNA(IF(HLOOKUP($A9,PROBAST!$A$6:$AE$77,11,)="Low RoB","+",IF(HLOOKUP($A9,PROBAST!$A$6:$AE$77,11,)="High RoB","-",IF(HLOOKUP($A9,PROBAST!$A$6:$AE$77,11,)="Unclear","?",""))),"")</f>
        <v/>
      </c>
      <c r="D9" s="152" t="str">
        <f>_xlfn.IFNA(IF(HLOOKUP($A9,PROBAST!$A$6:$AE$77,25,)="Low RoB","+",IF(HLOOKUP($A9,PROBAST!$A$6:$AE$77,25,)="High RoB","-",IF(HLOOKUP($A9,PROBAST!$A$6:$AE$77,25,)="Unclear","?",""))),"")</f>
        <v/>
      </c>
      <c r="E9" s="152" t="str">
        <f>_xlfn.IFNA(IF(HLOOKUP($A9,PROBAST!$A$6:$AE$77,39,)="Low RoB","+",IF(HLOOKUP($A9,PROBAST!$A$6:$AE$77,39,)="High RoB","-",IF(HLOOKUP($A9,PROBAST!$A$6:$AE$77,39,)="Unclear","?",""))),"")</f>
        <v/>
      </c>
      <c r="F9" s="153" t="str">
        <f>_xlfn.IFNA(IF(HLOOKUP($A9,PROBAST!$A$6:$AE$77,58,)="Low RoB","+",IF(HLOOKUP($A9,PROBAST!$A$6:$AE$77,58,)="High RoB","-",IF(HLOOKUP($A9,PROBAST!$A$6:$AE$77,58,)="Unclear","?",""))),"")</f>
        <v/>
      </c>
      <c r="G9" s="154" t="str">
        <f>_xlfn.IFNA(IF(HLOOKUP($A9,PROBAST!$A$6:$AE$77,12,)="Low concern","+",IF(HLOOKUP($A9,PROBAST!$A$6:$AE$77,12,)="High concern","-",IF(HLOOKUP($A9,PROBAST!$A$6:$AE$77,12,)="Unclear","?",""))),"")</f>
        <v/>
      </c>
      <c r="H9" s="152" t="str">
        <f>_xlfn.IFNA(IF(HLOOKUP($A9,PROBAST!$A$6:$AE$77,26,)="Low concern","+",IF(HLOOKUP($A9,PROBAST!$A$6:$AE$77,26,)="High concern","-",IF(HLOOKUP($A9,PROBAST!$A$6:$AE$77,26,)="Unclear","?",""))),"")</f>
        <v/>
      </c>
      <c r="I9" s="153" t="str">
        <f>_xlfn.IFNA(IF(HLOOKUP($A9,PROBAST!$A$6:$AE$77,40,)="Low concern","+",IF(HLOOKUP($A9,PROBAST!$A$6:$AE$77,40,)="High concern","-",IF(HLOOKUP($A9,PROBAST!$A$6:$AE$77,40,)="Unclear","?",""))),"")</f>
        <v/>
      </c>
      <c r="J9" s="155" t="str">
        <f t="shared" si="0"/>
        <v/>
      </c>
      <c r="K9" s="156" t="str">
        <f t="shared" si="1"/>
        <v/>
      </c>
      <c r="L9" s="130"/>
      <c r="M9" s="130"/>
      <c r="N9" s="130"/>
      <c r="O9" s="130"/>
      <c r="P9" s="130"/>
      <c r="Q9" s="130"/>
      <c r="R9" s="130"/>
      <c r="S9" s="130"/>
      <c r="T9" s="130"/>
      <c r="U9" s="130"/>
      <c r="V9" s="130"/>
      <c r="W9" s="130"/>
      <c r="X9" s="130"/>
      <c r="Y9" s="130"/>
      <c r="Z9" s="130"/>
      <c r="AA9" s="130"/>
      <c r="AB9" s="130"/>
      <c r="AC9" s="130"/>
      <c r="AD9" s="130"/>
      <c r="AE9" s="130"/>
      <c r="AF9" s="130"/>
      <c r="AG9" s="130"/>
      <c r="AH9" s="130"/>
    </row>
    <row r="10" spans="1:34" s="129" customFormat="1" ht="15" customHeight="1" x14ac:dyDescent="0.2">
      <c r="A10" s="127" t="str">
        <f>CHARMS!R$6</f>
        <v/>
      </c>
      <c r="B10" s="188" t="str">
        <f>HLOOKUP($A10,CHARMS!$A$6:$CQ$89,1,)</f>
        <v/>
      </c>
      <c r="C10" s="151" t="str">
        <f>_xlfn.IFNA(IF(HLOOKUP($A10,PROBAST!$A$6:$AE$77,11,)="Low RoB","+",IF(HLOOKUP($A10,PROBAST!$A$6:$AE$77,11,)="High RoB","-",IF(HLOOKUP($A10,PROBAST!$A$6:$AE$77,11,)="Unclear","?",""))),"")</f>
        <v/>
      </c>
      <c r="D10" s="152" t="str">
        <f>_xlfn.IFNA(IF(HLOOKUP($A10,PROBAST!$A$6:$AE$77,25,)="Low RoB","+",IF(HLOOKUP($A10,PROBAST!$A$6:$AE$77,25,)="High RoB","-",IF(HLOOKUP($A10,PROBAST!$A$6:$AE$77,25,)="Unclear","?",""))),"")</f>
        <v/>
      </c>
      <c r="E10" s="152" t="str">
        <f>_xlfn.IFNA(IF(HLOOKUP($A10,PROBAST!$A$6:$AE$77,39,)="Low RoB","+",IF(HLOOKUP($A10,PROBAST!$A$6:$AE$77,39,)="High RoB","-",IF(HLOOKUP($A10,PROBAST!$A$6:$AE$77,39,)="Unclear","?",""))),"")</f>
        <v/>
      </c>
      <c r="F10" s="153" t="str">
        <f>_xlfn.IFNA(IF(HLOOKUP($A10,PROBAST!$A$6:$AE$77,58,)="Low RoB","+",IF(HLOOKUP($A10,PROBAST!$A$6:$AE$77,58,)="High RoB","-",IF(HLOOKUP($A10,PROBAST!$A$6:$AE$77,58,)="Unclear","?",""))),"")</f>
        <v/>
      </c>
      <c r="G10" s="154" t="str">
        <f>_xlfn.IFNA(IF(HLOOKUP($A10,PROBAST!$A$6:$AE$77,12,)="Low concern","+",IF(HLOOKUP($A10,PROBAST!$A$6:$AE$77,12,)="High concern","-",IF(HLOOKUP($A10,PROBAST!$A$6:$AE$77,12,)="Unclear","?",""))),"")</f>
        <v/>
      </c>
      <c r="H10" s="152" t="str">
        <f>_xlfn.IFNA(IF(HLOOKUP($A10,PROBAST!$A$6:$AE$77,26,)="Low concern","+",IF(HLOOKUP($A10,PROBAST!$A$6:$AE$77,26,)="High concern","-",IF(HLOOKUP($A10,PROBAST!$A$6:$AE$77,26,)="Unclear","?",""))),"")</f>
        <v/>
      </c>
      <c r="I10" s="153" t="str">
        <f>_xlfn.IFNA(IF(HLOOKUP($A10,PROBAST!$A$6:$AE$77,40,)="Low concern","+",IF(HLOOKUP($A10,PROBAST!$A$6:$AE$77,40,)="High concern","-",IF(HLOOKUP($A10,PROBAST!$A$6:$AE$77,40,)="Unclear","?",""))),"")</f>
        <v/>
      </c>
      <c r="J10" s="155" t="str">
        <f t="shared" si="0"/>
        <v/>
      </c>
      <c r="K10" s="156" t="str">
        <f t="shared" si="1"/>
        <v/>
      </c>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row>
    <row r="11" spans="1:34" s="129" customFormat="1" ht="15" customHeight="1" x14ac:dyDescent="0.2">
      <c r="A11" s="127" t="str">
        <f>CHARMS!U$6</f>
        <v/>
      </c>
      <c r="B11" s="188" t="str">
        <f>HLOOKUP($A11,CHARMS!$A$6:$CQ$89,1,)</f>
        <v/>
      </c>
      <c r="C11" s="151" t="str">
        <f>_xlfn.IFNA(IF(HLOOKUP($A11,PROBAST!$A$6:$AE$77,11,)="Low RoB","+",IF(HLOOKUP($A11,PROBAST!$A$6:$AE$77,11,)="High RoB","-",IF(HLOOKUP($A11,PROBAST!$A$6:$AE$77,11,)="Unclear","?",""))),"")</f>
        <v/>
      </c>
      <c r="D11" s="152" t="str">
        <f>_xlfn.IFNA(IF(HLOOKUP($A11,PROBAST!$A$6:$AE$77,25,)="Low RoB","+",IF(HLOOKUP($A11,PROBAST!$A$6:$AE$77,25,)="High RoB","-",IF(HLOOKUP($A11,PROBAST!$A$6:$AE$77,25,)="Unclear","?",""))),"")</f>
        <v/>
      </c>
      <c r="E11" s="152" t="str">
        <f>_xlfn.IFNA(IF(HLOOKUP($A11,PROBAST!$A$6:$AE$77,39,)="Low RoB","+",IF(HLOOKUP($A11,PROBAST!$A$6:$AE$77,39,)="High RoB","-",IF(HLOOKUP($A11,PROBAST!$A$6:$AE$77,39,)="Unclear","?",""))),"")</f>
        <v/>
      </c>
      <c r="F11" s="153" t="str">
        <f>_xlfn.IFNA(IF(HLOOKUP($A11,PROBAST!$A$6:$AE$77,58,)="Low RoB","+",IF(HLOOKUP($A11,PROBAST!$A$6:$AE$77,58,)="High RoB","-",IF(HLOOKUP($A11,PROBAST!$A$6:$AE$77,58,)="Unclear","?",""))),"")</f>
        <v/>
      </c>
      <c r="G11" s="154" t="str">
        <f>_xlfn.IFNA(IF(HLOOKUP($A11,PROBAST!$A$6:$AE$77,12,)="Low concern","+",IF(HLOOKUP($A11,PROBAST!$A$6:$AE$77,12,)="High concern","-",IF(HLOOKUP($A11,PROBAST!$A$6:$AE$77,12,)="Unclear","?",""))),"")</f>
        <v/>
      </c>
      <c r="H11" s="152" t="str">
        <f>_xlfn.IFNA(IF(HLOOKUP($A11,PROBAST!$A$6:$AE$77,26,)="Low concern","+",IF(HLOOKUP($A11,PROBAST!$A$6:$AE$77,26,)="High concern","-",IF(HLOOKUP($A11,PROBAST!$A$6:$AE$77,26,)="Unclear","?",""))),"")</f>
        <v/>
      </c>
      <c r="I11" s="153" t="str">
        <f>_xlfn.IFNA(IF(HLOOKUP($A11,PROBAST!$A$6:$AE$77,40,)="Low concern","+",IF(HLOOKUP($A11,PROBAST!$A$6:$AE$77,40,)="High concern","-",IF(HLOOKUP($A11,PROBAST!$A$6:$AE$77,40,)="Unclear","?",""))),"")</f>
        <v/>
      </c>
      <c r="J11" s="155" t="str">
        <f t="shared" si="0"/>
        <v/>
      </c>
      <c r="K11" s="156" t="str">
        <f t="shared" si="1"/>
        <v/>
      </c>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0"/>
    </row>
    <row r="12" spans="1:34" s="129" customFormat="1" ht="15" customHeight="1" x14ac:dyDescent="0.2">
      <c r="A12" s="127" t="str">
        <f>CHARMS!X$6</f>
        <v/>
      </c>
      <c r="B12" s="188" t="str">
        <f>HLOOKUP($A12,CHARMS!$A$6:$CQ$89,1,)</f>
        <v/>
      </c>
      <c r="C12" s="151" t="str">
        <f>_xlfn.IFNA(IF(HLOOKUP($A12,PROBAST!$A$6:$AE$77,11,)="Low RoB","+",IF(HLOOKUP($A12,PROBAST!$A$6:$AE$77,11,)="High RoB","-",IF(HLOOKUP($A12,PROBAST!$A$6:$AE$77,11,)="Unclear","?",""))),"")</f>
        <v/>
      </c>
      <c r="D12" s="152" t="str">
        <f>_xlfn.IFNA(IF(HLOOKUP($A12,PROBAST!$A$6:$AE$77,25,)="Low RoB","+",IF(HLOOKUP($A12,PROBAST!$A$6:$AE$77,25,)="High RoB","-",IF(HLOOKUP($A12,PROBAST!$A$6:$AE$77,25,)="Unclear","?",""))),"")</f>
        <v/>
      </c>
      <c r="E12" s="152" t="str">
        <f>_xlfn.IFNA(IF(HLOOKUP($A12,PROBAST!$A$6:$AE$77,39,)="Low RoB","+",IF(HLOOKUP($A12,PROBAST!$A$6:$AE$77,39,)="High RoB","-",IF(HLOOKUP($A12,PROBAST!$A$6:$AE$77,39,)="Unclear","?",""))),"")</f>
        <v/>
      </c>
      <c r="F12" s="153" t="str">
        <f>_xlfn.IFNA(IF(HLOOKUP($A12,PROBAST!$A$6:$AE$77,58,)="Low RoB","+",IF(HLOOKUP($A12,PROBAST!$A$6:$AE$77,58,)="High RoB","-",IF(HLOOKUP($A12,PROBAST!$A$6:$AE$77,58,)="Unclear","?",""))),"")</f>
        <v/>
      </c>
      <c r="G12" s="154" t="str">
        <f>_xlfn.IFNA(IF(HLOOKUP($A12,PROBAST!$A$6:$AE$77,12,)="Low concern","+",IF(HLOOKUP($A12,PROBAST!$A$6:$AE$77,12,)="High concern","-",IF(HLOOKUP($A12,PROBAST!$A$6:$AE$77,12,)="Unclear","?",""))),"")</f>
        <v/>
      </c>
      <c r="H12" s="152" t="str">
        <f>_xlfn.IFNA(IF(HLOOKUP($A12,PROBAST!$A$6:$AE$77,26,)="Low concern","+",IF(HLOOKUP($A12,PROBAST!$A$6:$AE$77,26,)="High concern","-",IF(HLOOKUP($A12,PROBAST!$A$6:$AE$77,26,)="Unclear","?",""))),"")</f>
        <v/>
      </c>
      <c r="I12" s="153" t="str">
        <f>_xlfn.IFNA(IF(HLOOKUP($A12,PROBAST!$A$6:$AE$77,40,)="Low concern","+",IF(HLOOKUP($A12,PROBAST!$A$6:$AE$77,40,)="High concern","-",IF(HLOOKUP($A12,PROBAST!$A$6:$AE$77,40,)="Unclear","?",""))),"")</f>
        <v/>
      </c>
      <c r="J12" s="155" t="str">
        <f t="shared" si="0"/>
        <v/>
      </c>
      <c r="K12" s="156" t="str">
        <f t="shared" si="1"/>
        <v/>
      </c>
      <c r="L12" s="130"/>
      <c r="M12" s="130"/>
      <c r="N12" s="130"/>
      <c r="O12" s="130"/>
      <c r="P12" s="130"/>
      <c r="Q12" s="130"/>
      <c r="R12" s="130"/>
      <c r="S12" s="130"/>
      <c r="T12" s="130"/>
      <c r="U12" s="130"/>
      <c r="V12" s="130"/>
      <c r="W12" s="130"/>
      <c r="X12" s="130"/>
      <c r="Y12" s="130"/>
      <c r="Z12" s="130"/>
      <c r="AA12" s="130"/>
      <c r="AB12" s="130"/>
      <c r="AC12" s="130"/>
      <c r="AD12" s="130"/>
      <c r="AE12" s="130"/>
      <c r="AF12" s="130"/>
      <c r="AG12" s="130"/>
      <c r="AH12" s="130"/>
    </row>
    <row r="13" spans="1:34" s="129" customFormat="1" ht="15" customHeight="1" x14ac:dyDescent="0.2">
      <c r="A13" s="127" t="str">
        <f>CHARMS!AA$6</f>
        <v/>
      </c>
      <c r="B13" s="188" t="str">
        <f>HLOOKUP($A13,CHARMS!$A$6:$CQ$89,1,)</f>
        <v/>
      </c>
      <c r="C13" s="151" t="str">
        <f>_xlfn.IFNA(IF(HLOOKUP($A13,PROBAST!$A$6:$AE$77,11,)="Low RoB","+",IF(HLOOKUP($A13,PROBAST!$A$6:$AE$77,11,)="High RoB","-",IF(HLOOKUP($A13,PROBAST!$A$6:$AE$77,11,)="Unclear","?",""))),"")</f>
        <v/>
      </c>
      <c r="D13" s="152" t="str">
        <f>_xlfn.IFNA(IF(HLOOKUP($A13,PROBAST!$A$6:$AE$77,25,)="Low RoB","+",IF(HLOOKUP($A13,PROBAST!$A$6:$AE$77,25,)="High RoB","-",IF(HLOOKUP($A13,PROBAST!$A$6:$AE$77,25,)="Unclear","?",""))),"")</f>
        <v/>
      </c>
      <c r="E13" s="152" t="str">
        <f>_xlfn.IFNA(IF(HLOOKUP($A13,PROBAST!$A$6:$AE$77,39,)="Low RoB","+",IF(HLOOKUP($A13,PROBAST!$A$6:$AE$77,39,)="High RoB","-",IF(HLOOKUP($A13,PROBAST!$A$6:$AE$77,39,)="Unclear","?",""))),"")</f>
        <v/>
      </c>
      <c r="F13" s="153" t="str">
        <f>_xlfn.IFNA(IF(HLOOKUP($A13,PROBAST!$A$6:$AE$77,58,)="Low RoB","+",IF(HLOOKUP($A13,PROBAST!$A$6:$AE$77,58,)="High RoB","-",IF(HLOOKUP($A13,PROBAST!$A$6:$AE$77,58,)="Unclear","?",""))),"")</f>
        <v/>
      </c>
      <c r="G13" s="154" t="str">
        <f>_xlfn.IFNA(IF(HLOOKUP($A13,PROBAST!$A$6:$AE$77,12,)="Low concern","+",IF(HLOOKUP($A13,PROBAST!$A$6:$AE$77,12,)="High concern","-",IF(HLOOKUP($A13,PROBAST!$A$6:$AE$77,12,)="Unclear","?",""))),"")</f>
        <v/>
      </c>
      <c r="H13" s="152" t="str">
        <f>_xlfn.IFNA(IF(HLOOKUP($A13,PROBAST!$A$6:$AE$77,26,)="Low concern","+",IF(HLOOKUP($A13,PROBAST!$A$6:$AE$77,26,)="High concern","-",IF(HLOOKUP($A13,PROBAST!$A$6:$AE$77,26,)="Unclear","?",""))),"")</f>
        <v/>
      </c>
      <c r="I13" s="153" t="str">
        <f>_xlfn.IFNA(IF(HLOOKUP($A13,PROBAST!$A$6:$AE$77,40,)="Low concern","+",IF(HLOOKUP($A13,PROBAST!$A$6:$AE$77,40,)="High concern","-",IF(HLOOKUP($A13,PROBAST!$A$6:$AE$77,40,)="Unclear","?",""))),"")</f>
        <v/>
      </c>
      <c r="J13" s="155" t="str">
        <f t="shared" si="0"/>
        <v/>
      </c>
      <c r="K13" s="156" t="str">
        <f t="shared" si="1"/>
        <v/>
      </c>
      <c r="L13" s="130"/>
      <c r="M13" s="130"/>
      <c r="N13" s="130"/>
      <c r="O13" s="130"/>
      <c r="P13" s="130"/>
      <c r="Q13" s="130"/>
      <c r="R13" s="130"/>
      <c r="S13" s="130"/>
      <c r="T13" s="130"/>
      <c r="U13" s="130"/>
      <c r="V13" s="130"/>
      <c r="W13" s="130"/>
      <c r="X13" s="130"/>
      <c r="Y13" s="130"/>
      <c r="Z13" s="130"/>
      <c r="AA13" s="130"/>
      <c r="AB13" s="130"/>
      <c r="AC13" s="130"/>
      <c r="AD13" s="130"/>
      <c r="AE13" s="130"/>
      <c r="AF13" s="130"/>
      <c r="AG13" s="130"/>
      <c r="AH13" s="130"/>
    </row>
    <row r="14" spans="1:34" s="129" customFormat="1" ht="15" customHeight="1" x14ac:dyDescent="0.2">
      <c r="A14" s="127" t="str">
        <f>CHARMS!AD$6</f>
        <v/>
      </c>
      <c r="B14" s="188" t="str">
        <f>HLOOKUP($A14,CHARMS!$A$6:$CQ$89,1,)</f>
        <v/>
      </c>
      <c r="C14" s="151" t="str">
        <f>_xlfn.IFNA(IF(HLOOKUP($A14,PROBAST!$A$6:$AE$77,11,)="Low RoB","+",IF(HLOOKUP($A14,PROBAST!$A$6:$AE$77,11,)="High RoB","-",IF(HLOOKUP($A14,PROBAST!$A$6:$AE$77,11,)="Unclear","?",""))),"")</f>
        <v/>
      </c>
      <c r="D14" s="152" t="str">
        <f>_xlfn.IFNA(IF(HLOOKUP($A14,PROBAST!$A$6:$AE$77,25,)="Low RoB","+",IF(HLOOKUP($A14,PROBAST!$A$6:$AE$77,25,)="High RoB","-",IF(HLOOKUP($A14,PROBAST!$A$6:$AE$77,25,)="Unclear","?",""))),"")</f>
        <v/>
      </c>
      <c r="E14" s="152" t="str">
        <f>_xlfn.IFNA(IF(HLOOKUP($A14,PROBAST!$A$6:$AE$77,39,)="Low RoB","+",IF(HLOOKUP($A14,PROBAST!$A$6:$AE$77,39,)="High RoB","-",IF(HLOOKUP($A14,PROBAST!$A$6:$AE$77,39,)="Unclear","?",""))),"")</f>
        <v/>
      </c>
      <c r="F14" s="153" t="str">
        <f>_xlfn.IFNA(IF(HLOOKUP($A14,PROBAST!$A$6:$AE$77,58,)="Low RoB","+",IF(HLOOKUP($A14,PROBAST!$A$6:$AE$77,58,)="High RoB","-",IF(HLOOKUP($A14,PROBAST!$A$6:$AE$77,58,)="Unclear","?",""))),"")</f>
        <v/>
      </c>
      <c r="G14" s="154" t="str">
        <f>_xlfn.IFNA(IF(HLOOKUP($A14,PROBAST!$A$6:$AE$77,12,)="Low concern","+",IF(HLOOKUP($A14,PROBAST!$A$6:$AE$77,12,)="High concern","-",IF(HLOOKUP($A14,PROBAST!$A$6:$AE$77,12,)="Unclear","?",""))),"")</f>
        <v/>
      </c>
      <c r="H14" s="152" t="str">
        <f>_xlfn.IFNA(IF(HLOOKUP($A14,PROBAST!$A$6:$AE$77,26,)="Low concern","+",IF(HLOOKUP($A14,PROBAST!$A$6:$AE$77,26,)="High concern","-",IF(HLOOKUP($A14,PROBAST!$A$6:$AE$77,26,)="Unclear","?",""))),"")</f>
        <v/>
      </c>
      <c r="I14" s="153" t="str">
        <f>_xlfn.IFNA(IF(HLOOKUP($A14,PROBAST!$A$6:$AE$77,40,)="Low concern","+",IF(HLOOKUP($A14,PROBAST!$A$6:$AE$77,40,)="High concern","-",IF(HLOOKUP($A14,PROBAST!$A$6:$AE$77,40,)="Unclear","?",""))),"")</f>
        <v/>
      </c>
      <c r="J14" s="155" t="str">
        <f t="shared" si="0"/>
        <v/>
      </c>
      <c r="K14" s="156" t="str">
        <f t="shared" si="1"/>
        <v/>
      </c>
      <c r="L14" s="130"/>
      <c r="M14" s="130"/>
      <c r="N14" s="130"/>
      <c r="O14" s="130"/>
      <c r="P14" s="130"/>
      <c r="Q14" s="130"/>
      <c r="R14" s="130"/>
      <c r="S14" s="130"/>
      <c r="T14" s="130"/>
      <c r="U14" s="130"/>
      <c r="V14" s="130"/>
      <c r="W14" s="130"/>
      <c r="X14" s="130"/>
      <c r="Y14" s="130"/>
      <c r="Z14" s="130"/>
      <c r="AA14" s="130"/>
      <c r="AB14" s="130"/>
      <c r="AC14" s="130"/>
      <c r="AD14" s="130"/>
      <c r="AE14" s="130"/>
      <c r="AF14" s="130"/>
      <c r="AG14" s="130"/>
      <c r="AH14" s="130"/>
    </row>
    <row r="15" spans="1:34" s="129" customFormat="1" ht="15" customHeight="1" x14ac:dyDescent="0.2">
      <c r="A15" s="127" t="str">
        <f>CHARMS!AG$6</f>
        <v/>
      </c>
      <c r="B15" s="188" t="str">
        <f>HLOOKUP($A15,CHARMS!$A$6:$CQ$89,1,)</f>
        <v/>
      </c>
      <c r="C15" s="151" t="str">
        <f>_xlfn.IFNA(IF(HLOOKUP($A15,PROBAST!$A$6:$AE$77,11,)="Low RoB","+",IF(HLOOKUP($A15,PROBAST!$A$6:$AE$77,11,)="High RoB","-",IF(HLOOKUP($A15,PROBAST!$A$6:$AE$77,11,)="Unclear","?",""))),"")</f>
        <v/>
      </c>
      <c r="D15" s="152" t="str">
        <f>_xlfn.IFNA(IF(HLOOKUP($A15,PROBAST!$A$6:$AE$77,25,)="Low RoB","+",IF(HLOOKUP($A15,PROBAST!$A$6:$AE$77,25,)="High RoB","-",IF(HLOOKUP($A15,PROBAST!$A$6:$AE$77,25,)="Unclear","?",""))),"")</f>
        <v/>
      </c>
      <c r="E15" s="152" t="str">
        <f>_xlfn.IFNA(IF(HLOOKUP($A15,PROBAST!$A$6:$AE$77,39,)="Low RoB","+",IF(HLOOKUP($A15,PROBAST!$A$6:$AE$77,39,)="High RoB","-",IF(HLOOKUP($A15,PROBAST!$A$6:$AE$77,39,)="Unclear","?",""))),"")</f>
        <v/>
      </c>
      <c r="F15" s="153" t="str">
        <f>_xlfn.IFNA(IF(HLOOKUP($A15,PROBAST!$A$6:$AE$77,58,)="Low RoB","+",IF(HLOOKUP($A15,PROBAST!$A$6:$AE$77,58,)="High RoB","-",IF(HLOOKUP($A15,PROBAST!$A$6:$AE$77,58,)="Unclear","?",""))),"")</f>
        <v/>
      </c>
      <c r="G15" s="154" t="str">
        <f>_xlfn.IFNA(IF(HLOOKUP($A15,PROBAST!$A$6:$AE$77,12,)="Low concern","+",IF(HLOOKUP($A15,PROBAST!$A$6:$AE$77,12,)="High concern","-",IF(HLOOKUP($A15,PROBAST!$A$6:$AE$77,12,)="Unclear","?",""))),"")</f>
        <v/>
      </c>
      <c r="H15" s="152" t="str">
        <f>_xlfn.IFNA(IF(HLOOKUP($A15,PROBAST!$A$6:$AE$77,26,)="Low concern","+",IF(HLOOKUP($A15,PROBAST!$A$6:$AE$77,26,)="High concern","-",IF(HLOOKUP($A15,PROBAST!$A$6:$AE$77,26,)="Unclear","?",""))),"")</f>
        <v/>
      </c>
      <c r="I15" s="153" t="str">
        <f>_xlfn.IFNA(IF(HLOOKUP($A15,PROBAST!$A$6:$AE$77,40,)="Low concern","+",IF(HLOOKUP($A15,PROBAST!$A$6:$AE$77,40,)="High concern","-",IF(HLOOKUP($A15,PROBAST!$A$6:$AE$77,40,)="Unclear","?",""))),"")</f>
        <v/>
      </c>
      <c r="J15" s="155" t="str">
        <f t="shared" si="0"/>
        <v/>
      </c>
      <c r="K15" s="156" t="str">
        <f t="shared" si="1"/>
        <v/>
      </c>
      <c r="L15" s="130"/>
      <c r="M15" s="130"/>
      <c r="N15" s="130"/>
      <c r="O15" s="130"/>
      <c r="P15" s="130"/>
      <c r="Q15" s="130"/>
      <c r="R15" s="130"/>
      <c r="S15" s="130"/>
      <c r="T15" s="130"/>
      <c r="U15" s="130"/>
      <c r="V15" s="130"/>
      <c r="W15" s="130"/>
      <c r="X15" s="130"/>
      <c r="Y15" s="130"/>
      <c r="Z15" s="130"/>
      <c r="AA15" s="130"/>
      <c r="AB15" s="130"/>
      <c r="AC15" s="130"/>
      <c r="AD15" s="130"/>
      <c r="AE15" s="130"/>
      <c r="AF15" s="130"/>
      <c r="AG15" s="130"/>
      <c r="AH15" s="130"/>
    </row>
    <row r="16" spans="1:34" s="127" customFormat="1" ht="15" customHeight="1" x14ac:dyDescent="0.2">
      <c r="A16" s="127" t="str">
        <f>CHARMS!AJ$6</f>
        <v/>
      </c>
      <c r="B16" s="188" t="str">
        <f>HLOOKUP($A16,CHARMS!$A$6:$CQ$89,1,)</f>
        <v/>
      </c>
      <c r="C16" s="151" t="str">
        <f>_xlfn.IFNA(IF(HLOOKUP($A16,PROBAST!$A$6:$AE$77,11,)="Low RoB","+",IF(HLOOKUP($A16,PROBAST!$A$6:$AE$77,11,)="High RoB","-",IF(HLOOKUP($A16,PROBAST!$A$6:$AE$77,11,)="Unclear","?",""))),"")</f>
        <v/>
      </c>
      <c r="D16" s="152" t="str">
        <f>_xlfn.IFNA(IF(HLOOKUP($A16,PROBAST!$A$6:$AE$77,25,)="Low RoB","+",IF(HLOOKUP($A16,PROBAST!$A$6:$AE$77,25,)="High RoB","-",IF(HLOOKUP($A16,PROBAST!$A$6:$AE$77,25,)="Unclear","?",""))),"")</f>
        <v/>
      </c>
      <c r="E16" s="152" t="str">
        <f>_xlfn.IFNA(IF(HLOOKUP($A16,PROBAST!$A$6:$AE$77,39,)="Low RoB","+",IF(HLOOKUP($A16,PROBAST!$A$6:$AE$77,39,)="High RoB","-",IF(HLOOKUP($A16,PROBAST!$A$6:$AE$77,39,)="Unclear","?",""))),"")</f>
        <v/>
      </c>
      <c r="F16" s="153" t="str">
        <f>_xlfn.IFNA(IF(HLOOKUP($A16,PROBAST!$A$6:$AE$77,58,)="Low RoB","+",IF(HLOOKUP($A16,PROBAST!$A$6:$AE$77,58,)="High RoB","-",IF(HLOOKUP($A16,PROBAST!$A$6:$AE$77,58,)="Unclear","?",""))),"")</f>
        <v/>
      </c>
      <c r="G16" s="154" t="str">
        <f>_xlfn.IFNA(IF(HLOOKUP($A16,PROBAST!$A$6:$AE$77,12,)="Low concern","+",IF(HLOOKUP($A16,PROBAST!$A$6:$AE$77,12,)="High concern","-",IF(HLOOKUP($A16,PROBAST!$A$6:$AE$77,12,)="Unclear","?",""))),"")</f>
        <v/>
      </c>
      <c r="H16" s="152" t="str">
        <f>_xlfn.IFNA(IF(HLOOKUP($A16,PROBAST!$A$6:$AE$77,26,)="Low concern","+",IF(HLOOKUP($A16,PROBAST!$A$6:$AE$77,26,)="High concern","-",IF(HLOOKUP($A16,PROBAST!$A$6:$AE$77,26,)="Unclear","?",""))),"")</f>
        <v/>
      </c>
      <c r="I16" s="153" t="str">
        <f>_xlfn.IFNA(IF(HLOOKUP($A16,PROBAST!$A$6:$AE$77,40,)="Low concern","+",IF(HLOOKUP($A16,PROBAST!$A$6:$AE$77,40,)="High concern","-",IF(HLOOKUP($A16,PROBAST!$A$6:$AE$77,40,)="Unclear","?",""))),"")</f>
        <v/>
      </c>
      <c r="J16" s="155" t="str">
        <f t="shared" si="0"/>
        <v/>
      </c>
      <c r="K16" s="156" t="str">
        <f t="shared" si="1"/>
        <v/>
      </c>
      <c r="L16" s="157"/>
      <c r="M16" s="126"/>
      <c r="N16" s="126"/>
      <c r="O16" s="126"/>
      <c r="P16" s="126"/>
      <c r="Q16" s="126"/>
      <c r="R16" s="126"/>
      <c r="S16" s="126"/>
      <c r="T16" s="126"/>
      <c r="U16" s="126"/>
      <c r="V16" s="126"/>
      <c r="W16" s="126"/>
      <c r="X16" s="126"/>
      <c r="Y16" s="126"/>
      <c r="Z16" s="126"/>
      <c r="AA16" s="126"/>
      <c r="AB16" s="126"/>
      <c r="AC16" s="126"/>
      <c r="AD16" s="126"/>
      <c r="AE16" s="126"/>
      <c r="AF16" s="126"/>
      <c r="AG16" s="126"/>
      <c r="AH16" s="126"/>
    </row>
    <row r="17" spans="1:34" s="127" customFormat="1" ht="15" customHeight="1" x14ac:dyDescent="0.2">
      <c r="A17" s="127" t="str">
        <f>CHARMS!AM$6</f>
        <v/>
      </c>
      <c r="B17" s="188" t="str">
        <f>HLOOKUP($A17,CHARMS!$A$6:$CQ$89,1,)</f>
        <v/>
      </c>
      <c r="C17" s="151" t="str">
        <f>_xlfn.IFNA(IF(HLOOKUP($A17,PROBAST!$A$6:$AE$77,11,)="Low RoB","+",IF(HLOOKUP($A17,PROBAST!$A$6:$AE$77,11,)="High RoB","-",IF(HLOOKUP($A17,PROBAST!$A$6:$AE$77,11,)="Unclear","?",""))),"")</f>
        <v/>
      </c>
      <c r="D17" s="152" t="str">
        <f>_xlfn.IFNA(IF(HLOOKUP($A17,PROBAST!$A$6:$AE$77,25,)="Low RoB","+",IF(HLOOKUP($A17,PROBAST!$A$6:$AE$77,25,)="High RoB","-",IF(HLOOKUP($A17,PROBAST!$A$6:$AE$77,25,)="Unclear","?",""))),"")</f>
        <v/>
      </c>
      <c r="E17" s="152" t="str">
        <f>_xlfn.IFNA(IF(HLOOKUP($A17,PROBAST!$A$6:$AE$77,39,)="Low RoB","+",IF(HLOOKUP($A17,PROBAST!$A$6:$AE$77,39,)="High RoB","-",IF(HLOOKUP($A17,PROBAST!$A$6:$AE$77,39,)="Unclear","?",""))),"")</f>
        <v/>
      </c>
      <c r="F17" s="153" t="str">
        <f>_xlfn.IFNA(IF(HLOOKUP($A17,PROBAST!$A$6:$AE$77,58,)="Low RoB","+",IF(HLOOKUP($A17,PROBAST!$A$6:$AE$77,58,)="High RoB","-",IF(HLOOKUP($A17,PROBAST!$A$6:$AE$77,58,)="Unclear","?",""))),"")</f>
        <v/>
      </c>
      <c r="G17" s="154" t="str">
        <f>_xlfn.IFNA(IF(HLOOKUP($A17,PROBAST!$A$6:$AE$77,12,)="Low concern","+",IF(HLOOKUP($A17,PROBAST!$A$6:$AE$77,12,)="High concern","-",IF(HLOOKUP($A17,PROBAST!$A$6:$AE$77,12,)="Unclear","?",""))),"")</f>
        <v/>
      </c>
      <c r="H17" s="152" t="str">
        <f>_xlfn.IFNA(IF(HLOOKUP($A17,PROBAST!$A$6:$AE$77,26,)="Low concern","+",IF(HLOOKUP($A17,PROBAST!$A$6:$AE$77,26,)="High concern","-",IF(HLOOKUP($A17,PROBAST!$A$6:$AE$77,26,)="Unclear","?",""))),"")</f>
        <v/>
      </c>
      <c r="I17" s="153" t="str">
        <f>_xlfn.IFNA(IF(HLOOKUP($A17,PROBAST!$A$6:$AE$77,40,)="Low concern","+",IF(HLOOKUP($A17,PROBAST!$A$6:$AE$77,40,)="High concern","-",IF(HLOOKUP($A17,PROBAST!$A$6:$AE$77,40,)="Unclear","?",""))),"")</f>
        <v/>
      </c>
      <c r="J17" s="155" t="str">
        <f t="shared" si="0"/>
        <v/>
      </c>
      <c r="K17" s="156" t="str">
        <f t="shared" si="1"/>
        <v/>
      </c>
      <c r="L17" s="157"/>
      <c r="M17" s="126"/>
      <c r="N17" s="126"/>
      <c r="O17" s="126"/>
      <c r="P17" s="126"/>
      <c r="Q17" s="126"/>
      <c r="R17" s="126"/>
      <c r="S17" s="126"/>
      <c r="T17" s="126"/>
      <c r="U17" s="126"/>
      <c r="V17" s="126"/>
      <c r="W17" s="126"/>
      <c r="X17" s="126"/>
      <c r="Y17" s="126"/>
      <c r="Z17" s="126"/>
      <c r="AA17" s="126"/>
      <c r="AB17" s="126"/>
      <c r="AC17" s="126"/>
      <c r="AD17" s="126"/>
      <c r="AE17" s="126"/>
      <c r="AF17" s="126"/>
      <c r="AG17" s="126"/>
      <c r="AH17" s="126"/>
    </row>
    <row r="18" spans="1:34" s="127" customFormat="1" ht="15" customHeight="1" x14ac:dyDescent="0.2">
      <c r="A18" s="127" t="str">
        <f>CHARMS!AP$6</f>
        <v/>
      </c>
      <c r="B18" s="188" t="str">
        <f>HLOOKUP($A18,CHARMS!$A$6:$CQ$89,1,)</f>
        <v/>
      </c>
      <c r="C18" s="151" t="str">
        <f>_xlfn.IFNA(IF(HLOOKUP($A18,PROBAST!$A$6:$AE$77,11,)="Low RoB","+",IF(HLOOKUP($A18,PROBAST!$A$6:$AE$77,11,)="High RoB","-",IF(HLOOKUP($A18,PROBAST!$A$6:$AE$77,11,)="Unclear","?",""))),"")</f>
        <v/>
      </c>
      <c r="D18" s="152" t="str">
        <f>_xlfn.IFNA(IF(HLOOKUP($A18,PROBAST!$A$6:$AE$77,25,)="Low RoB","+",IF(HLOOKUP($A18,PROBAST!$A$6:$AE$77,25,)="High RoB","-",IF(HLOOKUP($A18,PROBAST!$A$6:$AE$77,25,)="Unclear","?",""))),"")</f>
        <v/>
      </c>
      <c r="E18" s="152" t="str">
        <f>_xlfn.IFNA(IF(HLOOKUP($A18,PROBAST!$A$6:$AE$77,39,)="Low RoB","+",IF(HLOOKUP($A18,PROBAST!$A$6:$AE$77,39,)="High RoB","-",IF(HLOOKUP($A18,PROBAST!$A$6:$AE$77,39,)="Unclear","?",""))),"")</f>
        <v/>
      </c>
      <c r="F18" s="153" t="str">
        <f>_xlfn.IFNA(IF(HLOOKUP($A18,PROBAST!$A$6:$AE$77,58,)="Low RoB","+",IF(HLOOKUP($A18,PROBAST!$A$6:$AE$77,58,)="High RoB","-",IF(HLOOKUP($A18,PROBAST!$A$6:$AE$77,58,)="Unclear","?",""))),"")</f>
        <v/>
      </c>
      <c r="G18" s="154" t="str">
        <f>_xlfn.IFNA(IF(HLOOKUP($A18,PROBAST!$A$6:$AE$77,12,)="Low concern","+",IF(HLOOKUP($A18,PROBAST!$A$6:$AE$77,12,)="High concern","-",IF(HLOOKUP($A18,PROBAST!$A$6:$AE$77,12,)="Unclear","?",""))),"")</f>
        <v/>
      </c>
      <c r="H18" s="152" t="str">
        <f>_xlfn.IFNA(IF(HLOOKUP($A18,PROBAST!$A$6:$AE$77,26,)="Low concern","+",IF(HLOOKUP($A18,PROBAST!$A$6:$AE$77,26,)="High concern","-",IF(HLOOKUP($A18,PROBAST!$A$6:$AE$77,26,)="Unclear","?",""))),"")</f>
        <v/>
      </c>
      <c r="I18" s="153" t="str">
        <f>_xlfn.IFNA(IF(HLOOKUP($A18,PROBAST!$A$6:$AE$77,40,)="Low concern","+",IF(HLOOKUP($A18,PROBAST!$A$6:$AE$77,40,)="High concern","-",IF(HLOOKUP($A18,PROBAST!$A$6:$AE$77,40,)="Unclear","?",""))),"")</f>
        <v/>
      </c>
      <c r="J18" s="155" t="str">
        <f t="shared" si="0"/>
        <v/>
      </c>
      <c r="K18" s="156" t="str">
        <f t="shared" si="1"/>
        <v/>
      </c>
      <c r="L18" s="157"/>
      <c r="M18" s="126"/>
      <c r="N18" s="126"/>
      <c r="O18" s="126"/>
      <c r="P18" s="126"/>
      <c r="Q18" s="126"/>
      <c r="R18" s="126"/>
      <c r="S18" s="126"/>
      <c r="T18" s="126"/>
      <c r="U18" s="126"/>
      <c r="V18" s="126"/>
      <c r="W18" s="126"/>
      <c r="X18" s="126"/>
      <c r="Y18" s="126"/>
      <c r="Z18" s="126"/>
      <c r="AA18" s="126"/>
      <c r="AB18" s="126"/>
      <c r="AC18" s="126"/>
      <c r="AD18" s="126"/>
      <c r="AE18" s="126"/>
      <c r="AF18" s="126"/>
      <c r="AG18" s="126"/>
      <c r="AH18" s="126"/>
    </row>
    <row r="19" spans="1:34" s="127" customFormat="1" ht="15" customHeight="1" x14ac:dyDescent="0.2">
      <c r="A19" s="127" t="str">
        <f>CHARMS!AS$6</f>
        <v/>
      </c>
      <c r="B19" s="188" t="str">
        <f>HLOOKUP($A19,CHARMS!$A$6:$CQ$89,1,)</f>
        <v/>
      </c>
      <c r="C19" s="151" t="str">
        <f>_xlfn.IFNA(IF(HLOOKUP($A19,PROBAST!$A$6:$AE$77,11,)="Low RoB","+",IF(HLOOKUP($A19,PROBAST!$A$6:$AE$77,11,)="High RoB","-",IF(HLOOKUP($A19,PROBAST!$A$6:$AE$77,11,)="Unclear","?",""))),"")</f>
        <v/>
      </c>
      <c r="D19" s="152" t="str">
        <f>_xlfn.IFNA(IF(HLOOKUP($A19,PROBAST!$A$6:$AE$77,25,)="Low RoB","+",IF(HLOOKUP($A19,PROBAST!$A$6:$AE$77,25,)="High RoB","-",IF(HLOOKUP($A19,PROBAST!$A$6:$AE$77,25,)="Unclear","?",""))),"")</f>
        <v/>
      </c>
      <c r="E19" s="152" t="str">
        <f>_xlfn.IFNA(IF(HLOOKUP($A19,PROBAST!$A$6:$AE$77,39,)="Low RoB","+",IF(HLOOKUP($A19,PROBAST!$A$6:$AE$77,39,)="High RoB","-",IF(HLOOKUP($A19,PROBAST!$A$6:$AE$77,39,)="Unclear","?",""))),"")</f>
        <v/>
      </c>
      <c r="F19" s="153" t="str">
        <f>_xlfn.IFNA(IF(HLOOKUP($A19,PROBAST!$A$6:$AE$77,58,)="Low RoB","+",IF(HLOOKUP($A19,PROBAST!$A$6:$AE$77,58,)="High RoB","-",IF(HLOOKUP($A19,PROBAST!$A$6:$AE$77,58,)="Unclear","?",""))),"")</f>
        <v/>
      </c>
      <c r="G19" s="154" t="str">
        <f>_xlfn.IFNA(IF(HLOOKUP($A19,PROBAST!$A$6:$AE$77,12,)="Low concern","+",IF(HLOOKUP($A19,PROBAST!$A$6:$AE$77,12,)="High concern","-",IF(HLOOKUP($A19,PROBAST!$A$6:$AE$77,12,)="Unclear","?",""))),"")</f>
        <v/>
      </c>
      <c r="H19" s="152" t="str">
        <f>_xlfn.IFNA(IF(HLOOKUP($A19,PROBAST!$A$6:$AE$77,26,)="Low concern","+",IF(HLOOKUP($A19,PROBAST!$A$6:$AE$77,26,)="High concern","-",IF(HLOOKUP($A19,PROBAST!$A$6:$AE$77,26,)="Unclear","?",""))),"")</f>
        <v/>
      </c>
      <c r="I19" s="153" t="str">
        <f>_xlfn.IFNA(IF(HLOOKUP($A19,PROBAST!$A$6:$AE$77,40,)="Low concern","+",IF(HLOOKUP($A19,PROBAST!$A$6:$AE$77,40,)="High concern","-",IF(HLOOKUP($A19,PROBAST!$A$6:$AE$77,40,)="Unclear","?",""))),"")</f>
        <v/>
      </c>
      <c r="J19" s="155" t="str">
        <f t="shared" si="0"/>
        <v/>
      </c>
      <c r="K19" s="156" t="str">
        <f t="shared" si="1"/>
        <v/>
      </c>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row>
    <row r="20" spans="1:34" s="127" customFormat="1" ht="15" customHeight="1" x14ac:dyDescent="0.2">
      <c r="A20" s="127" t="str">
        <f>CHARMS!AV$6</f>
        <v/>
      </c>
      <c r="B20" s="188" t="str">
        <f>HLOOKUP($A20,CHARMS!$A$6:$CQ$89,1,)</f>
        <v/>
      </c>
      <c r="C20" s="151" t="str">
        <f>_xlfn.IFNA(IF(HLOOKUP($A20,PROBAST!$A$6:$AE$77,11,)="Low RoB","+",IF(HLOOKUP($A20,PROBAST!$A$6:$AE$77,11,)="High RoB","-",IF(HLOOKUP($A20,PROBAST!$A$6:$AE$77,11,)="Unclear","?",""))),"")</f>
        <v/>
      </c>
      <c r="D20" s="152" t="str">
        <f>_xlfn.IFNA(IF(HLOOKUP($A20,PROBAST!$A$6:$AE$77,25,)="Low RoB","+",IF(HLOOKUP($A20,PROBAST!$A$6:$AE$77,25,)="High RoB","-",IF(HLOOKUP($A20,PROBAST!$A$6:$AE$77,25,)="Unclear","?",""))),"")</f>
        <v/>
      </c>
      <c r="E20" s="152" t="str">
        <f>_xlfn.IFNA(IF(HLOOKUP($A20,PROBAST!$A$6:$AE$77,39,)="Low RoB","+",IF(HLOOKUP($A20,PROBAST!$A$6:$AE$77,39,)="High RoB","-",IF(HLOOKUP($A20,PROBAST!$A$6:$AE$77,39,)="Unclear","?",""))),"")</f>
        <v/>
      </c>
      <c r="F20" s="153" t="str">
        <f>_xlfn.IFNA(IF(HLOOKUP($A20,PROBAST!$A$6:$AE$77,58,)="Low RoB","+",IF(HLOOKUP($A20,PROBAST!$A$6:$AE$77,58,)="High RoB","-",IF(HLOOKUP($A20,PROBAST!$A$6:$AE$77,58,)="Unclear","?",""))),"")</f>
        <v/>
      </c>
      <c r="G20" s="154" t="str">
        <f>_xlfn.IFNA(IF(HLOOKUP($A20,PROBAST!$A$6:$AE$77,12,)="Low concern","+",IF(HLOOKUP($A20,PROBAST!$A$6:$AE$77,12,)="High concern","-",IF(HLOOKUP($A20,PROBAST!$A$6:$AE$77,12,)="Unclear","?",""))),"")</f>
        <v/>
      </c>
      <c r="H20" s="152" t="str">
        <f>_xlfn.IFNA(IF(HLOOKUP($A20,PROBAST!$A$6:$AE$77,26,)="Low concern","+",IF(HLOOKUP($A20,PROBAST!$A$6:$AE$77,26,)="High concern","-",IF(HLOOKUP($A20,PROBAST!$A$6:$AE$77,26,)="Unclear","?",""))),"")</f>
        <v/>
      </c>
      <c r="I20" s="153" t="str">
        <f>_xlfn.IFNA(IF(HLOOKUP($A20,PROBAST!$A$6:$AE$77,40,)="Low concern","+",IF(HLOOKUP($A20,PROBAST!$A$6:$AE$77,40,)="High concern","-",IF(HLOOKUP($A20,PROBAST!$A$6:$AE$77,40,)="Unclear","?",""))),"")</f>
        <v/>
      </c>
      <c r="J20" s="155" t="str">
        <f t="shared" si="0"/>
        <v/>
      </c>
      <c r="K20" s="156" t="str">
        <f t="shared" si="1"/>
        <v/>
      </c>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row>
    <row r="21" spans="1:34" s="127" customFormat="1" ht="15" customHeight="1" x14ac:dyDescent="0.2">
      <c r="A21" s="127" t="str">
        <f>CHARMS!AY$6</f>
        <v/>
      </c>
      <c r="B21" s="188" t="str">
        <f>HLOOKUP($A21,CHARMS!$A$6:$CQ$89,1,)</f>
        <v/>
      </c>
      <c r="C21" s="151" t="str">
        <f>_xlfn.IFNA(IF(HLOOKUP($A21,PROBAST!$A$6:$AE$77,11,)="Low RoB","+",IF(HLOOKUP($A21,PROBAST!$A$6:$AE$77,11,)="High RoB","-",IF(HLOOKUP($A21,PROBAST!$A$6:$AE$77,11,)="Unclear","?",""))),"")</f>
        <v/>
      </c>
      <c r="D21" s="152" t="str">
        <f>_xlfn.IFNA(IF(HLOOKUP($A21,PROBAST!$A$6:$AE$77,25,)="Low RoB","+",IF(HLOOKUP($A21,PROBAST!$A$6:$AE$77,25,)="High RoB","-",IF(HLOOKUP($A21,PROBAST!$A$6:$AE$77,25,)="Unclear","?",""))),"")</f>
        <v/>
      </c>
      <c r="E21" s="152" t="str">
        <f>_xlfn.IFNA(IF(HLOOKUP($A21,PROBAST!$A$6:$AE$77,39,)="Low RoB","+",IF(HLOOKUP($A21,PROBAST!$A$6:$AE$77,39,)="High RoB","-",IF(HLOOKUP($A21,PROBAST!$A$6:$AE$77,39,)="Unclear","?",""))),"")</f>
        <v/>
      </c>
      <c r="F21" s="153" t="str">
        <f>_xlfn.IFNA(IF(HLOOKUP($A21,PROBAST!$A$6:$AE$77,58,)="Low RoB","+",IF(HLOOKUP($A21,PROBAST!$A$6:$AE$77,58,)="High RoB","-",IF(HLOOKUP($A21,PROBAST!$A$6:$AE$77,58,)="Unclear","?",""))),"")</f>
        <v/>
      </c>
      <c r="G21" s="154" t="str">
        <f>_xlfn.IFNA(IF(HLOOKUP($A21,PROBAST!$A$6:$AE$77,12,)="Low concern","+",IF(HLOOKUP($A21,PROBAST!$A$6:$AE$77,12,)="High concern","-",IF(HLOOKUP($A21,PROBAST!$A$6:$AE$77,12,)="Unclear","?",""))),"")</f>
        <v/>
      </c>
      <c r="H21" s="152" t="str">
        <f>_xlfn.IFNA(IF(HLOOKUP($A21,PROBAST!$A$6:$AE$77,26,)="Low concern","+",IF(HLOOKUP($A21,PROBAST!$A$6:$AE$77,26,)="High concern","-",IF(HLOOKUP($A21,PROBAST!$A$6:$AE$77,26,)="Unclear","?",""))),"")</f>
        <v/>
      </c>
      <c r="I21" s="153" t="str">
        <f>_xlfn.IFNA(IF(HLOOKUP($A21,PROBAST!$A$6:$AE$77,40,)="Low concern","+",IF(HLOOKUP($A21,PROBAST!$A$6:$AE$77,40,)="High concern","-",IF(HLOOKUP($A21,PROBAST!$A$6:$AE$77,40,)="Unclear","?",""))),"")</f>
        <v/>
      </c>
      <c r="J21" s="155" t="str">
        <f t="shared" si="0"/>
        <v/>
      </c>
      <c r="K21" s="156" t="str">
        <f t="shared" si="1"/>
        <v/>
      </c>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row>
    <row r="22" spans="1:34" s="127" customFormat="1" ht="15" customHeight="1" x14ac:dyDescent="0.2">
      <c r="A22" s="127" t="str">
        <f>CHARMS!BB$6</f>
        <v/>
      </c>
      <c r="B22" s="188" t="str">
        <f>HLOOKUP($A22,CHARMS!$A$6:$CQ$89,1,)</f>
        <v/>
      </c>
      <c r="C22" s="151" t="str">
        <f>_xlfn.IFNA(IF(HLOOKUP($A22,PROBAST!$A$6:$AE$77,11,)="Low RoB","+",IF(HLOOKUP($A22,PROBAST!$A$6:$AE$77,11,)="High RoB","-",IF(HLOOKUP($A22,PROBAST!$A$6:$AE$77,11,)="Unclear","?",""))),"")</f>
        <v/>
      </c>
      <c r="D22" s="152" t="str">
        <f>_xlfn.IFNA(IF(HLOOKUP($A22,PROBAST!$A$6:$AE$77,25,)="Low RoB","+",IF(HLOOKUP($A22,PROBAST!$A$6:$AE$77,25,)="High RoB","-",IF(HLOOKUP($A22,PROBAST!$A$6:$AE$77,25,)="Unclear","?",""))),"")</f>
        <v/>
      </c>
      <c r="E22" s="152" t="str">
        <f>_xlfn.IFNA(IF(HLOOKUP($A22,PROBAST!$A$6:$AE$77,39,)="Low RoB","+",IF(HLOOKUP($A22,PROBAST!$A$6:$AE$77,39,)="High RoB","-",IF(HLOOKUP($A22,PROBAST!$A$6:$AE$77,39,)="Unclear","?",""))),"")</f>
        <v/>
      </c>
      <c r="F22" s="153" t="str">
        <f>_xlfn.IFNA(IF(HLOOKUP($A22,PROBAST!$A$6:$AE$77,58,)="Low RoB","+",IF(HLOOKUP($A22,PROBAST!$A$6:$AE$77,58,)="High RoB","-",IF(HLOOKUP($A22,PROBAST!$A$6:$AE$77,58,)="Unclear","?",""))),"")</f>
        <v/>
      </c>
      <c r="G22" s="154" t="str">
        <f>_xlfn.IFNA(IF(HLOOKUP($A22,PROBAST!$A$6:$AE$77,12,)="Low concern","+",IF(HLOOKUP($A22,PROBAST!$A$6:$AE$77,12,)="High concern","-",IF(HLOOKUP($A22,PROBAST!$A$6:$AE$77,12,)="Unclear","?",""))),"")</f>
        <v/>
      </c>
      <c r="H22" s="152" t="str">
        <f>_xlfn.IFNA(IF(HLOOKUP($A22,PROBAST!$A$6:$AE$77,26,)="Low concern","+",IF(HLOOKUP($A22,PROBAST!$A$6:$AE$77,26,)="High concern","-",IF(HLOOKUP($A22,PROBAST!$A$6:$AE$77,26,)="Unclear","?",""))),"")</f>
        <v/>
      </c>
      <c r="I22" s="153" t="str">
        <f>_xlfn.IFNA(IF(HLOOKUP($A22,PROBAST!$A$6:$AE$77,40,)="Low concern","+",IF(HLOOKUP($A22,PROBAST!$A$6:$AE$77,40,)="High concern","-",IF(HLOOKUP($A22,PROBAST!$A$6:$AE$77,40,)="Unclear","?",""))),"")</f>
        <v/>
      </c>
      <c r="J22" s="155" t="str">
        <f t="shared" si="0"/>
        <v/>
      </c>
      <c r="K22" s="156" t="str">
        <f t="shared" si="1"/>
        <v/>
      </c>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row>
    <row r="23" spans="1:34" s="127" customFormat="1" ht="15" customHeight="1" x14ac:dyDescent="0.2">
      <c r="A23" s="127" t="str">
        <f>CHARMS!BE$6</f>
        <v/>
      </c>
      <c r="B23" s="188" t="str">
        <f>HLOOKUP($A23,CHARMS!$A$6:$CQ$89,1,)</f>
        <v/>
      </c>
      <c r="C23" s="151" t="str">
        <f>_xlfn.IFNA(IF(HLOOKUP($A23,PROBAST!$A$6:$AE$77,11,)="Low RoB","+",IF(HLOOKUP($A23,PROBAST!$A$6:$AE$77,11,)="High RoB","-",IF(HLOOKUP($A23,PROBAST!$A$6:$AE$77,11,)="Unclear","?",""))),"")</f>
        <v/>
      </c>
      <c r="D23" s="152" t="str">
        <f>_xlfn.IFNA(IF(HLOOKUP($A23,PROBAST!$A$6:$AE$77,25,)="Low RoB","+",IF(HLOOKUP($A23,PROBAST!$A$6:$AE$77,25,)="High RoB","-",IF(HLOOKUP($A23,PROBAST!$A$6:$AE$77,25,)="Unclear","?",""))),"")</f>
        <v/>
      </c>
      <c r="E23" s="152" t="str">
        <f>_xlfn.IFNA(IF(HLOOKUP($A23,PROBAST!$A$6:$AE$77,39,)="Low RoB","+",IF(HLOOKUP($A23,PROBAST!$A$6:$AE$77,39,)="High RoB","-",IF(HLOOKUP($A23,PROBAST!$A$6:$AE$77,39,)="Unclear","?",""))),"")</f>
        <v/>
      </c>
      <c r="F23" s="153" t="str">
        <f>_xlfn.IFNA(IF(HLOOKUP($A23,PROBAST!$A$6:$AE$77,58,)="Low RoB","+",IF(HLOOKUP($A23,PROBAST!$A$6:$AE$77,58,)="High RoB","-",IF(HLOOKUP($A23,PROBAST!$A$6:$AE$77,58,)="Unclear","?",""))),"")</f>
        <v/>
      </c>
      <c r="G23" s="154" t="str">
        <f>_xlfn.IFNA(IF(HLOOKUP($A23,PROBAST!$A$6:$AE$77,12,)="Low concern","+",IF(HLOOKUP($A23,PROBAST!$A$6:$AE$77,12,)="High concern","-",IF(HLOOKUP($A23,PROBAST!$A$6:$AE$77,12,)="Unclear","?",""))),"")</f>
        <v/>
      </c>
      <c r="H23" s="152" t="str">
        <f>_xlfn.IFNA(IF(HLOOKUP($A23,PROBAST!$A$6:$AE$77,26,)="Low concern","+",IF(HLOOKUP($A23,PROBAST!$A$6:$AE$77,26,)="High concern","-",IF(HLOOKUP($A23,PROBAST!$A$6:$AE$77,26,)="Unclear","?",""))),"")</f>
        <v/>
      </c>
      <c r="I23" s="153" t="str">
        <f>_xlfn.IFNA(IF(HLOOKUP($A23,PROBAST!$A$6:$AE$77,40,)="Low concern","+",IF(HLOOKUP($A23,PROBAST!$A$6:$AE$77,40,)="High concern","-",IF(HLOOKUP($A23,PROBAST!$A$6:$AE$77,40,)="Unclear","?",""))),"")</f>
        <v/>
      </c>
      <c r="J23" s="155" t="str">
        <f t="shared" si="0"/>
        <v/>
      </c>
      <c r="K23" s="156" t="str">
        <f t="shared" si="1"/>
        <v/>
      </c>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row>
    <row r="24" spans="1:34" s="127" customFormat="1" ht="15" customHeight="1" x14ac:dyDescent="0.2">
      <c r="A24" s="127" t="str">
        <f>CHARMS!BH$6</f>
        <v/>
      </c>
      <c r="B24" s="188" t="str">
        <f>HLOOKUP($A24,CHARMS!$A$6:$CQ$89,1,)</f>
        <v/>
      </c>
      <c r="C24" s="151" t="str">
        <f>_xlfn.IFNA(IF(HLOOKUP($A24,PROBAST!$A$6:$AE$77,11,)="Low RoB","+",IF(HLOOKUP($A24,PROBAST!$A$6:$AE$77,11,)="High RoB","-",IF(HLOOKUP($A24,PROBAST!$A$6:$AE$77,11,)="Unclear","?",""))),"")</f>
        <v/>
      </c>
      <c r="D24" s="152" t="str">
        <f>_xlfn.IFNA(IF(HLOOKUP($A24,PROBAST!$A$6:$AE$77,25,)="Low RoB","+",IF(HLOOKUP($A24,PROBAST!$A$6:$AE$77,25,)="High RoB","-",IF(HLOOKUP($A24,PROBAST!$A$6:$AE$77,25,)="Unclear","?",""))),"")</f>
        <v/>
      </c>
      <c r="E24" s="152" t="str">
        <f>_xlfn.IFNA(IF(HLOOKUP($A24,PROBAST!$A$6:$AE$77,39,)="Low RoB","+",IF(HLOOKUP($A24,PROBAST!$A$6:$AE$77,39,)="High RoB","-",IF(HLOOKUP($A24,PROBAST!$A$6:$AE$77,39,)="Unclear","?",""))),"")</f>
        <v/>
      </c>
      <c r="F24" s="153" t="str">
        <f>_xlfn.IFNA(IF(HLOOKUP($A24,PROBAST!$A$6:$AE$77,58,)="Low RoB","+",IF(HLOOKUP($A24,PROBAST!$A$6:$AE$77,58,)="High RoB","-",IF(HLOOKUP($A24,PROBAST!$A$6:$AE$77,58,)="Unclear","?",""))),"")</f>
        <v/>
      </c>
      <c r="G24" s="154" t="str">
        <f>_xlfn.IFNA(IF(HLOOKUP($A24,PROBAST!$A$6:$AE$77,12,)="Low concern","+",IF(HLOOKUP($A24,PROBAST!$A$6:$AE$77,12,)="High concern","-",IF(HLOOKUP($A24,PROBAST!$A$6:$AE$77,12,)="Unclear","?",""))),"")</f>
        <v/>
      </c>
      <c r="H24" s="152" t="str">
        <f>_xlfn.IFNA(IF(HLOOKUP($A24,PROBAST!$A$6:$AE$77,26,)="Low concern","+",IF(HLOOKUP($A24,PROBAST!$A$6:$AE$77,26,)="High concern","-",IF(HLOOKUP($A24,PROBAST!$A$6:$AE$77,26,)="Unclear","?",""))),"")</f>
        <v/>
      </c>
      <c r="I24" s="153" t="str">
        <f>_xlfn.IFNA(IF(HLOOKUP($A24,PROBAST!$A$6:$AE$77,40,)="Low concern","+",IF(HLOOKUP($A24,PROBAST!$A$6:$AE$77,40,)="High concern","-",IF(HLOOKUP($A24,PROBAST!$A$6:$AE$77,40,)="Unclear","?",""))),"")</f>
        <v/>
      </c>
      <c r="J24" s="155" t="str">
        <f t="shared" si="0"/>
        <v/>
      </c>
      <c r="K24" s="156" t="str">
        <f t="shared" si="1"/>
        <v/>
      </c>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row>
    <row r="25" spans="1:34" s="127" customFormat="1" ht="15" customHeight="1" x14ac:dyDescent="0.2">
      <c r="A25" s="127" t="str">
        <f>CHARMS!BK$6</f>
        <v/>
      </c>
      <c r="B25" s="188" t="str">
        <f>HLOOKUP($A25,CHARMS!$A$6:$CQ$89,1,)</f>
        <v/>
      </c>
      <c r="C25" s="151" t="str">
        <f>_xlfn.IFNA(IF(HLOOKUP($A25,PROBAST!$A$6:$AE$77,11,)="Low RoB","+",IF(HLOOKUP($A25,PROBAST!$A$6:$AE$77,11,)="High RoB","-",IF(HLOOKUP($A25,PROBAST!$A$6:$AE$77,11,)="Unclear","?",""))),"")</f>
        <v/>
      </c>
      <c r="D25" s="152" t="str">
        <f>_xlfn.IFNA(IF(HLOOKUP($A25,PROBAST!$A$6:$AE$77,25,)="Low RoB","+",IF(HLOOKUP($A25,PROBAST!$A$6:$AE$77,25,)="High RoB","-",IF(HLOOKUP($A25,PROBAST!$A$6:$AE$77,25,)="Unclear","?",""))),"")</f>
        <v/>
      </c>
      <c r="E25" s="152" t="str">
        <f>_xlfn.IFNA(IF(HLOOKUP($A25,PROBAST!$A$6:$AE$77,39,)="Low RoB","+",IF(HLOOKUP($A25,PROBAST!$A$6:$AE$77,39,)="High RoB","-",IF(HLOOKUP($A25,PROBAST!$A$6:$AE$77,39,)="Unclear","?",""))),"")</f>
        <v/>
      </c>
      <c r="F25" s="153" t="str">
        <f>_xlfn.IFNA(IF(HLOOKUP($A25,PROBAST!$A$6:$AE$77,58,)="Low RoB","+",IF(HLOOKUP($A25,PROBAST!$A$6:$AE$77,58,)="High RoB","-",IF(HLOOKUP($A25,PROBAST!$A$6:$AE$77,58,)="Unclear","?",""))),"")</f>
        <v/>
      </c>
      <c r="G25" s="154" t="str">
        <f>_xlfn.IFNA(IF(HLOOKUP($A25,PROBAST!$A$6:$AE$77,12,)="Low concern","+",IF(HLOOKUP($A25,PROBAST!$A$6:$AE$77,12,)="High concern","-",IF(HLOOKUP($A25,PROBAST!$A$6:$AE$77,12,)="Unclear","?",""))),"")</f>
        <v/>
      </c>
      <c r="H25" s="152" t="str">
        <f>_xlfn.IFNA(IF(HLOOKUP($A25,PROBAST!$A$6:$AE$77,26,)="Low concern","+",IF(HLOOKUP($A25,PROBAST!$A$6:$AE$77,26,)="High concern","-",IF(HLOOKUP($A25,PROBAST!$A$6:$AE$77,26,)="Unclear","?",""))),"")</f>
        <v/>
      </c>
      <c r="I25" s="153" t="str">
        <f>_xlfn.IFNA(IF(HLOOKUP($A25,PROBAST!$A$6:$AE$77,40,)="Low concern","+",IF(HLOOKUP($A25,PROBAST!$A$6:$AE$77,40,)="High concern","-",IF(HLOOKUP($A25,PROBAST!$A$6:$AE$77,40,)="Unclear","?",""))),"")</f>
        <v/>
      </c>
      <c r="J25" s="155" t="str">
        <f t="shared" si="0"/>
        <v/>
      </c>
      <c r="K25" s="156" t="str">
        <f t="shared" si="1"/>
        <v/>
      </c>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row>
    <row r="26" spans="1:34" s="127" customFormat="1" ht="15" customHeight="1" x14ac:dyDescent="0.2">
      <c r="A26" s="127" t="str">
        <f>CHARMS!BN$6</f>
        <v/>
      </c>
      <c r="B26" s="188" t="str">
        <f>HLOOKUP($A26,CHARMS!$A$6:$CQ$89,1,)</f>
        <v/>
      </c>
      <c r="C26" s="151" t="str">
        <f>_xlfn.IFNA(IF(HLOOKUP($A26,PROBAST!$A$6:$AE$77,11,)="Low RoB","+",IF(HLOOKUP($A26,PROBAST!$A$6:$AE$77,11,)="High RoB","-",IF(HLOOKUP($A26,PROBAST!$A$6:$AE$77,11,)="Unclear","?",""))),"")</f>
        <v/>
      </c>
      <c r="D26" s="152" t="str">
        <f>_xlfn.IFNA(IF(HLOOKUP($A26,PROBAST!$A$6:$AE$77,25,)="Low RoB","+",IF(HLOOKUP($A26,PROBAST!$A$6:$AE$77,25,)="High RoB","-",IF(HLOOKUP($A26,PROBAST!$A$6:$AE$77,25,)="Unclear","?",""))),"")</f>
        <v/>
      </c>
      <c r="E26" s="152" t="str">
        <f>_xlfn.IFNA(IF(HLOOKUP($A26,PROBAST!$A$6:$AE$77,39,)="Low RoB","+",IF(HLOOKUP($A26,PROBAST!$A$6:$AE$77,39,)="High RoB","-",IF(HLOOKUP($A26,PROBAST!$A$6:$AE$77,39,)="Unclear","?",""))),"")</f>
        <v/>
      </c>
      <c r="F26" s="153" t="str">
        <f>_xlfn.IFNA(IF(HLOOKUP($A26,PROBAST!$A$6:$AE$77,58,)="Low RoB","+",IF(HLOOKUP($A26,PROBAST!$A$6:$AE$77,58,)="High RoB","-",IF(HLOOKUP($A26,PROBAST!$A$6:$AE$77,58,)="Unclear","?",""))),"")</f>
        <v/>
      </c>
      <c r="G26" s="154" t="str">
        <f>_xlfn.IFNA(IF(HLOOKUP($A26,PROBAST!$A$6:$AE$77,12,)="Low concern","+",IF(HLOOKUP($A26,PROBAST!$A$6:$AE$77,12,)="High concern","-",IF(HLOOKUP($A26,PROBAST!$A$6:$AE$77,12,)="Unclear","?",""))),"")</f>
        <v/>
      </c>
      <c r="H26" s="152" t="str">
        <f>_xlfn.IFNA(IF(HLOOKUP($A26,PROBAST!$A$6:$AE$77,26,)="Low concern","+",IF(HLOOKUP($A26,PROBAST!$A$6:$AE$77,26,)="High concern","-",IF(HLOOKUP($A26,PROBAST!$A$6:$AE$77,26,)="Unclear","?",""))),"")</f>
        <v/>
      </c>
      <c r="I26" s="153" t="str">
        <f>_xlfn.IFNA(IF(HLOOKUP($A26,PROBAST!$A$6:$AE$77,40,)="Low concern","+",IF(HLOOKUP($A26,PROBAST!$A$6:$AE$77,40,)="High concern","-",IF(HLOOKUP($A26,PROBAST!$A$6:$AE$77,40,)="Unclear","?",""))),"")</f>
        <v/>
      </c>
      <c r="J26" s="155" t="str">
        <f t="shared" si="0"/>
        <v/>
      </c>
      <c r="K26" s="156" t="str">
        <f t="shared" si="1"/>
        <v/>
      </c>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row>
    <row r="27" spans="1:34" s="127" customFormat="1" ht="15" customHeight="1" x14ac:dyDescent="0.2">
      <c r="A27" s="127" t="str">
        <f>CHARMS!BQ$6</f>
        <v/>
      </c>
      <c r="B27" s="188" t="str">
        <f>HLOOKUP($A27,CHARMS!$A$6:$CQ$89,1,)</f>
        <v/>
      </c>
      <c r="C27" s="151" t="str">
        <f>_xlfn.IFNA(IF(HLOOKUP($A27,PROBAST!$A$6:$AE$77,11,)="Low RoB","+",IF(HLOOKUP($A27,PROBAST!$A$6:$AE$77,11,)="High RoB","-",IF(HLOOKUP($A27,PROBAST!$A$6:$AE$77,11,)="Unclear","?",""))),"")</f>
        <v/>
      </c>
      <c r="D27" s="152" t="str">
        <f>_xlfn.IFNA(IF(HLOOKUP($A27,PROBAST!$A$6:$AE$77,25,)="Low RoB","+",IF(HLOOKUP($A27,PROBAST!$A$6:$AE$77,25,)="High RoB","-",IF(HLOOKUP($A27,PROBAST!$A$6:$AE$77,25,)="Unclear","?",""))),"")</f>
        <v/>
      </c>
      <c r="E27" s="152" t="str">
        <f>_xlfn.IFNA(IF(HLOOKUP($A27,PROBAST!$A$6:$AE$77,39,)="Low RoB","+",IF(HLOOKUP($A27,PROBAST!$A$6:$AE$77,39,)="High RoB","-",IF(HLOOKUP($A27,PROBAST!$A$6:$AE$77,39,)="Unclear","?",""))),"")</f>
        <v/>
      </c>
      <c r="F27" s="153" t="str">
        <f>_xlfn.IFNA(IF(HLOOKUP($A27,PROBAST!$A$6:$AE$77,58,)="Low RoB","+",IF(HLOOKUP($A27,PROBAST!$A$6:$AE$77,58,)="High RoB","-",IF(HLOOKUP($A27,PROBAST!$A$6:$AE$77,58,)="Unclear","?",""))),"")</f>
        <v/>
      </c>
      <c r="G27" s="154" t="str">
        <f>_xlfn.IFNA(IF(HLOOKUP($A27,PROBAST!$A$6:$AE$77,12,)="Low concern","+",IF(HLOOKUP($A27,PROBAST!$A$6:$AE$77,12,)="High concern","-",IF(HLOOKUP($A27,PROBAST!$A$6:$AE$77,12,)="Unclear","?",""))),"")</f>
        <v/>
      </c>
      <c r="H27" s="152" t="str">
        <f>_xlfn.IFNA(IF(HLOOKUP($A27,PROBAST!$A$6:$AE$77,26,)="Low concern","+",IF(HLOOKUP($A27,PROBAST!$A$6:$AE$77,26,)="High concern","-",IF(HLOOKUP($A27,PROBAST!$A$6:$AE$77,26,)="Unclear","?",""))),"")</f>
        <v/>
      </c>
      <c r="I27" s="153" t="str">
        <f>_xlfn.IFNA(IF(HLOOKUP($A27,PROBAST!$A$6:$AE$77,40,)="Low concern","+",IF(HLOOKUP($A27,PROBAST!$A$6:$AE$77,40,)="High concern","-",IF(HLOOKUP($A27,PROBAST!$A$6:$AE$77,40,)="Unclear","?",""))),"")</f>
        <v/>
      </c>
      <c r="J27" s="155" t="str">
        <f t="shared" si="0"/>
        <v/>
      </c>
      <c r="K27" s="156" t="str">
        <f t="shared" si="1"/>
        <v/>
      </c>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row>
    <row r="28" spans="1:34" s="127" customFormat="1" ht="15" customHeight="1" x14ac:dyDescent="0.2">
      <c r="A28" s="127" t="str">
        <f>CHARMS!BT$6</f>
        <v/>
      </c>
      <c r="B28" s="188" t="str">
        <f>HLOOKUP($A28,CHARMS!$A$6:$CQ$89,1,)</f>
        <v/>
      </c>
      <c r="C28" s="151" t="str">
        <f>_xlfn.IFNA(IF(HLOOKUP($A28,PROBAST!$A$6:$AE$77,11,)="Low RoB","+",IF(HLOOKUP($A28,PROBAST!$A$6:$AE$77,11,)="High RoB","-",IF(HLOOKUP($A28,PROBAST!$A$6:$AE$77,11,)="Unclear","?",""))),"")</f>
        <v/>
      </c>
      <c r="D28" s="152" t="str">
        <f>_xlfn.IFNA(IF(HLOOKUP($A28,PROBAST!$A$6:$AE$77,25,)="Low RoB","+",IF(HLOOKUP($A28,PROBAST!$A$6:$AE$77,25,)="High RoB","-",IF(HLOOKUP($A28,PROBAST!$A$6:$AE$77,25,)="Unclear","?",""))),"")</f>
        <v/>
      </c>
      <c r="E28" s="152" t="str">
        <f>_xlfn.IFNA(IF(HLOOKUP($A28,PROBAST!$A$6:$AE$77,39,)="Low RoB","+",IF(HLOOKUP($A28,PROBAST!$A$6:$AE$77,39,)="High RoB","-",IF(HLOOKUP($A28,PROBAST!$A$6:$AE$77,39,)="Unclear","?",""))),"")</f>
        <v/>
      </c>
      <c r="F28" s="153" t="str">
        <f>_xlfn.IFNA(IF(HLOOKUP($A28,PROBAST!$A$6:$AE$77,58,)="Low RoB","+",IF(HLOOKUP($A28,PROBAST!$A$6:$AE$77,58,)="High RoB","-",IF(HLOOKUP($A28,PROBAST!$A$6:$AE$77,58,)="Unclear","?",""))),"")</f>
        <v/>
      </c>
      <c r="G28" s="154" t="str">
        <f>_xlfn.IFNA(IF(HLOOKUP($A28,PROBAST!$A$6:$AE$77,12,)="Low concern","+",IF(HLOOKUP($A28,PROBAST!$A$6:$AE$77,12,)="High concern","-",IF(HLOOKUP($A28,PROBAST!$A$6:$AE$77,12,)="Unclear","?",""))),"")</f>
        <v/>
      </c>
      <c r="H28" s="152" t="str">
        <f>_xlfn.IFNA(IF(HLOOKUP($A28,PROBAST!$A$6:$AE$77,26,)="Low concern","+",IF(HLOOKUP($A28,PROBAST!$A$6:$AE$77,26,)="High concern","-",IF(HLOOKUP($A28,PROBAST!$A$6:$AE$77,26,)="Unclear","?",""))),"")</f>
        <v/>
      </c>
      <c r="I28" s="153" t="str">
        <f>_xlfn.IFNA(IF(HLOOKUP($A28,PROBAST!$A$6:$AE$77,40,)="Low concern","+",IF(HLOOKUP($A28,PROBAST!$A$6:$AE$77,40,)="High concern","-",IF(HLOOKUP($A28,PROBAST!$A$6:$AE$77,40,)="Unclear","?",""))),"")</f>
        <v/>
      </c>
      <c r="J28" s="155" t="str">
        <f t="shared" si="0"/>
        <v/>
      </c>
      <c r="K28" s="156" t="str">
        <f t="shared" si="1"/>
        <v/>
      </c>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row>
    <row r="29" spans="1:34" s="127" customFormat="1" ht="15" customHeight="1" x14ac:dyDescent="0.2">
      <c r="A29" s="127" t="str">
        <f>CHARMS!BW$6</f>
        <v/>
      </c>
      <c r="B29" s="188" t="str">
        <f>HLOOKUP($A29,CHARMS!$A$6:$CQ$89,1,)</f>
        <v/>
      </c>
      <c r="C29" s="151" t="str">
        <f>_xlfn.IFNA(IF(HLOOKUP($A29,PROBAST!$A$6:$AE$77,11,)="Low RoB","+",IF(HLOOKUP($A29,PROBAST!$A$6:$AE$77,11,)="High RoB","-",IF(HLOOKUP($A29,PROBAST!$A$6:$AE$77,11,)="Unclear","?",""))),"")</f>
        <v/>
      </c>
      <c r="D29" s="152" t="str">
        <f>_xlfn.IFNA(IF(HLOOKUP($A29,PROBAST!$A$6:$AE$77,25,)="Low RoB","+",IF(HLOOKUP($A29,PROBAST!$A$6:$AE$77,25,)="High RoB","-",IF(HLOOKUP($A29,PROBAST!$A$6:$AE$77,25,)="Unclear","?",""))),"")</f>
        <v/>
      </c>
      <c r="E29" s="152" t="str">
        <f>_xlfn.IFNA(IF(HLOOKUP($A29,PROBAST!$A$6:$AE$77,39,)="Low RoB","+",IF(HLOOKUP($A29,PROBAST!$A$6:$AE$77,39,)="High RoB","-",IF(HLOOKUP($A29,PROBAST!$A$6:$AE$77,39,)="Unclear","?",""))),"")</f>
        <v/>
      </c>
      <c r="F29" s="153" t="str">
        <f>_xlfn.IFNA(IF(HLOOKUP($A29,PROBAST!$A$6:$AE$77,58,)="Low RoB","+",IF(HLOOKUP($A29,PROBAST!$A$6:$AE$77,58,)="High RoB","-",IF(HLOOKUP($A29,PROBAST!$A$6:$AE$77,58,)="Unclear","?",""))),"")</f>
        <v/>
      </c>
      <c r="G29" s="154" t="str">
        <f>_xlfn.IFNA(IF(HLOOKUP($A29,PROBAST!$A$6:$AE$77,12,)="Low concern","+",IF(HLOOKUP($A29,PROBAST!$A$6:$AE$77,12,)="High concern","-",IF(HLOOKUP($A29,PROBAST!$A$6:$AE$77,12,)="Unclear","?",""))),"")</f>
        <v/>
      </c>
      <c r="H29" s="152" t="str">
        <f>_xlfn.IFNA(IF(HLOOKUP($A29,PROBAST!$A$6:$AE$77,26,)="Low concern","+",IF(HLOOKUP($A29,PROBAST!$A$6:$AE$77,26,)="High concern","-",IF(HLOOKUP($A29,PROBAST!$A$6:$AE$77,26,)="Unclear","?",""))),"")</f>
        <v/>
      </c>
      <c r="I29" s="153" t="str">
        <f>_xlfn.IFNA(IF(HLOOKUP($A29,PROBAST!$A$6:$AE$77,40,)="Low concern","+",IF(HLOOKUP($A29,PROBAST!$A$6:$AE$77,40,)="High concern","-",IF(HLOOKUP($A29,PROBAST!$A$6:$AE$77,40,)="Unclear","?",""))),"")</f>
        <v/>
      </c>
      <c r="J29" s="155" t="str">
        <f t="shared" si="0"/>
        <v/>
      </c>
      <c r="K29" s="156" t="str">
        <f t="shared" si="1"/>
        <v/>
      </c>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row>
    <row r="30" spans="1:34" s="127" customFormat="1" ht="15" customHeight="1" x14ac:dyDescent="0.2">
      <c r="A30" s="127" t="str">
        <f>CHARMS!BZ$6</f>
        <v/>
      </c>
      <c r="B30" s="188" t="str">
        <f>HLOOKUP($A30,CHARMS!$A$6:$CQ$89,1,)</f>
        <v/>
      </c>
      <c r="C30" s="151" t="str">
        <f>_xlfn.IFNA(IF(HLOOKUP($A30,PROBAST!$A$6:$AE$77,11,)="Low RoB","+",IF(HLOOKUP($A30,PROBAST!$A$6:$AE$77,11,)="High RoB","-",IF(HLOOKUP($A30,PROBAST!$A$6:$AE$77,11,)="Unclear","?",""))),"")</f>
        <v/>
      </c>
      <c r="D30" s="152" t="str">
        <f>_xlfn.IFNA(IF(HLOOKUP($A30,PROBAST!$A$6:$AE$77,25,)="Low RoB","+",IF(HLOOKUP($A30,PROBAST!$A$6:$AE$77,25,)="High RoB","-",IF(HLOOKUP($A30,PROBAST!$A$6:$AE$77,25,)="Unclear","?",""))),"")</f>
        <v/>
      </c>
      <c r="E30" s="152" t="str">
        <f>_xlfn.IFNA(IF(HLOOKUP($A30,PROBAST!$A$6:$AE$77,39,)="Low RoB","+",IF(HLOOKUP($A30,PROBAST!$A$6:$AE$77,39,)="High RoB","-",IF(HLOOKUP($A30,PROBAST!$A$6:$AE$77,39,)="Unclear","?",""))),"")</f>
        <v/>
      </c>
      <c r="F30" s="153" t="str">
        <f>_xlfn.IFNA(IF(HLOOKUP($A30,PROBAST!$A$6:$AE$77,58,)="Low RoB","+",IF(HLOOKUP($A30,PROBAST!$A$6:$AE$77,58,)="High RoB","-",IF(HLOOKUP($A30,PROBAST!$A$6:$AE$77,58,)="Unclear","?",""))),"")</f>
        <v/>
      </c>
      <c r="G30" s="154" t="str">
        <f>_xlfn.IFNA(IF(HLOOKUP($A30,PROBAST!$A$6:$AE$77,12,)="Low concern","+",IF(HLOOKUP($A30,PROBAST!$A$6:$AE$77,12,)="High concern","-",IF(HLOOKUP($A30,PROBAST!$A$6:$AE$77,12,)="Unclear","?",""))),"")</f>
        <v/>
      </c>
      <c r="H30" s="152" t="str">
        <f>_xlfn.IFNA(IF(HLOOKUP($A30,PROBAST!$A$6:$AE$77,26,)="Low concern","+",IF(HLOOKUP($A30,PROBAST!$A$6:$AE$77,26,)="High concern","-",IF(HLOOKUP($A30,PROBAST!$A$6:$AE$77,26,)="Unclear","?",""))),"")</f>
        <v/>
      </c>
      <c r="I30" s="153" t="str">
        <f>_xlfn.IFNA(IF(HLOOKUP($A30,PROBAST!$A$6:$AE$77,40,)="Low concern","+",IF(HLOOKUP($A30,PROBAST!$A$6:$AE$77,40,)="High concern","-",IF(HLOOKUP($A30,PROBAST!$A$6:$AE$77,40,)="Unclear","?",""))),"")</f>
        <v/>
      </c>
      <c r="J30" s="155" t="str">
        <f t="shared" si="0"/>
        <v/>
      </c>
      <c r="K30" s="156" t="str">
        <f t="shared" si="1"/>
        <v/>
      </c>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row>
    <row r="31" spans="1:34" s="127" customFormat="1" ht="15" customHeight="1" x14ac:dyDescent="0.2">
      <c r="A31" s="127" t="str">
        <f>CHARMS!CC$6</f>
        <v/>
      </c>
      <c r="B31" s="188" t="str">
        <f>HLOOKUP($A31,CHARMS!$A$6:$CQ$89,1,)</f>
        <v/>
      </c>
      <c r="C31" s="151" t="str">
        <f>_xlfn.IFNA(IF(HLOOKUP($A31,PROBAST!$A$6:$AE$77,11,)="Low RoB","+",IF(HLOOKUP($A31,PROBAST!$A$6:$AE$77,11,)="High RoB","-",IF(HLOOKUP($A31,PROBAST!$A$6:$AE$77,11,)="Unclear","?",""))),"")</f>
        <v/>
      </c>
      <c r="D31" s="152" t="str">
        <f>_xlfn.IFNA(IF(HLOOKUP($A31,PROBAST!$A$6:$AE$77,25,)="Low RoB","+",IF(HLOOKUP($A31,PROBAST!$A$6:$AE$77,25,)="High RoB","-",IF(HLOOKUP($A31,PROBAST!$A$6:$AE$77,25,)="Unclear","?",""))),"")</f>
        <v/>
      </c>
      <c r="E31" s="152" t="str">
        <f>_xlfn.IFNA(IF(HLOOKUP($A31,PROBAST!$A$6:$AE$77,39,)="Low RoB","+",IF(HLOOKUP($A31,PROBAST!$A$6:$AE$77,39,)="High RoB","-",IF(HLOOKUP($A31,PROBAST!$A$6:$AE$77,39,)="Unclear","?",""))),"")</f>
        <v/>
      </c>
      <c r="F31" s="153" t="str">
        <f>_xlfn.IFNA(IF(HLOOKUP($A31,PROBAST!$A$6:$AE$77,58,)="Low RoB","+",IF(HLOOKUP($A31,PROBAST!$A$6:$AE$77,58,)="High RoB","-",IF(HLOOKUP($A31,PROBAST!$A$6:$AE$77,58,)="Unclear","?",""))),"")</f>
        <v/>
      </c>
      <c r="G31" s="154" t="str">
        <f>_xlfn.IFNA(IF(HLOOKUP($A31,PROBAST!$A$6:$AE$77,12,)="Low concern","+",IF(HLOOKUP($A31,PROBAST!$A$6:$AE$77,12,)="High concern","-",IF(HLOOKUP($A31,PROBAST!$A$6:$AE$77,12,)="Unclear","?",""))),"")</f>
        <v/>
      </c>
      <c r="H31" s="152" t="str">
        <f>_xlfn.IFNA(IF(HLOOKUP($A31,PROBAST!$A$6:$AE$77,26,)="Low concern","+",IF(HLOOKUP($A31,PROBAST!$A$6:$AE$77,26,)="High concern","-",IF(HLOOKUP($A31,PROBAST!$A$6:$AE$77,26,)="Unclear","?",""))),"")</f>
        <v/>
      </c>
      <c r="I31" s="153" t="str">
        <f>_xlfn.IFNA(IF(HLOOKUP($A31,PROBAST!$A$6:$AE$77,40,)="Low concern","+",IF(HLOOKUP($A31,PROBAST!$A$6:$AE$77,40,)="High concern","-",IF(HLOOKUP($A31,PROBAST!$A$6:$AE$77,40,)="Unclear","?",""))),"")</f>
        <v/>
      </c>
      <c r="J31" s="155" t="str">
        <f t="shared" si="0"/>
        <v/>
      </c>
      <c r="K31" s="156" t="str">
        <f t="shared" si="1"/>
        <v/>
      </c>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row>
    <row r="32" spans="1:34" s="127" customFormat="1" ht="15" customHeight="1" x14ac:dyDescent="0.2">
      <c r="A32" s="127" t="str">
        <f>CHARMS!CF$6</f>
        <v/>
      </c>
      <c r="B32" s="188" t="str">
        <f>HLOOKUP($A32,CHARMS!$A$6:$CQ$89,1,)</f>
        <v/>
      </c>
      <c r="C32" s="151" t="str">
        <f>_xlfn.IFNA(IF(HLOOKUP($A32,PROBAST!$A$6:$AE$77,11,)="Low RoB","+",IF(HLOOKUP($A32,PROBAST!$A$6:$AE$77,11,)="High RoB","-",IF(HLOOKUP($A32,PROBAST!$A$6:$AE$77,11,)="Unclear","?",""))),"")</f>
        <v/>
      </c>
      <c r="D32" s="152" t="str">
        <f>_xlfn.IFNA(IF(HLOOKUP($A32,PROBAST!$A$6:$AE$77,25,)="Low RoB","+",IF(HLOOKUP($A32,PROBAST!$A$6:$AE$77,25,)="High RoB","-",IF(HLOOKUP($A32,PROBAST!$A$6:$AE$77,25,)="Unclear","?",""))),"")</f>
        <v/>
      </c>
      <c r="E32" s="152" t="str">
        <f>_xlfn.IFNA(IF(HLOOKUP($A32,PROBAST!$A$6:$AE$77,39,)="Low RoB","+",IF(HLOOKUP($A32,PROBAST!$A$6:$AE$77,39,)="High RoB","-",IF(HLOOKUP($A32,PROBAST!$A$6:$AE$77,39,)="Unclear","?",""))),"")</f>
        <v/>
      </c>
      <c r="F32" s="153" t="str">
        <f>_xlfn.IFNA(IF(HLOOKUP($A32,PROBAST!$A$6:$AE$77,58,)="Low RoB","+",IF(HLOOKUP($A32,PROBAST!$A$6:$AE$77,58,)="High RoB","-",IF(HLOOKUP($A32,PROBAST!$A$6:$AE$77,58,)="Unclear","?",""))),"")</f>
        <v/>
      </c>
      <c r="G32" s="154" t="str">
        <f>_xlfn.IFNA(IF(HLOOKUP($A32,PROBAST!$A$6:$AE$77,12,)="Low concern","+",IF(HLOOKUP($A32,PROBAST!$A$6:$AE$77,12,)="High concern","-",IF(HLOOKUP($A32,PROBAST!$A$6:$AE$77,12,)="Unclear","?",""))),"")</f>
        <v/>
      </c>
      <c r="H32" s="152" t="str">
        <f>_xlfn.IFNA(IF(HLOOKUP($A32,PROBAST!$A$6:$AE$77,26,)="Low concern","+",IF(HLOOKUP($A32,PROBAST!$A$6:$AE$77,26,)="High concern","-",IF(HLOOKUP($A32,PROBAST!$A$6:$AE$77,26,)="Unclear","?",""))),"")</f>
        <v/>
      </c>
      <c r="I32" s="153" t="str">
        <f>_xlfn.IFNA(IF(HLOOKUP($A32,PROBAST!$A$6:$AE$77,40,)="Low concern","+",IF(HLOOKUP($A32,PROBAST!$A$6:$AE$77,40,)="High concern","-",IF(HLOOKUP($A32,PROBAST!$A$6:$AE$77,40,)="Unclear","?",""))),"")</f>
        <v/>
      </c>
      <c r="J32" s="155" t="str">
        <f t="shared" si="0"/>
        <v/>
      </c>
      <c r="K32" s="156" t="str">
        <f t="shared" si="1"/>
        <v/>
      </c>
      <c r="L32" s="126"/>
      <c r="M32" s="126"/>
      <c r="N32" s="126"/>
      <c r="O32" s="126"/>
      <c r="P32" s="126"/>
      <c r="Q32" s="126"/>
      <c r="R32" s="126"/>
      <c r="S32" s="126"/>
      <c r="T32" s="126"/>
      <c r="U32" s="126"/>
      <c r="V32" s="126"/>
      <c r="W32" s="126"/>
      <c r="X32" s="126"/>
      <c r="Y32" s="126"/>
      <c r="Z32" s="126"/>
      <c r="AA32" s="126"/>
      <c r="AB32" s="126"/>
      <c r="AC32" s="126"/>
      <c r="AD32" s="126"/>
      <c r="AE32" s="126"/>
      <c r="AF32" s="126"/>
      <c r="AG32" s="126"/>
      <c r="AH32" s="126"/>
    </row>
    <row r="33" spans="1:34" s="127" customFormat="1" ht="15" customHeight="1" x14ac:dyDescent="0.2">
      <c r="A33" s="127" t="str">
        <f>CHARMS!CI$6</f>
        <v/>
      </c>
      <c r="B33" s="188" t="str">
        <f>HLOOKUP($A33,CHARMS!$A$6:$CQ$89,1,)</f>
        <v/>
      </c>
      <c r="C33" s="151" t="str">
        <f>_xlfn.IFNA(IF(HLOOKUP($A33,PROBAST!$A$6:$AE$77,11,)="Low RoB","+",IF(HLOOKUP($A33,PROBAST!$A$6:$AE$77,11,)="High RoB","-",IF(HLOOKUP($A33,PROBAST!$A$6:$AE$77,11,)="Unclear","?",""))),"")</f>
        <v/>
      </c>
      <c r="D33" s="152" t="str">
        <f>_xlfn.IFNA(IF(HLOOKUP($A33,PROBAST!$A$6:$AE$77,25,)="Low RoB","+",IF(HLOOKUP($A33,PROBAST!$A$6:$AE$77,25,)="High RoB","-",IF(HLOOKUP($A33,PROBAST!$A$6:$AE$77,25,)="Unclear","?",""))),"")</f>
        <v/>
      </c>
      <c r="E33" s="152" t="str">
        <f>_xlfn.IFNA(IF(HLOOKUP($A33,PROBAST!$A$6:$AE$77,39,)="Low RoB","+",IF(HLOOKUP($A33,PROBAST!$A$6:$AE$77,39,)="High RoB","-",IF(HLOOKUP($A33,PROBAST!$A$6:$AE$77,39,)="Unclear","?",""))),"")</f>
        <v/>
      </c>
      <c r="F33" s="153" t="str">
        <f>_xlfn.IFNA(IF(HLOOKUP($A33,PROBAST!$A$6:$AE$77,58,)="Low RoB","+",IF(HLOOKUP($A33,PROBAST!$A$6:$AE$77,58,)="High RoB","-",IF(HLOOKUP($A33,PROBAST!$A$6:$AE$77,58,)="Unclear","?",""))),"")</f>
        <v/>
      </c>
      <c r="G33" s="154" t="str">
        <f>_xlfn.IFNA(IF(HLOOKUP($A33,PROBAST!$A$6:$AE$77,12,)="Low concern","+",IF(HLOOKUP($A33,PROBAST!$A$6:$AE$77,12,)="High concern","-",IF(HLOOKUP($A33,PROBAST!$A$6:$AE$77,12,)="Unclear","?",""))),"")</f>
        <v/>
      </c>
      <c r="H33" s="152" t="str">
        <f>_xlfn.IFNA(IF(HLOOKUP($A33,PROBAST!$A$6:$AE$77,26,)="Low concern","+",IF(HLOOKUP($A33,PROBAST!$A$6:$AE$77,26,)="High concern","-",IF(HLOOKUP($A33,PROBAST!$A$6:$AE$77,26,)="Unclear","?",""))),"")</f>
        <v/>
      </c>
      <c r="I33" s="153" t="str">
        <f>_xlfn.IFNA(IF(HLOOKUP($A33,PROBAST!$A$6:$AE$77,40,)="Low concern","+",IF(HLOOKUP($A33,PROBAST!$A$6:$AE$77,40,)="High concern","-",IF(HLOOKUP($A33,PROBAST!$A$6:$AE$77,40,)="Unclear","?",""))),"")</f>
        <v/>
      </c>
      <c r="J33" s="155" t="str">
        <f t="shared" si="0"/>
        <v/>
      </c>
      <c r="K33" s="156" t="str">
        <f t="shared" si="1"/>
        <v/>
      </c>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row>
    <row r="34" spans="1:34" s="127" customFormat="1" ht="15" customHeight="1" x14ac:dyDescent="0.2">
      <c r="A34" s="127" t="str">
        <f>CHARMS!CL$6</f>
        <v/>
      </c>
      <c r="B34" s="188" t="str">
        <f>HLOOKUP($A34,CHARMS!$A$6:$CQ$89,1,)</f>
        <v/>
      </c>
      <c r="C34" s="151" t="str">
        <f>_xlfn.IFNA(IF(HLOOKUP($A34,PROBAST!$A$6:$AE$77,11,)="Low RoB","+",IF(HLOOKUP($A34,PROBAST!$A$6:$AE$77,11,)="High RoB","-",IF(HLOOKUP($A34,PROBAST!$A$6:$AE$77,11,)="Unclear","?",""))),"")</f>
        <v/>
      </c>
      <c r="D34" s="152" t="str">
        <f>_xlfn.IFNA(IF(HLOOKUP($A34,PROBAST!$A$6:$AE$77,25,)="Low RoB","+",IF(HLOOKUP($A34,PROBAST!$A$6:$AE$77,25,)="High RoB","-",IF(HLOOKUP($A34,PROBAST!$A$6:$AE$77,25,)="Unclear","?",""))),"")</f>
        <v/>
      </c>
      <c r="E34" s="152" t="str">
        <f>_xlfn.IFNA(IF(HLOOKUP($A34,PROBAST!$A$6:$AE$77,39,)="Low RoB","+",IF(HLOOKUP($A34,PROBAST!$A$6:$AE$77,39,)="High RoB","-",IF(HLOOKUP($A34,PROBAST!$A$6:$AE$77,39,)="Unclear","?",""))),"")</f>
        <v/>
      </c>
      <c r="F34" s="153" t="str">
        <f>_xlfn.IFNA(IF(HLOOKUP($A34,PROBAST!$A$6:$AE$77,58,)="Low RoB","+",IF(HLOOKUP($A34,PROBAST!$A$6:$AE$77,58,)="High RoB","-",IF(HLOOKUP($A34,PROBAST!$A$6:$AE$77,58,)="Unclear","?",""))),"")</f>
        <v/>
      </c>
      <c r="G34" s="154" t="str">
        <f>_xlfn.IFNA(IF(HLOOKUP($A34,PROBAST!$A$6:$AE$77,12,)="Low concern","+",IF(HLOOKUP($A34,PROBAST!$A$6:$AE$77,12,)="High concern","-",IF(HLOOKUP($A34,PROBAST!$A$6:$AE$77,12,)="Unclear","?",""))),"")</f>
        <v/>
      </c>
      <c r="H34" s="152" t="str">
        <f>_xlfn.IFNA(IF(HLOOKUP($A34,PROBAST!$A$6:$AE$77,26,)="Low concern","+",IF(HLOOKUP($A34,PROBAST!$A$6:$AE$77,26,)="High concern","-",IF(HLOOKUP($A34,PROBAST!$A$6:$AE$77,26,)="Unclear","?",""))),"")</f>
        <v/>
      </c>
      <c r="I34" s="153" t="str">
        <f>_xlfn.IFNA(IF(HLOOKUP($A34,PROBAST!$A$6:$AE$77,40,)="Low concern","+",IF(HLOOKUP($A34,PROBAST!$A$6:$AE$77,40,)="High concern","-",IF(HLOOKUP($A34,PROBAST!$A$6:$AE$77,40,)="Unclear","?",""))),"")</f>
        <v/>
      </c>
      <c r="J34" s="155" t="str">
        <f t="shared" si="0"/>
        <v/>
      </c>
      <c r="K34" s="156" t="str">
        <f t="shared" si="1"/>
        <v/>
      </c>
      <c r="L34" s="126"/>
      <c r="M34" s="126"/>
      <c r="N34" s="126"/>
      <c r="O34" s="126"/>
      <c r="P34" s="126"/>
      <c r="Q34" s="126"/>
      <c r="R34" s="126"/>
      <c r="S34" s="126"/>
      <c r="T34" s="126"/>
      <c r="U34" s="126"/>
      <c r="V34" s="126"/>
      <c r="W34" s="126"/>
      <c r="X34" s="126"/>
      <c r="Y34" s="126"/>
      <c r="Z34" s="126"/>
      <c r="AA34" s="126"/>
      <c r="AB34" s="126"/>
      <c r="AC34" s="126"/>
      <c r="AD34" s="126"/>
      <c r="AE34" s="126"/>
      <c r="AF34" s="126"/>
      <c r="AG34" s="126"/>
      <c r="AH34" s="126"/>
    </row>
    <row r="35" spans="1:34" s="127" customFormat="1" ht="15" customHeight="1" x14ac:dyDescent="0.2">
      <c r="A35" s="127" t="str">
        <f>CHARMS!CO$6</f>
        <v/>
      </c>
      <c r="B35" s="188" t="str">
        <f>HLOOKUP($A35,CHARMS!$A$6:$CQ$89,1,)</f>
        <v/>
      </c>
      <c r="C35" s="158" t="str">
        <f>_xlfn.IFNA(IF(HLOOKUP($A35,PROBAST!$A$6:$AE$77,11,)="Low RoB","+",IF(HLOOKUP($A35,PROBAST!$A$6:$AE$77,11,)="High RoB","-",IF(HLOOKUP($A35,PROBAST!$A$6:$AE$77,11,)="Unclear","?",""))),"")</f>
        <v/>
      </c>
      <c r="D35" s="159" t="str">
        <f>_xlfn.IFNA(IF(HLOOKUP($A35,PROBAST!$A$6:$AE$77,25,)="Low RoB","+",IF(HLOOKUP($A35,PROBAST!$A$6:$AE$77,25,)="High RoB","-",IF(HLOOKUP($A35,PROBAST!$A$6:$AE$77,25,)="Unclear","?",""))),"")</f>
        <v/>
      </c>
      <c r="E35" s="159" t="str">
        <f>_xlfn.IFNA(IF(HLOOKUP($A35,PROBAST!$A$6:$AE$77,39,)="Low RoB","+",IF(HLOOKUP($A35,PROBAST!$A$6:$AE$77,39,)="High RoB","-",IF(HLOOKUP($A35,PROBAST!$A$6:$AE$77,39,)="Unclear","?",""))),"")</f>
        <v/>
      </c>
      <c r="F35" s="160" t="str">
        <f>_xlfn.IFNA(IF(HLOOKUP($A35,PROBAST!$A$6:$AE$77,58,)="Low RoB","+",IF(HLOOKUP($A35,PROBAST!$A$6:$AE$77,58,)="High RoB","-",IF(HLOOKUP($A35,PROBAST!$A$6:$AE$77,58,)="Unclear","?",""))),"")</f>
        <v/>
      </c>
      <c r="G35" s="161" t="str">
        <f>_xlfn.IFNA(IF(HLOOKUP($A35,PROBAST!$A$6:$AE$77,12,)="Low concern","+",IF(HLOOKUP($A35,PROBAST!$A$6:$AE$77,12,)="High concern","-",IF(HLOOKUP($A35,PROBAST!$A$6:$AE$77,12,)="Unclear","?",""))),"")</f>
        <v/>
      </c>
      <c r="H35" s="159" t="str">
        <f>_xlfn.IFNA(IF(HLOOKUP($A35,PROBAST!$A$6:$AE$77,26,)="Low concern","+",IF(HLOOKUP($A35,PROBAST!$A$6:$AE$77,26,)="High concern","-",IF(HLOOKUP($A35,PROBAST!$A$6:$AE$77,26,)="Unclear","?",""))),"")</f>
        <v/>
      </c>
      <c r="I35" s="160" t="str">
        <f>_xlfn.IFNA(IF(HLOOKUP($A35,PROBAST!$A$6:$AE$77,40,)="Low concern","+",IF(HLOOKUP($A35,PROBAST!$A$6:$AE$77,40,)="High concern","-",IF(HLOOKUP($A35,PROBAST!$A$6:$AE$77,40,)="Unclear","?",""))),"")</f>
        <v/>
      </c>
      <c r="J35" s="162" t="str">
        <f t="shared" si="0"/>
        <v/>
      </c>
      <c r="K35" s="163" t="str">
        <f t="shared" si="1"/>
        <v/>
      </c>
      <c r="L35" s="124"/>
      <c r="M35" s="124"/>
      <c r="N35" s="124"/>
      <c r="O35" s="124"/>
      <c r="P35" s="124"/>
      <c r="Q35" s="124"/>
      <c r="R35" s="124"/>
      <c r="S35" s="124"/>
      <c r="T35" s="124"/>
      <c r="U35" s="124"/>
      <c r="V35" s="124"/>
      <c r="W35" s="124"/>
      <c r="X35" s="124"/>
      <c r="Y35" s="124"/>
      <c r="Z35" s="124"/>
      <c r="AA35" s="124"/>
      <c r="AB35" s="124"/>
      <c r="AC35" s="124"/>
      <c r="AD35" s="124"/>
      <c r="AE35" s="124"/>
      <c r="AF35" s="124"/>
      <c r="AG35" s="124"/>
      <c r="AH35" s="124"/>
    </row>
    <row r="36" spans="1:34" s="126" customFormat="1" ht="15" customHeight="1" x14ac:dyDescent="0.2">
      <c r="B36" s="164"/>
      <c r="C36" s="158" t="str">
        <f>_xlfn.IFNA(IF(HLOOKUP($A36,PROBAST!$A$6:$AE$77,11,)="Low RoB","+",IF(HLOOKUP($A36,PROBAST!$A$6:$AE$77,11,)="High RoB","-",IF(HLOOKUP($A36,PROBAST!$A$6:$AE$77,11,)="Unclear","?",""))),"")</f>
        <v/>
      </c>
      <c r="D36" s="159" t="str">
        <f>_xlfn.IFNA(IF(HLOOKUP($A36,PROBAST!$A$6:$AE$77,25,)="Low RoB","+",IF(HLOOKUP($A36,PROBAST!$A$6:$AE$77,25,)="High RoB","-",IF(HLOOKUP($A36,PROBAST!$A$6:$AE$77,25,)="Unclear","?",""))),"")</f>
        <v/>
      </c>
      <c r="E36" s="159" t="str">
        <f>_xlfn.IFNA(IF(HLOOKUP($A36,PROBAST!$A$6:$AE$77,39,)="Low RoB","+",IF(HLOOKUP($A36,PROBAST!$A$6:$AE$77,39,)="High RoB","-",IF(HLOOKUP($A36,PROBAST!$A$6:$AE$77,39,)="Unclear","?",""))),"")</f>
        <v/>
      </c>
      <c r="F36" s="160" t="str">
        <f>_xlfn.IFNA(IF(HLOOKUP($A36,PROBAST!$A$6:$AE$77,58,)="Low RoB","+",IF(HLOOKUP($A36,PROBAST!$A$6:$AE$77,58,)="High RoB","-",IF(HLOOKUP($A36,PROBAST!$A$6:$AE$77,58,)="Unclear","?",""))),"")</f>
        <v/>
      </c>
      <c r="G36" s="161" t="str">
        <f>_xlfn.IFNA(IF(HLOOKUP($A36,PROBAST!$A$6:$AE$77,12,)="Low concern","+",IF(HLOOKUP($A36,PROBAST!$A$6:$AE$77,12,)="High concern","-",IF(HLOOKUP($A36,PROBAST!$A$6:$AE$77,12,)="Unclear","?",""))),"")</f>
        <v/>
      </c>
      <c r="H36" s="159" t="str">
        <f>_xlfn.IFNA(IF(HLOOKUP($A36,PROBAST!$A$6:$AE$77,26,)="Low concern","+",IF(HLOOKUP($A36,PROBAST!$A$6:$AE$77,26,)="High concern","-",IF(HLOOKUP($A36,PROBAST!$A$6:$AE$77,26,)="Unclear","?",""))),"")</f>
        <v/>
      </c>
      <c r="I36" s="160" t="str">
        <f>_xlfn.IFNA(IF(HLOOKUP($A36,PROBAST!$A$6:$AE$77,40,)="Low concern","+",IF(HLOOKUP($A36,PROBAST!$A$6:$AE$77,40,)="High concern","-",IF(HLOOKUP($A36,PROBAST!$A$6:$AE$77,40,)="Unclear","?",""))),"")</f>
        <v/>
      </c>
      <c r="J36" s="162" t="str">
        <f t="shared" si="0"/>
        <v/>
      </c>
      <c r="K36" s="163" t="str">
        <f t="shared" si="1"/>
        <v/>
      </c>
    </row>
    <row r="37" spans="1:34" s="126" customFormat="1" ht="15" customHeight="1" x14ac:dyDescent="0.2">
      <c r="B37" s="164"/>
      <c r="C37" s="158" t="e">
        <f t="shared" ref="C37:J37" si="2">COUNTIF(C$6:C$35,"+")/SUM(COUNTIF(C$6:C$35,"+"),COUNTIF(C$6:C$35,"-"),30-COUNTIF(C$6:C$35,"")-SUM(COUNTIF(C$6:C$35,"+"),COUNTIF(C$6:C$35,"-")))</f>
        <v>#DIV/0!</v>
      </c>
      <c r="D37" s="159" t="e">
        <f t="shared" si="2"/>
        <v>#DIV/0!</v>
      </c>
      <c r="E37" s="159" t="e">
        <f t="shared" si="2"/>
        <v>#DIV/0!</v>
      </c>
      <c r="F37" s="160" t="e">
        <f t="shared" si="2"/>
        <v>#DIV/0!</v>
      </c>
      <c r="G37" s="161" t="e">
        <f t="shared" si="2"/>
        <v>#DIV/0!</v>
      </c>
      <c r="H37" s="159" t="e">
        <f t="shared" si="2"/>
        <v>#DIV/0!</v>
      </c>
      <c r="I37" s="160" t="e">
        <f t="shared" si="2"/>
        <v>#DIV/0!</v>
      </c>
      <c r="J37" s="162" t="e">
        <f t="shared" si="2"/>
        <v>#DIV/0!</v>
      </c>
      <c r="K37" s="163" t="e">
        <f>COUNTIF(K$6:K$35,"+")/SUM(COUNTIF(K$6:K$35,"+"),COUNTIF(K$6:K$35,"-"),30-COUNTIF(K$6:K$35,"")-SUM(COUNTIF(K$6:K$35,"+"),COUNTIF(K$6:K$35,"-")))</f>
        <v>#DIV/0!</v>
      </c>
    </row>
    <row r="38" spans="1:34" s="126" customFormat="1" ht="15" customHeight="1" x14ac:dyDescent="0.2">
      <c r="B38" s="164"/>
      <c r="C38" s="158" t="e">
        <f t="shared" ref="C38:J38" si="3">COUNTIF(C$6:C$35,"-")/SUM(COUNTIF(C$6:C$35,"+"),COUNTIF(C$6:C$35,"-"),30-COUNTIF(C$6:C$35,"")-SUM(COUNTIF(C$6:C$35,"+"),COUNTIF(C$6:C$35,"-")))</f>
        <v>#DIV/0!</v>
      </c>
      <c r="D38" s="159" t="e">
        <f t="shared" si="3"/>
        <v>#DIV/0!</v>
      </c>
      <c r="E38" s="159" t="e">
        <f t="shared" si="3"/>
        <v>#DIV/0!</v>
      </c>
      <c r="F38" s="160" t="e">
        <f t="shared" si="3"/>
        <v>#DIV/0!</v>
      </c>
      <c r="G38" s="161" t="e">
        <f t="shared" si="3"/>
        <v>#DIV/0!</v>
      </c>
      <c r="H38" s="159" t="e">
        <f t="shared" si="3"/>
        <v>#DIV/0!</v>
      </c>
      <c r="I38" s="160" t="e">
        <f t="shared" si="3"/>
        <v>#DIV/0!</v>
      </c>
      <c r="J38" s="162" t="e">
        <f t="shared" si="3"/>
        <v>#DIV/0!</v>
      </c>
      <c r="K38" s="163" t="e">
        <f>COUNTIF(K$6:K$35,"-")/SUM(COUNTIF(K$6:K$35,"+"),COUNTIF(K$6:K$35,"-"),30-COUNTIF(K$6:K$35,"")-SUM(COUNTIF(K$6:K$35,"+"),COUNTIF(K$6:K$35,"-")))</f>
        <v>#DIV/0!</v>
      </c>
    </row>
    <row r="39" spans="1:34" ht="15.75" x14ac:dyDescent="0.25">
      <c r="B39" s="165"/>
      <c r="C39" s="158" t="e">
        <f t="shared" ref="C39:J39" si="4">1-C38-C37</f>
        <v>#DIV/0!</v>
      </c>
      <c r="D39" s="159" t="e">
        <f t="shared" si="4"/>
        <v>#DIV/0!</v>
      </c>
      <c r="E39" s="159" t="e">
        <f t="shared" si="4"/>
        <v>#DIV/0!</v>
      </c>
      <c r="F39" s="160" t="e">
        <f t="shared" si="4"/>
        <v>#DIV/0!</v>
      </c>
      <c r="G39" s="161" t="e">
        <f t="shared" si="4"/>
        <v>#DIV/0!</v>
      </c>
      <c r="H39" s="159" t="e">
        <f t="shared" si="4"/>
        <v>#DIV/0!</v>
      </c>
      <c r="I39" s="160" t="e">
        <f t="shared" si="4"/>
        <v>#DIV/0!</v>
      </c>
      <c r="J39" s="162" t="e">
        <f t="shared" si="4"/>
        <v>#DIV/0!</v>
      </c>
      <c r="K39" s="163" t="e">
        <f>1-K38-K37</f>
        <v>#DIV/0!</v>
      </c>
    </row>
    <row r="40" spans="1:34" ht="15.75" x14ac:dyDescent="0.25">
      <c r="B40" s="165"/>
      <c r="C40" s="165"/>
      <c r="D40" s="165"/>
      <c r="E40" s="159" t="str">
        <f>_xlfn.IFNA(IF(HLOOKUP($A40,PROBAST!$A$6:$AE$77,39,)="Low RoB","+",IF(HLOOKUP($A40,PROBAST!$A$6:$AE$77,39,)="High RoB","-",IF(HLOOKUP($A40,PROBAST!$A$6:$AE$77,39,)="Unclear","?",""))),"")</f>
        <v/>
      </c>
      <c r="F40" s="165"/>
      <c r="G40" s="165"/>
      <c r="H40" s="165"/>
      <c r="I40" s="165"/>
      <c r="J40" s="165"/>
      <c r="K40" s="165"/>
    </row>
    <row r="41" spans="1:34" x14ac:dyDescent="0.25">
      <c r="B41" s="165"/>
      <c r="C41" s="165"/>
      <c r="D41" s="165"/>
      <c r="E41" s="165"/>
      <c r="F41" s="165"/>
      <c r="G41" s="165"/>
      <c r="H41" s="165"/>
      <c r="I41" s="165"/>
      <c r="J41" s="165"/>
      <c r="K41" s="165"/>
    </row>
  </sheetData>
  <sheetProtection password="8015" sheet="1" objects="1" scenarios="1"/>
  <mergeCells count="5">
    <mergeCell ref="J4:K4"/>
    <mergeCell ref="C4:F4"/>
    <mergeCell ref="G4:I4"/>
    <mergeCell ref="B4:B5"/>
    <mergeCell ref="B3:K3"/>
  </mergeCells>
  <conditionalFormatting sqref="C6:K35 C36:D39 E36:E40 F36:K39">
    <cfRule type="cellIs" dxfId="6" priority="4" operator="equal">
      <formula>"?"</formula>
    </cfRule>
    <cfRule type="cellIs" dxfId="5" priority="5" operator="equal">
      <formula>"+"</formula>
    </cfRule>
    <cfRule type="cellIs" dxfId="4" priority="6" operator="equal">
      <formula>"-"</formula>
    </cfRule>
  </conditionalFormatting>
  <conditionalFormatting sqref="B6:B35">
    <cfRule type="cellIs" dxfId="3" priority="3" operator="equal">
      <formula>0</formula>
    </cfRule>
  </conditionalFormatting>
  <conditionalFormatting sqref="C36:D39 E36:E40 F36:K39 B6:K35">
    <cfRule type="expression" dxfId="2" priority="1">
      <formula>$A6&lt;&gt;""</formula>
    </cfRule>
    <cfRule type="expression" dxfId="1" priority="2">
      <formula>$A6=""</formula>
    </cfRule>
  </conditionalFormatting>
  <pageMargins left="0.7" right="0.7" top="0.75" bottom="0.75" header="0.3" footer="0.3"/>
  <pageSetup paperSize="9" orientation="portrait" r:id="rId1"/>
  <ignoredErrors>
    <ignoredError sqref="C37:K39" evalError="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061D2-8488-462F-AC9B-4F69EC058080}">
  <sheetPr codeName="Hoja7">
    <tabColor theme="7" tint="0.79998168889431442"/>
  </sheetPr>
  <dimension ref="A1:K30"/>
  <sheetViews>
    <sheetView workbookViewId="0">
      <selection activeCell="B15" sqref="B15"/>
    </sheetView>
  </sheetViews>
  <sheetFormatPr baseColWidth="10" defaultColWidth="11.42578125" defaultRowHeight="15" x14ac:dyDescent="0.25"/>
  <cols>
    <col min="1" max="11" width="28.5703125" style="177" customWidth="1"/>
    <col min="12" max="13" width="21.42578125" style="177" customWidth="1"/>
    <col min="14" max="16384" width="11.42578125" style="177"/>
  </cols>
  <sheetData>
    <row r="1" spans="1:11" ht="15.75" customHeight="1" x14ac:dyDescent="0.25">
      <c r="A1" s="181" t="s">
        <v>209</v>
      </c>
      <c r="B1" s="181"/>
    </row>
    <row r="2" spans="1:11" ht="15.75" customHeight="1" x14ac:dyDescent="0.25"/>
    <row r="3" spans="1:11" ht="15.75" customHeight="1" x14ac:dyDescent="0.25">
      <c r="A3" s="178" t="s">
        <v>210</v>
      </c>
      <c r="B3" s="178"/>
      <c r="C3" s="178"/>
      <c r="D3" s="178"/>
      <c r="E3" s="178"/>
      <c r="F3" s="178"/>
      <c r="G3" s="178"/>
      <c r="H3" s="178"/>
      <c r="I3" s="178"/>
      <c r="J3" s="178"/>
      <c r="K3" s="178"/>
    </row>
    <row r="4" spans="1:11" ht="47.25" customHeight="1" x14ac:dyDescent="0.25">
      <c r="A4" s="180" t="s">
        <v>39</v>
      </c>
      <c r="B4" s="180" t="s">
        <v>211</v>
      </c>
      <c r="C4" s="180" t="s">
        <v>57</v>
      </c>
      <c r="D4" s="180" t="s">
        <v>74</v>
      </c>
      <c r="E4" s="180" t="s">
        <v>76</v>
      </c>
      <c r="F4" s="180" t="s">
        <v>212</v>
      </c>
      <c r="G4" s="180" t="s">
        <v>78</v>
      </c>
      <c r="H4" s="180" t="s">
        <v>105</v>
      </c>
      <c r="I4" s="180" t="s">
        <v>106</v>
      </c>
      <c r="J4" s="180" t="s">
        <v>110</v>
      </c>
      <c r="K4" s="180" t="s">
        <v>112</v>
      </c>
    </row>
    <row r="5" spans="1:11" ht="15.75" customHeight="1" x14ac:dyDescent="0.25">
      <c r="A5" s="179" t="s">
        <v>213</v>
      </c>
      <c r="B5" s="179" t="s">
        <v>214</v>
      </c>
      <c r="C5" s="179" t="s">
        <v>215</v>
      </c>
      <c r="D5" s="179" t="s">
        <v>216</v>
      </c>
      <c r="E5" s="179" t="s">
        <v>217</v>
      </c>
      <c r="F5" s="179" t="s">
        <v>218</v>
      </c>
      <c r="G5" s="179" t="s">
        <v>219</v>
      </c>
      <c r="H5" s="179" t="s">
        <v>220</v>
      </c>
      <c r="I5" s="179" t="s">
        <v>221</v>
      </c>
      <c r="J5" s="179" t="s">
        <v>221</v>
      </c>
      <c r="K5" s="179" t="s">
        <v>221</v>
      </c>
    </row>
    <row r="6" spans="1:11" ht="15.75" customHeight="1" x14ac:dyDescent="0.25">
      <c r="A6" s="179" t="s">
        <v>222</v>
      </c>
      <c r="B6" s="179" t="s">
        <v>223</v>
      </c>
      <c r="C6" s="179" t="s">
        <v>224</v>
      </c>
      <c r="D6" s="179" t="s">
        <v>225</v>
      </c>
      <c r="E6" s="179" t="s">
        <v>226</v>
      </c>
      <c r="F6" s="179" t="s">
        <v>227</v>
      </c>
      <c r="G6" s="179" t="s">
        <v>228</v>
      </c>
      <c r="H6" s="179" t="s">
        <v>229</v>
      </c>
      <c r="I6" s="179" t="s">
        <v>230</v>
      </c>
      <c r="J6" s="179" t="s">
        <v>231</v>
      </c>
      <c r="K6" s="179" t="s">
        <v>232</v>
      </c>
    </row>
    <row r="7" spans="1:11" ht="15.75" customHeight="1" x14ac:dyDescent="0.25">
      <c r="A7" s="179" t="s">
        <v>233</v>
      </c>
      <c r="B7" s="179" t="s">
        <v>234</v>
      </c>
      <c r="C7" s="179" t="s">
        <v>235</v>
      </c>
      <c r="D7" s="179" t="s">
        <v>236</v>
      </c>
      <c r="E7" s="179" t="s">
        <v>237</v>
      </c>
      <c r="F7" s="179" t="s">
        <v>238</v>
      </c>
      <c r="G7" s="179" t="s">
        <v>239</v>
      </c>
      <c r="H7" s="179" t="s">
        <v>240</v>
      </c>
      <c r="I7" s="179" t="s">
        <v>241</v>
      </c>
      <c r="J7" s="179" t="s">
        <v>242</v>
      </c>
      <c r="K7" s="179" t="s">
        <v>243</v>
      </c>
    </row>
    <row r="8" spans="1:11" ht="15.75" customHeight="1" x14ac:dyDescent="0.25">
      <c r="A8" s="179" t="s">
        <v>244</v>
      </c>
      <c r="B8" s="179" t="s">
        <v>245</v>
      </c>
      <c r="C8" s="179" t="s">
        <v>246</v>
      </c>
      <c r="D8" s="179" t="s">
        <v>247</v>
      </c>
      <c r="E8" s="179" t="s">
        <v>248</v>
      </c>
      <c r="F8" s="179" t="s">
        <v>247</v>
      </c>
      <c r="G8" s="179" t="s">
        <v>249</v>
      </c>
      <c r="H8" s="179" t="s">
        <v>250</v>
      </c>
      <c r="I8" s="179" t="s">
        <v>251</v>
      </c>
      <c r="J8" s="179" t="s">
        <v>235</v>
      </c>
      <c r="K8" s="179" t="s">
        <v>252</v>
      </c>
    </row>
    <row r="9" spans="1:11" ht="15.75" customHeight="1" x14ac:dyDescent="0.25">
      <c r="A9" s="179" t="s">
        <v>253</v>
      </c>
      <c r="B9" s="179" t="s">
        <v>254</v>
      </c>
      <c r="C9" s="182" t="s">
        <v>255</v>
      </c>
      <c r="D9" s="182" t="s">
        <v>235</v>
      </c>
      <c r="E9" s="182" t="s">
        <v>256</v>
      </c>
      <c r="F9" s="182" t="s">
        <v>235</v>
      </c>
      <c r="G9" s="182" t="s">
        <v>257</v>
      </c>
      <c r="H9" s="179" t="s">
        <v>258</v>
      </c>
      <c r="I9" s="179" t="s">
        <v>259</v>
      </c>
      <c r="J9" s="179" t="s">
        <v>246</v>
      </c>
      <c r="K9" s="179" t="s">
        <v>260</v>
      </c>
    </row>
    <row r="10" spans="1:11" ht="15.75" customHeight="1" x14ac:dyDescent="0.25">
      <c r="A10" s="179" t="s">
        <v>261</v>
      </c>
      <c r="B10" s="179" t="s">
        <v>193</v>
      </c>
      <c r="C10" s="182" t="s">
        <v>255</v>
      </c>
      <c r="D10" s="182" t="s">
        <v>246</v>
      </c>
      <c r="E10" s="182" t="s">
        <v>247</v>
      </c>
      <c r="F10" s="182" t="s">
        <v>246</v>
      </c>
      <c r="G10" s="182" t="s">
        <v>262</v>
      </c>
      <c r="H10" s="179" t="s">
        <v>247</v>
      </c>
      <c r="I10" s="179" t="s">
        <v>263</v>
      </c>
      <c r="J10" s="182" t="s">
        <v>255</v>
      </c>
      <c r="K10" s="179" t="s">
        <v>264</v>
      </c>
    </row>
    <row r="11" spans="1:11" ht="15.75" customHeight="1" x14ac:dyDescent="0.25">
      <c r="A11" s="179" t="s">
        <v>265</v>
      </c>
      <c r="B11" s="179" t="s">
        <v>247</v>
      </c>
      <c r="C11" s="182" t="s">
        <v>255</v>
      </c>
      <c r="D11" s="182" t="s">
        <v>255</v>
      </c>
      <c r="E11" s="182" t="s">
        <v>235</v>
      </c>
      <c r="F11" s="182" t="s">
        <v>255</v>
      </c>
      <c r="G11" s="182" t="s">
        <v>266</v>
      </c>
      <c r="H11" s="179" t="s">
        <v>235</v>
      </c>
      <c r="I11" s="179" t="s">
        <v>247</v>
      </c>
      <c r="J11" s="182" t="s">
        <v>255</v>
      </c>
      <c r="K11" s="179" t="s">
        <v>267</v>
      </c>
    </row>
    <row r="12" spans="1:11" ht="15.75" customHeight="1" x14ac:dyDescent="0.25">
      <c r="A12" s="179" t="s">
        <v>268</v>
      </c>
      <c r="B12" s="179" t="s">
        <v>235</v>
      </c>
      <c r="C12" s="182" t="s">
        <v>255</v>
      </c>
      <c r="D12" s="182" t="s">
        <v>255</v>
      </c>
      <c r="E12" s="182" t="s">
        <v>246</v>
      </c>
      <c r="F12" s="182" t="s">
        <v>255</v>
      </c>
      <c r="G12" s="179" t="s">
        <v>247</v>
      </c>
      <c r="H12" s="179" t="s">
        <v>246</v>
      </c>
      <c r="I12" s="179" t="s">
        <v>235</v>
      </c>
      <c r="J12" s="182" t="s">
        <v>255</v>
      </c>
      <c r="K12" s="179" t="s">
        <v>247</v>
      </c>
    </row>
    <row r="13" spans="1:11" ht="15.75" customHeight="1" x14ac:dyDescent="0.25">
      <c r="A13" s="179" t="s">
        <v>247</v>
      </c>
      <c r="B13" s="179" t="s">
        <v>246</v>
      </c>
      <c r="C13" s="182" t="s">
        <v>255</v>
      </c>
      <c r="D13" s="182" t="s">
        <v>255</v>
      </c>
      <c r="E13" s="182" t="s">
        <v>255</v>
      </c>
      <c r="F13" s="182" t="s">
        <v>255</v>
      </c>
      <c r="G13" s="182" t="s">
        <v>235</v>
      </c>
      <c r="H13" s="182" t="s">
        <v>255</v>
      </c>
      <c r="I13" s="179" t="s">
        <v>246</v>
      </c>
      <c r="J13" s="182" t="s">
        <v>255</v>
      </c>
      <c r="K13" s="179" t="s">
        <v>235</v>
      </c>
    </row>
    <row r="14" spans="1:11" ht="15.75" customHeight="1" x14ac:dyDescent="0.25">
      <c r="A14" s="179" t="s">
        <v>235</v>
      </c>
      <c r="B14" s="182" t="s">
        <v>255</v>
      </c>
      <c r="C14" s="2"/>
      <c r="D14" s="182" t="s">
        <v>255</v>
      </c>
      <c r="E14" s="182" t="s">
        <v>255</v>
      </c>
      <c r="F14" s="182" t="s">
        <v>255</v>
      </c>
      <c r="G14" s="182" t="s">
        <v>246</v>
      </c>
      <c r="H14" s="182" t="s">
        <v>255</v>
      </c>
      <c r="I14" s="182" t="s">
        <v>255</v>
      </c>
      <c r="J14" s="182" t="s">
        <v>255</v>
      </c>
      <c r="K14" s="179" t="s">
        <v>246</v>
      </c>
    </row>
    <row r="15" spans="1:11" ht="15.75" customHeight="1" x14ac:dyDescent="0.25">
      <c r="A15" s="179" t="s">
        <v>246</v>
      </c>
      <c r="B15" s="182" t="s">
        <v>255</v>
      </c>
      <c r="C15" s="2"/>
      <c r="D15" s="182" t="s">
        <v>255</v>
      </c>
      <c r="E15" s="182" t="s">
        <v>255</v>
      </c>
      <c r="F15" s="182" t="s">
        <v>255</v>
      </c>
      <c r="G15" s="182" t="s">
        <v>255</v>
      </c>
      <c r="H15" s="182" t="s">
        <v>255</v>
      </c>
      <c r="I15" s="182" t="s">
        <v>255</v>
      </c>
      <c r="J15" s="2"/>
      <c r="K15" s="182" t="s">
        <v>255</v>
      </c>
    </row>
    <row r="16" spans="1:11" ht="15.75" customHeight="1" x14ac:dyDescent="0.25">
      <c r="A16" s="182" t="s">
        <v>255</v>
      </c>
      <c r="B16" s="182" t="s">
        <v>255</v>
      </c>
      <c r="C16" s="2"/>
      <c r="D16" s="2"/>
      <c r="E16" s="182" t="s">
        <v>255</v>
      </c>
      <c r="F16" s="2"/>
      <c r="G16" s="182" t="s">
        <v>255</v>
      </c>
      <c r="H16" s="182" t="s">
        <v>255</v>
      </c>
      <c r="I16" s="182" t="s">
        <v>255</v>
      </c>
      <c r="J16" s="2"/>
      <c r="K16" s="182" t="s">
        <v>255</v>
      </c>
    </row>
    <row r="17" spans="1:11" ht="15.75" customHeight="1" x14ac:dyDescent="0.25">
      <c r="A17" s="182" t="s">
        <v>255</v>
      </c>
      <c r="B17" s="182" t="s">
        <v>255</v>
      </c>
      <c r="C17" s="2"/>
      <c r="D17" s="2"/>
      <c r="E17" s="182" t="s">
        <v>255</v>
      </c>
      <c r="F17" s="2"/>
      <c r="G17" s="182" t="s">
        <v>255</v>
      </c>
      <c r="H17" s="182" t="s">
        <v>255</v>
      </c>
      <c r="I17" s="182" t="s">
        <v>255</v>
      </c>
      <c r="J17" s="2"/>
      <c r="K17" s="182" t="s">
        <v>255</v>
      </c>
    </row>
    <row r="18" spans="1:11" ht="15.75" customHeight="1" x14ac:dyDescent="0.25">
      <c r="A18" s="182" t="s">
        <v>255</v>
      </c>
      <c r="B18" s="182" t="s">
        <v>255</v>
      </c>
      <c r="C18" s="2"/>
      <c r="D18" s="2"/>
      <c r="E18" s="2"/>
      <c r="F18" s="2"/>
      <c r="G18" s="182" t="s">
        <v>255</v>
      </c>
      <c r="H18" s="2"/>
      <c r="I18" s="182" t="s">
        <v>255</v>
      </c>
      <c r="J18" s="2"/>
      <c r="K18" s="182" t="s">
        <v>255</v>
      </c>
    </row>
    <row r="19" spans="1:11" ht="15.75" customHeight="1" x14ac:dyDescent="0.25">
      <c r="A19" s="182" t="s">
        <v>255</v>
      </c>
      <c r="B19" s="183"/>
      <c r="C19" s="2"/>
      <c r="D19" s="2"/>
      <c r="E19" s="2"/>
      <c r="F19" s="2"/>
      <c r="G19" s="182" t="s">
        <v>255</v>
      </c>
      <c r="H19" s="2"/>
      <c r="I19" s="2"/>
      <c r="J19" s="2"/>
      <c r="K19" s="182" t="s">
        <v>255</v>
      </c>
    </row>
    <row r="20" spans="1:11" ht="15.75" customHeight="1" x14ac:dyDescent="0.25">
      <c r="A20" s="182" t="s">
        <v>255</v>
      </c>
      <c r="B20" s="183"/>
      <c r="C20" s="2"/>
      <c r="D20" s="2"/>
      <c r="E20" s="2"/>
      <c r="F20" s="2"/>
      <c r="G20" s="2"/>
      <c r="H20" s="2"/>
      <c r="I20" s="2"/>
      <c r="J20" s="2"/>
      <c r="K20" s="2"/>
    </row>
    <row r="21" spans="1:11" ht="15.75" customHeight="1" x14ac:dyDescent="0.25">
      <c r="A21" s="35"/>
      <c r="B21" s="35"/>
    </row>
    <row r="22" spans="1:11" ht="15.75" customHeight="1" x14ac:dyDescent="0.25">
      <c r="A22" s="35"/>
      <c r="B22" s="35"/>
    </row>
    <row r="23" spans="1:11" ht="15.75" customHeight="1" x14ac:dyDescent="0.25">
      <c r="A23" s="35"/>
      <c r="B23" s="35"/>
    </row>
    <row r="24" spans="1:11" ht="15.75" customHeight="1" x14ac:dyDescent="0.25">
      <c r="A24" s="35"/>
      <c r="B24" s="35"/>
    </row>
    <row r="25" spans="1:11" ht="15.75" customHeight="1" x14ac:dyDescent="0.25">
      <c r="A25" s="35"/>
      <c r="B25" s="35"/>
    </row>
    <row r="26" spans="1:11" ht="15.75" customHeight="1" x14ac:dyDescent="0.25">
      <c r="A26" s="35"/>
      <c r="B26" s="35"/>
    </row>
    <row r="27" spans="1:11" ht="15.75" customHeight="1" x14ac:dyDescent="0.25">
      <c r="A27" s="35"/>
      <c r="B27" s="35"/>
    </row>
    <row r="28" spans="1:11" ht="15.75" customHeight="1" x14ac:dyDescent="0.25">
      <c r="A28" s="35"/>
      <c r="B28" s="35"/>
    </row>
    <row r="29" spans="1:11" ht="15.75" customHeight="1" x14ac:dyDescent="0.25">
      <c r="A29" s="35"/>
      <c r="B29" s="35"/>
    </row>
    <row r="30" spans="1:11" ht="15.75" customHeight="1" x14ac:dyDescent="0.25">
      <c r="A30" s="35"/>
      <c r="B30" s="35"/>
    </row>
  </sheetData>
  <sheetProtection password="8015" sheet="1" objects="1" scenarios="1"/>
  <conditionalFormatting sqref="A5:K20">
    <cfRule type="cellIs" dxfId="0" priority="1" operator="equal">
      <formula>"(Add field)"</formula>
    </cfRule>
  </conditionalFormatting>
  <pageMargins left="0.7" right="0.7" top="0.75" bottom="0.75" header="0.3" footer="0.3"/>
  <pageSetup paperSize="9"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5D9E1685CA03ED48826C047F6C774DBC" ma:contentTypeVersion="4" ma:contentTypeDescription="Crear nuevo documento." ma:contentTypeScope="" ma:versionID="61a7bf931ee0c0ed87a6196b75be45eb">
  <xsd:schema xmlns:xsd="http://www.w3.org/2001/XMLSchema" xmlns:xs="http://www.w3.org/2001/XMLSchema" xmlns:p="http://schemas.microsoft.com/office/2006/metadata/properties" xmlns:ns2="ae1d1468-2b29-4b51-8809-6bac28721d06" targetNamespace="http://schemas.microsoft.com/office/2006/metadata/properties" ma:root="true" ma:fieldsID="7f6e793b0077c1eb41342dbed7d6f391" ns2:_="">
    <xsd:import namespace="ae1d1468-2b29-4b51-8809-6bac28721d0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1d1468-2b29-4b51-8809-6bac28721d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C75C99-1C92-4261-9CD0-BA06D6BB2C18}">
  <ds:schemaRefs>
    <ds:schemaRef ds:uri="http://schemas.microsoft.com/sharepoint/v3/contenttype/forms"/>
  </ds:schemaRefs>
</ds:datastoreItem>
</file>

<file path=customXml/itemProps2.xml><?xml version="1.0" encoding="utf-8"?>
<ds:datastoreItem xmlns:ds="http://schemas.openxmlformats.org/officeDocument/2006/customXml" ds:itemID="{F39A5D6B-EC2E-4F49-BA55-D4DCBE319A2F}">
  <ds:schemaRefs>
    <ds:schemaRef ds:uri="ae1d1468-2b29-4b51-8809-6bac28721d06"/>
    <ds:schemaRef ds:uri="http://www.w3.org/XML/1998/namespace"/>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purl.org/dc/dcmitype/"/>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151B6744-8ABE-4CAA-BDFE-1DB2AEA1D6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1d1468-2b29-4b51-8809-6bac28721d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HOME</vt:lpstr>
      <vt:lpstr>SUMMARY</vt:lpstr>
      <vt:lpstr>CHARMS</vt:lpstr>
      <vt:lpstr>PROBAST</vt:lpstr>
      <vt:lpstr>Study Characteristics</vt:lpstr>
      <vt:lpstr>Model characteristics</vt:lpstr>
      <vt:lpstr>PROBAST summary</vt:lpstr>
      <vt:lpstr>CHARMS.Drop-down response 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Borja Fernandez</dc:creator>
  <cp:keywords/>
  <dc:description/>
  <cp:lastModifiedBy>Borja Fernandez</cp:lastModifiedBy>
  <cp:revision/>
  <dcterms:created xsi:type="dcterms:W3CDTF">2019-06-28T08:05:43Z</dcterms:created>
  <dcterms:modified xsi:type="dcterms:W3CDTF">2023-07-18T10:12:06Z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0x0101005D9E1685CA03ED48826C047F6C774DBC</vt:lpwstr>
  </property>
</Properties>
</file>