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yelenaf407_lln_campussintursula_be/Documents/6AIT/Informatica/Modules and Packages/GIP/GIP dashboard/"/>
    </mc:Choice>
  </mc:AlternateContent>
  <xr:revisionPtr revIDLastSave="36" documentId="13_ncr:1_{BD9CE172-EFE3-452F-927A-28C87303BAB4}" xr6:coauthVersionLast="47" xr6:coauthVersionMax="47" xr10:uidLastSave="{60EBC8CD-52D8-4B47-AE65-1B7B479B368B}"/>
  <bookViews>
    <workbookView xWindow="-120" yWindow="-120" windowWidth="20730" windowHeight="11160" tabRatio="1000" firstSheet="5" activeTab="9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4" l="1"/>
  <c r="E102" i="17"/>
  <c r="D102" i="17"/>
  <c r="C102" i="17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50" i="17"/>
  <c r="D50" i="17"/>
  <c r="C50" i="17"/>
  <c r="E49" i="17"/>
  <c r="D49" i="17"/>
  <c r="C49" i="17"/>
  <c r="E48" i="17"/>
  <c r="D48" i="17"/>
  <c r="C48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D5" i="17"/>
  <c r="E5" i="17"/>
  <c r="E102" i="19"/>
  <c r="D102" i="19"/>
  <c r="C102" i="19"/>
  <c r="E101" i="19"/>
  <c r="D101" i="19"/>
  <c r="C101" i="19"/>
  <c r="E100" i="19"/>
  <c r="D100" i="19"/>
  <c r="C100" i="19"/>
  <c r="E99" i="19"/>
  <c r="D99" i="19"/>
  <c r="C99" i="19"/>
  <c r="E98" i="19"/>
  <c r="D98" i="19"/>
  <c r="C98" i="19"/>
  <c r="E97" i="19"/>
  <c r="D97" i="19"/>
  <c r="C97" i="19"/>
  <c r="E96" i="19"/>
  <c r="D96" i="19"/>
  <c r="C96" i="19"/>
  <c r="E95" i="19"/>
  <c r="D95" i="19"/>
  <c r="C95" i="19"/>
  <c r="E94" i="19"/>
  <c r="D94" i="19"/>
  <c r="C94" i="19"/>
  <c r="E93" i="19"/>
  <c r="D93" i="19"/>
  <c r="C93" i="19"/>
  <c r="E92" i="19"/>
  <c r="D92" i="19"/>
  <c r="C92" i="19"/>
  <c r="E91" i="19"/>
  <c r="D91" i="19"/>
  <c r="C91" i="19"/>
  <c r="E90" i="19"/>
  <c r="D90" i="19"/>
  <c r="C90" i="19"/>
  <c r="E89" i="19"/>
  <c r="D89" i="19"/>
  <c r="C89" i="19"/>
  <c r="E88" i="19"/>
  <c r="D88" i="19"/>
  <c r="C88" i="19"/>
  <c r="E87" i="19"/>
  <c r="D87" i="19"/>
  <c r="C87" i="19"/>
  <c r="E86" i="19"/>
  <c r="D86" i="19"/>
  <c r="C86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D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D75" i="19"/>
  <c r="C75" i="19"/>
  <c r="E74" i="19"/>
  <c r="D74" i="19"/>
  <c r="C74" i="19"/>
  <c r="E73" i="19"/>
  <c r="D73" i="19"/>
  <c r="C73" i="19"/>
  <c r="E72" i="19"/>
  <c r="D72" i="19"/>
  <c r="C72" i="19"/>
  <c r="E71" i="19"/>
  <c r="D71" i="19"/>
  <c r="C71" i="19"/>
  <c r="E70" i="19"/>
  <c r="D70" i="19"/>
  <c r="C70" i="19"/>
  <c r="E69" i="19"/>
  <c r="D69" i="19"/>
  <c r="C69" i="19"/>
  <c r="E68" i="19"/>
  <c r="D68" i="19"/>
  <c r="C68" i="19"/>
  <c r="E67" i="19"/>
  <c r="D67" i="19"/>
  <c r="C67" i="19"/>
  <c r="E66" i="19"/>
  <c r="D66" i="19"/>
  <c r="C66" i="19"/>
  <c r="E65" i="19"/>
  <c r="D65" i="19"/>
  <c r="C65" i="19"/>
  <c r="E64" i="19"/>
  <c r="D64" i="19"/>
  <c r="C64" i="19"/>
  <c r="E63" i="19"/>
  <c r="D63" i="19"/>
  <c r="C63" i="19"/>
  <c r="E62" i="19"/>
  <c r="D62" i="19"/>
  <c r="C62" i="19"/>
  <c r="E61" i="19"/>
  <c r="D61" i="19"/>
  <c r="C61" i="19"/>
  <c r="E60" i="19"/>
  <c r="D60" i="19"/>
  <c r="C60" i="19"/>
  <c r="E59" i="19"/>
  <c r="D59" i="19"/>
  <c r="C59" i="19"/>
  <c r="E58" i="19"/>
  <c r="D58" i="19"/>
  <c r="C58" i="19"/>
  <c r="E57" i="19"/>
  <c r="D57" i="19"/>
  <c r="C57" i="19"/>
  <c r="E56" i="19"/>
  <c r="D56" i="19"/>
  <c r="C56" i="19"/>
  <c r="E55" i="19"/>
  <c r="D55" i="19"/>
  <c r="C55" i="19"/>
  <c r="E54" i="19"/>
  <c r="D54" i="19"/>
  <c r="C54" i="19"/>
  <c r="E53" i="19"/>
  <c r="D53" i="19"/>
  <c r="C53" i="19"/>
  <c r="E52" i="19"/>
  <c r="D52" i="19"/>
  <c r="C52" i="19"/>
  <c r="E50" i="19"/>
  <c r="D50" i="19"/>
  <c r="C50" i="19"/>
  <c r="E49" i="19"/>
  <c r="D49" i="19"/>
  <c r="C49" i="19"/>
  <c r="E48" i="19"/>
  <c r="D48" i="19"/>
  <c r="C48" i="19"/>
  <c r="E47" i="19"/>
  <c r="D47" i="19"/>
  <c r="C47" i="19"/>
  <c r="E46" i="19"/>
  <c r="D46" i="19"/>
  <c r="C46" i="19"/>
  <c r="E45" i="19"/>
  <c r="D45" i="19"/>
  <c r="C45" i="19"/>
  <c r="E44" i="19"/>
  <c r="D44" i="19"/>
  <c r="C44" i="19"/>
  <c r="E43" i="19"/>
  <c r="D43" i="19"/>
  <c r="C43" i="19"/>
  <c r="E42" i="19"/>
  <c r="D42" i="19"/>
  <c r="C42" i="19"/>
  <c r="E41" i="19"/>
  <c r="D41" i="19"/>
  <c r="C41" i="19"/>
  <c r="E40" i="19"/>
  <c r="D40" i="19"/>
  <c r="C40" i="19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E33" i="19"/>
  <c r="D33" i="19"/>
  <c r="C33" i="19"/>
  <c r="E32" i="19"/>
  <c r="D32" i="19"/>
  <c r="C32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7" i="19"/>
  <c r="D27" i="19"/>
  <c r="C27" i="19"/>
  <c r="E26" i="19"/>
  <c r="D26" i="19"/>
  <c r="C26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E6" i="19"/>
  <c r="D6" i="19"/>
  <c r="C6" i="19"/>
  <c r="D5" i="19"/>
  <c r="E5" i="19"/>
  <c r="C5" i="19"/>
  <c r="E42" i="20"/>
  <c r="D42" i="20"/>
  <c r="C42" i="20"/>
  <c r="E41" i="20"/>
  <c r="D41" i="20"/>
  <c r="C41" i="20"/>
  <c r="E40" i="20"/>
  <c r="D40" i="20"/>
  <c r="C40" i="20"/>
  <c r="E39" i="20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E33" i="20"/>
  <c r="D33" i="20"/>
  <c r="C33" i="20"/>
  <c r="E32" i="20"/>
  <c r="D32" i="20"/>
  <c r="C32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7" i="20"/>
  <c r="D27" i="20"/>
  <c r="C27" i="20"/>
  <c r="E26" i="20"/>
  <c r="D26" i="20"/>
  <c r="C26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21" i="20"/>
  <c r="D21" i="20"/>
  <c r="C21" i="20"/>
  <c r="E20" i="20"/>
  <c r="D20" i="20"/>
  <c r="C20" i="20"/>
  <c r="E19" i="20"/>
  <c r="D19" i="20"/>
  <c r="C19" i="20"/>
  <c r="E18" i="20"/>
  <c r="D18" i="20"/>
  <c r="C18" i="20"/>
  <c r="E17" i="20"/>
  <c r="D17" i="20"/>
  <c r="C17" i="20"/>
  <c r="E16" i="20"/>
  <c r="D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E10" i="20"/>
  <c r="D10" i="20"/>
  <c r="C10" i="20"/>
  <c r="E9" i="20"/>
  <c r="D9" i="20"/>
  <c r="C9" i="20"/>
  <c r="E8" i="20"/>
  <c r="D8" i="20"/>
  <c r="C8" i="20"/>
  <c r="E7" i="20"/>
  <c r="D7" i="20"/>
  <c r="C7" i="20"/>
  <c r="E6" i="20"/>
  <c r="D6" i="20"/>
  <c r="C6" i="20"/>
  <c r="E5" i="20"/>
  <c r="D5" i="20"/>
  <c r="C5" i="20"/>
  <c r="E4" i="20"/>
  <c r="D4" i="20"/>
  <c r="C4" i="20"/>
  <c r="D3" i="20"/>
  <c r="E3" i="20"/>
  <c r="C3" i="20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D3" i="18"/>
  <c r="E3" i="18"/>
  <c r="C3" i="18"/>
  <c r="C11" i="34"/>
  <c r="D11" i="34"/>
  <c r="B11" i="34"/>
  <c r="C4" i="35"/>
  <c r="D4" i="35"/>
  <c r="B4" i="35"/>
  <c r="C9" i="34"/>
  <c r="D9" i="34"/>
  <c r="B9" i="34"/>
  <c r="C5" i="34"/>
  <c r="D5" i="34"/>
  <c r="B5" i="34"/>
  <c r="C3" i="33"/>
  <c r="D3" i="33"/>
  <c r="B3" i="33"/>
  <c r="A3" i="33"/>
  <c r="E20" i="2" l="1"/>
  <c r="D39" i="2"/>
  <c r="C36" i="2"/>
  <c r="D36" i="2"/>
  <c r="E36" i="2"/>
  <c r="D27" i="2"/>
  <c r="E27" i="2"/>
  <c r="E9" i="2"/>
  <c r="D10" i="2"/>
  <c r="D9" i="2"/>
  <c r="C10" i="2"/>
  <c r="C9" i="2"/>
  <c r="E21" i="2"/>
  <c r="E10" i="2"/>
  <c r="D3" i="2"/>
  <c r="E3" i="2"/>
  <c r="D21" i="2"/>
  <c r="C27" i="2"/>
  <c r="C21" i="2"/>
  <c r="C3" i="2"/>
  <c r="C5" i="17"/>
  <c r="C37" i="36"/>
  <c r="D37" i="36"/>
  <c r="B37" i="36"/>
  <c r="C32" i="36"/>
  <c r="D32" i="36"/>
  <c r="B32" i="36"/>
  <c r="C31" i="36"/>
  <c r="D31" i="36"/>
  <c r="B31" i="36"/>
  <c r="C30" i="36"/>
  <c r="D30" i="36"/>
  <c r="B30" i="36"/>
  <c r="B29" i="36"/>
  <c r="C29" i="36"/>
  <c r="D29" i="36"/>
  <c r="B28" i="36"/>
  <c r="C28" i="36"/>
  <c r="D28" i="36"/>
  <c r="C27" i="36"/>
  <c r="D27" i="36"/>
  <c r="B27" i="36"/>
  <c r="C26" i="36"/>
  <c r="D26" i="36"/>
  <c r="D25" i="36" s="1"/>
  <c r="D35" i="36" s="1"/>
  <c r="D39" i="36" s="1"/>
  <c r="B26" i="36"/>
  <c r="C15" i="36"/>
  <c r="D15" i="36"/>
  <c r="B15" i="36"/>
  <c r="C14" i="36"/>
  <c r="D14" i="36"/>
  <c r="D16" i="36" s="1"/>
  <c r="B14" i="36"/>
  <c r="C10" i="36"/>
  <c r="D10" i="36"/>
  <c r="B10" i="36"/>
  <c r="C9" i="36"/>
  <c r="D9" i="36"/>
  <c r="B9" i="36"/>
  <c r="C8" i="36"/>
  <c r="D8" i="36"/>
  <c r="B8" i="36"/>
  <c r="C7" i="36"/>
  <c r="D7" i="36"/>
  <c r="D11" i="36" s="1"/>
  <c r="D18" i="36" s="1"/>
  <c r="B7" i="36"/>
  <c r="C6" i="36"/>
  <c r="C11" i="36" s="1"/>
  <c r="D6" i="36"/>
  <c r="B6" i="36"/>
  <c r="B11" i="36" s="1"/>
  <c r="C5" i="35"/>
  <c r="D5" i="35"/>
  <c r="B5" i="35"/>
  <c r="A5" i="35"/>
  <c r="C8" i="34"/>
  <c r="D8" i="34"/>
  <c r="B8" i="34"/>
  <c r="A8" i="34"/>
  <c r="C4" i="34"/>
  <c r="D4" i="34"/>
  <c r="B4" i="34"/>
  <c r="A4" i="34"/>
  <c r="C4" i="33"/>
  <c r="D4" i="33"/>
  <c r="B4" i="33"/>
  <c r="A4" i="33"/>
  <c r="C3" i="31"/>
  <c r="D3" i="31"/>
  <c r="B3" i="31"/>
  <c r="C2" i="31"/>
  <c r="D2" i="31"/>
  <c r="B2" i="31"/>
  <c r="A3" i="31"/>
  <c r="A2" i="31"/>
  <c r="C29" i="30"/>
  <c r="D29" i="30"/>
  <c r="B29" i="30"/>
  <c r="C28" i="30"/>
  <c r="C30" i="30" s="1"/>
  <c r="D28" i="30"/>
  <c r="B28" i="30"/>
  <c r="B30" i="30" s="1"/>
  <c r="C25" i="30"/>
  <c r="D25" i="30"/>
  <c r="B25" i="30"/>
  <c r="A24" i="30"/>
  <c r="A23" i="30"/>
  <c r="A22" i="30"/>
  <c r="A21" i="30"/>
  <c r="C15" i="30"/>
  <c r="D15" i="30"/>
  <c r="B15" i="30"/>
  <c r="C14" i="30"/>
  <c r="D14" i="30"/>
  <c r="D16" i="30" s="1"/>
  <c r="B14" i="30"/>
  <c r="A15" i="30"/>
  <c r="A14" i="30"/>
  <c r="C10" i="30"/>
  <c r="D10" i="30"/>
  <c r="B10" i="30"/>
  <c r="C9" i="30"/>
  <c r="D9" i="30"/>
  <c r="B9" i="30"/>
  <c r="C8" i="30"/>
  <c r="D8" i="30"/>
  <c r="B8" i="30"/>
  <c r="C7" i="30"/>
  <c r="D7" i="30"/>
  <c r="B7" i="30"/>
  <c r="C6" i="30"/>
  <c r="C11" i="30" s="1"/>
  <c r="D6" i="30"/>
  <c r="B6" i="30"/>
  <c r="B11" i="30" s="1"/>
  <c r="A10" i="30"/>
  <c r="A9" i="30"/>
  <c r="A8" i="30"/>
  <c r="A7" i="30"/>
  <c r="A6" i="30"/>
  <c r="D11" i="30" l="1"/>
  <c r="B16" i="30"/>
  <c r="B4" i="30" s="1"/>
  <c r="C16" i="30"/>
  <c r="C4" i="30" s="1"/>
  <c r="D30" i="30"/>
  <c r="B16" i="36"/>
  <c r="B18" i="36" s="1"/>
  <c r="C16" i="36"/>
  <c r="C18" i="36" s="1"/>
  <c r="B25" i="36"/>
  <c r="B35" i="36" s="1"/>
  <c r="B39" i="36" s="1"/>
  <c r="C25" i="36"/>
  <c r="C35" i="36" s="1"/>
  <c r="C39" i="36" s="1"/>
  <c r="C87" i="1"/>
  <c r="C3" i="35"/>
  <c r="C2" i="35" s="1"/>
  <c r="D3" i="35"/>
  <c r="D2" i="35" s="1"/>
  <c r="B3" i="35"/>
  <c r="B2" i="35" s="1"/>
  <c r="C13" i="34"/>
  <c r="D13" i="34"/>
  <c r="B13" i="34"/>
  <c r="C7" i="34"/>
  <c r="D7" i="34"/>
  <c r="C3" i="34"/>
  <c r="D3" i="34"/>
  <c r="B3" i="34"/>
  <c r="C5" i="33"/>
  <c r="D5" i="33"/>
  <c r="B5" i="33"/>
  <c r="C4" i="31"/>
  <c r="D4" i="31"/>
  <c r="B4" i="31"/>
  <c r="C19" i="30"/>
  <c r="D19" i="30"/>
  <c r="B19" i="30"/>
  <c r="D4" i="30"/>
  <c r="D47" i="1" l="1"/>
  <c r="C7" i="1"/>
  <c r="D92" i="1"/>
  <c r="C92" i="1"/>
  <c r="D53" i="1"/>
  <c r="C53" i="1"/>
  <c r="C5" i="1" l="1"/>
  <c r="E97" i="1" l="1"/>
  <c r="D97" i="1"/>
  <c r="D87" i="1" s="1"/>
  <c r="C97" i="1"/>
  <c r="E92" i="1" l="1"/>
  <c r="C75" i="1"/>
  <c r="D75" i="1"/>
  <c r="E68" i="1"/>
  <c r="E67" i="1" s="1"/>
  <c r="D68" i="1"/>
  <c r="D67" i="1" s="1"/>
  <c r="C68" i="1"/>
  <c r="E58" i="1"/>
  <c r="D58" i="1"/>
  <c r="D52" i="1" s="1"/>
  <c r="C58" i="1"/>
  <c r="C52" i="1" s="1"/>
  <c r="E53" i="1"/>
  <c r="E42" i="1"/>
  <c r="D42" i="1"/>
  <c r="C42" i="1"/>
  <c r="E39" i="1"/>
  <c r="D39" i="1"/>
  <c r="E30" i="1"/>
  <c r="D30" i="1"/>
  <c r="E22" i="1"/>
  <c r="E19" i="1"/>
  <c r="D19" i="1"/>
  <c r="C19" i="1"/>
  <c r="E7" i="1"/>
  <c r="D7" i="1"/>
  <c r="D5" i="1" s="1"/>
  <c r="C74" i="1" l="1"/>
  <c r="E14" i="1"/>
  <c r="E5" i="1" s="1"/>
  <c r="C26" i="1"/>
  <c r="E87" i="1"/>
  <c r="D74" i="1"/>
  <c r="E75" i="1"/>
  <c r="D26" i="1"/>
  <c r="E52" i="1"/>
  <c r="C20" i="2"/>
  <c r="E26" i="1"/>
  <c r="E47" i="1" s="1"/>
  <c r="C67" i="1"/>
  <c r="C102" i="1" l="1"/>
  <c r="E74" i="1"/>
  <c r="E102" i="1" s="1"/>
  <c r="D20" i="2"/>
  <c r="C47" i="1"/>
  <c r="D102" i="1"/>
  <c r="C39" i="2" l="1"/>
  <c r="C42" i="2" s="1"/>
  <c r="E42" i="2" l="1"/>
</calcChain>
</file>

<file path=xl/sharedStrings.xml><?xml version="1.0" encoding="utf-8"?>
<sst xmlns="http://schemas.openxmlformats.org/spreadsheetml/2006/main" count="676" uniqueCount="247">
  <si>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</si>
  <si>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</si>
  <si>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</si>
  <si>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</si>
  <si>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</si>
  <si>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</si>
  <si>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</si>
  <si>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</si>
  <si>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</si>
  <si>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</si>
  <si>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</si>
  <si>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</si>
  <si>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</si>
  <si>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</si>
  <si>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</si>
  <si>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</si>
  <si>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</si>
  <si>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</si>
  <si>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</si>
  <si>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</si>
  <si>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</si>
  <si>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</si>
  <si>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</si>
  <si>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</si>
  <si>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</si>
  <si>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</si>
  <si>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</si>
  <si>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</si>
  <si>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</si>
  <si>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</si>
  <si>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</si>
  <si>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</si>
  <si>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</si>
  <si>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</si>
  <si>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</si>
  <si>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</si>
  <si>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</si>
  <si>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</si>
  <si>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</si>
  <si>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</si>
  <si>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</si>
  <si>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</si>
  <si>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</si>
  <si>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</si>
  <si>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</si>
  <si>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</si>
  <si>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</si>
  <si>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</si>
  <si>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</si>
  <si>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</si>
  <si>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</si>
  <si>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</si>
  <si>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</si>
  <si>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</si>
  <si>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</si>
  <si>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</si>
  <si>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</si>
  <si>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</si>
  <si>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</si>
  <si>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</si>
  <si>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boekjaar2</t>
  </si>
  <si>
    <t>boekjaar3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</si>
  <si>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</si>
  <si>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</si>
  <si>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</si>
  <si>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</si>
  <si>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</si>
  <si>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</si>
  <si>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</si>
  <si>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</si>
  <si>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</si>
  <si>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</si>
  <si>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</si>
  <si>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</si>
  <si>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</si>
  <si>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</si>
  <si>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</si>
  <si>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</si>
  <si>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</si>
  <si>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</si>
  <si>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</si>
  <si>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</si>
  <si>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</si>
  <si>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</si>
  <si>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</si>
  <si>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</si>
  <si>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</si>
  <si>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</si>
  <si>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</si>
  <si>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</si>
  <si>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</si>
  <si>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</si>
  <si>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</si>
  <si>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</si>
  <si>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</si>
  <si>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</si>
  <si>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</si>
  <si>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</si>
  <si>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</si>
  <si>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</si>
  <si>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</si>
  <si>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</si>
  <si>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</si>
  <si>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</si>
  <si>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</si>
  <si>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</si>
  <si>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</si>
  <si>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</si>
  <si>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</si>
  <si>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</si>
  <si>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</si>
  <si>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</si>
  <si>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</si>
  <si>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</si>
  <si>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</si>
  <si>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</si>
  <si>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</si>
  <si>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</si>
  <si>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</si>
  <si>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</si>
  <si>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</si>
  <si>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</si>
  <si>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</si>
  <si>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</si>
  <si>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</si>
  <si>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</si>
  <si>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</si>
  <si>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</si>
  <si>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</si>
  <si>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</si>
  <si>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</si>
  <si>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</si>
  <si>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</si>
  <si>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</si>
  <si>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</si>
  <si>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</si>
  <si>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</si>
  <si>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</si>
  <si>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</si>
  <si>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</si>
  <si>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</si>
  <si>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</si>
  <si>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</si>
  <si>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</si>
  <si>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</si>
  <si>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</si>
  <si>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</si>
  <si>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</si>
  <si>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</si>
  <si>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</si>
  <si>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</si>
  <si>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</si>
  <si>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</si>
  <si>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</si>
  <si>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</si>
  <si>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</si>
  <si>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</si>
  <si>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</si>
  <si>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</si>
  <si>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</si>
  <si>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</si>
  <si>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</si>
  <si>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</si>
  <si>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</si>
  <si>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</si>
  <si>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</si>
  <si>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</si>
  <si>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</si>
  <si>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</si>
  <si>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</si>
  <si>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</si>
  <si>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</si>
  <si>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</si>
  <si>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</si>
  <si>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</si>
  <si>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</si>
  <si>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</si>
  <si>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</si>
  <si>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</si>
  <si>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</si>
  <si>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</si>
  <si>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</si>
  <si>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</si>
  <si>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</si>
  <si>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</si>
  <si>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</si>
  <si>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</si>
  <si>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</si>
  <si>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</si>
  <si>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</si>
  <si>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</si>
  <si>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</si>
  <si>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</si>
  <si>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</si>
  <si>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</si>
  <si>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</si>
  <si>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</si>
  <si>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</si>
  <si>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</si>
  <si>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</si>
  <si>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</si>
  <si>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</si>
  <si>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</si>
  <si>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</si>
  <si>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</si>
  <si>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</si>
  <si>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</si>
  <si>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</si>
  <si>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</si>
  <si>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</si>
  <si>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</si>
  <si>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</si>
  <si>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</si>
  <si>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</si>
  <si>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</si>
  <si>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</si>
  <si>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</si>
  <si>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</si>
  <si>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</si>
  <si>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</si>
  <si>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</si>
  <si>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</si>
  <si>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</si>
  <si>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</si>
  <si>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</si>
  <si>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</si>
  <si>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</si>
  <si>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</si>
  <si>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</si>
  <si>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</si>
  <si>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</si>
  <si>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boekjaar1</t>
  </si>
  <si>
    <t>Schulden op ten hoogste één jaar ..........................................</t>
  </si>
  <si>
    <t>Overlopende rekeningen .........................................................</t>
  </si>
  <si>
    <t>Vlottende activa</t>
  </si>
  <si>
    <t>Vreemd vermogen op KT</t>
  </si>
  <si>
    <t>Voorraden en bestellingen in uitvoering ................................</t>
  </si>
  <si>
    <t>Vorderingen op ten hoogste één jaar .....................................</t>
  </si>
  <si>
    <t>Geldbeleggingen ......................................................................</t>
  </si>
  <si>
    <t>Liquide middelen ......................................................................</t>
  </si>
  <si>
    <t>omzet + btw</t>
  </si>
  <si>
    <t>aankopen, ddg + btw</t>
  </si>
  <si>
    <t>omzet aan kostprijs</t>
  </si>
  <si>
    <t>GEEN TOELICHTING IN DE JAARREKENING GEVONDEN</t>
  </si>
  <si>
    <t>BENADEREN DOOR *1,21 TE DOEN!</t>
  </si>
  <si>
    <t xml:space="preserve">DEZE RATIO MOEST NIET EN IS DUS EXTRA 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</si>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</sst>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.00_ ;_ * \-#,##0.00_ ;_ * &quot;-&quot;??_ ;_ @_ "/>
    <numFmt numFmtId="165" formatCode="0_ "/>
    <numFmt numFmtId="166" formatCode="0.000_ "/>
    <numFmt numFmtId="167" formatCode="_-* #,##0.00\ _€_-;\-* #,##0.00\ _€_-;_-* &quot;-&quot;??\ _€_-;_-@_-"/>
  </numFmts>
  <fonts count="32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4" fontId="10" fillId="0" borderId="0" xfId="0" applyNumberFormat="1" applyFont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0" fontId="0" fillId="0" borderId="0" xfId="0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5" fillId="0" borderId="0" xfId="0" applyNumberFormat="1" applyFont="1"/>
    <xf numFmtId="0" fontId="19" fillId="0" borderId="0" xfId="0" applyNumberFormat="1" applyFont="1"/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 applyAlignment="1">
      <alignment horizontal="center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5" fillId="0" borderId="2" xfId="0" applyNumberFormat="1" applyFont="1" applyBorder="1"/>
    <xf numFmtId="0" fontId="28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wrapText="1"/>
    </xf>
    <xf numFmtId="0" fontId="7" fillId="4" borderId="0" xfId="0" applyFont="1" applyFill="1" applyBorder="1"/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164" fontId="0" fillId="4" borderId="0" xfId="2" applyFont="1" applyFill="1"/>
    <xf numFmtId="0" fontId="6" fillId="4" borderId="0" xfId="0" applyFont="1" applyFill="1" applyBorder="1"/>
    <xf numFmtId="0" fontId="7" fillId="4" borderId="0" xfId="0" applyFont="1" applyFill="1" applyBorder="1" applyAlignment="1">
      <alignment wrapText="1"/>
    </xf>
    <xf numFmtId="0" fontId="11" fillId="4" borderId="0" xfId="0" applyFont="1" applyFill="1" applyBorder="1" applyAlignment="1">
      <alignment horizontal="left" vertical="top"/>
    </xf>
    <xf numFmtId="165" fontId="9" fillId="4" borderId="0" xfId="0" applyNumberFormat="1" applyFont="1" applyFill="1" applyBorder="1" applyAlignment="1">
      <alignment horizontal="left" vertical="top"/>
    </xf>
    <xf numFmtId="0" fontId="12" fillId="4" borderId="2" xfId="0" applyNumberFormat="1" applyFont="1" applyFill="1" applyBorder="1"/>
    <xf numFmtId="0" fontId="0" fillId="4" borderId="2" xfId="0" applyNumberFormat="1" applyFill="1" applyBorder="1" applyAlignment="1">
      <alignment horizontal="center"/>
    </xf>
    <xf numFmtId="0" fontId="0" fillId="4" borderId="2" xfId="0" applyNumberFormat="1" applyFill="1" applyBorder="1"/>
    <xf numFmtId="0" fontId="0" fillId="4" borderId="2" xfId="0" applyNumberForma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21" fillId="4" borderId="2" xfId="0" applyNumberFormat="1" applyFont="1" applyFill="1" applyBorder="1" applyAlignment="1">
      <alignment horizontal="center"/>
    </xf>
    <xf numFmtId="0" fontId="19" fillId="4" borderId="2" xfId="0" applyNumberFormat="1" applyFont="1" applyFill="1" applyBorder="1" applyAlignment="1">
      <alignment horizontal="center"/>
    </xf>
    <xf numFmtId="4" fontId="9" fillId="4" borderId="0" xfId="0" applyNumberFormat="1" applyFont="1" applyFill="1" applyBorder="1" applyAlignment="1">
      <alignment horizontal="left" vertical="top"/>
    </xf>
    <xf numFmtId="4" fontId="10" fillId="4" borderId="0" xfId="0" applyNumberFormat="1" applyFont="1" applyFill="1"/>
    <xf numFmtId="3" fontId="9" fillId="4" borderId="0" xfId="0" applyNumberFormat="1" applyFont="1" applyFill="1" applyBorder="1" applyAlignment="1">
      <alignment horizontal="left" vertical="top"/>
    </xf>
    <xf numFmtId="164" fontId="17" fillId="4" borderId="0" xfId="2" applyFont="1" applyFill="1"/>
    <xf numFmtId="4" fontId="22" fillId="0" borderId="2" xfId="0" applyNumberFormat="1" applyFont="1" applyBorder="1" applyAlignment="1">
      <alignment horizontal="right"/>
    </xf>
    <xf numFmtId="4" fontId="21" fillId="0" borderId="2" xfId="0" applyNumberFormat="1" applyFont="1" applyBorder="1" applyAlignment="1">
      <alignment horizontal="right"/>
    </xf>
    <xf numFmtId="2" fontId="20" fillId="4" borderId="1" xfId="0" applyNumberFormat="1" applyFont="1" applyFill="1" applyBorder="1"/>
    <xf numFmtId="2" fontId="22" fillId="0" borderId="2" xfId="0" applyNumberFormat="1" applyFont="1" applyBorder="1" applyAlignment="1">
      <alignment horizontal="right"/>
    </xf>
    <xf numFmtId="2" fontId="20" fillId="4" borderId="1" xfId="0" applyNumberFormat="1" applyFont="1" applyFill="1" applyBorder="1" applyAlignment="1">
      <alignment horizontal="center"/>
    </xf>
    <xf numFmtId="4" fontId="0" fillId="0" borderId="2" xfId="0" applyNumberFormat="1" applyBorder="1"/>
    <xf numFmtId="10" fontId="24" fillId="4" borderId="2" xfId="1" applyNumberFormat="1" applyFont="1" applyFill="1" applyBorder="1"/>
    <xf numFmtId="4" fontId="0" fillId="0" borderId="2" xfId="0" applyNumberFormat="1" applyBorder="1" applyAlignment="1">
      <alignment horizontal="center"/>
    </xf>
    <xf numFmtId="0" fontId="25" fillId="4" borderId="2" xfId="0" applyNumberFormat="1" applyFont="1" applyFill="1" applyBorder="1"/>
    <xf numFmtId="4" fontId="27" fillId="0" borderId="2" xfId="0" applyNumberFormat="1" applyFont="1" applyBorder="1" applyAlignment="1">
      <alignment horizontal="right"/>
    </xf>
    <xf numFmtId="4" fontId="29" fillId="0" borderId="2" xfId="0" applyNumberFormat="1" applyFont="1" applyBorder="1" applyAlignment="1">
      <alignment horizontal="right"/>
    </xf>
    <xf numFmtId="4" fontId="30" fillId="4" borderId="2" xfId="0" applyNumberFormat="1" applyFont="1" applyFill="1" applyBorder="1"/>
    <xf numFmtId="4" fontId="12" fillId="0" borderId="2" xfId="0" applyNumberFormat="1" applyFont="1" applyBorder="1"/>
    <xf numFmtId="4" fontId="12" fillId="4" borderId="2" xfId="0" applyNumberFormat="1" applyFont="1" applyFill="1" applyBorder="1"/>
    <xf numFmtId="10" fontId="10" fillId="4" borderId="2" xfId="1" applyNumberFormat="1" applyFont="1" applyFill="1" applyBorder="1"/>
    <xf numFmtId="10" fontId="10" fillId="2" borderId="2" xfId="1" applyNumberFormat="1" applyFont="1" applyFill="1" applyBorder="1"/>
    <xf numFmtId="9" fontId="10" fillId="4" borderId="2" xfId="1" applyFont="1" applyFill="1" applyBorder="1"/>
    <xf numFmtId="2" fontId="10" fillId="0" borderId="2" xfId="0" applyNumberFormat="1" applyFont="1" applyBorder="1"/>
    <xf numFmtId="2" fontId="9" fillId="0" borderId="2" xfId="0" applyNumberFormat="1" applyFont="1" applyFill="1" applyBorder="1" applyAlignment="1">
      <alignment horizontal="left" vertical="top"/>
    </xf>
    <xf numFmtId="2" fontId="12" fillId="0" borderId="2" xfId="0" applyNumberFormat="1" applyFont="1" applyBorder="1"/>
    <xf numFmtId="164" fontId="0" fillId="0" borderId="2" xfId="2" applyFont="1" applyBorder="1"/>
    <xf numFmtId="164" fontId="17" fillId="0" borderId="4" xfId="2" applyFont="1" applyBorder="1"/>
    <xf numFmtId="164" fontId="0" fillId="0" borderId="6" xfId="2" applyFont="1" applyBorder="1"/>
    <xf numFmtId="164" fontId="0" fillId="0" borderId="5" xfId="2" applyFont="1" applyBorder="1"/>
    <xf numFmtId="10" fontId="0" fillId="4" borderId="2" xfId="0" applyNumberFormat="1" applyFill="1" applyBorder="1"/>
    <xf numFmtId="164" fontId="0" fillId="0" borderId="2" xfId="2" applyFont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12" fillId="3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5" borderId="0" xfId="0" applyNumberFormat="1" applyFill="1"/>
    <xf numFmtId="0" fontId="0" fillId="5" borderId="0" xfId="0" applyFill="1"/>
    <xf numFmtId="0" fontId="15" fillId="0" borderId="2" xfId="2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0" fontId="17" fillId="4" borderId="2" xfId="1" applyNumberFormat="1" applyFont="1" applyFill="1" applyBorder="1"/>
    <xf numFmtId="10" fontId="17" fillId="2" borderId="2" xfId="1" applyNumberFormat="1" applyFont="1" applyFill="1" applyBorder="1"/>
    <xf numFmtId="0" fontId="15" fillId="0" borderId="2" xfId="0" applyFont="1" applyFill="1" applyBorder="1"/>
    <xf numFmtId="10" fontId="10" fillId="0" borderId="2" xfId="1" applyNumberFormat="1" applyFont="1" applyFill="1" applyBorder="1"/>
    <xf numFmtId="1" fontId="9" fillId="0" borderId="2" xfId="0" applyNumberFormat="1" applyFont="1" applyFill="1" applyBorder="1" applyAlignment="1">
      <alignment horizontal="center" vertical="top"/>
    </xf>
    <xf numFmtId="9" fontId="10" fillId="0" borderId="2" xfId="1" applyFont="1" applyFill="1" applyBorder="1"/>
    <xf numFmtId="10" fontId="17" fillId="0" borderId="2" xfId="1" applyNumberFormat="1" applyFont="1" applyFill="1" applyBorder="1"/>
    <xf numFmtId="167" fontId="0" fillId="4" borderId="2" xfId="0" applyNumberFormat="1" applyFill="1" applyBorder="1" applyAlignment="1">
      <alignment horizontal="center"/>
    </xf>
    <xf numFmtId="0" fontId="31" fillId="6" borderId="2" xfId="0" applyNumberFormat="1" applyFont="1" applyFill="1" applyBorder="1"/>
    <xf numFmtId="0" fontId="12" fillId="6" borderId="2" xfId="0" applyNumberFormat="1" applyFont="1" applyFill="1" applyBorder="1"/>
    <xf numFmtId="1" fontId="9" fillId="0" borderId="0" xfId="0" applyNumberFormat="1" applyFont="1" applyFill="1" applyBorder="1" applyAlignment="1">
      <alignment horizontal="left" vertical="top"/>
    </xf>
    <xf numFmtId="1" fontId="9" fillId="4" borderId="0" xfId="0" applyNumberFormat="1" applyFont="1" applyFill="1" applyBorder="1" applyAlignment="1">
      <alignment horizontal="left" vertical="top"/>
    </xf>
    <xf numFmtId="1" fontId="10" fillId="0" borderId="0" xfId="0" applyNumberFormat="1" applyFont="1"/>
    <xf numFmtId="1" fontId="4" fillId="0" borderId="0" xfId="0" applyNumberFormat="1" applyFont="1" applyBorder="1"/>
    <xf numFmtId="1" fontId="6" fillId="0" borderId="0" xfId="0" applyNumberFormat="1" applyFont="1" applyBorder="1"/>
    <xf numFmtId="1" fontId="7" fillId="4" borderId="0" xfId="0" applyNumberFormat="1" applyFont="1" applyFill="1" applyBorder="1"/>
    <xf numFmtId="1" fontId="6" fillId="4" borderId="0" xfId="0" applyNumberFormat="1" applyFont="1" applyFill="1" applyBorder="1"/>
    <xf numFmtId="1" fontId="0" fillId="0" borderId="0" xfId="0" applyNumberFormat="1"/>
    <xf numFmtId="1" fontId="10" fillId="4" borderId="0" xfId="1" applyNumberFormat="1" applyFont="1" applyFill="1"/>
    <xf numFmtId="0" fontId="9" fillId="0" borderId="0" xfId="0" applyNumberFormat="1" applyFont="1" applyFill="1" applyBorder="1" applyAlignment="1">
      <alignment horizontal="left" vertical="top"/>
    </xf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33CC"/>
      <color rgb="FF6699FF"/>
      <color rgb="FF3366CC"/>
      <color rgb="FF0099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Liquiditeit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Liquiditeit!$A$4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3810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Liquiditeit!$B$4:$D$4</c:f>
              <c:numCache>
                <c:formatCode>0.00</c:formatCode>
                <c:ptCount val="3"/>
                <c:pt idx="0">
                  <c:v>2.1546128194052327</c:v>
                </c:pt>
                <c:pt idx="1">
                  <c:v>1.3700457997657312</c:v>
                </c:pt>
                <c:pt idx="2">
                  <c:v>1.2527292922407691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3C9-4ECB-BA80-011CFA7027CA}"/>
            </c:ext>
          </c:extLst>
        </c:ser>
        <c:ser>
          <c:idx val="1"/>
          <c:order val="1"/>
          <c:tx>
            <c:strRef>
              <c:f>Liquiditeit!$A$19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3810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Liquiditeit!$B$19:$D$19</c:f>
              <c:numCache>
                <c:formatCode>0.00</c:formatCode>
                <c:ptCount val="3"/>
                <c:pt idx="0">
                  <c:v>1.3553322652824533</c:v>
                </c:pt>
                <c:pt idx="1">
                  <c:v>0.7239544905844989</c:v>
                </c:pt>
                <c:pt idx="2">
                  <c:v>0.47739126885333055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3C9-4ECB-BA80-011CFA7027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5136159"/>
        <c:axId val="1035137823"/>
      </c:lineChart>
      <c:catAx>
        <c:axId val="10351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137823"/>
        <c:crosses val="autoZero"/>
        <c:auto val="1"/>
        <c:lblAlgn val="ctr"/>
        <c:lblOffset val="100"/>
        <c:noMultiLvlLbl val="0"/>
      </c:catAx>
      <c:valAx>
        <c:axId val="10351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1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Solvabiliteit!$A$4</c:f>
              <c:strCache>
                <c:ptCount val="1"/>
                <c:pt idx="0">
                  <c:v>Solvabiliteit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Solvabiliteit!$B$1:$D$1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0.44818945971962609</c:v>
                </c:pt>
                <c:pt idx="1">
                  <c:v>0.37643278417125581</c:v>
                </c:pt>
                <c:pt idx="2">
                  <c:v>0.3546504995408416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8-48DC-9CBF-714A15BCE7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899618111"/>
        <c:axId val="899616863"/>
      </c:barChart>
      <c:catAx>
        <c:axId val="8996181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9616863"/>
        <c:crosses val="autoZero"/>
        <c:auto val="1"/>
        <c:lblAlgn val="ctr"/>
        <c:lblOffset val="100"/>
        <c:noMultiLvlLbl val="0"/>
      </c:catAx>
      <c:valAx>
        <c:axId val="8996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961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RENTABILITEIT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REV!$A$5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5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7C-4AEB-BC1A-C632427AC9D2}"/>
                </c:ext>
              </c:extLst>
            </c:dLbl>
            <c:dLbl>
              <c:idx val="2"/>
              <c:layout>
                <c:manualLayout>
                  <c:x val="-0.05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7C-4AEB-BC1A-C632427AC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6.0409181556978907E-2</c:v>
                </c:pt>
                <c:pt idx="1">
                  <c:v>4.4473636274392173E-2</c:v>
                </c:pt>
                <c:pt idx="2">
                  <c:v>3.5509864510258317E-2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AEB-BC1A-C632427A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57744"/>
        <c:axId val="534459824"/>
      </c:areaChart>
      <c:catAx>
        <c:axId val="5344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4459824"/>
        <c:crosses val="autoZero"/>
        <c:auto val="1"/>
        <c:lblAlgn val="ctr"/>
        <c:lblOffset val="100"/>
        <c:noMultiLvlLbl val="0"/>
      </c:catAx>
      <c:valAx>
        <c:axId val="534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44577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Nettobedrijfskapitaal!$A$39</c:f>
              <c:strCache>
                <c:ptCount val="1"/>
                <c:pt idx="0">
                  <c:v>Nettobedrijfskapitaal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66666666614E-2"/>
                  <c:y val="-0.39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93-43D6-AE3F-569B41FC8FFC}"/>
                </c:ext>
              </c:extLst>
            </c:dLbl>
            <c:dLbl>
              <c:idx val="1"/>
              <c:layout>
                <c:manualLayout>
                  <c:x val="2.4999999999999897E-2"/>
                  <c:y val="-0.254629629629629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93-43D6-AE3F-569B41FC8FFC}"/>
                </c:ext>
              </c:extLst>
            </c:dLbl>
            <c:dLbl>
              <c:idx val="2"/>
              <c:layout>
                <c:manualLayout>
                  <c:x val="8.3333333333332309E-3"/>
                  <c:y val="-0.231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93-43D6-AE3F-569B41FC8F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Nettobedrijfskapitaal!$B$24:$D$24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Nettobedrijfskapitaal!$B$39:$D$39</c:f>
              <c:numCache>
                <c:formatCode>#,##0.00</c:formatCode>
                <c:ptCount val="3"/>
                <c:pt idx="0">
                  <c:v>1900479</c:v>
                </c:pt>
                <c:pt idx="1">
                  <c:v>1074468</c:v>
                </c:pt>
                <c:pt idx="2">
                  <c:v>964341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3-43D6-AE3F-569B41FC8F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94012303"/>
        <c:axId val="1193998575"/>
        <c:axId val="0"/>
      </c:bar3DChart>
      <c:catAx>
        <c:axId val="11940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93998575"/>
        <c:crosses val="autoZero"/>
        <c:auto val="1"/>
        <c:lblAlgn val="ctr"/>
        <c:lblOffset val="100"/>
        <c:noMultiLvlLbl val="0"/>
      </c:catAx>
      <c:valAx>
        <c:axId val="11939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940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samenstelling</a:t>
            </a:r>
            <a:r>
              <a:rPr lang="nl-BE" baseline="0"/>
              <a:t> activa boekjaar1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explosion val="14"/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99-4D37-97EC-C78FE3CAF346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99-4D37-97EC-C78FE3CAF34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('verticale analyse balans'!$A$5,'verticale analyse balans'!$A$26)</c:f>
              <c:strCache>
                <c:ptCount val="2"/>
                <c:pt idx="0">
                  <c:v>VASTE ACTIVA</c:v>
                </c:pt>
                <c:pt idx="1">
                  <c:v>VLOTTENDE ACTIVA</c:v>
                </c:pt>
              </c:strCache>
            </c:strRef>
          </c:cat>
          <c:val>
            <c:numRef>
              <c:f>('verticale analyse balans'!$C$5,'verticale analyse balans'!$C$26)</c:f>
              <c:numCache>
                <c:formatCode>0.00%</c:formatCode>
                <c:ptCount val="2"/>
                <c:pt idx="0">
                  <c:v>9.2774673086496312E-2</c:v>
                </c:pt>
                <c:pt idx="1">
                  <c:v>0.90722532691350366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721-A0CC-10CB5125DA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samenstelling</a:t>
            </a:r>
            <a:r>
              <a:rPr lang="nl-BE" baseline="0"/>
              <a:t> passiva boekjaar1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explosion val="12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74-428E-9FDC-50CE073919E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74-428E-9FDC-50CE073919E1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74-428E-9FDC-50CE073919E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('verticale analyse balans'!$A$52,'verticale analyse balans'!$A$67,'verticale analyse balans'!$A$74)</c:f>
              <c:strCache>
                <c:ptCount val="3"/>
                <c:pt idx="0">
                  <c:v>EIGEN VERMOGEN</c:v>
                </c:pt>
                <c:pt idx="1">
                  <c:v>VOORZIENINGEN EN UITGESTELDE BELASTINGEN</c:v>
                </c:pt>
                <c:pt idx="2">
                  <c:v>SCHULDEN</c:v>
                </c:pt>
              </c:strCache>
            </c:strRef>
          </c:cat>
          <c:val>
            <c:numRef>
              <c:f>('verticale analyse balans'!$C$52,'verticale analyse balans'!$C$67,'verticale analyse balans'!$C$74)</c:f>
              <c:numCache>
                <c:formatCode>0.00%</c:formatCode>
                <c:ptCount val="3"/>
                <c:pt idx="0">
                  <c:v>0.44818934506788966</c:v>
                </c:pt>
                <c:pt idx="1">
                  <c:v>8.4417587713710801E-2</c:v>
                </c:pt>
                <c:pt idx="2">
                  <c:v>0.4673928114075277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E-493F-94C2-51F5BE8E09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Groei/daling activa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'horizontale analyse balans'!$A$5</c:f>
              <c:strCache>
                <c:ptCount val="1"/>
                <c:pt idx="0">
                  <c:v>VASTE ACTIVA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0A-4EF9-B739-02144FC1B178}"/>
                </c:ext>
              </c:extLst>
            </c:dLbl>
            <c:dLbl>
              <c:idx val="1"/>
              <c:layout>
                <c:manualLayout>
                  <c:x val="-1.1111111111111162E-2"/>
                  <c:y val="2.77777777777777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0A-4EF9-B739-02144FC1B1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'horizontale analyse balans'!$C$3:$E$3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'horizontale analyse balans'!$C$5:$E$5</c:f>
              <c:numCache>
                <c:formatCode>0.00%</c:formatCode>
                <c:ptCount val="3"/>
                <c:pt idx="0">
                  <c:v>1</c:v>
                </c:pt>
                <c:pt idx="1">
                  <c:v>1.145088220939755</c:v>
                </c:pt>
                <c:pt idx="2">
                  <c:v>0.98014994388822863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A-4EF9-B739-02144FC1B178}"/>
            </c:ext>
          </c:extLst>
        </c:ser>
        <c:ser>
          <c:idx val="1"/>
          <c:order val="1"/>
          <c:tx>
            <c:strRef>
              <c:f>'horizontale analyse balans'!$A$26</c:f>
              <c:strCache>
                <c:ptCount val="1"/>
                <c:pt idx="0">
                  <c:v>VLOTTENDE ACTIVA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0A-4EF9-B739-02144FC1B1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'horizontale analyse balans'!$C$3:$E$3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'horizontale analyse balans'!$C$26:$E$26</c:f>
              <c:numCache>
                <c:formatCode>0.00%</c:formatCode>
                <c:ptCount val="3"/>
                <c:pt idx="0">
                  <c:v>1</c:v>
                </c:pt>
                <c:pt idx="1">
                  <c:v>1.2157306323557318</c:v>
                </c:pt>
                <c:pt idx="2">
                  <c:v>1.3305603404400264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A-4EF9-B739-02144FC1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56303776"/>
        <c:axId val="2056321248"/>
      </c:barChart>
      <c:catAx>
        <c:axId val="20563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6321248"/>
        <c:crosses val="autoZero"/>
        <c:auto val="1"/>
        <c:lblAlgn val="ctr"/>
        <c:lblOffset val="100"/>
        <c:noMultiLvlLbl val="0"/>
      </c:catAx>
      <c:valAx>
        <c:axId val="20563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63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Groei/daling</a:t>
            </a:r>
            <a:r>
              <a:rPr lang="nl-BE" baseline="0"/>
              <a:t> passiva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'horizontale analyse balans'!$A$52</c:f>
              <c:strCache>
                <c:ptCount val="1"/>
                <c:pt idx="0">
                  <c:v>EIGEN VERMOGEN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'horizontale analyse balans'!$C$3:$E$3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'horizontale analyse balans'!$C$52:$E$52</c:f>
              <c:numCache>
                <c:formatCode>0.00%</c:formatCode>
                <c:ptCount val="3"/>
                <c:pt idx="0">
                  <c:v>1</c:v>
                </c:pt>
                <c:pt idx="1">
                  <c:v>1.0465436173042304</c:v>
                </c:pt>
                <c:pt idx="2">
                  <c:v>1.068191028256301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9-4431-B673-0CB23FA708F9}"/>
            </c:ext>
          </c:extLst>
        </c:ser>
        <c:ser>
          <c:idx val="1"/>
          <c:order val="1"/>
          <c:tx>
            <c:strRef>
              <c:f>'horizontale analyse balans'!$A$67</c:f>
              <c:strCache>
                <c:ptCount val="1"/>
                <c:pt idx="0">
                  <c:v>VOORZIENINGEN EN UITGESTELDE BELASTINGEN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29-4431-B673-0CB23FA70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'horizontale analyse balans'!$C$3:$E$3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'horizontale analyse balans'!$C$67:$E$67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9-4431-B673-0CB23FA708F9}"/>
            </c:ext>
          </c:extLst>
        </c:ser>
        <c:ser>
          <c:idx val="2"/>
          <c:order val="2"/>
          <c:tx>
            <c:strRef>
              <c:f>'horizontale analyse balans'!$A$74</c:f>
              <c:strCache>
                <c:ptCount val="1"/>
                <c:pt idx="0">
                  <c:v>SCHULDEN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'horizontale analyse balans'!$C$3:$E$3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'horizontale analyse balans'!$C$74:$E$74</c:f>
              <c:numCache>
                <c:formatCode>0.00%</c:formatCode>
                <c:ptCount val="3"/>
                <c:pt idx="0">
                  <c:v>1</c:v>
                </c:pt>
                <c:pt idx="1">
                  <c:v>1.6623890388226608</c:v>
                </c:pt>
                <c:pt idx="2">
                  <c:v>1.8639009404505384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9-4431-B673-0CB23FA7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74924976"/>
        <c:axId val="2074917072"/>
      </c:barChart>
      <c:catAx>
        <c:axId val="20749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4917072"/>
        <c:crosses val="autoZero"/>
        <c:auto val="1"/>
        <c:lblAlgn val="ctr"/>
        <c:lblOffset val="100"/>
        <c:noMultiLvlLbl val="0"/>
      </c:catAx>
      <c:valAx>
        <c:axId val="20749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49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'horizontale analyse resrek'!$A$42</c:f>
              <c:strCache>
                <c:ptCount val="1"/>
                <c:pt idx="0">
                  <c:v>Te bestemmen winst van het boekjaar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'horizontale analyse resrek'!$C$2:$E$2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'horizontale analyse resrek'!$C$42:$E$42</c:f>
              <c:numCache>
                <c:formatCode>0.00%</c:formatCode>
                <c:ptCount val="3"/>
                <c:pt idx="0">
                  <c:v>1</c:v>
                </c:pt>
                <c:pt idx="1">
                  <c:v>0.77047228553120439</c:v>
                </c:pt>
                <c:pt idx="2">
                  <c:v>0.62790651531468489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1-8D0A-FF164830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333728"/>
        <c:axId val="2056331232"/>
      </c:lineChart>
      <c:catAx>
        <c:axId val="20563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6331232"/>
        <c:crosses val="autoZero"/>
        <c:auto val="1"/>
        <c:lblAlgn val="ctr"/>
        <c:lblOffset val="100"/>
        <c:noMultiLvlLbl val="0"/>
      </c:catAx>
      <c:valAx>
        <c:axId val="205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63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185737</xdr:rowOff>
    </xdr:from>
    <xdr:to>
      <xdr:col>12</xdr:col>
      <xdr:colOff>314325</xdr:colOff>
      <xdr:row>16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B718289-8116-441B-98B0-CEA8645E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5</xdr:row>
      <xdr:rowOff>33337</xdr:rowOff>
    </xdr:from>
    <xdr:to>
      <xdr:col>1</xdr:col>
      <xdr:colOff>1071562</xdr:colOff>
      <xdr:row>19</xdr:row>
      <xdr:rowOff>109537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68091A1-0CF9-44E1-A103-750DC8E0A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176212</xdr:rowOff>
    </xdr:from>
    <xdr:to>
      <xdr:col>3</xdr:col>
      <xdr:colOff>66675</xdr:colOff>
      <xdr:row>20</xdr:row>
      <xdr:rowOff>61912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C1FC391-2145-47AA-88CC-3B59AF533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61912</xdr:rowOff>
    </xdr:from>
    <xdr:to>
      <xdr:col>12</xdr:col>
      <xdr:colOff>152400</xdr:colOff>
      <xdr:row>17</xdr:row>
      <xdr:rowOff>138112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0385570-43EB-4184-B986-61550415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</xdr:row>
      <xdr:rowOff>14287</xdr:rowOff>
    </xdr:from>
    <xdr:to>
      <xdr:col>13</xdr:col>
      <xdr:colOff>123825</xdr:colOff>
      <xdr:row>18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221683F-C11C-44FC-B01B-85FDC7C1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19</xdr:row>
      <xdr:rowOff>185737</xdr:rowOff>
    </xdr:from>
    <xdr:to>
      <xdr:col>13</xdr:col>
      <xdr:colOff>142875</xdr:colOff>
      <xdr:row>34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B6442E7-230D-4DE8-A241-0112A47E4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2</xdr:row>
      <xdr:rowOff>4762</xdr:rowOff>
    </xdr:from>
    <xdr:to>
      <xdr:col>13</xdr:col>
      <xdr:colOff>276225</xdr:colOff>
      <xdr:row>16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22A882F-5BF4-4CEF-B71B-0BE30F11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17</xdr:row>
      <xdr:rowOff>52387</xdr:rowOff>
    </xdr:from>
    <xdr:to>
      <xdr:col>13</xdr:col>
      <xdr:colOff>266700</xdr:colOff>
      <xdr:row>31</xdr:row>
      <xdr:rowOff>128587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383EDDD-22E9-448A-BF6A-3209FFA70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185737</xdr:rowOff>
    </xdr:from>
    <xdr:to>
      <xdr:col>13</xdr:col>
      <xdr:colOff>285750</xdr:colOff>
      <xdr:row>13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A1AEC7B-5557-41AC-BDE0-013BD857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17" zoomScale="80" zoomScaleNormal="80" workbookViewId="0">
      <selection activeCell="E21" sqref="E21"/>
    </sheetView>
  </sheetViews>
  <sheetFormatPr defaultRowHeight="15"/>
  <cols>
    <col min="1" max="1" width="113.28515625" bestFit="1" customWidth="1"/>
    <col min="2" max="2" width="11.7109375" bestFit="1" customWidth="1"/>
    <col min="3" max="4" width="14.28515625" customWidth="1"/>
    <col min="5" max="5" width="14.28515625" bestFit="1" customWidth="1"/>
    <col min="6" max="6" width="13.85546875" bestFit="1" customWidth="1"/>
    <col min="7" max="10" width="12.7109375" bestFit="1" customWidth="1"/>
  </cols>
  <sheetData>
    <row r="1" spans="1:10">
      <c r="A1" s="6" t="s">
        <v>126</v>
      </c>
      <c r="B1" s="6"/>
    </row>
    <row r="2" spans="1:10">
      <c r="A2" s="7"/>
      <c r="B2" s="7" t="s">
        <v>119</v>
      </c>
      <c r="C2" s="42" t="s">
        <v>3</v>
      </c>
      <c r="D2" s="42" t="s">
        <v>4</v>
      </c>
      <c r="E2" s="43" t="s">
        <v>5</v>
      </c>
    </row>
    <row r="3" spans="1:10">
      <c r="A3" s="68" t="s">
        <v>127</v>
      </c>
      <c r="B3" s="68" t="s">
        <v>188</v>
      </c>
      <c r="C3" s="87">
        <f>C4+C5+C7</f>
        <v>7440856.9300000006</v>
      </c>
      <c r="D3" s="87">
        <f>D4+D7</f>
        <v>7641604.5800000001</v>
      </c>
      <c r="E3" s="87">
        <f>E4+E7+E8</f>
        <v>7783572.8300000001</v>
      </c>
    </row>
    <row r="4" spans="1:10">
      <c r="A4" s="18" t="s">
        <v>128</v>
      </c>
      <c r="B4" s="18">
        <v>70</v>
      </c>
      <c r="C4" s="35">
        <v>7431648.7400000002</v>
      </c>
      <c r="D4" s="35">
        <v>7610995.2999999998</v>
      </c>
      <c r="E4" s="40">
        <v>7742114.8700000001</v>
      </c>
    </row>
    <row r="5" spans="1:10">
      <c r="A5" s="18" t="s">
        <v>129</v>
      </c>
      <c r="B5" s="18">
        <v>71</v>
      </c>
      <c r="C5" s="35"/>
      <c r="D5" s="35"/>
      <c r="E5" s="40"/>
    </row>
    <row r="6" spans="1:10">
      <c r="A6" s="18" t="s">
        <v>130</v>
      </c>
      <c r="B6" s="18">
        <v>72</v>
      </c>
      <c r="C6" s="35"/>
      <c r="D6" s="35"/>
      <c r="E6" s="40"/>
    </row>
    <row r="7" spans="1:10">
      <c r="A7" s="18" t="s">
        <v>131</v>
      </c>
      <c r="B7" s="18">
        <v>74</v>
      </c>
      <c r="C7" s="35">
        <v>9208.19</v>
      </c>
      <c r="D7" s="35">
        <v>30609.279999999999</v>
      </c>
      <c r="E7" s="40">
        <v>8508.91</v>
      </c>
    </row>
    <row r="8" spans="1:10">
      <c r="A8" s="18" t="s">
        <v>186</v>
      </c>
      <c r="B8" s="18" t="s">
        <v>187</v>
      </c>
      <c r="C8" s="41"/>
      <c r="D8" s="35"/>
      <c r="E8" s="35">
        <v>32949.050000000003</v>
      </c>
    </row>
    <row r="9" spans="1:10">
      <c r="A9" s="68" t="s">
        <v>132</v>
      </c>
      <c r="B9" s="68" t="s">
        <v>189</v>
      </c>
      <c r="C9" s="87">
        <f>C10+C13+C14+C15+C16+C17+C18</f>
        <v>7211831.6200000001</v>
      </c>
      <c r="D9" s="87">
        <f>D10+D13+D14+D15+D18+D19</f>
        <v>7445805.9999999991</v>
      </c>
      <c r="E9" s="87">
        <f>E10+E13+E14+E15+E18+E19</f>
        <v>7730952.4900000002</v>
      </c>
    </row>
    <row r="10" spans="1:10">
      <c r="A10" s="18" t="s">
        <v>133</v>
      </c>
      <c r="B10" s="18">
        <v>60</v>
      </c>
      <c r="C10" s="36">
        <f>C11-C12</f>
        <v>3842845.9000000004</v>
      </c>
      <c r="D10" s="36">
        <f>D11-D12</f>
        <v>4018088.9399999995</v>
      </c>
      <c r="E10" s="36">
        <f>E11-E12</f>
        <v>3723344.5300000003</v>
      </c>
    </row>
    <row r="11" spans="1:10">
      <c r="A11" s="18" t="s">
        <v>134</v>
      </c>
      <c r="B11" s="18" t="s">
        <v>135</v>
      </c>
      <c r="C11" s="35">
        <v>4362845.9000000004</v>
      </c>
      <c r="D11" s="35">
        <v>4326888.72</v>
      </c>
      <c r="E11" s="35">
        <v>4435284.6500000004</v>
      </c>
    </row>
    <row r="12" spans="1:10">
      <c r="A12" s="18" t="s">
        <v>136</v>
      </c>
      <c r="B12" s="18">
        <v>609</v>
      </c>
      <c r="C12" s="35">
        <v>520000</v>
      </c>
      <c r="D12" s="35">
        <v>308799.78000000003</v>
      </c>
      <c r="E12" s="35">
        <v>711940.12</v>
      </c>
      <c r="G12" s="9"/>
      <c r="H12" s="9"/>
      <c r="I12" s="9"/>
      <c r="J12" s="9"/>
    </row>
    <row r="13" spans="1:10">
      <c r="A13" s="18" t="s">
        <v>137</v>
      </c>
      <c r="B13" s="18">
        <v>61</v>
      </c>
      <c r="C13" s="35">
        <v>2873166.52</v>
      </c>
      <c r="D13" s="35">
        <v>3142680.46</v>
      </c>
      <c r="E13" s="35">
        <v>3824421.61</v>
      </c>
    </row>
    <row r="14" spans="1:10">
      <c r="A14" s="18" t="s">
        <v>138</v>
      </c>
      <c r="B14" s="18">
        <v>62</v>
      </c>
      <c r="C14" s="35">
        <v>221696.52</v>
      </c>
      <c r="D14" s="35">
        <v>974.7</v>
      </c>
      <c r="E14" s="35">
        <v>4163.83</v>
      </c>
    </row>
    <row r="15" spans="1:10">
      <c r="A15" s="18" t="s">
        <v>139</v>
      </c>
      <c r="B15" s="18">
        <v>630</v>
      </c>
      <c r="C15" s="35">
        <v>41367.58</v>
      </c>
      <c r="D15" s="35">
        <v>95122.26</v>
      </c>
      <c r="E15" s="35">
        <v>126918.09</v>
      </c>
    </row>
    <row r="16" spans="1:10" ht="50.25" customHeight="1">
      <c r="A16" s="44" t="s">
        <v>140</v>
      </c>
      <c r="B16" s="18" t="s">
        <v>141</v>
      </c>
      <c r="C16" s="35">
        <v>44931.32</v>
      </c>
      <c r="D16" s="35"/>
      <c r="E16" s="35"/>
    </row>
    <row r="17" spans="1:5" ht="15.75" customHeight="1">
      <c r="A17" s="18" t="s">
        <v>142</v>
      </c>
      <c r="B17" s="18" t="s">
        <v>191</v>
      </c>
      <c r="C17" s="35">
        <v>180000</v>
      </c>
      <c r="D17" s="35"/>
      <c r="E17" s="35"/>
    </row>
    <row r="18" spans="1:5">
      <c r="A18" s="18" t="s">
        <v>143</v>
      </c>
      <c r="B18" s="18" t="s">
        <v>144</v>
      </c>
      <c r="C18" s="35">
        <v>7823.78</v>
      </c>
      <c r="D18" s="35">
        <v>8939.64</v>
      </c>
      <c r="E18" s="35">
        <v>19155.38</v>
      </c>
    </row>
    <row r="19" spans="1:5" ht="21.75" customHeight="1">
      <c r="A19" s="18" t="s">
        <v>190</v>
      </c>
      <c r="B19" s="18" t="s">
        <v>202</v>
      </c>
      <c r="C19" s="35"/>
      <c r="D19" s="35">
        <v>180000</v>
      </c>
      <c r="E19" s="35">
        <v>32949.050000000003</v>
      </c>
    </row>
    <row r="20" spans="1:5" ht="24.75" customHeight="1">
      <c r="A20" s="71" t="s">
        <v>145</v>
      </c>
      <c r="B20" s="72">
        <v>9901</v>
      </c>
      <c r="C20" s="87">
        <f>C3-C9</f>
        <v>229025.31000000052</v>
      </c>
      <c r="D20" s="87">
        <f>D3-D9</f>
        <v>195798.58000000101</v>
      </c>
      <c r="E20" s="87">
        <f>E3-E9</f>
        <v>52620.339999999851</v>
      </c>
    </row>
    <row r="21" spans="1:5">
      <c r="A21" s="68" t="s">
        <v>146</v>
      </c>
      <c r="B21" s="68" t="s">
        <v>192</v>
      </c>
      <c r="C21" s="87">
        <f>C23+C25</f>
        <v>22667.93</v>
      </c>
      <c r="D21" s="87">
        <f>D25</f>
        <v>15766.96</v>
      </c>
      <c r="E21" s="87">
        <f>E25</f>
        <v>7886.83</v>
      </c>
    </row>
    <row r="22" spans="1:5">
      <c r="A22" s="18" t="s">
        <v>199</v>
      </c>
      <c r="B22" s="18">
        <v>75</v>
      </c>
      <c r="C22" s="34"/>
      <c r="D22" s="34"/>
      <c r="E22" s="34"/>
    </row>
    <row r="23" spans="1:5">
      <c r="A23" s="18" t="s">
        <v>147</v>
      </c>
      <c r="B23" s="18">
        <v>750</v>
      </c>
      <c r="C23" s="35">
        <v>0.16</v>
      </c>
      <c r="D23" s="35"/>
      <c r="E23" s="35"/>
    </row>
    <row r="24" spans="1:5">
      <c r="A24" s="18" t="s">
        <v>148</v>
      </c>
      <c r="B24" s="18">
        <v>751</v>
      </c>
      <c r="C24" s="35"/>
      <c r="D24" s="35"/>
      <c r="E24" s="35"/>
    </row>
    <row r="25" spans="1:5">
      <c r="A25" s="18" t="s">
        <v>149</v>
      </c>
      <c r="B25" s="18" t="s">
        <v>150</v>
      </c>
      <c r="C25" s="35">
        <v>22667.77</v>
      </c>
      <c r="D25" s="35">
        <v>15766.96</v>
      </c>
      <c r="E25" s="35">
        <v>7886.83</v>
      </c>
    </row>
    <row r="26" spans="1:5">
      <c r="A26" s="18" t="s">
        <v>193</v>
      </c>
      <c r="B26" s="18" t="s">
        <v>194</v>
      </c>
      <c r="C26" s="41"/>
      <c r="D26" s="41"/>
      <c r="E26" s="41"/>
    </row>
    <row r="27" spans="1:5">
      <c r="A27" s="68" t="s">
        <v>151</v>
      </c>
      <c r="B27" s="68" t="s">
        <v>195</v>
      </c>
      <c r="C27" s="87">
        <f>C29+C31</f>
        <v>93184.13</v>
      </c>
      <c r="D27" s="87">
        <f>D29+D31</f>
        <v>102837.58</v>
      </c>
      <c r="E27" s="87">
        <f>E29+E31</f>
        <v>122883.15000000001</v>
      </c>
    </row>
    <row r="28" spans="1:5">
      <c r="A28" s="18" t="s">
        <v>196</v>
      </c>
      <c r="B28" s="18">
        <v>65</v>
      </c>
      <c r="C28" s="34"/>
      <c r="D28" s="34"/>
      <c r="E28" s="109"/>
    </row>
    <row r="29" spans="1:5">
      <c r="A29" s="18" t="s">
        <v>152</v>
      </c>
      <c r="B29" s="18">
        <v>650</v>
      </c>
      <c r="C29" s="35">
        <v>19704.580000000002</v>
      </c>
      <c r="D29" s="111">
        <v>50997.32</v>
      </c>
      <c r="E29" s="110">
        <v>15051.85</v>
      </c>
    </row>
    <row r="30" spans="1:5" ht="24" customHeight="1">
      <c r="A30" s="44" t="s">
        <v>153</v>
      </c>
      <c r="B30" s="18">
        <v>651</v>
      </c>
      <c r="C30" s="35"/>
      <c r="D30" s="35"/>
      <c r="E30" s="35"/>
    </row>
    <row r="31" spans="1:5">
      <c r="A31" s="18" t="s">
        <v>154</v>
      </c>
      <c r="B31" s="18" t="s">
        <v>155</v>
      </c>
      <c r="C31" s="35">
        <v>73479.55</v>
      </c>
      <c r="D31" s="35">
        <v>51840.26</v>
      </c>
      <c r="E31" s="35">
        <v>107831.3</v>
      </c>
    </row>
    <row r="32" spans="1:5">
      <c r="A32" s="18" t="s">
        <v>197</v>
      </c>
      <c r="B32" s="18" t="s">
        <v>198</v>
      </c>
      <c r="C32" s="35"/>
      <c r="D32" s="35"/>
      <c r="E32" s="35"/>
    </row>
    <row r="33" spans="1:6">
      <c r="A33" s="73" t="s">
        <v>200</v>
      </c>
      <c r="B33" s="68">
        <v>9903</v>
      </c>
      <c r="C33" s="87">
        <v>158509.10999999999</v>
      </c>
      <c r="D33" s="87">
        <v>108727.96</v>
      </c>
      <c r="E33" s="87">
        <v>62375.98</v>
      </c>
    </row>
    <row r="34" spans="1:6">
      <c r="A34" s="18" t="s">
        <v>156</v>
      </c>
      <c r="B34" s="18">
        <v>780</v>
      </c>
      <c r="C34" s="34"/>
      <c r="D34" s="35"/>
      <c r="E34" s="35"/>
    </row>
    <row r="35" spans="1:6">
      <c r="A35" s="18" t="s">
        <v>157</v>
      </c>
      <c r="B35" s="18">
        <v>680</v>
      </c>
      <c r="C35" s="34"/>
      <c r="D35" s="35"/>
      <c r="E35" s="34"/>
    </row>
    <row r="36" spans="1:6">
      <c r="A36" s="18" t="s">
        <v>158</v>
      </c>
      <c r="B36" s="18" t="s">
        <v>159</v>
      </c>
      <c r="C36" s="34">
        <f>C37</f>
        <v>52670.17</v>
      </c>
      <c r="D36" s="34">
        <f>D37</f>
        <v>27181.99</v>
      </c>
      <c r="E36" s="34">
        <f>E37-E38</f>
        <v>4080.9800000000014</v>
      </c>
    </row>
    <row r="37" spans="1:6" ht="30.75" customHeight="1">
      <c r="A37" s="18" t="s">
        <v>160</v>
      </c>
      <c r="B37" s="18" t="s">
        <v>201</v>
      </c>
      <c r="C37" s="35">
        <v>52670.17</v>
      </c>
      <c r="D37" s="35">
        <v>27181.99</v>
      </c>
      <c r="E37" s="35">
        <v>17881.79</v>
      </c>
    </row>
    <row r="38" spans="1:6">
      <c r="A38" s="18" t="s">
        <v>161</v>
      </c>
      <c r="B38" s="18">
        <v>77</v>
      </c>
      <c r="C38" s="35"/>
      <c r="D38" s="35"/>
      <c r="E38" s="35">
        <v>13800.81</v>
      </c>
    </row>
    <row r="39" spans="1:6">
      <c r="A39" s="73" t="s">
        <v>162</v>
      </c>
      <c r="B39" s="68">
        <v>9904</v>
      </c>
      <c r="C39" s="87">
        <f>C33+C34-C36</f>
        <v>105838.93999999999</v>
      </c>
      <c r="D39" s="87">
        <f>D33+D34-D36</f>
        <v>81545.97</v>
      </c>
      <c r="E39" s="87">
        <v>66456.960000000006</v>
      </c>
    </row>
    <row r="40" spans="1:6">
      <c r="A40" s="18" t="s">
        <v>163</v>
      </c>
      <c r="B40" s="18">
        <v>789</v>
      </c>
      <c r="C40" s="34"/>
      <c r="D40" s="34"/>
      <c r="E40" s="34"/>
    </row>
    <row r="41" spans="1:6">
      <c r="A41" s="18" t="s">
        <v>164</v>
      </c>
      <c r="B41" s="18">
        <v>689</v>
      </c>
      <c r="C41" s="35"/>
      <c r="D41" s="34"/>
      <c r="E41" s="35"/>
    </row>
    <row r="42" spans="1:6">
      <c r="A42" s="68" t="s">
        <v>165</v>
      </c>
      <c r="B42" s="68">
        <v>9905</v>
      </c>
      <c r="C42" s="87">
        <f>C39+C40-CC41</f>
        <v>105838.93999999999</v>
      </c>
      <c r="D42" s="87">
        <v>81545.97</v>
      </c>
      <c r="E42" s="87">
        <f>E39+E40-E41</f>
        <v>66456.960000000006</v>
      </c>
    </row>
    <row r="43" spans="1:6">
      <c r="A43" s="7"/>
      <c r="B43" s="7"/>
      <c r="C43" s="35"/>
      <c r="D43" s="35"/>
      <c r="E43" s="35"/>
      <c r="F43" s="40"/>
    </row>
    <row r="44" spans="1:6">
      <c r="A44" s="7"/>
      <c r="B44" s="7"/>
      <c r="C44" s="35"/>
      <c r="D44" s="35"/>
      <c r="E44" s="35"/>
      <c r="F44" s="40"/>
    </row>
    <row r="45" spans="1:6">
      <c r="A45" s="8"/>
      <c r="B45" s="8"/>
      <c r="C45" s="34"/>
      <c r="D45" s="34"/>
      <c r="E45" s="34"/>
      <c r="F45" s="40"/>
    </row>
    <row r="46" spans="1:6">
      <c r="C46" s="35"/>
      <c r="D46" s="35"/>
      <c r="F46" s="40"/>
    </row>
    <row r="47" spans="1:6">
      <c r="C47" s="35"/>
      <c r="D47" s="35"/>
      <c r="F47" s="40"/>
    </row>
    <row r="48" spans="1:6">
      <c r="C48" s="34"/>
      <c r="D48" s="34"/>
      <c r="F48" s="40"/>
    </row>
    <row r="49" spans="3:6">
      <c r="C49" s="35"/>
      <c r="D49" s="35"/>
      <c r="F49" s="40"/>
    </row>
    <row r="50" spans="3:6">
      <c r="C50" s="35"/>
      <c r="D50" s="35"/>
      <c r="F50" s="40"/>
    </row>
    <row r="51" spans="3:6">
      <c r="C51" s="34"/>
      <c r="D51" s="34"/>
      <c r="F51" s="40"/>
    </row>
    <row r="52" spans="3:6">
      <c r="C52" s="34"/>
      <c r="D52" s="34"/>
      <c r="F52" s="40"/>
    </row>
    <row r="53" spans="3:6">
      <c r="C53" s="34"/>
      <c r="D53" s="34"/>
      <c r="F53" s="40"/>
    </row>
    <row r="54" spans="3:6">
      <c r="C54" s="34"/>
      <c r="D54" s="34"/>
      <c r="F54" s="4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showZeros="0" tabSelected="1" topLeftCell="A50" zoomScale="80" zoomScaleNormal="80" workbookViewId="0">
      <selection activeCell="B51" sqref="B51"/>
    </sheetView>
  </sheetViews>
  <sheetFormatPr defaultRowHeight="15"/>
  <cols>
    <col min="1" max="1" width="58.140625" customWidth="1"/>
    <col min="3" max="5" width="12.7109375" bestFit="1" customWidth="1"/>
  </cols>
  <sheetData>
    <row r="3" spans="1:5">
      <c r="A3" s="13" t="s">
        <v>1</v>
      </c>
      <c r="B3" s="12" t="s">
        <v>2</v>
      </c>
      <c r="C3" s="12" t="s">
        <v>203</v>
      </c>
      <c r="D3" s="12" t="s">
        <v>204</v>
      </c>
      <c r="E3" s="12" t="s">
        <v>205</v>
      </c>
    </row>
    <row r="4" spans="1:5">
      <c r="A4" s="12" t="s">
        <v>7</v>
      </c>
      <c r="B4" s="131">
        <v>20</v>
      </c>
      <c r="C4" s="27"/>
      <c r="D4" s="27"/>
      <c r="E4" s="27"/>
    </row>
    <row r="5" spans="1:5">
      <c r="A5" s="69" t="s">
        <v>6</v>
      </c>
      <c r="B5" s="132" t="s">
        <v>230</v>
      </c>
      <c r="C5" s="102">
        <f>Balans!C5/Balans!C$47</f>
        <v>9.2774673086496312E-2</v>
      </c>
      <c r="D5" s="102">
        <f>Balans!D5/Balans!D$47</f>
        <v>8.5258356915385455E-2</v>
      </c>
      <c r="E5" s="102">
        <f>Balans!E5/Balans!E$47</f>
        <v>6.7323289858325072E-2</v>
      </c>
    </row>
    <row r="6" spans="1:5">
      <c r="A6" s="12" t="s">
        <v>8</v>
      </c>
      <c r="B6" s="131">
        <v>21</v>
      </c>
      <c r="C6" s="103">
        <f>Balans!C6/Balans!C$47</f>
        <v>0</v>
      </c>
      <c r="D6" s="103">
        <f>Balans!D6/Balans!D$47</f>
        <v>0</v>
      </c>
      <c r="E6" s="103">
        <f>Balans!E6/Balans!E$47</f>
        <v>0</v>
      </c>
    </row>
    <row r="7" spans="1:5">
      <c r="A7" s="12" t="s">
        <v>9</v>
      </c>
      <c r="B7" s="131" t="s">
        <v>10</v>
      </c>
      <c r="C7" s="103">
        <f>Balans!C7/Balans!C$47</f>
        <v>9.2774673086496312E-2</v>
      </c>
      <c r="D7" s="103">
        <f>Balans!D7/Balans!D$47</f>
        <v>8.5258356915385455E-2</v>
      </c>
      <c r="E7" s="103">
        <f>Balans!E7/Balans!E$47</f>
        <v>6.7323289858325072E-2</v>
      </c>
    </row>
    <row r="8" spans="1:5">
      <c r="A8" s="12" t="s">
        <v>11</v>
      </c>
      <c r="B8" s="131">
        <v>22</v>
      </c>
      <c r="C8" s="103">
        <f>Balans!C8/Balans!C$47</f>
        <v>7.0648311724988991E-2</v>
      </c>
      <c r="D8" s="103">
        <f>Balans!D8/Balans!D$47</f>
        <v>5.5311956469967991E-2</v>
      </c>
      <c r="E8" s="103">
        <f>Balans!E8/Balans!E$47</f>
        <v>4.9747303290028778E-2</v>
      </c>
    </row>
    <row r="9" spans="1:5">
      <c r="A9" s="12" t="s">
        <v>12</v>
      </c>
      <c r="B9" s="131">
        <v>23</v>
      </c>
      <c r="C9" s="103">
        <f>Balans!C9/Balans!C$47</f>
        <v>1.9775971070860123E-2</v>
      </c>
      <c r="D9" s="103">
        <f>Balans!D9/Balans!D$47</f>
        <v>2.3746360042505178E-2</v>
      </c>
      <c r="E9" s="103">
        <f>Balans!E9/Balans!E$47</f>
        <v>1.2705005355067996E-2</v>
      </c>
    </row>
    <row r="10" spans="1:5">
      <c r="A10" s="12" t="s">
        <v>13</v>
      </c>
      <c r="B10" s="131">
        <v>24</v>
      </c>
      <c r="C10" s="103">
        <f>Balans!C10/Balans!C$47</f>
        <v>2.3503902906471964E-3</v>
      </c>
      <c r="D10" s="103">
        <f>Balans!D10/Balans!D$47</f>
        <v>6.2000404029122942E-3</v>
      </c>
      <c r="E10" s="103">
        <f>Balans!E10/Balans!E$47</f>
        <v>4.8709812132282961E-3</v>
      </c>
    </row>
    <row r="11" spans="1:5">
      <c r="A11" s="12" t="s">
        <v>14</v>
      </c>
      <c r="B11" s="131">
        <v>25</v>
      </c>
      <c r="C11" s="103">
        <f>Balans!C11/Balans!C$47</f>
        <v>0</v>
      </c>
      <c r="D11" s="103">
        <f>Balans!D11/Balans!D$47</f>
        <v>0</v>
      </c>
      <c r="E11" s="103">
        <f>Balans!E11/Balans!E$47</f>
        <v>0</v>
      </c>
    </row>
    <row r="12" spans="1:5">
      <c r="A12" s="12" t="s">
        <v>15</v>
      </c>
      <c r="B12" s="131">
        <v>26</v>
      </c>
      <c r="C12" s="103">
        <f>Balans!C12/Balans!C$47</f>
        <v>0</v>
      </c>
      <c r="D12" s="103">
        <f>Balans!D12/Balans!D$47</f>
        <v>0</v>
      </c>
      <c r="E12" s="103">
        <f>Balans!E12/Balans!E$47</f>
        <v>0</v>
      </c>
    </row>
    <row r="13" spans="1:5">
      <c r="A13" s="12" t="s">
        <v>16</v>
      </c>
      <c r="B13" s="131">
        <v>27</v>
      </c>
      <c r="C13" s="103">
        <f>Balans!C13/Balans!C$47</f>
        <v>0</v>
      </c>
      <c r="D13" s="103">
        <f>Balans!D13/Balans!D$47</f>
        <v>0</v>
      </c>
      <c r="E13" s="103">
        <f>Balans!E13/Balans!E$47</f>
        <v>0</v>
      </c>
    </row>
    <row r="14" spans="1:5">
      <c r="A14" s="12" t="s">
        <v>17</v>
      </c>
      <c r="B14" s="131">
        <v>28</v>
      </c>
      <c r="C14" s="103">
        <f>Balans!C14/Balans!C$47</f>
        <v>0</v>
      </c>
      <c r="D14" s="103">
        <f>Balans!D14/Balans!D$47</f>
        <v>0</v>
      </c>
      <c r="E14" s="103">
        <f>Balans!E14/Balans!E$47</f>
        <v>0</v>
      </c>
    </row>
    <row r="15" spans="1:5">
      <c r="A15" s="12" t="s">
        <v>18</v>
      </c>
      <c r="B15" s="131" t="s">
        <v>19</v>
      </c>
      <c r="C15" s="103">
        <f>Balans!C15/Balans!C$47</f>
        <v>0</v>
      </c>
      <c r="D15" s="103">
        <f>Balans!D15/Balans!D$47</f>
        <v>0</v>
      </c>
      <c r="E15" s="103">
        <f>Balans!E15/Balans!E$47</f>
        <v>0</v>
      </c>
    </row>
    <row r="16" spans="1:5">
      <c r="A16" s="12" t="s">
        <v>20</v>
      </c>
      <c r="B16" s="131">
        <v>280</v>
      </c>
      <c r="C16" s="103">
        <f>Balans!C16/Balans!C$47</f>
        <v>0</v>
      </c>
      <c r="D16" s="103">
        <f>Balans!D16/Balans!D$47</f>
        <v>0</v>
      </c>
      <c r="E16" s="103">
        <f>Balans!E16/Balans!E$47</f>
        <v>0</v>
      </c>
    </row>
    <row r="17" spans="1:5">
      <c r="A17" s="12" t="s">
        <v>21</v>
      </c>
      <c r="B17" s="131">
        <v>281</v>
      </c>
      <c r="C17" s="103">
        <f>Balans!C17/Balans!C$47</f>
        <v>0</v>
      </c>
      <c r="D17" s="103">
        <f>Balans!D17/Balans!D$47</f>
        <v>0</v>
      </c>
      <c r="E17" s="103">
        <f>Balans!E17/Balans!E$47</f>
        <v>0</v>
      </c>
    </row>
    <row r="18" spans="1:5">
      <c r="A18" s="12" t="s">
        <v>22</v>
      </c>
      <c r="B18" s="131"/>
      <c r="C18" s="103">
        <f>Balans!C18/Balans!C$47</f>
        <v>0</v>
      </c>
      <c r="D18" s="103">
        <f>Balans!D18/Balans!D$47</f>
        <v>0</v>
      </c>
      <c r="E18" s="103">
        <f>Balans!E18/Balans!E$47</f>
        <v>0</v>
      </c>
    </row>
    <row r="19" spans="1:5">
      <c r="A19" s="12" t="s">
        <v>23</v>
      </c>
      <c r="B19" s="131" t="s">
        <v>24</v>
      </c>
      <c r="C19" s="103">
        <f>Balans!C19/Balans!C$47</f>
        <v>0</v>
      </c>
      <c r="D19" s="103">
        <f>Balans!D19/Balans!D$47</f>
        <v>0</v>
      </c>
      <c r="E19" s="103">
        <f>Balans!E19/Balans!E$47</f>
        <v>0</v>
      </c>
    </row>
    <row r="20" spans="1:5">
      <c r="A20" s="12" t="s">
        <v>20</v>
      </c>
      <c r="B20" s="131">
        <v>282</v>
      </c>
      <c r="C20" s="103">
        <f>Balans!C20/Balans!C$47</f>
        <v>0</v>
      </c>
      <c r="D20" s="103">
        <f>Balans!D20/Balans!D$47</f>
        <v>0</v>
      </c>
      <c r="E20" s="103">
        <f>Balans!E20/Balans!E$47</f>
        <v>0</v>
      </c>
    </row>
    <row r="21" spans="1:5">
      <c r="A21" s="12" t="s">
        <v>21</v>
      </c>
      <c r="B21" s="131">
        <v>283</v>
      </c>
      <c r="C21" s="103">
        <f>Balans!C21/Balans!C$47</f>
        <v>0</v>
      </c>
      <c r="D21" s="103">
        <f>Balans!D21/Balans!D$47</f>
        <v>0</v>
      </c>
      <c r="E21" s="103">
        <f>Balans!E21/Balans!E$47</f>
        <v>0</v>
      </c>
    </row>
    <row r="22" spans="1:5">
      <c r="A22" s="12" t="s">
        <v>25</v>
      </c>
      <c r="B22" s="131" t="s">
        <v>26</v>
      </c>
      <c r="C22" s="103">
        <f>Balans!C22/Balans!C$47</f>
        <v>0</v>
      </c>
      <c r="D22" s="103">
        <f>Balans!D22/Balans!D$47</f>
        <v>0</v>
      </c>
      <c r="E22" s="103">
        <f>Balans!E22/Balans!E$47</f>
        <v>0</v>
      </c>
    </row>
    <row r="23" spans="1:5">
      <c r="A23" s="12" t="s">
        <v>27</v>
      </c>
      <c r="B23" s="131">
        <v>284</v>
      </c>
      <c r="C23" s="103">
        <f>Balans!C23/Balans!C$47</f>
        <v>0</v>
      </c>
      <c r="D23" s="103">
        <f>Balans!D23/Balans!D$47</f>
        <v>0</v>
      </c>
      <c r="E23" s="103">
        <f>Balans!E23/Balans!E$47</f>
        <v>0</v>
      </c>
    </row>
    <row r="24" spans="1:5">
      <c r="A24" s="12" t="s">
        <v>28</v>
      </c>
      <c r="B24" s="131" t="s">
        <v>29</v>
      </c>
      <c r="C24" s="103">
        <f>Balans!C24/Balans!C$47</f>
        <v>0</v>
      </c>
      <c r="D24" s="103">
        <f>Balans!D24/Balans!D$47</f>
        <v>0</v>
      </c>
      <c r="E24" s="103">
        <f>Balans!E24/Balans!E$47</f>
        <v>0</v>
      </c>
    </row>
    <row r="25" spans="1:5">
      <c r="A25" s="12"/>
      <c r="B25" s="131"/>
      <c r="C25" s="103">
        <f>Balans!C25/Balans!C$47</f>
        <v>0</v>
      </c>
      <c r="D25" s="103">
        <f>Balans!D25/Balans!D$47</f>
        <v>0</v>
      </c>
      <c r="E25" s="103">
        <f>Balans!E25/Balans!E$47</f>
        <v>0</v>
      </c>
    </row>
    <row r="26" spans="1:5">
      <c r="A26" s="69" t="s">
        <v>30</v>
      </c>
      <c r="B26" s="132" t="s">
        <v>31</v>
      </c>
      <c r="C26" s="102">
        <f>Balans!C26/Balans!C$47</f>
        <v>0.90722532691350366</v>
      </c>
      <c r="D26" s="102">
        <f>Balans!D26/Balans!D$47</f>
        <v>0.88515862249062605</v>
      </c>
      <c r="E26" s="102">
        <f>Balans!E26/Balans!E$47</f>
        <v>0.89370279988144041</v>
      </c>
    </row>
    <row r="27" spans="1:5">
      <c r="A27" s="12" t="s">
        <v>32</v>
      </c>
      <c r="B27" s="131">
        <v>29</v>
      </c>
      <c r="C27" s="103">
        <f>Balans!C27/Balans!C$47</f>
        <v>0</v>
      </c>
      <c r="D27" s="103">
        <f>Balans!D27/Balans!D$47</f>
        <v>0.17798940491108894</v>
      </c>
      <c r="E27" s="103">
        <f>Balans!E27/Balans!E$47</f>
        <v>0.17876893094661125</v>
      </c>
    </row>
    <row r="28" spans="1:5">
      <c r="A28" s="12" t="s">
        <v>33</v>
      </c>
      <c r="B28" s="131">
        <v>290</v>
      </c>
      <c r="C28" s="103">
        <f>Balans!C28/Balans!C$47</f>
        <v>0</v>
      </c>
      <c r="D28" s="103">
        <f>Balans!D28/Balans!D$47</f>
        <v>0</v>
      </c>
      <c r="E28" s="103">
        <f>Balans!E28/Balans!E$47</f>
        <v>0</v>
      </c>
    </row>
    <row r="29" spans="1:5">
      <c r="A29" s="12" t="s">
        <v>34</v>
      </c>
      <c r="B29" s="131">
        <v>291</v>
      </c>
      <c r="C29" s="103">
        <f>Balans!C29/Balans!C$47</f>
        <v>0</v>
      </c>
      <c r="D29" s="103">
        <f>Balans!D29/Balans!D$47</f>
        <v>0.17798940491108894</v>
      </c>
      <c r="E29" s="103">
        <f>Balans!E29/Balans!E$47</f>
        <v>0.17876893094661125</v>
      </c>
    </row>
    <row r="30" spans="1:5">
      <c r="A30" s="12" t="s">
        <v>35</v>
      </c>
      <c r="B30" s="131">
        <v>3</v>
      </c>
      <c r="C30" s="103">
        <f>Balans!C30/Balans!C$47</f>
        <v>0.33654657369476337</v>
      </c>
      <c r="D30" s="103">
        <f>Balans!D30/Balans!D$47</f>
        <v>0.33348949770639563</v>
      </c>
      <c r="E30" s="103">
        <f>Balans!E30/Balans!E$47</f>
        <v>0.44248619093208486</v>
      </c>
    </row>
    <row r="31" spans="1:5">
      <c r="A31" s="12" t="s">
        <v>36</v>
      </c>
      <c r="B31" s="131" t="s">
        <v>37</v>
      </c>
      <c r="C31" s="103">
        <f>Balans!C31/Balans!C$47</f>
        <v>0.33654657369476337</v>
      </c>
      <c r="D31" s="103">
        <f>Balans!D31/Balans!D$47</f>
        <v>0.33348949770639563</v>
      </c>
      <c r="E31" s="103">
        <f>Balans!E31/Balans!E$47</f>
        <v>0.44248619093208486</v>
      </c>
    </row>
    <row r="32" spans="1:5">
      <c r="A32" s="12" t="s">
        <v>38</v>
      </c>
      <c r="B32" s="131" t="s">
        <v>39</v>
      </c>
      <c r="C32" s="103">
        <f>Balans!C32/Balans!C$47</f>
        <v>0</v>
      </c>
      <c r="D32" s="103">
        <f>Balans!D32/Balans!D$47</f>
        <v>0</v>
      </c>
      <c r="E32" s="103">
        <f>Balans!E32/Balans!E$47</f>
        <v>0</v>
      </c>
    </row>
    <row r="33" spans="1:5">
      <c r="A33" s="12" t="s">
        <v>40</v>
      </c>
      <c r="B33" s="131">
        <v>32</v>
      </c>
      <c r="C33" s="103">
        <f>Balans!C33/Balans!C$47</f>
        <v>0</v>
      </c>
      <c r="D33" s="103">
        <f>Balans!D33/Balans!D$47</f>
        <v>0</v>
      </c>
      <c r="E33" s="103">
        <f>Balans!E33/Balans!E$47</f>
        <v>0</v>
      </c>
    </row>
    <row r="34" spans="1:5">
      <c r="A34" s="12" t="s">
        <v>41</v>
      </c>
      <c r="B34" s="131">
        <v>33</v>
      </c>
      <c r="C34" s="103">
        <f>Balans!C34/Balans!C$47</f>
        <v>0</v>
      </c>
      <c r="D34" s="103">
        <f>Balans!D34/Balans!D$47</f>
        <v>0</v>
      </c>
      <c r="E34" s="103">
        <f>Balans!E34/Balans!E$47</f>
        <v>0</v>
      </c>
    </row>
    <row r="35" spans="1:5">
      <c r="A35" s="12" t="s">
        <v>42</v>
      </c>
      <c r="B35" s="131">
        <v>34</v>
      </c>
      <c r="C35" s="103">
        <f>Balans!C35/Balans!C$47</f>
        <v>0</v>
      </c>
      <c r="D35" s="103">
        <f>Balans!D35/Balans!D$47</f>
        <v>0</v>
      </c>
      <c r="E35" s="103">
        <f>Balans!E35/Balans!E$47</f>
        <v>0</v>
      </c>
    </row>
    <row r="36" spans="1:5">
      <c r="A36" s="12" t="s">
        <v>43</v>
      </c>
      <c r="B36" s="131">
        <v>35</v>
      </c>
      <c r="C36" s="103">
        <f>Balans!C36/Balans!C$47</f>
        <v>0</v>
      </c>
      <c r="D36" s="103">
        <f>Balans!D36/Balans!D$47</f>
        <v>0</v>
      </c>
      <c r="E36" s="103">
        <f>Balans!E36/Balans!E$47</f>
        <v>0</v>
      </c>
    </row>
    <row r="37" spans="1:5">
      <c r="A37" s="12" t="s">
        <v>44</v>
      </c>
      <c r="B37" s="131">
        <v>36</v>
      </c>
      <c r="C37" s="103">
        <f>Balans!C37/Balans!C$47</f>
        <v>0</v>
      </c>
      <c r="D37" s="103">
        <f>Balans!D37/Balans!D$47</f>
        <v>0</v>
      </c>
      <c r="E37" s="103">
        <f>Balans!E37/Balans!E$47</f>
        <v>0</v>
      </c>
    </row>
    <row r="38" spans="1:5">
      <c r="A38" s="12" t="s">
        <v>45</v>
      </c>
      <c r="B38" s="131">
        <v>37</v>
      </c>
      <c r="C38" s="103">
        <f>Balans!C38/Balans!C$47</f>
        <v>0</v>
      </c>
      <c r="D38" s="103">
        <f>Balans!D38/Balans!D$47</f>
        <v>0</v>
      </c>
      <c r="E38" s="103">
        <f>Balans!E38/Balans!E$47</f>
        <v>0</v>
      </c>
    </row>
    <row r="39" spans="1:5">
      <c r="A39" s="12" t="s">
        <v>46</v>
      </c>
      <c r="B39" s="131" t="s">
        <v>47</v>
      </c>
      <c r="C39" s="103">
        <f>Balans!C39/Balans!C$47</f>
        <v>0.56963427742893702</v>
      </c>
      <c r="D39" s="103">
        <f>Balans!D39/Balans!D$47</f>
        <v>0.25214332522537763</v>
      </c>
      <c r="E39" s="103">
        <f>Balans!E39/Balans!E$47</f>
        <v>0.16488685229008465</v>
      </c>
    </row>
    <row r="40" spans="1:5">
      <c r="A40" s="12" t="s">
        <v>33</v>
      </c>
      <c r="B40" s="131">
        <v>40</v>
      </c>
      <c r="C40" s="103">
        <f>Balans!C40/Balans!C$47</f>
        <v>0.19997221893931602</v>
      </c>
      <c r="D40" s="103">
        <f>Balans!D40/Balans!D$47</f>
        <v>0.22781802101279919</v>
      </c>
      <c r="E40" s="103">
        <f>Balans!E40/Balans!E$47</f>
        <v>0.14847278763722657</v>
      </c>
    </row>
    <row r="41" spans="1:5">
      <c r="A41" s="12" t="s">
        <v>34</v>
      </c>
      <c r="B41" s="131">
        <v>41</v>
      </c>
      <c r="C41" s="103">
        <f>Balans!C41/Balans!C$47</f>
        <v>0.36966205848962097</v>
      </c>
      <c r="D41" s="103">
        <f>Balans!D41/Balans!D$47</f>
        <v>2.4325304212578443E-2</v>
      </c>
      <c r="E41" s="103">
        <f>Balans!E41/Balans!E$47</f>
        <v>1.6414064652858072E-2</v>
      </c>
    </row>
    <row r="42" spans="1:5">
      <c r="A42" s="12" t="s">
        <v>48</v>
      </c>
      <c r="B42" s="131" t="s">
        <v>49</v>
      </c>
      <c r="C42" s="103">
        <f>Balans!C42/Balans!C$47</f>
        <v>0</v>
      </c>
      <c r="D42" s="103">
        <f>Balans!D42/Balans!D$47</f>
        <v>0</v>
      </c>
      <c r="E42" s="103">
        <f>Balans!E42/Balans!E$47</f>
        <v>0</v>
      </c>
    </row>
    <row r="43" spans="1:5">
      <c r="A43" s="12" t="s">
        <v>50</v>
      </c>
      <c r="B43" s="131">
        <v>50</v>
      </c>
      <c r="C43" s="103">
        <f>Balans!C43/Balans!C$47</f>
        <v>0</v>
      </c>
      <c r="D43" s="103">
        <f>Balans!D43/Balans!D$47</f>
        <v>0</v>
      </c>
      <c r="E43" s="103">
        <f>Balans!E43/Balans!E$47</f>
        <v>0</v>
      </c>
    </row>
    <row r="44" spans="1:5">
      <c r="A44" s="12" t="s">
        <v>51</v>
      </c>
      <c r="B44" s="131" t="s">
        <v>52</v>
      </c>
      <c r="C44" s="103">
        <f>Balans!C44/Balans!C$47</f>
        <v>0</v>
      </c>
      <c r="D44" s="103">
        <f>Balans!D44/Balans!D$47</f>
        <v>0</v>
      </c>
      <c r="E44" s="103">
        <f>Balans!E44/Balans!E$47</f>
        <v>0</v>
      </c>
    </row>
    <row r="45" spans="1:5">
      <c r="A45" s="12" t="s">
        <v>53</v>
      </c>
      <c r="B45" s="131" t="s">
        <v>54</v>
      </c>
      <c r="C45" s="103">
        <f>Balans!C45/Balans!C$47</f>
        <v>1.0444757898032764E-3</v>
      </c>
      <c r="D45" s="103">
        <f>Balans!D45/Balans!D$47</f>
        <v>8.2678154670888723E-3</v>
      </c>
      <c r="E45" s="103">
        <f>Balans!E45/Balans!E$47</f>
        <v>4.0965559952614041E-4</v>
      </c>
    </row>
    <row r="46" spans="1:5">
      <c r="A46" s="12" t="s">
        <v>55</v>
      </c>
      <c r="B46" s="131" t="s">
        <v>56</v>
      </c>
      <c r="C46" s="103">
        <f>Balans!C46/Balans!C$47</f>
        <v>0</v>
      </c>
      <c r="D46" s="103">
        <f>Balans!D46/Balans!D$47</f>
        <v>0.11326857918067493</v>
      </c>
      <c r="E46" s="103">
        <f>Balans!E46/Balans!E$47</f>
        <v>0.10715117011313351</v>
      </c>
    </row>
    <row r="47" spans="1:5">
      <c r="A47" s="69" t="s">
        <v>57</v>
      </c>
      <c r="B47" s="132" t="s">
        <v>58</v>
      </c>
      <c r="C47" s="104">
        <f>Balans!C47/Balans!C$47</f>
        <v>1</v>
      </c>
      <c r="D47" s="104">
        <f>Balans!D47/Balans!D$47</f>
        <v>1</v>
      </c>
      <c r="E47" s="104">
        <f>Balans!E47/Balans!E$47</f>
        <v>1</v>
      </c>
    </row>
    <row r="48" spans="1:5">
      <c r="A48" s="17"/>
      <c r="B48" s="133"/>
      <c r="C48" s="105">
        <f>Balans!C48/Balans!C$47</f>
        <v>0</v>
      </c>
      <c r="D48" s="105">
        <f>Balans!D48/Balans!D$47</f>
        <v>0</v>
      </c>
      <c r="E48" s="105">
        <f>Balans!E48/Balans!E$47</f>
        <v>0</v>
      </c>
    </row>
    <row r="49" spans="1:5">
      <c r="A49" s="17"/>
      <c r="B49" s="133"/>
      <c r="C49" s="105">
        <f>Balans!C49/Balans!C$47</f>
        <v>0</v>
      </c>
      <c r="D49" s="105">
        <f>Balans!D49/Balans!D$47</f>
        <v>0</v>
      </c>
      <c r="E49" s="105">
        <f>Balans!E49/Balans!E$47</f>
        <v>0</v>
      </c>
    </row>
    <row r="50" spans="1:5">
      <c r="A50" s="17"/>
      <c r="B50" s="133"/>
      <c r="C50" s="105">
        <f>Balans!C50/Balans!C$47</f>
        <v>0</v>
      </c>
      <c r="D50" s="105">
        <f>Balans!D50/Balans!D$47</f>
        <v>0</v>
      </c>
      <c r="E50" s="105">
        <f>Balans!E50/Balans!E$47</f>
        <v>0</v>
      </c>
    </row>
    <row r="51" spans="1:5">
      <c r="A51" s="13" t="s">
        <v>59</v>
      </c>
      <c r="B51" s="140" t="s">
        <v>2</v>
      </c>
      <c r="C51" s="106" t="s">
        <v>203</v>
      </c>
      <c r="D51" s="106" t="s">
        <v>204</v>
      </c>
      <c r="E51" s="106" t="s">
        <v>205</v>
      </c>
    </row>
    <row r="52" spans="1:5">
      <c r="A52" s="74" t="s">
        <v>62</v>
      </c>
      <c r="B52" s="132" t="s">
        <v>63</v>
      </c>
      <c r="C52" s="102">
        <f>Balans!C52/Balans!C$47</f>
        <v>0.44818934506788966</v>
      </c>
      <c r="D52" s="102">
        <f>Balans!D52/Balans!D$47</f>
        <v>0.37643278417125581</v>
      </c>
      <c r="E52" s="102">
        <f>Balans!E52/Balans!E$47</f>
        <v>0.35444906246064189</v>
      </c>
    </row>
    <row r="53" spans="1:5">
      <c r="A53" s="12" t="s">
        <v>64</v>
      </c>
      <c r="B53" s="131">
        <v>10</v>
      </c>
      <c r="C53" s="103">
        <f>Balans!C53/Balans!C$47</f>
        <v>6.3952717964932421E-3</v>
      </c>
      <c r="D53" s="103">
        <f>Balans!D53/Balans!D$47</f>
        <v>5.132483777245277E-3</v>
      </c>
      <c r="E53" s="103">
        <f>Balans!E53/Balans!E$47</f>
        <v>4.7348081313700928E-3</v>
      </c>
    </row>
    <row r="54" spans="1:5">
      <c r="A54" s="12" t="s">
        <v>65</v>
      </c>
      <c r="B54" s="131">
        <v>100</v>
      </c>
      <c r="C54" s="103">
        <f>Balans!C54/Balans!C$47</f>
        <v>6.3952717964932421E-3</v>
      </c>
      <c r="D54" s="103">
        <f>Balans!D54/Balans!D$47</f>
        <v>5.132483777245277E-3</v>
      </c>
      <c r="E54" s="103">
        <f>Balans!E54/Balans!E$47</f>
        <v>4.7348081313700928E-3</v>
      </c>
    </row>
    <row r="55" spans="1:5">
      <c r="A55" s="12" t="s">
        <v>66</v>
      </c>
      <c r="B55" s="131">
        <v>101</v>
      </c>
      <c r="C55" s="103">
        <f>Balans!C55/Balans!C$47</f>
        <v>0</v>
      </c>
      <c r="D55" s="103">
        <f>Balans!D55/Balans!D$47</f>
        <v>0</v>
      </c>
      <c r="E55" s="103">
        <f>Balans!E55/Balans!E$47</f>
        <v>0</v>
      </c>
    </row>
    <row r="56" spans="1:5">
      <c r="A56" s="12" t="s">
        <v>67</v>
      </c>
      <c r="B56" s="131">
        <v>11</v>
      </c>
      <c r="C56" s="103">
        <f>Balans!C56/Balans!C$47</f>
        <v>0</v>
      </c>
      <c r="D56" s="103">
        <f>Balans!D56/Balans!D$47</f>
        <v>0</v>
      </c>
      <c r="E56" s="103">
        <f>Balans!E56/Balans!E$47</f>
        <v>0</v>
      </c>
    </row>
    <row r="57" spans="1:5">
      <c r="A57" s="12" t="s">
        <v>68</v>
      </c>
      <c r="B57" s="131">
        <v>12</v>
      </c>
      <c r="C57" s="103">
        <f>Balans!C57/Balans!C$47</f>
        <v>0</v>
      </c>
      <c r="D57" s="103">
        <f>Balans!D57/Balans!D$47</f>
        <v>0</v>
      </c>
      <c r="E57" s="103">
        <f>Balans!E57/Balans!E$47</f>
        <v>0</v>
      </c>
    </row>
    <row r="58" spans="1:5">
      <c r="A58" s="12" t="s">
        <v>69</v>
      </c>
      <c r="B58" s="131">
        <v>13</v>
      </c>
      <c r="C58" s="103">
        <f>Balans!C58/Balans!C$47</f>
        <v>0.44179407327139641</v>
      </c>
      <c r="D58" s="103">
        <f>Balans!D58/Balans!D$47</f>
        <v>0.37130030039401052</v>
      </c>
      <c r="E58" s="103">
        <f>Balans!E58/Balans!E$47</f>
        <v>0.34971425432927183</v>
      </c>
    </row>
    <row r="59" spans="1:5">
      <c r="A59" s="12" t="s">
        <v>70</v>
      </c>
      <c r="B59" s="131">
        <v>130</v>
      </c>
      <c r="C59" s="103">
        <f>Balans!C59/Balans!C$47</f>
        <v>6.3952717964932426E-4</v>
      </c>
      <c r="D59" s="103">
        <f>Balans!D59/Balans!D$47</f>
        <v>5.1324837772452766E-4</v>
      </c>
      <c r="E59" s="103">
        <f>Balans!E59/Balans!E$47</f>
        <v>4.7348081313700925E-4</v>
      </c>
    </row>
    <row r="60" spans="1:5">
      <c r="A60" s="12" t="s">
        <v>71</v>
      </c>
      <c r="B60" s="131">
        <v>131</v>
      </c>
      <c r="C60" s="103">
        <f>Balans!C60/Balans!C$47</f>
        <v>0</v>
      </c>
      <c r="D60" s="103">
        <f>Balans!D60/Balans!D$47</f>
        <v>0</v>
      </c>
      <c r="E60" s="103">
        <f>Balans!E60/Balans!E$47</f>
        <v>0</v>
      </c>
    </row>
    <row r="61" spans="1:5">
      <c r="A61" s="12" t="s">
        <v>72</v>
      </c>
      <c r="B61" s="131">
        <v>1310</v>
      </c>
      <c r="C61" s="103">
        <f>Balans!C61/Balans!C$47</f>
        <v>0</v>
      </c>
      <c r="D61" s="103">
        <f>Balans!D61/Balans!D$47</f>
        <v>0</v>
      </c>
      <c r="E61" s="103">
        <f>Balans!E61/Balans!E$47</f>
        <v>0</v>
      </c>
    </row>
    <row r="62" spans="1:5">
      <c r="A62" s="12" t="s">
        <v>73</v>
      </c>
      <c r="B62" s="131">
        <v>1311</v>
      </c>
      <c r="C62" s="103">
        <f>Balans!C62/Balans!C$47</f>
        <v>0</v>
      </c>
      <c r="D62" s="103">
        <f>Balans!D62/Balans!D$47</f>
        <v>0</v>
      </c>
      <c r="E62" s="103">
        <f>Balans!E62/Balans!E$47</f>
        <v>0</v>
      </c>
    </row>
    <row r="63" spans="1:5">
      <c r="A63" s="12" t="s">
        <v>74</v>
      </c>
      <c r="B63" s="131">
        <v>132</v>
      </c>
      <c r="C63" s="103">
        <f>Balans!C63/Balans!C$47</f>
        <v>1.4389361542109794E-2</v>
      </c>
      <c r="D63" s="103">
        <f>Balans!D63/Balans!D$47</f>
        <v>1.1548088498801873E-2</v>
      </c>
      <c r="E63" s="103">
        <f>Balans!E63/Balans!E$47</f>
        <v>1.0653318295582708E-2</v>
      </c>
    </row>
    <row r="64" spans="1:5">
      <c r="A64" s="12" t="s">
        <v>75</v>
      </c>
      <c r="B64" s="131">
        <v>133</v>
      </c>
      <c r="C64" s="103">
        <f>Balans!C64/Balans!C$47</f>
        <v>0.4267651845496373</v>
      </c>
      <c r="D64" s="103">
        <f>Balans!D64/Balans!D$47</f>
        <v>0.35923896351748413</v>
      </c>
      <c r="E64" s="103">
        <f>Balans!E64/Balans!E$47</f>
        <v>0.33858745522055211</v>
      </c>
    </row>
    <row r="65" spans="1:6">
      <c r="A65" s="12" t="s">
        <v>76</v>
      </c>
      <c r="B65" s="131">
        <v>14</v>
      </c>
      <c r="C65" s="103">
        <f>Balans!C65/Balans!C$47</f>
        <v>0</v>
      </c>
      <c r="D65" s="103">
        <f>Balans!D65/Balans!D$47</f>
        <v>0</v>
      </c>
      <c r="E65" s="103">
        <f>Balans!E65/Balans!E$47</f>
        <v>0</v>
      </c>
      <c r="F65" s="26"/>
    </row>
    <row r="66" spans="1:6">
      <c r="A66" s="12" t="s">
        <v>77</v>
      </c>
      <c r="B66" s="131">
        <v>15</v>
      </c>
      <c r="C66" s="103">
        <f>Balans!C66/Balans!C$47</f>
        <v>0</v>
      </c>
      <c r="D66" s="103">
        <f>Balans!D66/Balans!D$47</f>
        <v>0</v>
      </c>
      <c r="E66" s="103">
        <f>Balans!E66/Balans!E$47</f>
        <v>0</v>
      </c>
    </row>
    <row r="67" spans="1:6">
      <c r="A67" s="69" t="s">
        <v>78</v>
      </c>
      <c r="B67" s="132">
        <v>16</v>
      </c>
      <c r="C67" s="102">
        <f>Balans!C67/Balans!C$47</f>
        <v>8.4417587713710801E-2</v>
      </c>
      <c r="D67" s="102">
        <f>Balans!D67/Balans!D$47</f>
        <v>0</v>
      </c>
      <c r="E67" s="102">
        <f>Balans!E67/Balans!E$47</f>
        <v>0</v>
      </c>
    </row>
    <row r="68" spans="1:6">
      <c r="A68" s="12" t="s">
        <v>79</v>
      </c>
      <c r="B68" s="131" t="s">
        <v>80</v>
      </c>
      <c r="C68" s="103">
        <f>Balans!C68/Balans!C$47</f>
        <v>8.4417587713710801E-2</v>
      </c>
      <c r="D68" s="103">
        <f>Balans!D68/Balans!D$47</f>
        <v>0</v>
      </c>
      <c r="E68" s="103">
        <f>Balans!E68/Balans!E$47</f>
        <v>0</v>
      </c>
    </row>
    <row r="69" spans="1:6">
      <c r="A69" s="12" t="s">
        <v>81</v>
      </c>
      <c r="B69" s="131">
        <v>160</v>
      </c>
      <c r="C69" s="103">
        <f>Balans!C69/Balans!C$47</f>
        <v>0</v>
      </c>
      <c r="D69" s="103">
        <f>Balans!D69/Balans!D$47</f>
        <v>0</v>
      </c>
      <c r="E69" s="103">
        <f>Balans!E69/Balans!E$47</f>
        <v>0</v>
      </c>
    </row>
    <row r="70" spans="1:6">
      <c r="A70" s="12" t="s">
        <v>82</v>
      </c>
      <c r="B70" s="131">
        <v>161</v>
      </c>
      <c r="C70" s="103">
        <f>Balans!C70/Balans!C$47</f>
        <v>0</v>
      </c>
      <c r="D70" s="103">
        <f>Balans!D70/Balans!D$47</f>
        <v>0</v>
      </c>
      <c r="E70" s="103">
        <f>Balans!E70/Balans!E$47</f>
        <v>0</v>
      </c>
    </row>
    <row r="71" spans="1:6">
      <c r="A71" s="12" t="s">
        <v>83</v>
      </c>
      <c r="B71" s="131">
        <v>162</v>
      </c>
      <c r="C71" s="103">
        <f>Balans!C71/Balans!C$47</f>
        <v>8.4417587713710801E-2</v>
      </c>
      <c r="D71" s="103">
        <f>Balans!D71/Balans!D$47</f>
        <v>0</v>
      </c>
      <c r="E71" s="103">
        <f>Balans!E71/Balans!E$47</f>
        <v>0</v>
      </c>
    </row>
    <row r="72" spans="1:6">
      <c r="A72" s="12" t="s">
        <v>84</v>
      </c>
      <c r="B72" s="131" t="s">
        <v>85</v>
      </c>
      <c r="C72" s="103">
        <f>Balans!C72/Balans!C$47</f>
        <v>0</v>
      </c>
      <c r="D72" s="103">
        <f>Balans!D72/Balans!D$47</f>
        <v>0</v>
      </c>
      <c r="E72" s="103">
        <f>Balans!E72/Balans!E$47</f>
        <v>0</v>
      </c>
    </row>
    <row r="73" spans="1:6">
      <c r="A73" s="12" t="s">
        <v>86</v>
      </c>
      <c r="B73" s="131">
        <v>168</v>
      </c>
      <c r="C73" s="103">
        <f>Balans!C73/Balans!C$47</f>
        <v>0</v>
      </c>
      <c r="D73" s="103">
        <f>Balans!D73/Balans!D$47</f>
        <v>0</v>
      </c>
      <c r="E73" s="103">
        <f>Balans!E73/Balans!E$47</f>
        <v>0</v>
      </c>
    </row>
    <row r="74" spans="1:6">
      <c r="A74" s="74" t="s">
        <v>87</v>
      </c>
      <c r="B74" s="132" t="s">
        <v>88</v>
      </c>
      <c r="C74" s="102">
        <f>Balans!C74/Balans!C$47</f>
        <v>0.4673928114075277</v>
      </c>
      <c r="D74" s="102">
        <f>Balans!D74/Balans!D$47</f>
        <v>0.62356721582874419</v>
      </c>
      <c r="E74" s="102">
        <f>Balans!E74/Balans!E$47</f>
        <v>0.64498294995591898</v>
      </c>
    </row>
    <row r="75" spans="1:6">
      <c r="A75" s="12" t="s">
        <v>89</v>
      </c>
      <c r="B75" s="131">
        <v>17</v>
      </c>
      <c r="C75" s="103">
        <f>Balans!C75/Balans!C$47</f>
        <v>4.6330930246003085E-2</v>
      </c>
      <c r="D75" s="103">
        <f>Balans!D75/Balans!D$47</f>
        <v>0.10740256082198575</v>
      </c>
      <c r="E75" s="103">
        <f>Balans!E75/Balans!E$47</f>
        <v>7.4281942672837067E-2</v>
      </c>
    </row>
    <row r="76" spans="1:6">
      <c r="A76" s="12" t="s">
        <v>90</v>
      </c>
      <c r="B76" s="131" t="s">
        <v>91</v>
      </c>
      <c r="C76" s="103">
        <f>Balans!C76/Balans!C$47</f>
        <v>4.6330930246003085E-2</v>
      </c>
      <c r="D76" s="103">
        <f>Balans!D76/Balans!D$47</f>
        <v>0.10740256082198575</v>
      </c>
      <c r="E76" s="103">
        <f>Balans!E76/Balans!E$47</f>
        <v>7.4281942672837067E-2</v>
      </c>
    </row>
    <row r="77" spans="1:6">
      <c r="A77" s="12" t="s">
        <v>92</v>
      </c>
      <c r="B77" s="131">
        <v>170</v>
      </c>
      <c r="C77" s="103">
        <f>Balans!C77/Balans!C$47</f>
        <v>0</v>
      </c>
      <c r="D77" s="103">
        <f>Balans!D77/Balans!D$47</f>
        <v>0</v>
      </c>
      <c r="E77" s="103">
        <f>Balans!E77/Balans!E$47</f>
        <v>0</v>
      </c>
    </row>
    <row r="78" spans="1:6">
      <c r="A78" s="12" t="s">
        <v>93</v>
      </c>
      <c r="B78" s="131">
        <v>171</v>
      </c>
      <c r="C78" s="103">
        <f>Balans!C78/Balans!C$47</f>
        <v>0</v>
      </c>
      <c r="D78" s="103">
        <f>Balans!D78/Balans!D$47</f>
        <v>0</v>
      </c>
      <c r="E78" s="103">
        <f>Balans!E78/Balans!E$47</f>
        <v>0</v>
      </c>
    </row>
    <row r="79" spans="1:6">
      <c r="A79" s="12" t="s">
        <v>94</v>
      </c>
      <c r="B79" s="131">
        <v>172</v>
      </c>
      <c r="C79" s="103">
        <f>Balans!C79/Balans!C$47</f>
        <v>0</v>
      </c>
      <c r="D79" s="103">
        <f>Balans!D79/Balans!D$47</f>
        <v>0</v>
      </c>
      <c r="E79" s="103">
        <f>Balans!E79/Balans!E$47</f>
        <v>0</v>
      </c>
    </row>
    <row r="80" spans="1:6">
      <c r="A80" s="12" t="s">
        <v>95</v>
      </c>
      <c r="B80" s="131">
        <v>173</v>
      </c>
      <c r="C80" s="103">
        <f>Balans!C80/Balans!C$47</f>
        <v>4.5778634573657925E-2</v>
      </c>
      <c r="D80" s="103">
        <f>Balans!D80/Balans!D$47</f>
        <v>0.10740256082198575</v>
      </c>
      <c r="E80" s="103">
        <f>Balans!E80/Balans!E$47</f>
        <v>7.4281942672837067E-2</v>
      </c>
    </row>
    <row r="81" spans="1:5">
      <c r="A81" s="12" t="s">
        <v>96</v>
      </c>
      <c r="B81" s="131">
        <v>174</v>
      </c>
      <c r="C81" s="103">
        <f>Balans!C81/Balans!C$47</f>
        <v>5.5229567234515639E-4</v>
      </c>
      <c r="D81" s="103">
        <f>Balans!D81/Balans!D$47</f>
        <v>0</v>
      </c>
      <c r="E81" s="103">
        <f>Balans!E81/Balans!E$47</f>
        <v>0</v>
      </c>
    </row>
    <row r="82" spans="1:5">
      <c r="A82" s="12" t="s">
        <v>97</v>
      </c>
      <c r="B82" s="131">
        <v>175</v>
      </c>
      <c r="C82" s="103">
        <f>Balans!C82/Balans!C$47</f>
        <v>0</v>
      </c>
      <c r="D82" s="103">
        <f>Balans!D82/Balans!D$47</f>
        <v>0</v>
      </c>
      <c r="E82" s="103">
        <f>Balans!E82/Balans!E$47</f>
        <v>0</v>
      </c>
    </row>
    <row r="83" spans="1:5">
      <c r="A83" s="12" t="s">
        <v>98</v>
      </c>
      <c r="B83" s="131">
        <v>1750</v>
      </c>
      <c r="C83" s="103">
        <f>Balans!C83/Balans!C$47</f>
        <v>0</v>
      </c>
      <c r="D83" s="103">
        <f>Balans!D83/Balans!D$47</f>
        <v>0</v>
      </c>
      <c r="E83" s="103">
        <f>Balans!E83/Balans!E$47</f>
        <v>0</v>
      </c>
    </row>
    <row r="84" spans="1:5">
      <c r="A84" s="12" t="s">
        <v>99</v>
      </c>
      <c r="B84" s="131">
        <v>1751</v>
      </c>
      <c r="C84" s="103">
        <f>Balans!C84/Balans!C$47</f>
        <v>0</v>
      </c>
      <c r="D84" s="103">
        <f>Balans!D84/Balans!D$47</f>
        <v>0</v>
      </c>
      <c r="E84" s="103">
        <f>Balans!E84/Balans!E$47</f>
        <v>0</v>
      </c>
    </row>
    <row r="85" spans="1:5">
      <c r="A85" s="12" t="s">
        <v>100</v>
      </c>
      <c r="B85" s="131">
        <v>176</v>
      </c>
      <c r="C85" s="103">
        <f>Balans!C85/Balans!C$47</f>
        <v>0</v>
      </c>
      <c r="D85" s="103">
        <f>Balans!D85/Balans!D$47</f>
        <v>0</v>
      </c>
      <c r="E85" s="103">
        <f>Balans!E85/Balans!E$47</f>
        <v>0</v>
      </c>
    </row>
    <row r="86" spans="1:5">
      <c r="A86" s="12" t="s">
        <v>101</v>
      </c>
      <c r="B86" s="131" t="s">
        <v>102</v>
      </c>
      <c r="C86" s="103">
        <f>Balans!C86/Balans!C$47</f>
        <v>0</v>
      </c>
      <c r="D86" s="103">
        <f>Balans!D86/Balans!D$47</f>
        <v>0</v>
      </c>
      <c r="E86" s="103">
        <f>Balans!E86/Balans!E$47</f>
        <v>0</v>
      </c>
    </row>
    <row r="87" spans="1:5">
      <c r="A87" s="12" t="s">
        <v>103</v>
      </c>
      <c r="B87" s="131" t="s">
        <v>104</v>
      </c>
      <c r="C87" s="103">
        <f>Balans!C87/Balans!C$47</f>
        <v>0.4210618811615246</v>
      </c>
      <c r="D87" s="103">
        <f>Balans!D87/Balans!D$47</f>
        <v>0.51616465500675845</v>
      </c>
      <c r="E87" s="103">
        <f>Balans!E87/Balans!E$47</f>
        <v>0.57070100728308182</v>
      </c>
    </row>
    <row r="88" spans="1:5">
      <c r="A88" s="12" t="s">
        <v>105</v>
      </c>
      <c r="B88" s="131">
        <v>42</v>
      </c>
      <c r="C88" s="103">
        <f>Balans!C88/Balans!C$47</f>
        <v>1.4647218900944402E-2</v>
      </c>
      <c r="D88" s="103">
        <f>Balans!D88/Balans!D$47</f>
        <v>3.6662152818267374E-2</v>
      </c>
      <c r="E88" s="103">
        <f>Balans!E88/Balans!E$47</f>
        <v>2.5508305326943235E-2</v>
      </c>
    </row>
    <row r="89" spans="1:5">
      <c r="A89" s="12" t="s">
        <v>90</v>
      </c>
      <c r="B89" s="131">
        <v>43</v>
      </c>
      <c r="C89" s="103">
        <f>Balans!C89/Balans!C$47</f>
        <v>0</v>
      </c>
      <c r="D89" s="103">
        <f>Balans!D89/Balans!D$47</f>
        <v>0</v>
      </c>
      <c r="E89" s="103">
        <f>Balans!E89/Balans!E$47</f>
        <v>4.5534839191711432E-2</v>
      </c>
    </row>
    <row r="90" spans="1:5">
      <c r="A90" s="12" t="s">
        <v>95</v>
      </c>
      <c r="B90" s="131" t="s">
        <v>106</v>
      </c>
      <c r="C90" s="103">
        <f>Balans!C90/Balans!C$47</f>
        <v>0</v>
      </c>
      <c r="D90" s="103">
        <f>Balans!D90/Balans!D$47</f>
        <v>0</v>
      </c>
      <c r="E90" s="103">
        <f>Balans!E90/Balans!E$47</f>
        <v>4.5534839191711432E-2</v>
      </c>
    </row>
    <row r="91" spans="1:5">
      <c r="A91" s="12" t="s">
        <v>96</v>
      </c>
      <c r="B91" s="131">
        <v>439</v>
      </c>
      <c r="C91" s="103">
        <f>Balans!C91/Balans!C$47</f>
        <v>0</v>
      </c>
      <c r="D91" s="103">
        <f>Balans!D91/Balans!D$47</f>
        <v>0</v>
      </c>
      <c r="E91" s="103">
        <f>Balans!E91/Balans!E$47</f>
        <v>0</v>
      </c>
    </row>
    <row r="92" spans="1:5">
      <c r="A92" s="12" t="s">
        <v>97</v>
      </c>
      <c r="B92" s="131">
        <v>44</v>
      </c>
      <c r="C92" s="103">
        <f>Balans!C92/Balans!C$47</f>
        <v>0.37788919193950177</v>
      </c>
      <c r="D92" s="103">
        <f>Balans!D92/Balans!D$47</f>
        <v>0.4681638190278008</v>
      </c>
      <c r="E92" s="103">
        <f>Balans!E92/Balans!E$47</f>
        <v>0.48897859772028457</v>
      </c>
    </row>
    <row r="93" spans="1:5">
      <c r="A93" s="12" t="s">
        <v>98</v>
      </c>
      <c r="B93" s="131" t="s">
        <v>107</v>
      </c>
      <c r="C93" s="103">
        <f>Balans!C93/Balans!C$47</f>
        <v>0.37788919193950177</v>
      </c>
      <c r="D93" s="103">
        <f>Balans!D93/Balans!D$47</f>
        <v>0.4681638190278008</v>
      </c>
      <c r="E93" s="103">
        <f>Balans!E93/Balans!E$47</f>
        <v>0.48897859772028457</v>
      </c>
    </row>
    <row r="94" spans="1:5">
      <c r="A94" s="12" t="s">
        <v>99</v>
      </c>
      <c r="B94" s="131">
        <v>441</v>
      </c>
      <c r="C94" s="103">
        <f>Balans!C94/Balans!C$47</f>
        <v>0</v>
      </c>
      <c r="D94" s="103">
        <f>Balans!D94/Balans!D$47</f>
        <v>0</v>
      </c>
      <c r="E94" s="103">
        <f>Balans!E94/Balans!E$47</f>
        <v>0</v>
      </c>
    </row>
    <row r="95" spans="1:5">
      <c r="A95" s="12" t="s">
        <v>100</v>
      </c>
      <c r="B95" s="131">
        <v>46</v>
      </c>
      <c r="C95" s="103">
        <f>Balans!C95/Balans!C$47</f>
        <v>0</v>
      </c>
      <c r="D95" s="103">
        <f>Balans!D95/Balans!D$47</f>
        <v>0</v>
      </c>
      <c r="E95" s="103">
        <f>Balans!E95/Balans!E$47</f>
        <v>0</v>
      </c>
    </row>
    <row r="96" spans="1:5">
      <c r="A96" s="12" t="s">
        <v>108</v>
      </c>
      <c r="B96" s="131"/>
      <c r="C96" s="103">
        <f>Balans!C96/Balans!C$47</f>
        <v>0</v>
      </c>
      <c r="D96" s="103">
        <f>Balans!D96/Balans!D$47</f>
        <v>0</v>
      </c>
      <c r="E96" s="103">
        <f>Balans!E96/Balans!E$47</f>
        <v>0</v>
      </c>
    </row>
    <row r="97" spans="1:5">
      <c r="A97" s="12" t="s">
        <v>109</v>
      </c>
      <c r="B97" s="131">
        <v>45</v>
      </c>
      <c r="C97" s="103">
        <f>Balans!C97/Balans!C$47</f>
        <v>1.8825633681901228E-2</v>
      </c>
      <c r="D97" s="103">
        <f>Balans!D97/Balans!D$47</f>
        <v>5.9003033503211705E-3</v>
      </c>
      <c r="E97" s="103">
        <f>Balans!E97/Balans!E$47</f>
        <v>5.051850883846634E-3</v>
      </c>
    </row>
    <row r="98" spans="1:5">
      <c r="A98" s="12" t="s">
        <v>110</v>
      </c>
      <c r="B98" s="131" t="s">
        <v>111</v>
      </c>
      <c r="C98" s="103">
        <f>Balans!C98/Balans!C$47</f>
        <v>1.8825633681901228E-2</v>
      </c>
      <c r="D98" s="103">
        <f>Balans!D98/Balans!D$47</f>
        <v>5.9003033503211705E-3</v>
      </c>
      <c r="E98" s="103">
        <f>Balans!E98/Balans!E$47</f>
        <v>5.051850883846634E-3</v>
      </c>
    </row>
    <row r="99" spans="1:5">
      <c r="A99" s="12" t="s">
        <v>112</v>
      </c>
      <c r="B99" s="131" t="s">
        <v>113</v>
      </c>
      <c r="C99" s="103">
        <f>Balans!C99/Balans!C$47</f>
        <v>0</v>
      </c>
      <c r="D99" s="103">
        <f>Balans!D99/Balans!D$47</f>
        <v>0</v>
      </c>
      <c r="E99" s="103">
        <f>Balans!E99/Balans!E$47</f>
        <v>0</v>
      </c>
    </row>
    <row r="100" spans="1:5">
      <c r="A100" s="12" t="s">
        <v>101</v>
      </c>
      <c r="B100" s="131" t="s">
        <v>114</v>
      </c>
      <c r="C100" s="103">
        <f>Balans!C100/Balans!C$47</f>
        <v>9.6998366391772301E-3</v>
      </c>
      <c r="D100" s="103">
        <f>Balans!D100/Balans!D$47</f>
        <v>5.4383798103690957E-3</v>
      </c>
      <c r="E100" s="103">
        <f>Balans!E100/Balans!E$47</f>
        <v>5.6274141602959821E-3</v>
      </c>
    </row>
    <row r="101" spans="1:5">
      <c r="A101" s="12" t="s">
        <v>55</v>
      </c>
      <c r="B101" s="131" t="s">
        <v>115</v>
      </c>
      <c r="C101" s="103">
        <f>Balans!C101/Balans!C$47</f>
        <v>0</v>
      </c>
      <c r="D101" s="103">
        <f>Balans!D101/Balans!D$47</f>
        <v>0</v>
      </c>
      <c r="E101" s="103">
        <f>Balans!E101/Balans!E$47</f>
        <v>0</v>
      </c>
    </row>
    <row r="102" spans="1:5">
      <c r="A102" s="69" t="s">
        <v>116</v>
      </c>
      <c r="B102" s="132" t="s">
        <v>117</v>
      </c>
      <c r="C102" s="102">
        <f>Balans!C102/Balans!C$47</f>
        <v>0.99999974418912818</v>
      </c>
      <c r="D102" s="102">
        <f>Balans!D102/Balans!D$47</f>
        <v>1</v>
      </c>
      <c r="E102" s="102">
        <f>Balans!E102/Balans!E$47</f>
        <v>0.99943201241656088</v>
      </c>
    </row>
  </sheetData>
  <pageMargins left="0.7" right="0.7" top="0.75" bottom="0.75" header="0.3" footer="0.3"/>
  <pageSetup paperSize="9" orientation="portrait" verticalDpi="0" r:id="rId1"/>
  <ignoredErrors>
    <ignoredError sqref="B52 B102" twoDigitTextYear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showZeros="0" workbookViewId="0">
      <selection activeCell="B42" sqref="B1:B42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126</v>
      </c>
      <c r="B1" s="134"/>
    </row>
    <row r="2" spans="1:5">
      <c r="A2" s="7"/>
      <c r="B2" s="135" t="s">
        <v>119</v>
      </c>
      <c r="C2" s="119" t="s">
        <v>3</v>
      </c>
      <c r="D2" s="119" t="s">
        <v>4</v>
      </c>
      <c r="E2" s="120" t="s">
        <v>5</v>
      </c>
    </row>
    <row r="3" spans="1:5">
      <c r="A3" s="68" t="s">
        <v>127</v>
      </c>
      <c r="B3" s="136" t="s">
        <v>188</v>
      </c>
      <c r="C3" s="121">
        <f>Resultatenrek!C3/Resultatenrek!C$4</f>
        <v>1.0012390507573963</v>
      </c>
      <c r="D3" s="121">
        <f>Resultatenrek!D3/Resultatenrek!D$4</f>
        <v>1.0040217184209796</v>
      </c>
      <c r="E3" s="121">
        <f>Resultatenrek!E3/Resultatenrek!E$4</f>
        <v>1.0053548624240447</v>
      </c>
    </row>
    <row r="4" spans="1:5">
      <c r="A4" s="18" t="s">
        <v>128</v>
      </c>
      <c r="B4" s="131">
        <v>70</v>
      </c>
      <c r="C4" s="122">
        <f>Resultatenrek!C4/Resultatenrek!C$4</f>
        <v>1</v>
      </c>
      <c r="D4" s="122">
        <f>Resultatenrek!D4/Resultatenrek!D$4</f>
        <v>1</v>
      </c>
      <c r="E4" s="122">
        <f>Resultatenrek!E4/Resultatenrek!E$4</f>
        <v>1</v>
      </c>
    </row>
    <row r="5" spans="1:5">
      <c r="A5" s="18" t="s">
        <v>129</v>
      </c>
      <c r="B5" s="131">
        <v>71</v>
      </c>
      <c r="C5" s="122">
        <f>Resultatenrek!C5/Resultatenrek!C$4</f>
        <v>0</v>
      </c>
      <c r="D5" s="122">
        <f>Resultatenrek!D5/Resultatenrek!D$4</f>
        <v>0</v>
      </c>
      <c r="E5" s="122">
        <f>Resultatenrek!E5/Resultatenrek!E$4</f>
        <v>0</v>
      </c>
    </row>
    <row r="6" spans="1:5">
      <c r="A6" s="18" t="s">
        <v>130</v>
      </c>
      <c r="B6" s="131">
        <v>72</v>
      </c>
      <c r="C6" s="122">
        <f>Resultatenrek!C6/Resultatenrek!C$4</f>
        <v>0</v>
      </c>
      <c r="D6" s="122">
        <f>Resultatenrek!D6/Resultatenrek!D$4</f>
        <v>0</v>
      </c>
      <c r="E6" s="122">
        <f>Resultatenrek!E6/Resultatenrek!E$4</f>
        <v>0</v>
      </c>
    </row>
    <row r="7" spans="1:5">
      <c r="A7" s="18" t="s">
        <v>131</v>
      </c>
      <c r="B7" s="131">
        <v>74</v>
      </c>
      <c r="C7" s="122">
        <f>Resultatenrek!C7/Resultatenrek!C$4</f>
        <v>1.2390507573962653E-3</v>
      </c>
      <c r="D7" s="122">
        <f>Resultatenrek!D7/Resultatenrek!D$4</f>
        <v>4.0217184209797108E-3</v>
      </c>
      <c r="E7" s="122">
        <f>Resultatenrek!E7/Resultatenrek!E$4</f>
        <v>1.0990420760832757E-3</v>
      </c>
    </row>
    <row r="8" spans="1:5">
      <c r="A8" s="18" t="s">
        <v>186</v>
      </c>
      <c r="B8" s="131" t="s">
        <v>187</v>
      </c>
      <c r="C8" s="122">
        <f>Resultatenrek!C8/Resultatenrek!C$4</f>
        <v>0</v>
      </c>
      <c r="D8" s="122">
        <f>Resultatenrek!D8/Resultatenrek!D$4</f>
        <v>0</v>
      </c>
      <c r="E8" s="122">
        <f>Resultatenrek!E8/Resultatenrek!E$4</f>
        <v>4.2558203479613321E-3</v>
      </c>
    </row>
    <row r="9" spans="1:5">
      <c r="A9" s="68" t="s">
        <v>132</v>
      </c>
      <c r="B9" s="136" t="s">
        <v>189</v>
      </c>
      <c r="C9" s="121">
        <f>Resultatenrek!C9/Resultatenrek!C$4</f>
        <v>0.97042148684761442</v>
      </c>
      <c r="D9" s="121">
        <f>Resultatenrek!D9/Resultatenrek!D$4</f>
        <v>0.97829596610051761</v>
      </c>
      <c r="E9" s="121">
        <f>Resultatenrek!E9/Resultatenrek!E$4</f>
        <v>0.99855822599025845</v>
      </c>
    </row>
    <row r="10" spans="1:5">
      <c r="A10" s="18" t="s">
        <v>133</v>
      </c>
      <c r="B10" s="131">
        <v>60</v>
      </c>
      <c r="C10" s="122">
        <f>Resultatenrek!C10/Resultatenrek!C$4</f>
        <v>0.51709197170694055</v>
      </c>
      <c r="D10" s="122">
        <f>Resultatenrek!D10/Resultatenrek!D$4</f>
        <v>0.52793212735264727</v>
      </c>
      <c r="E10" s="122">
        <f>Resultatenrek!E10/Resultatenrek!E$4</f>
        <v>0.48092085851472266</v>
      </c>
    </row>
    <row r="11" spans="1:5">
      <c r="A11" s="18" t="s">
        <v>134</v>
      </c>
      <c r="B11" s="131" t="s">
        <v>135</v>
      </c>
      <c r="C11" s="122">
        <f>Resultatenrek!C11/Resultatenrek!C$4</f>
        <v>0.58706298597207385</v>
      </c>
      <c r="D11" s="122">
        <f>Resultatenrek!D11/Resultatenrek!D$4</f>
        <v>0.56850497858013394</v>
      </c>
      <c r="E11" s="122">
        <f>Resultatenrek!E11/Resultatenrek!E$4</f>
        <v>0.57287765997716333</v>
      </c>
    </row>
    <row r="12" spans="1:5">
      <c r="A12" s="18" t="s">
        <v>136</v>
      </c>
      <c r="B12" s="131">
        <v>609</v>
      </c>
      <c r="C12" s="122">
        <f>Resultatenrek!C12/Resultatenrek!C$4</f>
        <v>6.9971014265133316E-2</v>
      </c>
      <c r="D12" s="122">
        <f>Resultatenrek!D12/Resultatenrek!D$4</f>
        <v>4.0572851227486641E-2</v>
      </c>
      <c r="E12" s="122">
        <f>Resultatenrek!E12/Resultatenrek!E$4</f>
        <v>9.1956801462440715E-2</v>
      </c>
    </row>
    <row r="13" spans="1:5">
      <c r="A13" s="18" t="s">
        <v>137</v>
      </c>
      <c r="B13" s="131">
        <v>61</v>
      </c>
      <c r="C13" s="122">
        <f>Resultatenrek!C13/Resultatenrek!C$4</f>
        <v>0.3866122606865835</v>
      </c>
      <c r="D13" s="122">
        <f>Resultatenrek!D13/Resultatenrek!D$4</f>
        <v>0.4129132046632587</v>
      </c>
      <c r="E13" s="122">
        <f>Resultatenrek!E13/Resultatenrek!E$4</f>
        <v>0.49397634550984126</v>
      </c>
    </row>
    <row r="14" spans="1:5">
      <c r="A14" s="18" t="s">
        <v>138</v>
      </c>
      <c r="B14" s="131">
        <v>62</v>
      </c>
      <c r="C14" s="122">
        <f>Resultatenrek!C14/Resultatenrek!C$4</f>
        <v>2.9831404545096946E-2</v>
      </c>
      <c r="D14" s="122">
        <f>Resultatenrek!D14/Resultatenrek!D$4</f>
        <v>1.2806472236292146E-4</v>
      </c>
      <c r="E14" s="122">
        <f>Resultatenrek!E14/Resultatenrek!E$4</f>
        <v>5.3781558009872305E-4</v>
      </c>
    </row>
    <row r="15" spans="1:5">
      <c r="A15" s="18" t="s">
        <v>139</v>
      </c>
      <c r="B15" s="131">
        <v>630</v>
      </c>
      <c r="C15" s="122">
        <f>Resultatenrek!C15/Resultatenrek!C$4</f>
        <v>5.5664067890270064E-3</v>
      </c>
      <c r="D15" s="122">
        <f>Resultatenrek!D15/Resultatenrek!D$4</f>
        <v>1.2498005352861011E-2</v>
      </c>
      <c r="E15" s="122">
        <f>Resultatenrek!E15/Resultatenrek!E$4</f>
        <v>1.6393206782786988E-2</v>
      </c>
    </row>
    <row r="16" spans="1:5">
      <c r="A16" s="18" t="s">
        <v>140</v>
      </c>
      <c r="B16" s="131" t="s">
        <v>141</v>
      </c>
      <c r="C16" s="122">
        <f>Resultatenrek!C16/Resultatenrek!C$4</f>
        <v>6.0459423705216718E-3</v>
      </c>
      <c r="D16" s="122">
        <f>Resultatenrek!D16/Resultatenrek!D$4</f>
        <v>0</v>
      </c>
      <c r="E16" s="122">
        <f>Resultatenrek!E16/Resultatenrek!E$4</f>
        <v>0</v>
      </c>
    </row>
    <row r="17" spans="1:5" ht="37.5" customHeight="1">
      <c r="A17" s="18" t="s">
        <v>142</v>
      </c>
      <c r="B17" s="131" t="s">
        <v>191</v>
      </c>
      <c r="C17" s="122">
        <f>Resultatenrek!C17/Resultatenrek!C$4</f>
        <v>2.4220735707161531E-2</v>
      </c>
      <c r="D17" s="122">
        <f>Resultatenrek!D17/Resultatenrek!D$4</f>
        <v>0</v>
      </c>
      <c r="E17" s="122">
        <f>Resultatenrek!E17/Resultatenrek!E$4</f>
        <v>0</v>
      </c>
    </row>
    <row r="18" spans="1:5" ht="21" customHeight="1">
      <c r="A18" s="18" t="s">
        <v>143</v>
      </c>
      <c r="B18" s="131" t="s">
        <v>144</v>
      </c>
      <c r="C18" s="122">
        <f>Resultatenrek!C18/Resultatenrek!C$4</f>
        <v>1.0527650422832012E-3</v>
      </c>
      <c r="D18" s="122">
        <f>Resultatenrek!D18/Resultatenrek!D$4</f>
        <v>1.1745691131881267E-3</v>
      </c>
      <c r="E18" s="122">
        <f>Resultatenrek!E18/Resultatenrek!E$4</f>
        <v>2.4741792548474552E-3</v>
      </c>
    </row>
    <row r="19" spans="1:5">
      <c r="A19" s="18" t="s">
        <v>190</v>
      </c>
      <c r="B19" s="131" t="s">
        <v>202</v>
      </c>
      <c r="C19" s="122">
        <f>Resultatenrek!C19/Resultatenrek!C$4</f>
        <v>0</v>
      </c>
      <c r="D19" s="122">
        <f>Resultatenrek!D19/Resultatenrek!D$4</f>
        <v>2.3649994896199712E-2</v>
      </c>
      <c r="E19" s="122">
        <f>Resultatenrek!E19/Resultatenrek!E$4</f>
        <v>4.2558203479613321E-3</v>
      </c>
    </row>
    <row r="20" spans="1:5">
      <c r="A20" s="71" t="s">
        <v>145</v>
      </c>
      <c r="B20" s="137">
        <v>9901</v>
      </c>
      <c r="C20" s="121">
        <f>Resultatenrek!C20/Resultatenrek!C$4</f>
        <v>3.081756390978195E-2</v>
      </c>
      <c r="D20" s="121">
        <f>Resultatenrek!D20/Resultatenrek!D$4</f>
        <v>2.5725752320462085E-2</v>
      </c>
      <c r="E20" s="121">
        <f>Resultatenrek!E20/Resultatenrek!E$4</f>
        <v>6.7966364337861927E-3</v>
      </c>
    </row>
    <row r="21" spans="1:5">
      <c r="A21" s="68" t="s">
        <v>146</v>
      </c>
      <c r="B21" s="136" t="s">
        <v>192</v>
      </c>
      <c r="C21" s="121">
        <f>Resultatenrek!C21/Resultatenrek!C$4</f>
        <v>3.0501885642135449E-3</v>
      </c>
      <c r="D21" s="121">
        <f>Resultatenrek!D21/Resultatenrek!D$4</f>
        <v>2.0716029084921388E-3</v>
      </c>
      <c r="E21" s="121">
        <f>Resultatenrek!E21/Resultatenrek!E$4</f>
        <v>1.0186919378528932E-3</v>
      </c>
    </row>
    <row r="22" spans="1:5">
      <c r="A22" s="18" t="s">
        <v>199</v>
      </c>
      <c r="B22" s="131">
        <v>75</v>
      </c>
      <c r="C22" s="122">
        <f>Resultatenrek!C22/Resultatenrek!C$4</f>
        <v>0</v>
      </c>
      <c r="D22" s="122">
        <f>Resultatenrek!D22/Resultatenrek!D$4</f>
        <v>0</v>
      </c>
      <c r="E22" s="122">
        <f>Resultatenrek!E22/Resultatenrek!E$4</f>
        <v>0</v>
      </c>
    </row>
    <row r="23" spans="1:5">
      <c r="A23" s="18" t="s">
        <v>147</v>
      </c>
      <c r="B23" s="131">
        <v>750</v>
      </c>
      <c r="C23" s="122">
        <f>Resultatenrek!C23/Resultatenrek!C$4</f>
        <v>2.1529542850810249E-8</v>
      </c>
      <c r="D23" s="122">
        <f>Resultatenrek!D23/Resultatenrek!D$4</f>
        <v>0</v>
      </c>
      <c r="E23" s="122">
        <f>Resultatenrek!E23/Resultatenrek!E$4</f>
        <v>0</v>
      </c>
    </row>
    <row r="24" spans="1:5">
      <c r="A24" s="18" t="s">
        <v>148</v>
      </c>
      <c r="B24" s="131">
        <v>751</v>
      </c>
      <c r="C24" s="122">
        <f>Resultatenrek!C24/Resultatenrek!C$4</f>
        <v>0</v>
      </c>
      <c r="D24" s="122">
        <f>Resultatenrek!D24/Resultatenrek!D$4</f>
        <v>0</v>
      </c>
      <c r="E24" s="122">
        <f>Resultatenrek!E24/Resultatenrek!E$4</f>
        <v>0</v>
      </c>
    </row>
    <row r="25" spans="1:5">
      <c r="A25" s="18" t="s">
        <v>149</v>
      </c>
      <c r="B25" s="131" t="s">
        <v>150</v>
      </c>
      <c r="C25" s="122">
        <f>Resultatenrek!C25/Resultatenrek!C$4</f>
        <v>3.0501670346706942E-3</v>
      </c>
      <c r="D25" s="122">
        <f>Resultatenrek!D25/Resultatenrek!D$4</f>
        <v>2.0716029084921388E-3</v>
      </c>
      <c r="E25" s="122">
        <f>Resultatenrek!E25/Resultatenrek!E$4</f>
        <v>1.0186919378528932E-3</v>
      </c>
    </row>
    <row r="26" spans="1:5">
      <c r="A26" s="18" t="s">
        <v>193</v>
      </c>
      <c r="B26" s="131" t="s">
        <v>194</v>
      </c>
      <c r="C26" s="122">
        <f>Resultatenrek!C26/Resultatenrek!C$4</f>
        <v>0</v>
      </c>
      <c r="D26" s="122">
        <f>Resultatenrek!D26/Resultatenrek!D$4</f>
        <v>0</v>
      </c>
      <c r="E26" s="122">
        <f>Resultatenrek!E26/Resultatenrek!E$4</f>
        <v>0</v>
      </c>
    </row>
    <row r="27" spans="1:5" ht="24" customHeight="1">
      <c r="A27" s="68" t="s">
        <v>151</v>
      </c>
      <c r="B27" s="136" t="s">
        <v>195</v>
      </c>
      <c r="C27" s="121">
        <f>Resultatenrek!C27/Resultatenrek!C$4</f>
        <v>1.2538823249065457E-2</v>
      </c>
      <c r="D27" s="121">
        <f>Resultatenrek!D27/Resultatenrek!D$4</f>
        <v>1.3511712456319609E-2</v>
      </c>
      <c r="E27" s="121">
        <f>Resultatenrek!E27/Resultatenrek!E$4</f>
        <v>1.5872039108611159E-2</v>
      </c>
    </row>
    <row r="28" spans="1:5">
      <c r="A28" s="18" t="s">
        <v>196</v>
      </c>
      <c r="B28" s="131">
        <v>65</v>
      </c>
      <c r="C28" s="122">
        <f>Resultatenrek!C28/Resultatenrek!C$4</f>
        <v>0</v>
      </c>
      <c r="D28" s="122">
        <f>Resultatenrek!D28/Resultatenrek!D$4</f>
        <v>0</v>
      </c>
      <c r="E28" s="122">
        <f>Resultatenrek!E28/Resultatenrek!E$4</f>
        <v>0</v>
      </c>
    </row>
    <row r="29" spans="1:5">
      <c r="A29" s="18" t="s">
        <v>152</v>
      </c>
      <c r="B29" s="131">
        <v>650</v>
      </c>
      <c r="C29" s="122">
        <f>Resultatenrek!C29/Resultatenrek!C$4</f>
        <v>2.6514412466701167E-3</v>
      </c>
      <c r="D29" s="122">
        <f>Resultatenrek!D29/Resultatenrek!D$4</f>
        <v>6.7004797651103532E-3</v>
      </c>
      <c r="E29" s="122">
        <f>Resultatenrek!E29/Resultatenrek!E$4</f>
        <v>1.9441522442820588E-3</v>
      </c>
    </row>
    <row r="30" spans="1:5">
      <c r="A30" s="18" t="s">
        <v>153</v>
      </c>
      <c r="B30" s="131">
        <v>651</v>
      </c>
      <c r="C30" s="122">
        <f>Resultatenrek!C30/Resultatenrek!C$4</f>
        <v>0</v>
      </c>
      <c r="D30" s="122">
        <f>Resultatenrek!D30/Resultatenrek!D$4</f>
        <v>0</v>
      </c>
      <c r="E30" s="122">
        <f>Resultatenrek!E30/Resultatenrek!E$4</f>
        <v>0</v>
      </c>
    </row>
    <row r="31" spans="1:5">
      <c r="A31" s="18" t="s">
        <v>154</v>
      </c>
      <c r="B31" s="131" t="s">
        <v>155</v>
      </c>
      <c r="C31" s="122">
        <f>Resultatenrek!C31/Resultatenrek!C$4</f>
        <v>9.8873820023953393E-3</v>
      </c>
      <c r="D31" s="122">
        <f>Resultatenrek!D31/Resultatenrek!D$4</f>
        <v>6.8112326912092569E-3</v>
      </c>
      <c r="E31" s="122">
        <f>Resultatenrek!E31/Resultatenrek!E$4</f>
        <v>1.39278868643291E-2</v>
      </c>
    </row>
    <row r="32" spans="1:5">
      <c r="A32" s="18" t="s">
        <v>197</v>
      </c>
      <c r="B32" s="131" t="s">
        <v>198</v>
      </c>
      <c r="C32" s="122">
        <f>Resultatenrek!C32/Resultatenrek!C$4</f>
        <v>0</v>
      </c>
      <c r="D32" s="122">
        <f>Resultatenrek!D32/Resultatenrek!D$4</f>
        <v>0</v>
      </c>
      <c r="E32" s="122">
        <f>Resultatenrek!E32/Resultatenrek!E$4</f>
        <v>0</v>
      </c>
    </row>
    <row r="33" spans="1:5" ht="30" customHeight="1">
      <c r="A33" s="73" t="s">
        <v>200</v>
      </c>
      <c r="B33" s="136">
        <v>9903</v>
      </c>
      <c r="C33" s="121">
        <f>Resultatenrek!C33/Resultatenrek!C$4</f>
        <v>2.132892922492997E-2</v>
      </c>
      <c r="D33" s="121">
        <f>Resultatenrek!D33/Resultatenrek!D$4</f>
        <v>1.4285642772634482E-2</v>
      </c>
      <c r="E33" s="121">
        <f>Resultatenrek!E33/Resultatenrek!E$4</f>
        <v>8.0567107369720545E-3</v>
      </c>
    </row>
    <row r="34" spans="1:5">
      <c r="A34" s="18" t="s">
        <v>156</v>
      </c>
      <c r="B34" s="131">
        <v>780</v>
      </c>
      <c r="C34" s="122">
        <f>Resultatenrek!C34/Resultatenrek!C$4</f>
        <v>0</v>
      </c>
      <c r="D34" s="122">
        <f>Resultatenrek!D34/Resultatenrek!D$4</f>
        <v>0</v>
      </c>
      <c r="E34" s="122">
        <f>Resultatenrek!E34/Resultatenrek!E$4</f>
        <v>0</v>
      </c>
    </row>
    <row r="35" spans="1:5">
      <c r="A35" s="18" t="s">
        <v>157</v>
      </c>
      <c r="B35" s="131">
        <v>680</v>
      </c>
      <c r="C35" s="122">
        <f>Resultatenrek!C35/Resultatenrek!C$4</f>
        <v>0</v>
      </c>
      <c r="D35" s="122">
        <f>Resultatenrek!D35/Resultatenrek!D$4</f>
        <v>0</v>
      </c>
      <c r="E35" s="122">
        <f>Resultatenrek!E35/Resultatenrek!E$4</f>
        <v>0</v>
      </c>
    </row>
    <row r="36" spans="1:5">
      <c r="A36" s="18" t="s">
        <v>158</v>
      </c>
      <c r="B36" s="131" t="s">
        <v>159</v>
      </c>
      <c r="C36" s="122">
        <f>Resultatenrek!C36/Resultatenrek!C$4</f>
        <v>7.0872792623403779E-3</v>
      </c>
      <c r="D36" s="122">
        <f>Resultatenrek!D36/Resultatenrek!D$4</f>
        <v>3.5714106931586205E-3</v>
      </c>
      <c r="E36" s="122">
        <f>Resultatenrek!E36/Resultatenrek!E$4</f>
        <v>5.2711436972001445E-4</v>
      </c>
    </row>
    <row r="37" spans="1:5">
      <c r="A37" s="18" t="s">
        <v>160</v>
      </c>
      <c r="B37" s="131" t="s">
        <v>201</v>
      </c>
      <c r="C37" s="122">
        <f>Resultatenrek!C37/Resultatenrek!C$4</f>
        <v>7.0872792623403779E-3</v>
      </c>
      <c r="D37" s="122">
        <f>Resultatenrek!D37/Resultatenrek!D$4</f>
        <v>3.5714106931586205E-3</v>
      </c>
      <c r="E37" s="122">
        <f>Resultatenrek!E37/Resultatenrek!E$4</f>
        <v>2.3096776914652006E-3</v>
      </c>
    </row>
    <row r="38" spans="1:5">
      <c r="A38" s="18" t="s">
        <v>161</v>
      </c>
      <c r="B38" s="131">
        <v>77</v>
      </c>
      <c r="C38" s="122">
        <f>Resultatenrek!C38/Resultatenrek!C$4</f>
        <v>0</v>
      </c>
      <c r="D38" s="122">
        <f>Resultatenrek!D38/Resultatenrek!D$4</f>
        <v>0</v>
      </c>
      <c r="E38" s="122">
        <f>Resultatenrek!E38/Resultatenrek!E$4</f>
        <v>1.7825633217451861E-3</v>
      </c>
    </row>
    <row r="39" spans="1:5">
      <c r="A39" s="73" t="s">
        <v>162</v>
      </c>
      <c r="B39" s="136">
        <v>9904</v>
      </c>
      <c r="C39" s="121">
        <f>Resultatenrek!C39/Resultatenrek!C$4</f>
        <v>1.4241649962589592E-2</v>
      </c>
      <c r="D39" s="121">
        <f>Resultatenrek!D39/Resultatenrek!D$4</f>
        <v>1.0714232079475861E-2</v>
      </c>
      <c r="E39" s="121">
        <f>Resultatenrek!E39/Resultatenrek!E$4</f>
        <v>8.5838251066920699E-3</v>
      </c>
    </row>
    <row r="40" spans="1:5">
      <c r="A40" s="18" t="s">
        <v>163</v>
      </c>
      <c r="B40" s="131">
        <v>789</v>
      </c>
      <c r="C40" s="122">
        <f>Resultatenrek!C40/Resultatenrek!C$4</f>
        <v>0</v>
      </c>
      <c r="D40" s="122">
        <f>Resultatenrek!D40/Resultatenrek!D$4</f>
        <v>0</v>
      </c>
      <c r="E40" s="122">
        <f>Resultatenrek!E40/Resultatenrek!E$4</f>
        <v>0</v>
      </c>
    </row>
    <row r="41" spans="1:5">
      <c r="A41" s="18" t="s">
        <v>164</v>
      </c>
      <c r="B41" s="131">
        <v>689</v>
      </c>
      <c r="C41" s="122">
        <f>Resultatenrek!C41/Resultatenrek!C$4</f>
        <v>0</v>
      </c>
      <c r="D41" s="122">
        <f>Resultatenrek!D41/Resultatenrek!D$4</f>
        <v>0</v>
      </c>
      <c r="E41" s="122">
        <f>Resultatenrek!E41/Resultatenrek!E$4</f>
        <v>0</v>
      </c>
    </row>
    <row r="42" spans="1:5">
      <c r="A42" s="68" t="s">
        <v>165</v>
      </c>
      <c r="B42" s="136">
        <v>9905</v>
      </c>
      <c r="C42" s="121">
        <f>Resultatenrek!C42/Resultatenrek!C$4</f>
        <v>1.4241649962589592E-2</v>
      </c>
      <c r="D42" s="121">
        <f>Resultatenrek!D42/Resultatenrek!D$4</f>
        <v>1.0714232079475861E-2</v>
      </c>
      <c r="E42" s="121">
        <f>Resultatenrek!E42/Resultatenrek!E$4</f>
        <v>8.5838251066920699E-3</v>
      </c>
    </row>
    <row r="43" spans="1:5">
      <c r="A43" s="10"/>
      <c r="B43" s="7"/>
      <c r="C43" s="26"/>
      <c r="D43" s="26"/>
      <c r="E43" s="26"/>
    </row>
    <row r="44" spans="1:5">
      <c r="A44" s="11"/>
      <c r="B44" s="11"/>
      <c r="C44" s="26"/>
      <c r="D44" s="26"/>
      <c r="E44" s="26"/>
    </row>
    <row r="45" spans="1:5">
      <c r="A45" s="7"/>
      <c r="B45" s="11"/>
      <c r="C45" s="26"/>
      <c r="D45" s="26"/>
      <c r="E45" s="26"/>
    </row>
    <row r="46" spans="1:5">
      <c r="A46" s="7"/>
      <c r="B46" s="11"/>
      <c r="C46" s="26"/>
      <c r="D46" s="26"/>
      <c r="E46" s="26"/>
    </row>
    <row r="47" spans="1:5">
      <c r="A47" s="11"/>
      <c r="B47" s="11"/>
      <c r="C47" s="26"/>
      <c r="D47" s="26"/>
      <c r="E47" s="26"/>
    </row>
    <row r="48" spans="1:5">
      <c r="C48" s="25"/>
      <c r="D48" s="25"/>
      <c r="E48" s="25"/>
    </row>
    <row r="49" spans="1:5">
      <c r="A49" s="11"/>
      <c r="B49" s="11"/>
      <c r="C49" s="21"/>
      <c r="D49" s="21"/>
      <c r="E49" s="21"/>
    </row>
    <row r="50" spans="1:5">
      <c r="A50" s="11"/>
      <c r="B50" s="11"/>
      <c r="C50" s="21"/>
      <c r="D50" s="21"/>
      <c r="E50" s="21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2"/>
  <sheetViews>
    <sheetView workbookViewId="0">
      <selection activeCell="B1" sqref="B1:B102"/>
    </sheetView>
  </sheetViews>
  <sheetFormatPr defaultRowHeight="15"/>
  <cols>
    <col min="1" max="1" width="44" customWidth="1"/>
    <col min="3" max="3" width="9.7109375" bestFit="1" customWidth="1"/>
    <col min="4" max="5" width="10.28515625" bestFit="1" customWidth="1"/>
    <col min="6" max="6" width="10" bestFit="1" customWidth="1"/>
  </cols>
  <sheetData>
    <row r="1" spans="1:6">
      <c r="B1" s="138"/>
    </row>
    <row r="2" spans="1:6">
      <c r="B2" s="138"/>
    </row>
    <row r="3" spans="1:6">
      <c r="A3" s="13" t="s">
        <v>1</v>
      </c>
      <c r="B3" s="131" t="s">
        <v>2</v>
      </c>
      <c r="C3" s="123" t="s">
        <v>203</v>
      </c>
      <c r="D3" s="123" t="s">
        <v>204</v>
      </c>
      <c r="E3" s="123" t="s">
        <v>205</v>
      </c>
      <c r="F3" s="22"/>
    </row>
    <row r="4" spans="1:6">
      <c r="A4" s="12" t="s">
        <v>206</v>
      </c>
      <c r="B4" s="131">
        <v>20</v>
      </c>
      <c r="C4" s="103"/>
      <c r="D4" s="103"/>
      <c r="E4" s="103"/>
      <c r="F4" s="22"/>
    </row>
    <row r="5" spans="1:6">
      <c r="A5" s="69" t="s">
        <v>6</v>
      </c>
      <c r="B5" s="132" t="s">
        <v>230</v>
      </c>
      <c r="C5" s="102">
        <f>IF(Balans!$C5=0,"",Balans!C5/Balans!$C5)</f>
        <v>1</v>
      </c>
      <c r="D5" s="102">
        <f>IF(Balans!$C5=0,"",Balans!D5/Balans!$C5)</f>
        <v>1.145088220939755</v>
      </c>
      <c r="E5" s="102">
        <f>IF(Balans!$C5=0,"",Balans!E5/Balans!$C5)</f>
        <v>0.98014994388822863</v>
      </c>
      <c r="F5" s="28"/>
    </row>
    <row r="6" spans="1:6">
      <c r="A6" s="12" t="s">
        <v>207</v>
      </c>
      <c r="B6" s="131">
        <v>21</v>
      </c>
      <c r="C6" s="103" t="str">
        <f>IF(Balans!$C6=0,"",Balans!C6/Balans!$C6)</f>
        <v/>
      </c>
      <c r="D6" s="103" t="str">
        <f>IF(Balans!$C6=0,"",Balans!D6/Balans!$C6)</f>
        <v/>
      </c>
      <c r="E6" s="103" t="str">
        <f>IF(Balans!$C6=0,"",Balans!E6/Balans!$C6)</f>
        <v/>
      </c>
      <c r="F6" s="28"/>
    </row>
    <row r="7" spans="1:6">
      <c r="A7" s="12" t="s">
        <v>209</v>
      </c>
      <c r="B7" s="131" t="s">
        <v>10</v>
      </c>
      <c r="C7" s="103">
        <f>IF(Balans!$C7=0,"",Balans!C7/Balans!$C7)</f>
        <v>1</v>
      </c>
      <c r="D7" s="103">
        <f>IF(Balans!$C7=0,"",Balans!D7/Balans!$C7)</f>
        <v>1.145088220939755</v>
      </c>
      <c r="E7" s="103">
        <f>IF(Balans!$C7=0,"",Balans!E7/Balans!$C7)</f>
        <v>0.98014994388822863</v>
      </c>
      <c r="F7" s="28"/>
    </row>
    <row r="8" spans="1:6">
      <c r="A8" s="12" t="s">
        <v>210</v>
      </c>
      <c r="B8" s="131">
        <v>22</v>
      </c>
      <c r="C8" s="103">
        <f>IF(Balans!$C8=0,"",Balans!C8/Balans!$C8)</f>
        <v>1</v>
      </c>
      <c r="D8" s="103">
        <f>IF(Balans!$C8=0,"",Balans!D8/Balans!$C8)</f>
        <v>0.97554802407178087</v>
      </c>
      <c r="E8" s="103">
        <f>IF(Balans!$C8=0,"",Balans!E8/Balans!$C8)</f>
        <v>0.95109604814356163</v>
      </c>
      <c r="F8" s="28"/>
    </row>
    <row r="9" spans="1:6">
      <c r="A9" s="12" t="s">
        <v>211</v>
      </c>
      <c r="B9" s="131">
        <v>23</v>
      </c>
      <c r="C9" s="103">
        <f>IF(Balans!$C9=0,"",Balans!C9/Balans!$C9)</f>
        <v>1</v>
      </c>
      <c r="D9" s="103">
        <f>IF(Balans!$C9=0,"",Balans!D9/Balans!$C9)</f>
        <v>1.4962034485880968</v>
      </c>
      <c r="E9" s="103">
        <f>IF(Balans!$C9=0,"",Balans!E9/Balans!$C9)</f>
        <v>0.86774806938569604</v>
      </c>
      <c r="F9" s="28"/>
    </row>
    <row r="10" spans="1:6">
      <c r="A10" s="12" t="s">
        <v>212</v>
      </c>
      <c r="B10" s="131">
        <v>24</v>
      </c>
      <c r="C10" s="103">
        <f>IF(Balans!$C10=0,"",Balans!C10/Balans!$C10)</f>
        <v>1</v>
      </c>
      <c r="D10" s="103">
        <f>IF(Balans!$C10=0,"",Balans!D10/Balans!$C10)</f>
        <v>3.2868959512407487</v>
      </c>
      <c r="E10" s="103">
        <f>IF(Balans!$C10=0,"",Balans!E10/Balans!$C10)</f>
        <v>2.7991946016543316</v>
      </c>
      <c r="F10" s="28"/>
    </row>
    <row r="11" spans="1:6">
      <c r="A11" s="12" t="s">
        <v>213</v>
      </c>
      <c r="B11" s="131">
        <v>25</v>
      </c>
      <c r="C11" s="103" t="str">
        <f>IF(Balans!$C11=0,"",Balans!C11/Balans!$C11)</f>
        <v/>
      </c>
      <c r="D11" s="103" t="str">
        <f>IF(Balans!$C11=0,"",Balans!D11/Balans!$C11)</f>
        <v/>
      </c>
      <c r="E11" s="103" t="str">
        <f>IF(Balans!$C11=0,"",Balans!E11/Balans!$C11)</f>
        <v/>
      </c>
      <c r="F11" s="28"/>
    </row>
    <row r="12" spans="1:6">
      <c r="A12" s="12" t="s">
        <v>214</v>
      </c>
      <c r="B12" s="131">
        <v>26</v>
      </c>
      <c r="C12" s="103" t="str">
        <f>IF(Balans!$C12=0,"",Balans!C12/Balans!$C12)</f>
        <v/>
      </c>
      <c r="D12" s="103" t="str">
        <f>IF(Balans!$C12=0,"",Balans!D12/Balans!$C12)</f>
        <v/>
      </c>
      <c r="E12" s="103" t="str">
        <f>IF(Balans!$C12=0,"",Balans!E12/Balans!$C12)</f>
        <v/>
      </c>
      <c r="F12" s="28"/>
    </row>
    <row r="13" spans="1:6">
      <c r="A13" s="12" t="s">
        <v>215</v>
      </c>
      <c r="B13" s="131">
        <v>27</v>
      </c>
      <c r="C13" s="103" t="str">
        <f>IF(Balans!$C13=0,"",Balans!C13/Balans!$C13)</f>
        <v/>
      </c>
      <c r="D13" s="103" t="str">
        <f>IF(Balans!$C13=0,"",Balans!D13/Balans!$C13)</f>
        <v/>
      </c>
      <c r="E13" s="103" t="str">
        <f>IF(Balans!$C13=0,"",Balans!E13/Balans!$C13)</f>
        <v/>
      </c>
      <c r="F13" s="28"/>
    </row>
    <row r="14" spans="1:6">
      <c r="A14" s="12" t="s">
        <v>216</v>
      </c>
      <c r="B14" s="131">
        <v>28</v>
      </c>
      <c r="C14" s="103" t="str">
        <f>IF(Balans!$C14=0,"",Balans!C14/Balans!$C14)</f>
        <v/>
      </c>
      <c r="D14" s="103" t="str">
        <f>IF(Balans!$C14=0,"",Balans!D14/Balans!$C14)</f>
        <v/>
      </c>
      <c r="E14" s="103" t="str">
        <f>IF(Balans!$C14=0,"",Balans!E14/Balans!$C14)</f>
        <v/>
      </c>
      <c r="F14" s="28"/>
    </row>
    <row r="15" spans="1:6">
      <c r="A15" s="12" t="s">
        <v>217</v>
      </c>
      <c r="B15" s="131" t="s">
        <v>19</v>
      </c>
      <c r="C15" s="103" t="str">
        <f>IF(Balans!$C15=0,"",Balans!C15/Balans!$C15)</f>
        <v/>
      </c>
      <c r="D15" s="103" t="str">
        <f>IF(Balans!$C15=0,"",Balans!D15/Balans!$C15)</f>
        <v/>
      </c>
      <c r="E15" s="103" t="str">
        <f>IF(Balans!$C15=0,"",Balans!E15/Balans!$C15)</f>
        <v/>
      </c>
      <c r="F15" s="28"/>
    </row>
    <row r="16" spans="1:6">
      <c r="A16" s="12" t="s">
        <v>218</v>
      </c>
      <c r="B16" s="131">
        <v>280</v>
      </c>
      <c r="C16" s="103" t="str">
        <f>IF(Balans!$C16=0,"",Balans!C16/Balans!$C16)</f>
        <v/>
      </c>
      <c r="D16" s="103" t="str">
        <f>IF(Balans!$C16=0,"",Balans!D16/Balans!$C16)</f>
        <v/>
      </c>
      <c r="E16" s="103" t="str">
        <f>IF(Balans!$C16=0,"",Balans!E16/Balans!$C16)</f>
        <v/>
      </c>
      <c r="F16" s="28"/>
    </row>
    <row r="17" spans="1:6">
      <c r="A17" s="12" t="s">
        <v>219</v>
      </c>
      <c r="B17" s="131">
        <v>281</v>
      </c>
      <c r="C17" s="103" t="str">
        <f>IF(Balans!$C17=0,"",Balans!C17/Balans!$C17)</f>
        <v/>
      </c>
      <c r="D17" s="103" t="str">
        <f>IF(Balans!$C17=0,"",Balans!D17/Balans!$C17)</f>
        <v/>
      </c>
      <c r="E17" s="103" t="str">
        <f>IF(Balans!$C17=0,"",Balans!E17/Balans!$C17)</f>
        <v/>
      </c>
      <c r="F17" s="28"/>
    </row>
    <row r="18" spans="1:6">
      <c r="A18" s="12" t="s">
        <v>22</v>
      </c>
      <c r="B18" s="131"/>
      <c r="C18" s="103" t="str">
        <f>IF(Balans!$C18=0,"",Balans!C18/Balans!$C18)</f>
        <v/>
      </c>
      <c r="D18" s="103" t="str">
        <f>IF(Balans!$C18=0,"",Balans!D18/Balans!$C18)</f>
        <v/>
      </c>
      <c r="E18" s="103" t="str">
        <f>IF(Balans!$C18=0,"",Balans!E18/Balans!$C18)</f>
        <v/>
      </c>
      <c r="F18" s="28"/>
    </row>
    <row r="19" spans="1:6">
      <c r="A19" s="12" t="s">
        <v>220</v>
      </c>
      <c r="B19" s="131" t="s">
        <v>24</v>
      </c>
      <c r="C19" s="103" t="str">
        <f>IF(Balans!$C19=0,"",Balans!C19/Balans!$C19)</f>
        <v/>
      </c>
      <c r="D19" s="103" t="str">
        <f>IF(Balans!$C19=0,"",Balans!D19/Balans!$C19)</f>
        <v/>
      </c>
      <c r="E19" s="103" t="str">
        <f>IF(Balans!$C19=0,"",Balans!E19/Balans!$C19)</f>
        <v/>
      </c>
      <c r="F19" s="28"/>
    </row>
    <row r="20" spans="1:6">
      <c r="A20" s="12" t="s">
        <v>221</v>
      </c>
      <c r="B20" s="131">
        <v>282</v>
      </c>
      <c r="C20" s="103" t="str">
        <f>IF(Balans!$C20=0,"",Balans!C20/Balans!$C20)</f>
        <v/>
      </c>
      <c r="D20" s="103" t="str">
        <f>IF(Balans!$C20=0,"",Balans!D20/Balans!$C20)</f>
        <v/>
      </c>
      <c r="E20" s="103" t="str">
        <f>IF(Balans!$C20=0,"",Balans!E20/Balans!$C20)</f>
        <v/>
      </c>
      <c r="F20" s="28"/>
    </row>
    <row r="21" spans="1:6">
      <c r="A21" s="12" t="s">
        <v>219</v>
      </c>
      <c r="B21" s="131">
        <v>283</v>
      </c>
      <c r="C21" s="103" t="str">
        <f>IF(Balans!$C21=0,"",Balans!C21/Balans!$C21)</f>
        <v/>
      </c>
      <c r="D21" s="103" t="str">
        <f>IF(Balans!$C21=0,"",Balans!D21/Balans!$C21)</f>
        <v/>
      </c>
      <c r="E21" s="103" t="str">
        <f>IF(Balans!$C21=0,"",Balans!E21/Balans!$C21)</f>
        <v/>
      </c>
      <c r="F21" s="28"/>
    </row>
    <row r="22" spans="1:6">
      <c r="A22" s="12" t="s">
        <v>222</v>
      </c>
      <c r="B22" s="131" t="s">
        <v>26</v>
      </c>
      <c r="C22" s="103" t="str">
        <f>IF(Balans!$C22=0,"",Balans!C22/Balans!$C22)</f>
        <v/>
      </c>
      <c r="D22" s="103" t="str">
        <f>IF(Balans!$C22=0,"",Balans!D22/Balans!$C22)</f>
        <v/>
      </c>
      <c r="E22" s="103" t="str">
        <f>IF(Balans!$C22=0,"",Balans!E22/Balans!$C22)</f>
        <v/>
      </c>
      <c r="F22" s="28"/>
    </row>
    <row r="23" spans="1:6">
      <c r="A23" s="12" t="s">
        <v>223</v>
      </c>
      <c r="B23" s="131">
        <v>284</v>
      </c>
      <c r="C23" s="103" t="str">
        <f>IF(Balans!$C23=0,"",Balans!C23/Balans!$C23)</f>
        <v/>
      </c>
      <c r="D23" s="103" t="str">
        <f>IF(Balans!$C23=0,"",Balans!D23/Balans!$C23)</f>
        <v/>
      </c>
      <c r="E23" s="103" t="str">
        <f>IF(Balans!$C23=0,"",Balans!E23/Balans!$C23)</f>
        <v/>
      </c>
      <c r="F23" s="28"/>
    </row>
    <row r="24" spans="1:6">
      <c r="A24" s="12" t="s">
        <v>208</v>
      </c>
      <c r="B24" s="131" t="s">
        <v>29</v>
      </c>
      <c r="C24" s="103" t="str">
        <f>IF(Balans!$C24=0,"",Balans!C24/Balans!$C24)</f>
        <v/>
      </c>
      <c r="D24" s="103" t="str">
        <f>IF(Balans!$C24=0,"",Balans!D24/Balans!$C24)</f>
        <v/>
      </c>
      <c r="E24" s="103" t="str">
        <f>IF(Balans!$C24=0,"",Balans!E24/Balans!$C24)</f>
        <v/>
      </c>
      <c r="F24" s="28"/>
    </row>
    <row r="25" spans="1:6">
      <c r="A25" s="12"/>
      <c r="B25" s="131"/>
      <c r="C25" s="103" t="str">
        <f>IF(Balans!$C25=0,"",Balans!C25/Balans!$C25)</f>
        <v/>
      </c>
      <c r="D25" s="103" t="str">
        <f>IF(Balans!$C25=0,"",Balans!D25/Balans!$C25)</f>
        <v/>
      </c>
      <c r="E25" s="103" t="str">
        <f>IF(Balans!$C25=0,"",Balans!E25/Balans!$C25)</f>
        <v/>
      </c>
      <c r="F25" s="28"/>
    </row>
    <row r="26" spans="1:6">
      <c r="A26" s="70" t="s">
        <v>30</v>
      </c>
      <c r="B26" s="139" t="s">
        <v>31</v>
      </c>
      <c r="C26" s="102">
        <f>IF(Balans!$C26=0,"",Balans!C26/Balans!$C26)</f>
        <v>1</v>
      </c>
      <c r="D26" s="102">
        <f>IF(Balans!$C26=0,"",Balans!D26/Balans!$C26)</f>
        <v>1.2157306323557318</v>
      </c>
      <c r="E26" s="102">
        <f>IF(Balans!$C26=0,"",Balans!E26/Balans!$C26)</f>
        <v>1.3305603404400264</v>
      </c>
      <c r="F26" s="28"/>
    </row>
    <row r="27" spans="1:6">
      <c r="A27" s="12" t="s">
        <v>32</v>
      </c>
      <c r="B27" s="131">
        <v>29</v>
      </c>
      <c r="C27" s="103" t="str">
        <f>IF(Balans!$C27=0,"",Balans!C27/Balans!$C27)</f>
        <v/>
      </c>
      <c r="D27" s="124" t="str">
        <f>IF(Balans!$C27=0,"",Balans!D27/Balans!$C27)</f>
        <v/>
      </c>
      <c r="E27" s="124" t="str">
        <f>IF(Balans!$C27=0,"",Balans!E27/Balans!$C27)</f>
        <v/>
      </c>
      <c r="F27" s="28"/>
    </row>
    <row r="28" spans="1:6">
      <c r="A28" s="12" t="s">
        <v>33</v>
      </c>
      <c r="B28" s="131">
        <v>290</v>
      </c>
      <c r="C28" s="103" t="str">
        <f>IF(Balans!$C28=0,"",Balans!C28/Balans!$C28)</f>
        <v/>
      </c>
      <c r="D28" s="124" t="str">
        <f>IF(Balans!$C28=0,"",Balans!D28/Balans!$C28)</f>
        <v/>
      </c>
      <c r="E28" s="124" t="str">
        <f>IF(Balans!$C28=0,"",Balans!E28/Balans!$C28)</f>
        <v/>
      </c>
      <c r="F28" s="28"/>
    </row>
    <row r="29" spans="1:6">
      <c r="A29" s="12" t="s">
        <v>34</v>
      </c>
      <c r="B29" s="131">
        <v>291</v>
      </c>
      <c r="C29" s="103" t="str">
        <f>IF(Balans!$C29=0,"",Balans!C29/Balans!$C29)</f>
        <v/>
      </c>
      <c r="D29" s="124" t="str">
        <f>IF(Balans!$C29=0,"",Balans!D29/Balans!$C29)</f>
        <v/>
      </c>
      <c r="E29" s="124" t="str">
        <f>IF(Balans!$C29=0,"",Balans!E29/Balans!$C29)</f>
        <v/>
      </c>
      <c r="F29" s="28"/>
    </row>
    <row r="30" spans="1:6">
      <c r="A30" s="12" t="s">
        <v>35</v>
      </c>
      <c r="B30" s="131">
        <v>3</v>
      </c>
      <c r="C30" s="103">
        <f>IF(Balans!$C30=0,"",Balans!C30/Balans!$C30)</f>
        <v>1</v>
      </c>
      <c r="D30" s="124">
        <f>IF(Balans!$C30=0,"",Balans!D30/Balans!$C30)</f>
        <v>1.2347197909406076</v>
      </c>
      <c r="E30" s="124">
        <f>IF(Balans!$C30=0,"",Balans!E30/Balans!$C30)</f>
        <v>1.7758699976512742</v>
      </c>
      <c r="F30" s="28"/>
    </row>
    <row r="31" spans="1:6">
      <c r="A31" s="12" t="s">
        <v>36</v>
      </c>
      <c r="B31" s="131" t="s">
        <v>37</v>
      </c>
      <c r="C31" s="103">
        <f>IF(Balans!$C31=0,"",Balans!C31/Balans!$C31)</f>
        <v>1</v>
      </c>
      <c r="D31" s="124">
        <f>IF(Balans!$C31=0,"",Balans!D31/Balans!$C31)</f>
        <v>1.2347197909406076</v>
      </c>
      <c r="E31" s="124">
        <f>IF(Balans!$C31=0,"",Balans!E31/Balans!$C31)</f>
        <v>1.7758699976512742</v>
      </c>
      <c r="F31" s="28"/>
    </row>
    <row r="32" spans="1:6">
      <c r="A32" s="12" t="s">
        <v>38</v>
      </c>
      <c r="B32" s="131" t="s">
        <v>39</v>
      </c>
      <c r="C32" s="103" t="str">
        <f>IF(Balans!$C32=0,"",Balans!C32/Balans!$C32)</f>
        <v/>
      </c>
      <c r="D32" s="124" t="str">
        <f>IF(Balans!$C32=0,"",Balans!D32/Balans!$C32)</f>
        <v/>
      </c>
      <c r="E32" s="124" t="str">
        <f>IF(Balans!$C32=0,"",Balans!E32/Balans!$C32)</f>
        <v/>
      </c>
      <c r="F32" s="28"/>
    </row>
    <row r="33" spans="1:6">
      <c r="A33" s="12" t="s">
        <v>40</v>
      </c>
      <c r="B33" s="131">
        <v>32</v>
      </c>
      <c r="C33" s="103" t="str">
        <f>IF(Balans!$C33=0,"",Balans!C33/Balans!$C33)</f>
        <v/>
      </c>
      <c r="D33" s="124" t="str">
        <f>IF(Balans!$C33=0,"",Balans!D33/Balans!$C33)</f>
        <v/>
      </c>
      <c r="E33" s="124" t="str">
        <f>IF(Balans!$C33=0,"",Balans!E33/Balans!$C33)</f>
        <v/>
      </c>
      <c r="F33" s="28"/>
    </row>
    <row r="34" spans="1:6">
      <c r="A34" s="12" t="s">
        <v>41</v>
      </c>
      <c r="B34" s="131">
        <v>33</v>
      </c>
      <c r="C34" s="103" t="str">
        <f>IF(Balans!$C34=0,"",Balans!C34/Balans!$C34)</f>
        <v/>
      </c>
      <c r="D34" s="124" t="str">
        <f>IF(Balans!$C34=0,"",Balans!D34/Balans!$C34)</f>
        <v/>
      </c>
      <c r="E34" s="124" t="str">
        <f>IF(Balans!$C34=0,"",Balans!E34/Balans!$C34)</f>
        <v/>
      </c>
      <c r="F34" s="28"/>
    </row>
    <row r="35" spans="1:6">
      <c r="A35" s="12" t="s">
        <v>42</v>
      </c>
      <c r="B35" s="131">
        <v>34</v>
      </c>
      <c r="C35" s="103" t="str">
        <f>IF(Balans!$C35=0,"",Balans!C35/Balans!$C35)</f>
        <v/>
      </c>
      <c r="D35" s="124" t="str">
        <f>IF(Balans!$C35=0,"",Balans!D35/Balans!$C35)</f>
        <v/>
      </c>
      <c r="E35" s="124" t="str">
        <f>IF(Balans!$C35=0,"",Balans!E35/Balans!$C35)</f>
        <v/>
      </c>
      <c r="F35" s="28"/>
    </row>
    <row r="36" spans="1:6">
      <c r="A36" s="12" t="s">
        <v>43</v>
      </c>
      <c r="B36" s="131">
        <v>35</v>
      </c>
      <c r="C36" s="103" t="str">
        <f>IF(Balans!$C36=0,"",Balans!C36/Balans!$C36)</f>
        <v/>
      </c>
      <c r="D36" s="124" t="str">
        <f>IF(Balans!$C36=0,"",Balans!D36/Balans!$C36)</f>
        <v/>
      </c>
      <c r="E36" s="124" t="str">
        <f>IF(Balans!$C36=0,"",Balans!E36/Balans!$C36)</f>
        <v/>
      </c>
      <c r="F36" s="28"/>
    </row>
    <row r="37" spans="1:6">
      <c r="A37" s="12" t="s">
        <v>44</v>
      </c>
      <c r="B37" s="131">
        <v>36</v>
      </c>
      <c r="C37" s="103" t="str">
        <f>IF(Balans!$C37=0,"",Balans!C37/Balans!$C37)</f>
        <v/>
      </c>
      <c r="D37" s="124" t="str">
        <f>IF(Balans!$C37=0,"",Balans!D37/Balans!$C37)</f>
        <v/>
      </c>
      <c r="E37" s="124" t="str">
        <f>IF(Balans!$C37=0,"",Balans!E37/Balans!$C37)</f>
        <v/>
      </c>
      <c r="F37" s="28"/>
    </row>
    <row r="38" spans="1:6">
      <c r="A38" s="12" t="s">
        <v>45</v>
      </c>
      <c r="B38" s="131">
        <v>37</v>
      </c>
      <c r="C38" s="103" t="str">
        <f>IF(Balans!$C38=0,"",Balans!C38/Balans!$C38)</f>
        <v/>
      </c>
      <c r="D38" s="124" t="str">
        <f>IF(Balans!$C38=0,"",Balans!D38/Balans!$C38)</f>
        <v/>
      </c>
      <c r="E38" s="124" t="str">
        <f>IF(Balans!$C38=0,"",Balans!E38/Balans!$C38)</f>
        <v/>
      </c>
      <c r="F38" s="28"/>
    </row>
    <row r="39" spans="1:6">
      <c r="A39" s="12" t="s">
        <v>46</v>
      </c>
      <c r="B39" s="131" t="s">
        <v>47</v>
      </c>
      <c r="C39" s="103">
        <f>IF(Balans!$C39=0,"",Balans!C39/Balans!$C39)</f>
        <v>1</v>
      </c>
      <c r="D39" s="124">
        <f>IF(Balans!$C39=0,"",Balans!D39/Balans!$C39)</f>
        <v>0.55154732463347278</v>
      </c>
      <c r="E39" s="124">
        <f>IF(Balans!$C39=0,"",Balans!E39/Balans!$C39)</f>
        <v>0.39097279074394004</v>
      </c>
      <c r="F39" s="28"/>
    </row>
    <row r="40" spans="1:6">
      <c r="A40" s="12" t="s">
        <v>33</v>
      </c>
      <c r="B40" s="131">
        <v>40</v>
      </c>
      <c r="C40" s="103">
        <f>IF(Balans!$C40=0,"",Balans!C40/Balans!$C40)</f>
        <v>1</v>
      </c>
      <c r="D40" s="124">
        <f>IF(Balans!$C40=0,"",Balans!D40/Balans!$C40)</f>
        <v>1.4195471774384401</v>
      </c>
      <c r="E40" s="124">
        <f>IF(Balans!$C40=0,"",Balans!E40/Balans!$C40)</f>
        <v>1.0028450120823467</v>
      </c>
      <c r="F40" s="28"/>
    </row>
    <row r="41" spans="1:6">
      <c r="A41" s="12" t="s">
        <v>34</v>
      </c>
      <c r="B41" s="131">
        <v>41</v>
      </c>
      <c r="C41" s="103">
        <f>IF(Balans!$C41=0,"",Balans!C41/Balans!$C41)</f>
        <v>1</v>
      </c>
      <c r="D41" s="124">
        <f>IF(Balans!$C41=0,"",Balans!D41/Balans!$C41)</f>
        <v>8.1994519258715898E-2</v>
      </c>
      <c r="E41" s="124">
        <f>IF(Balans!$C41=0,"",Balans!E41/Balans!$C41)</f>
        <v>5.9974672331944694E-2</v>
      </c>
      <c r="F41" s="28"/>
    </row>
    <row r="42" spans="1:6">
      <c r="A42" s="12" t="s">
        <v>48</v>
      </c>
      <c r="B42" s="131" t="s">
        <v>49</v>
      </c>
      <c r="C42" s="103" t="str">
        <f>IF(Balans!$C42=0,"",Balans!C42/Balans!$C42)</f>
        <v/>
      </c>
      <c r="D42" s="124" t="str">
        <f>IF(Balans!$C42=0,"",Balans!D42/Balans!$C42)</f>
        <v/>
      </c>
      <c r="E42" s="124" t="str">
        <f>IF(Balans!$C42=0,"",Balans!E42/Balans!$C42)</f>
        <v/>
      </c>
      <c r="F42" s="28"/>
    </row>
    <row r="43" spans="1:6">
      <c r="A43" s="12" t="s">
        <v>50</v>
      </c>
      <c r="B43" s="131">
        <v>50</v>
      </c>
      <c r="C43" s="103" t="str">
        <f>IF(Balans!$C43=0,"",Balans!C43/Balans!$C43)</f>
        <v/>
      </c>
      <c r="D43" s="124" t="str">
        <f>IF(Balans!$C43=0,"",Balans!D43/Balans!$C43)</f>
        <v/>
      </c>
      <c r="E43" s="124" t="str">
        <f>IF(Balans!$C43=0,"",Balans!E43/Balans!$C43)</f>
        <v/>
      </c>
      <c r="F43" s="28"/>
    </row>
    <row r="44" spans="1:6">
      <c r="A44" s="12" t="s">
        <v>51</v>
      </c>
      <c r="B44" s="131" t="s">
        <v>52</v>
      </c>
      <c r="C44" s="103" t="str">
        <f>IF(Balans!$C44=0,"",Balans!C44/Balans!$C44)</f>
        <v/>
      </c>
      <c r="D44" s="124" t="str">
        <f>IF(Balans!$C44=0,"",Balans!D44/Balans!$C44)</f>
        <v/>
      </c>
      <c r="E44" s="124" t="str">
        <f>IF(Balans!$C44=0,"",Balans!E44/Balans!$C44)</f>
        <v/>
      </c>
      <c r="F44" s="28"/>
    </row>
    <row r="45" spans="1:6">
      <c r="A45" s="12" t="s">
        <v>53</v>
      </c>
      <c r="B45" s="131" t="s">
        <v>54</v>
      </c>
      <c r="C45" s="103">
        <f>IF(Balans!$C45=0,"",Balans!C45/Balans!$C45)</f>
        <v>1</v>
      </c>
      <c r="D45" s="124">
        <f>IF(Balans!$C45=0,"",Balans!D45/Balans!$C45)</f>
        <v>9.8633357825128574</v>
      </c>
      <c r="E45" s="124">
        <f>IF(Balans!$C45=0,"",Balans!E45/Balans!$C45)</f>
        <v>0.52975753122703895</v>
      </c>
      <c r="F45" s="28"/>
    </row>
    <row r="46" spans="1:6">
      <c r="A46" s="12" t="s">
        <v>55</v>
      </c>
      <c r="B46" s="131" t="s">
        <v>56</v>
      </c>
      <c r="C46" s="103" t="str">
        <f>IF(Balans!$C46=0,"",Balans!C46/Balans!$C46)</f>
        <v/>
      </c>
      <c r="D46" s="124" t="str">
        <f>IF(Balans!$C46=0,"",Balans!D46/Balans!$C46)</f>
        <v/>
      </c>
      <c r="E46" s="124" t="str">
        <f>IF(Balans!$C46=0,"",Balans!E46/Balans!$C46)</f>
        <v/>
      </c>
      <c r="F46" s="28"/>
    </row>
    <row r="47" spans="1:6">
      <c r="A47" s="70" t="s">
        <v>57</v>
      </c>
      <c r="B47" s="139" t="s">
        <v>58</v>
      </c>
      <c r="C47" s="102">
        <f>IF(Balans!$C47=0,"",Balans!C47/Balans!$C47)</f>
        <v>1</v>
      </c>
      <c r="D47" s="102">
        <f>IF(Balans!$C47=0,"",Balans!D47/Balans!$C47)</f>
        <v>1.2460383849329444</v>
      </c>
      <c r="E47" s="102">
        <f>IF(Balans!$C47=0,"",Balans!E47/Balans!$C47)</f>
        <v>1.3506929149086064</v>
      </c>
      <c r="F47" s="28"/>
    </row>
    <row r="48" spans="1:6">
      <c r="B48" s="138"/>
      <c r="C48" s="37" t="str">
        <f>IF(Balans!$C48=0,"",Balans!C48/Balans!$C48)</f>
        <v/>
      </c>
      <c r="D48" s="124" t="str">
        <f>IF(Balans!$C48=0,"",Balans!D48/Balans!$C48)</f>
        <v/>
      </c>
      <c r="E48" s="124" t="str">
        <f>IF(Balans!$C48=0,"",Balans!E48/Balans!$C48)</f>
        <v/>
      </c>
      <c r="F48" s="31"/>
    </row>
    <row r="49" spans="1:6">
      <c r="B49" s="138"/>
      <c r="C49" s="37" t="str">
        <f>IF(Balans!$C49=0,"",Balans!C49/Balans!$C49)</f>
        <v/>
      </c>
      <c r="D49" s="124" t="str">
        <f>IF(Balans!$C49=0,"",Balans!D49/Balans!$C49)</f>
        <v/>
      </c>
      <c r="E49" s="124" t="str">
        <f>IF(Balans!$C49=0,"",Balans!E49/Balans!$C49)</f>
        <v/>
      </c>
    </row>
    <row r="50" spans="1:6">
      <c r="A50" s="13"/>
      <c r="B50" s="131"/>
      <c r="C50" s="106" t="str">
        <f>IF(Balans!$C50=0,"",Balans!C50/Balans!$C50)</f>
        <v/>
      </c>
      <c r="D50" s="124" t="str">
        <f>IF(Balans!$C50=0,"",Balans!D50/Balans!$C50)</f>
        <v/>
      </c>
      <c r="E50" s="124" t="str">
        <f>IF(Balans!$C50=0,"",Balans!E50/Balans!$C50)</f>
        <v/>
      </c>
      <c r="F50" s="24"/>
    </row>
    <row r="51" spans="1:6">
      <c r="A51" s="13" t="s">
        <v>59</v>
      </c>
      <c r="B51" s="131" t="s">
        <v>2</v>
      </c>
      <c r="C51" s="125"/>
      <c r="D51" s="125"/>
      <c r="E51" s="125"/>
      <c r="F51" s="24"/>
    </row>
    <row r="52" spans="1:6">
      <c r="A52" s="70" t="s">
        <v>62</v>
      </c>
      <c r="B52" s="139" t="s">
        <v>63</v>
      </c>
      <c r="C52" s="102">
        <f>IF(Balans!$C52=0,"",Balans!C52/Balans!$C52)</f>
        <v>1</v>
      </c>
      <c r="D52" s="102">
        <f>IF(Balans!$C52=0,"",Balans!D52/Balans!$C52)</f>
        <v>1.0465436173042304</v>
      </c>
      <c r="E52" s="102">
        <f>IF(Balans!$C52=0,"",Balans!E52/Balans!$C52)</f>
        <v>1.068191028256301</v>
      </c>
      <c r="F52" s="30"/>
    </row>
    <row r="53" spans="1:6">
      <c r="A53" s="12" t="s">
        <v>64</v>
      </c>
      <c r="B53" s="131">
        <v>10</v>
      </c>
      <c r="C53" s="126">
        <f>IF(Balans!$C53=0,"",Balans!C53/Balans!$C53)</f>
        <v>1</v>
      </c>
      <c r="D53" s="124">
        <f>IF(Balans!$C53=0,"",Balans!D53/Balans!$C53)</f>
        <v>1</v>
      </c>
      <c r="E53" s="124">
        <f>IF(Balans!$C53=0,"",Balans!E53/Balans!$C53)</f>
        <v>1</v>
      </c>
      <c r="F53" s="30"/>
    </row>
    <row r="54" spans="1:6">
      <c r="A54" s="12" t="s">
        <v>65</v>
      </c>
      <c r="B54" s="131">
        <v>100</v>
      </c>
      <c r="C54" s="126">
        <f>IF(Balans!$C54=0,"",Balans!C54/Balans!$C54)</f>
        <v>1</v>
      </c>
      <c r="D54" s="124">
        <f>IF(Balans!$C54=0,"",Balans!D54/Balans!$C54)</f>
        <v>1</v>
      </c>
      <c r="E54" s="124">
        <f>IF(Balans!$C54=0,"",Balans!E54/Balans!$C54)</f>
        <v>1</v>
      </c>
      <c r="F54" s="30"/>
    </row>
    <row r="55" spans="1:6">
      <c r="A55" s="12" t="s">
        <v>66</v>
      </c>
      <c r="B55" s="131">
        <v>101</v>
      </c>
      <c r="C55" s="126" t="str">
        <f>IF(Balans!$C55=0,"",Balans!C55/Balans!$C55)</f>
        <v/>
      </c>
      <c r="D55" s="124" t="str">
        <f>IF(Balans!$C55=0,"",Balans!D55/Balans!$C55)</f>
        <v/>
      </c>
      <c r="E55" s="124" t="str">
        <f>IF(Balans!$C55=0,"",Balans!E55/Balans!$C55)</f>
        <v/>
      </c>
      <c r="F55" s="30"/>
    </row>
    <row r="56" spans="1:6">
      <c r="A56" s="12" t="s">
        <v>67</v>
      </c>
      <c r="B56" s="131">
        <v>11</v>
      </c>
      <c r="C56" s="126" t="str">
        <f>IF(Balans!$C56=0,"",Balans!C56/Balans!$C56)</f>
        <v/>
      </c>
      <c r="D56" s="124" t="str">
        <f>IF(Balans!$C56=0,"",Balans!D56/Balans!$C56)</f>
        <v/>
      </c>
      <c r="E56" s="124" t="str">
        <f>IF(Balans!$C56=0,"",Balans!E56/Balans!$C56)</f>
        <v/>
      </c>
      <c r="F56" s="30"/>
    </row>
    <row r="57" spans="1:6">
      <c r="A57" s="12" t="s">
        <v>68</v>
      </c>
      <c r="B57" s="131">
        <v>12</v>
      </c>
      <c r="C57" s="126" t="str">
        <f>IF(Balans!$C57=0,"",Balans!C57/Balans!$C57)</f>
        <v/>
      </c>
      <c r="D57" s="124" t="str">
        <f>IF(Balans!$C57=0,"",Balans!D57/Balans!$C57)</f>
        <v/>
      </c>
      <c r="E57" s="124" t="str">
        <f>IF(Balans!$C57=0,"",Balans!E57/Balans!$C57)</f>
        <v/>
      </c>
      <c r="F57" s="30"/>
    </row>
    <row r="58" spans="1:6">
      <c r="A58" s="12" t="s">
        <v>69</v>
      </c>
      <c r="B58" s="131">
        <v>13</v>
      </c>
      <c r="C58" s="126">
        <f>IF(Balans!$C58=0,"",Balans!C58/Balans!$C58)</f>
        <v>1</v>
      </c>
      <c r="D58" s="124">
        <f>IF(Balans!$C58=0,"",Balans!D58/Balans!$C58)</f>
        <v>1.0472173680425516</v>
      </c>
      <c r="E58" s="124">
        <f>IF(Balans!$C58=0,"",Balans!E58/Balans!$C58)</f>
        <v>1.0691781400945204</v>
      </c>
      <c r="F58" s="30"/>
    </row>
    <row r="59" spans="1:6">
      <c r="A59" s="12" t="s">
        <v>70</v>
      </c>
      <c r="B59" s="131">
        <v>130</v>
      </c>
      <c r="C59" s="126">
        <f>IF(Balans!$C59=0,"",Balans!C59/Balans!$C59)</f>
        <v>1</v>
      </c>
      <c r="D59" s="124">
        <f>IF(Balans!$C59=0,"",Balans!D59/Balans!$C59)</f>
        <v>1</v>
      </c>
      <c r="E59" s="124">
        <f>IF(Balans!$C59=0,"",Balans!E59/Balans!$C59)</f>
        <v>1</v>
      </c>
      <c r="F59" s="30"/>
    </row>
    <row r="60" spans="1:6">
      <c r="A60" s="12" t="s">
        <v>71</v>
      </c>
      <c r="B60" s="131">
        <v>131</v>
      </c>
      <c r="C60" s="126" t="str">
        <f>IF(Balans!$C60=0,"",Balans!C60/Balans!$C60)</f>
        <v/>
      </c>
      <c r="D60" s="124" t="str">
        <f>IF(Balans!$C60=0,"",Balans!D60/Balans!$C60)</f>
        <v/>
      </c>
      <c r="E60" s="124" t="str">
        <f>IF(Balans!$C60=0,"",Balans!E60/Balans!$C60)</f>
        <v/>
      </c>
      <c r="F60" s="30"/>
    </row>
    <row r="61" spans="1:6">
      <c r="A61" s="12" t="s">
        <v>72</v>
      </c>
      <c r="B61" s="131">
        <v>1310</v>
      </c>
      <c r="C61" s="126" t="str">
        <f>IF(Balans!$C61=0,"",Balans!C61/Balans!$C61)</f>
        <v/>
      </c>
      <c r="D61" s="124" t="str">
        <f>IF(Balans!$C61=0,"",Balans!D61/Balans!$C61)</f>
        <v/>
      </c>
      <c r="E61" s="124" t="str">
        <f>IF(Balans!$C61=0,"",Balans!E61/Balans!$C61)</f>
        <v/>
      </c>
      <c r="F61" s="30"/>
    </row>
    <row r="62" spans="1:6">
      <c r="A62" s="12" t="s">
        <v>73</v>
      </c>
      <c r="B62" s="131">
        <v>1311</v>
      </c>
      <c r="C62" s="126" t="str">
        <f>IF(Balans!$C62=0,"",Balans!C62/Balans!$C62)</f>
        <v/>
      </c>
      <c r="D62" s="124" t="str">
        <f>IF(Balans!$C62=0,"",Balans!D62/Balans!$C62)</f>
        <v/>
      </c>
      <c r="E62" s="124" t="str">
        <f>IF(Balans!$C62=0,"",Balans!E62/Balans!$C62)</f>
        <v/>
      </c>
      <c r="F62" s="30"/>
    </row>
    <row r="63" spans="1:6">
      <c r="A63" s="12" t="s">
        <v>74</v>
      </c>
      <c r="B63" s="131">
        <v>132</v>
      </c>
      <c r="C63" s="126">
        <f>IF(Balans!$C63=0,"",Balans!C63/Balans!$C63)</f>
        <v>1</v>
      </c>
      <c r="D63" s="124">
        <f>IF(Balans!$C63=0,"",Balans!D63/Balans!$C63)</f>
        <v>1</v>
      </c>
      <c r="E63" s="124">
        <f>IF(Balans!$C63=0,"",Balans!E63/Balans!$C63)</f>
        <v>1</v>
      </c>
      <c r="F63" s="30"/>
    </row>
    <row r="64" spans="1:6">
      <c r="A64" s="12" t="s">
        <v>75</v>
      </c>
      <c r="B64" s="131">
        <v>133</v>
      </c>
      <c r="C64" s="126">
        <f>IF(Balans!$C64=0,"",Balans!C64/Balans!$C64)</f>
        <v>1</v>
      </c>
      <c r="D64" s="124">
        <f>IF(Balans!$C64=0,"",Balans!D64/Balans!$C64)</f>
        <v>1.0488801666862477</v>
      </c>
      <c r="E64" s="124">
        <f>IF(Balans!$C64=0,"",Balans!E64/Balans!$C64)</f>
        <v>1.0716143054779641</v>
      </c>
      <c r="F64" s="30"/>
    </row>
    <row r="65" spans="1:6">
      <c r="A65" s="12" t="s">
        <v>76</v>
      </c>
      <c r="B65" s="131">
        <v>14</v>
      </c>
      <c r="C65" s="126" t="str">
        <f>IF(Balans!$C65=0,"",Balans!C65/Balans!$C65)</f>
        <v/>
      </c>
      <c r="D65" s="124" t="str">
        <f>IF(Balans!$C65=0,"",Balans!D65/Balans!$C65)</f>
        <v/>
      </c>
      <c r="E65" s="124" t="str">
        <f>IF(Balans!$C65=0,"",Balans!E65/Balans!$C65)</f>
        <v/>
      </c>
      <c r="F65" s="30"/>
    </row>
    <row r="66" spans="1:6">
      <c r="A66" s="12" t="s">
        <v>77</v>
      </c>
      <c r="B66" s="131">
        <v>15</v>
      </c>
      <c r="C66" s="126" t="str">
        <f>IF(Balans!$C66=0,"",Balans!C66/Balans!$C66)</f>
        <v/>
      </c>
      <c r="D66" s="124" t="str">
        <f>IF(Balans!$C66=0,"",Balans!D66/Balans!$C66)</f>
        <v/>
      </c>
      <c r="E66" s="124" t="str">
        <f>IF(Balans!$C66=0,"",Balans!E66/Balans!$C66)</f>
        <v/>
      </c>
      <c r="F66" s="30"/>
    </row>
    <row r="67" spans="1:6">
      <c r="A67" s="70" t="s">
        <v>78</v>
      </c>
      <c r="B67" s="139">
        <v>16</v>
      </c>
      <c r="C67" s="102">
        <f>IF(Balans!$C67=0,"",Balans!C67/Balans!$C67)</f>
        <v>1</v>
      </c>
      <c r="D67" s="102">
        <f>IF(Balans!$C67=0,"",Balans!D67/Balans!$C67)</f>
        <v>0</v>
      </c>
      <c r="E67" s="102">
        <f>IF(Balans!$C67=0,"",Balans!E67/Balans!$C67)</f>
        <v>0</v>
      </c>
      <c r="F67" s="30"/>
    </row>
    <row r="68" spans="1:6">
      <c r="A68" s="12" t="s">
        <v>79</v>
      </c>
      <c r="B68" s="131" t="s">
        <v>80</v>
      </c>
      <c r="C68" s="126">
        <f>IF(Balans!$C68=0,"",Balans!C68/Balans!$C68)</f>
        <v>1</v>
      </c>
      <c r="D68" s="124">
        <f>IF(Balans!$C68=0,"",Balans!D68/Balans!$C68)</f>
        <v>0</v>
      </c>
      <c r="E68" s="124">
        <f>IF(Balans!$C68=0,"",Balans!E68/Balans!$C68)</f>
        <v>0</v>
      </c>
      <c r="F68" s="30"/>
    </row>
    <row r="69" spans="1:6">
      <c r="A69" s="12" t="s">
        <v>81</v>
      </c>
      <c r="B69" s="131">
        <v>160</v>
      </c>
      <c r="C69" s="126" t="str">
        <f>IF(Balans!$C69=0,"",Balans!C69/Balans!$C69)</f>
        <v/>
      </c>
      <c r="D69" s="124" t="str">
        <f>IF(Balans!$C69=0,"",Balans!D69/Balans!$C69)</f>
        <v/>
      </c>
      <c r="E69" s="124" t="str">
        <f>IF(Balans!$C69=0,"",Balans!E69/Balans!$C69)</f>
        <v/>
      </c>
      <c r="F69" s="30"/>
    </row>
    <row r="70" spans="1:6">
      <c r="A70" s="12" t="s">
        <v>82</v>
      </c>
      <c r="B70" s="131">
        <v>161</v>
      </c>
      <c r="C70" s="126" t="str">
        <f>IF(Balans!$C70=0,"",Balans!C70/Balans!$C70)</f>
        <v/>
      </c>
      <c r="D70" s="124" t="str">
        <f>IF(Balans!$C70=0,"",Balans!D70/Balans!$C70)</f>
        <v/>
      </c>
      <c r="E70" s="124" t="str">
        <f>IF(Balans!$C70=0,"",Balans!E70/Balans!$C70)</f>
        <v/>
      </c>
      <c r="F70" s="30"/>
    </row>
    <row r="71" spans="1:6">
      <c r="A71" s="12" t="s">
        <v>83</v>
      </c>
      <c r="B71" s="131">
        <v>162</v>
      </c>
      <c r="C71" s="126">
        <f>IF(Balans!$C71=0,"",Balans!C71/Balans!$C71)</f>
        <v>1</v>
      </c>
      <c r="D71" s="124">
        <f>IF(Balans!$C71=0,"",Balans!D71/Balans!$C71)</f>
        <v>0</v>
      </c>
      <c r="E71" s="124">
        <f>IF(Balans!$C71=0,"",Balans!E71/Balans!$C71)</f>
        <v>0</v>
      </c>
      <c r="F71" s="30"/>
    </row>
    <row r="72" spans="1:6">
      <c r="A72" s="12" t="s">
        <v>84</v>
      </c>
      <c r="B72" s="131" t="s">
        <v>85</v>
      </c>
      <c r="C72" s="126" t="str">
        <f>IF(Balans!$C72=0,"",Balans!C72/Balans!$C72)</f>
        <v/>
      </c>
      <c r="D72" s="124" t="str">
        <f>IF(Balans!$C72=0,"",Balans!D72/Balans!$C72)</f>
        <v/>
      </c>
      <c r="E72" s="124" t="str">
        <f>IF(Balans!$C72=0,"",Balans!E72/Balans!$C72)</f>
        <v/>
      </c>
      <c r="F72" s="30"/>
    </row>
    <row r="73" spans="1:6">
      <c r="A73" s="12" t="s">
        <v>86</v>
      </c>
      <c r="B73" s="131">
        <v>168</v>
      </c>
      <c r="C73" s="126" t="str">
        <f>IF(Balans!$C73=0,"",Balans!C73/Balans!$C73)</f>
        <v/>
      </c>
      <c r="D73" s="124" t="str">
        <f>IF(Balans!$C73=0,"",Balans!D73/Balans!$C73)</f>
        <v/>
      </c>
      <c r="E73" s="124" t="str">
        <f>IF(Balans!$C73=0,"",Balans!E73/Balans!$C73)</f>
        <v/>
      </c>
      <c r="F73" s="30"/>
    </row>
    <row r="74" spans="1:6">
      <c r="A74" s="70" t="s">
        <v>87</v>
      </c>
      <c r="B74" s="139" t="s">
        <v>88</v>
      </c>
      <c r="C74" s="102">
        <f>IF(Balans!$C74=0,"",Balans!C74/Balans!$C74)</f>
        <v>1</v>
      </c>
      <c r="D74" s="102">
        <f>IF(Balans!$C74=0,"",Balans!D74/Balans!$C74)</f>
        <v>1.6623890388226608</v>
      </c>
      <c r="E74" s="102">
        <f>IF(Balans!$C74=0,"",Balans!E74/Balans!$C74)</f>
        <v>1.8639009404505384</v>
      </c>
      <c r="F74" s="30"/>
    </row>
    <row r="75" spans="1:6">
      <c r="A75" s="12" t="s">
        <v>89</v>
      </c>
      <c r="B75" s="131">
        <v>17</v>
      </c>
      <c r="C75" s="126">
        <f>IF(Balans!$C75=0,"",Balans!C75/Balans!$C75)</f>
        <v>1</v>
      </c>
      <c r="D75" s="124">
        <f>IF(Balans!$C75=0,"",Balans!D75/Balans!$C75)</f>
        <v>2.8885177291650561</v>
      </c>
      <c r="E75" s="124">
        <f>IF(Balans!$C75=0,"",Balans!E75/Balans!$C75)</f>
        <v>2.1655531874951688</v>
      </c>
      <c r="F75" s="30"/>
    </row>
    <row r="76" spans="1:6">
      <c r="A76" s="12" t="s">
        <v>90</v>
      </c>
      <c r="B76" s="131" t="s">
        <v>91</v>
      </c>
      <c r="C76" s="126">
        <f>IF(Balans!$C76=0,"",Balans!C76/Balans!$C76)</f>
        <v>1</v>
      </c>
      <c r="D76" s="124">
        <f>IF(Balans!$C76=0,"",Balans!D76/Balans!$C76)</f>
        <v>2.8885177291650561</v>
      </c>
      <c r="E76" s="124">
        <f>IF(Balans!$C76=0,"",Balans!E76/Balans!$C76)</f>
        <v>2.1655531874951688</v>
      </c>
      <c r="F76" s="30"/>
    </row>
    <row r="77" spans="1:6">
      <c r="A77" s="12" t="s">
        <v>92</v>
      </c>
      <c r="B77" s="131">
        <v>170</v>
      </c>
      <c r="C77" s="126" t="str">
        <f>IF(Balans!$C77=0,"",Balans!C77/Balans!$C77)</f>
        <v/>
      </c>
      <c r="D77" s="124" t="str">
        <f>IF(Balans!$C77=0,"",Balans!D77/Balans!$C77)</f>
        <v/>
      </c>
      <c r="E77" s="124" t="str">
        <f>IF(Balans!$C77=0,"",Balans!E77/Balans!$C77)</f>
        <v/>
      </c>
      <c r="F77" s="30"/>
    </row>
    <row r="78" spans="1:6">
      <c r="A78" s="12" t="s">
        <v>93</v>
      </c>
      <c r="B78" s="131">
        <v>171</v>
      </c>
      <c r="C78" s="126" t="str">
        <f>IF(Balans!$C78=0,"",Balans!C78/Balans!$C78)</f>
        <v/>
      </c>
      <c r="D78" s="124" t="str">
        <f>IF(Balans!$C78=0,"",Balans!D78/Balans!$C78)</f>
        <v/>
      </c>
      <c r="E78" s="124" t="str">
        <f>IF(Balans!$C78=0,"",Balans!E78/Balans!$C78)</f>
        <v/>
      </c>
      <c r="F78" s="30"/>
    </row>
    <row r="79" spans="1:6">
      <c r="A79" s="12" t="s">
        <v>94</v>
      </c>
      <c r="B79" s="131">
        <v>172</v>
      </c>
      <c r="C79" s="126" t="str">
        <f>IF(Balans!$C79=0,"",Balans!C79/Balans!$C79)</f>
        <v/>
      </c>
      <c r="D79" s="124" t="str">
        <f>IF(Balans!$C79=0,"",Balans!D79/Balans!$C79)</f>
        <v/>
      </c>
      <c r="E79" s="124" t="str">
        <f>IF(Balans!$C79=0,"",Balans!E79/Balans!$C79)</f>
        <v/>
      </c>
      <c r="F79" s="30"/>
    </row>
    <row r="80" spans="1:6">
      <c r="A80" s="12" t="s">
        <v>95</v>
      </c>
      <c r="B80" s="131">
        <v>173</v>
      </c>
      <c r="C80" s="126">
        <f>IF(Balans!$C80=0,"",Balans!C80/Balans!$C80)</f>
        <v>1</v>
      </c>
      <c r="D80" s="124">
        <f>IF(Balans!$C80=0,"",Balans!D80/Balans!$C80)</f>
        <v>2.9233662093822468</v>
      </c>
      <c r="E80" s="124">
        <f>IF(Balans!$C80=0,"",Balans!E80/Balans!$C80)</f>
        <v>2.1916794724930848</v>
      </c>
      <c r="F80" s="30"/>
    </row>
    <row r="81" spans="1:6">
      <c r="A81" s="12" t="s">
        <v>96</v>
      </c>
      <c r="B81" s="131">
        <v>174</v>
      </c>
      <c r="C81" s="126">
        <f>IF(Balans!$C81=0,"",Balans!C81/Balans!$C81)</f>
        <v>1</v>
      </c>
      <c r="D81" s="124">
        <f>IF(Balans!$C81=0,"",Balans!D81/Balans!$C81)</f>
        <v>0</v>
      </c>
      <c r="E81" s="124">
        <f>IF(Balans!$C81=0,"",Balans!E81/Balans!$C81)</f>
        <v>0</v>
      </c>
      <c r="F81" s="30"/>
    </row>
    <row r="82" spans="1:6">
      <c r="A82" s="12" t="s">
        <v>97</v>
      </c>
      <c r="B82" s="131">
        <v>175</v>
      </c>
      <c r="C82" s="126" t="str">
        <f>IF(Balans!$C82=0,"",Balans!C82/Balans!$C82)</f>
        <v/>
      </c>
      <c r="D82" s="124" t="str">
        <f>IF(Balans!$C82=0,"",Balans!D82/Balans!$C82)</f>
        <v/>
      </c>
      <c r="E82" s="124" t="str">
        <f>IF(Balans!$C82=0,"",Balans!E82/Balans!$C82)</f>
        <v/>
      </c>
      <c r="F82" s="30"/>
    </row>
    <row r="83" spans="1:6">
      <c r="A83" s="12" t="s">
        <v>98</v>
      </c>
      <c r="B83" s="131">
        <v>1750</v>
      </c>
      <c r="C83" s="126" t="str">
        <f>IF(Balans!$C83=0,"",Balans!C83/Balans!$C83)</f>
        <v/>
      </c>
      <c r="D83" s="124" t="str">
        <f>IF(Balans!$C83=0,"",Balans!D83/Balans!$C83)</f>
        <v/>
      </c>
      <c r="E83" s="124" t="str">
        <f>IF(Balans!$C83=0,"",Balans!E83/Balans!$C83)</f>
        <v/>
      </c>
      <c r="F83" s="30"/>
    </row>
    <row r="84" spans="1:6">
      <c r="A84" s="12" t="s">
        <v>99</v>
      </c>
      <c r="B84" s="131">
        <v>1751</v>
      </c>
      <c r="C84" s="126" t="str">
        <f>IF(Balans!$C84=0,"",Balans!C84/Balans!$C84)</f>
        <v/>
      </c>
      <c r="D84" s="124" t="str">
        <f>IF(Balans!$C84=0,"",Balans!D84/Balans!$C84)</f>
        <v/>
      </c>
      <c r="E84" s="124" t="str">
        <f>IF(Balans!$C84=0,"",Balans!E84/Balans!$C84)</f>
        <v/>
      </c>
      <c r="F84" s="30"/>
    </row>
    <row r="85" spans="1:6">
      <c r="A85" s="12" t="s">
        <v>100</v>
      </c>
      <c r="B85" s="131">
        <v>176</v>
      </c>
      <c r="C85" s="126" t="str">
        <f>IF(Balans!$C85=0,"",Balans!C85/Balans!$C85)</f>
        <v/>
      </c>
      <c r="D85" s="124" t="str">
        <f>IF(Balans!$C85=0,"",Balans!D85/Balans!$C85)</f>
        <v/>
      </c>
      <c r="E85" s="124" t="str">
        <f>IF(Balans!$C85=0,"",Balans!E85/Balans!$C85)</f>
        <v/>
      </c>
      <c r="F85" s="30"/>
    </row>
    <row r="86" spans="1:6">
      <c r="A86" s="12" t="s">
        <v>101</v>
      </c>
      <c r="B86" s="131" t="s">
        <v>102</v>
      </c>
      <c r="C86" s="126" t="str">
        <f>IF(Balans!$C86=0,"",Balans!C86/Balans!$C86)</f>
        <v/>
      </c>
      <c r="D86" s="124" t="str">
        <f>IF(Balans!$C86=0,"",Balans!D86/Balans!$C86)</f>
        <v/>
      </c>
      <c r="E86" s="124" t="str">
        <f>IF(Balans!$C86=0,"",Balans!E86/Balans!$C86)</f>
        <v/>
      </c>
      <c r="F86" s="30"/>
    </row>
    <row r="87" spans="1:6">
      <c r="A87" s="12" t="s">
        <v>103</v>
      </c>
      <c r="B87" s="131" t="s">
        <v>104</v>
      </c>
      <c r="C87" s="126">
        <f>IF(Balans!$C87=0,"",Balans!C87/Balans!$C87)</f>
        <v>1</v>
      </c>
      <c r="D87" s="124">
        <f>IF(Balans!$C87=0,"",Balans!D87/Balans!$C87)</f>
        <v>1.5274737558999483</v>
      </c>
      <c r="E87" s="124">
        <f>IF(Balans!$C87=0,"",Balans!E87/Balans!$C87)</f>
        <v>1.8307090752125319</v>
      </c>
      <c r="F87" s="30"/>
    </row>
    <row r="88" spans="1:6">
      <c r="A88" s="12" t="s">
        <v>105</v>
      </c>
      <c r="B88" s="131">
        <v>42</v>
      </c>
      <c r="C88" s="126">
        <f>IF(Balans!$C88=0,"",Balans!C88/Balans!$C88)</f>
        <v>1</v>
      </c>
      <c r="D88" s="124">
        <f>IF(Balans!$C88=0,"",Balans!D88/Balans!$C88)</f>
        <v>3.1188480212372069</v>
      </c>
      <c r="E88" s="124">
        <f>IF(Balans!$C88=0,"",Balans!E88/Balans!$C88)</f>
        <v>2.3522477208425023</v>
      </c>
      <c r="F88" s="30"/>
    </row>
    <row r="89" spans="1:6">
      <c r="A89" s="12" t="s">
        <v>90</v>
      </c>
      <c r="B89" s="131">
        <v>43</v>
      </c>
      <c r="C89" s="126" t="str">
        <f>IF(Balans!$C89=0,"",Balans!C89/Balans!$C89)</f>
        <v/>
      </c>
      <c r="D89" s="124" t="str">
        <f>IF(Balans!$C89=0,"",Balans!D89/Balans!$C89)</f>
        <v/>
      </c>
      <c r="E89" s="124" t="str">
        <f>IF(Balans!$C89=0,"",Balans!E89/Balans!$C89)</f>
        <v/>
      </c>
      <c r="F89" s="30"/>
    </row>
    <row r="90" spans="1:6">
      <c r="A90" s="12" t="s">
        <v>95</v>
      </c>
      <c r="B90" s="131" t="s">
        <v>106</v>
      </c>
      <c r="C90" s="126" t="str">
        <f>IF(Balans!$C90=0,"",Balans!C90/Balans!$C90)</f>
        <v/>
      </c>
      <c r="D90" s="124" t="str">
        <f>IF(Balans!$C90=0,"",Balans!D90/Balans!$C90)</f>
        <v/>
      </c>
      <c r="E90" s="124" t="str">
        <f>IF(Balans!$C90=0,"",Balans!E90/Balans!$C90)</f>
        <v/>
      </c>
      <c r="F90" s="30"/>
    </row>
    <row r="91" spans="1:6">
      <c r="A91" s="12" t="s">
        <v>96</v>
      </c>
      <c r="B91" s="131">
        <v>439</v>
      </c>
      <c r="C91" s="126" t="str">
        <f>IF(Balans!$C91=0,"",Balans!C91/Balans!$C91)</f>
        <v/>
      </c>
      <c r="D91" s="124" t="str">
        <f>IF(Balans!$C91=0,"",Balans!D91/Balans!$C91)</f>
        <v/>
      </c>
      <c r="E91" s="124" t="str">
        <f>IF(Balans!$C91=0,"",Balans!E91/Balans!$C91)</f>
        <v/>
      </c>
      <c r="F91" s="30"/>
    </row>
    <row r="92" spans="1:6">
      <c r="A92" s="12" t="s">
        <v>97</v>
      </c>
      <c r="B92" s="131">
        <v>44</v>
      </c>
      <c r="C92" s="126">
        <f>IF(Balans!$C92=0,"",Balans!C92/Balans!$C92)</f>
        <v>1</v>
      </c>
      <c r="D92" s="124">
        <f>IF(Balans!$C92=0,"",Balans!D92/Balans!$C92)</f>
        <v>1.5437067304079755</v>
      </c>
      <c r="E92" s="124">
        <f>IF(Balans!$C92=0,"",Balans!E92/Balans!$C92)</f>
        <v>1.747760829286884</v>
      </c>
      <c r="F92" s="30"/>
    </row>
    <row r="93" spans="1:6">
      <c r="A93" s="12" t="s">
        <v>98</v>
      </c>
      <c r="B93" s="131" t="s">
        <v>107</v>
      </c>
      <c r="C93" s="126">
        <f>IF(Balans!$C93=0,"",Balans!C93/Balans!$C93)</f>
        <v>1</v>
      </c>
      <c r="D93" s="124">
        <f>IF(Balans!$C93=0,"",Balans!D93/Balans!$C93)</f>
        <v>1.5437067304079755</v>
      </c>
      <c r="E93" s="124">
        <f>IF(Balans!$C93=0,"",Balans!E93/Balans!$C93)</f>
        <v>1.747760829286884</v>
      </c>
      <c r="F93" s="30"/>
    </row>
    <row r="94" spans="1:6">
      <c r="A94" s="12" t="s">
        <v>99</v>
      </c>
      <c r="B94" s="131">
        <v>441</v>
      </c>
      <c r="C94" s="126" t="str">
        <f>IF(Balans!$C94=0,"",Balans!C94/Balans!$C94)</f>
        <v/>
      </c>
      <c r="D94" s="124" t="str">
        <f>IF(Balans!$C94=0,"",Balans!D94/Balans!$C94)</f>
        <v/>
      </c>
      <c r="E94" s="124" t="str">
        <f>IF(Balans!$C94=0,"",Balans!E94/Balans!$C94)</f>
        <v/>
      </c>
      <c r="F94" s="30"/>
    </row>
    <row r="95" spans="1:6">
      <c r="A95" s="12" t="s">
        <v>100</v>
      </c>
      <c r="B95" s="131">
        <v>46</v>
      </c>
      <c r="C95" s="126" t="str">
        <f>IF(Balans!$C95=0,"",Balans!C95/Balans!$C95)</f>
        <v/>
      </c>
      <c r="D95" s="124" t="str">
        <f>IF(Balans!$C95=0,"",Balans!D95/Balans!$C95)</f>
        <v/>
      </c>
      <c r="E95" s="124" t="str">
        <f>IF(Balans!$C95=0,"",Balans!E95/Balans!$C95)</f>
        <v/>
      </c>
      <c r="F95" s="30"/>
    </row>
    <row r="96" spans="1:6">
      <c r="A96" s="12" t="s">
        <v>108</v>
      </c>
      <c r="B96" s="131"/>
      <c r="C96" s="126" t="str">
        <f>IF(Balans!$C96=0,"",Balans!C96/Balans!$C96)</f>
        <v/>
      </c>
      <c r="D96" s="124" t="str">
        <f>IF(Balans!$C96=0,"",Balans!D96/Balans!$C96)</f>
        <v/>
      </c>
      <c r="E96" s="124" t="str">
        <f>IF(Balans!$C96=0,"",Balans!E96/Balans!$C96)</f>
        <v/>
      </c>
      <c r="F96" s="30"/>
    </row>
    <row r="97" spans="1:6">
      <c r="A97" s="12" t="s">
        <v>109</v>
      </c>
      <c r="B97" s="131">
        <v>45</v>
      </c>
      <c r="C97" s="126">
        <f>IF(Balans!$C97=0,"",Balans!C97/Balans!$C97)</f>
        <v>1</v>
      </c>
      <c r="D97" s="124">
        <f>IF(Balans!$C97=0,"",Balans!D97/Balans!$C97)</f>
        <v>0.39053157951951301</v>
      </c>
      <c r="E97" s="124">
        <f>IF(Balans!$C97=0,"",Balans!E97/Balans!$C97)</f>
        <v>0.36245787585607131</v>
      </c>
      <c r="F97" s="30"/>
    </row>
    <row r="98" spans="1:6">
      <c r="A98" s="12" t="s">
        <v>110</v>
      </c>
      <c r="B98" s="131" t="s">
        <v>111</v>
      </c>
      <c r="C98" s="126">
        <f>IF(Balans!$C98=0,"",Balans!C98/Balans!$C98)</f>
        <v>1</v>
      </c>
      <c r="D98" s="124">
        <f>IF(Balans!$C98=0,"",Balans!D98/Balans!$C98)</f>
        <v>0.39053157951951301</v>
      </c>
      <c r="E98" s="124">
        <f>IF(Balans!$C98=0,"",Balans!E98/Balans!$C98)</f>
        <v>0.36245787585607131</v>
      </c>
      <c r="F98" s="30"/>
    </row>
    <row r="99" spans="1:6">
      <c r="A99" s="12" t="s">
        <v>112</v>
      </c>
      <c r="B99" s="131" t="s">
        <v>113</v>
      </c>
      <c r="C99" s="126" t="str">
        <f>IF(Balans!$C99=0,"",Balans!C99/Balans!$C99)</f>
        <v/>
      </c>
      <c r="D99" s="124" t="str">
        <f>IF(Balans!$C99=0,"",Balans!D99/Balans!$C99)</f>
        <v/>
      </c>
      <c r="E99" s="124" t="str">
        <f>IF(Balans!$C99=0,"",Balans!E99/Balans!$C99)</f>
        <v/>
      </c>
      <c r="F99" s="30"/>
    </row>
    <row r="100" spans="1:6">
      <c r="A100" s="12" t="s">
        <v>101</v>
      </c>
      <c r="B100" s="131" t="s">
        <v>114</v>
      </c>
      <c r="C100" s="126">
        <f>IF(Balans!$C100=0,"",Balans!C100/Balans!$C100)</f>
        <v>1</v>
      </c>
      <c r="D100" s="124">
        <f>IF(Balans!$C100=0,"",Balans!D100/Balans!$C100)</f>
        <v>0.69861279603354609</v>
      </c>
      <c r="E100" s="124">
        <f>IF(Balans!$C100=0,"",Balans!E100/Balans!$C100)</f>
        <v>0.78361200485257665</v>
      </c>
      <c r="F100" s="30"/>
    </row>
    <row r="101" spans="1:6">
      <c r="A101" s="12" t="s">
        <v>55</v>
      </c>
      <c r="B101" s="131" t="s">
        <v>115</v>
      </c>
      <c r="C101" s="126" t="str">
        <f>IF(Balans!$C101=0,"",Balans!C101/Balans!$C101)</f>
        <v/>
      </c>
      <c r="D101" s="124" t="str">
        <f>IF(Balans!$C101=0,"",Balans!D101/Balans!$C101)</f>
        <v/>
      </c>
      <c r="E101" s="124" t="str">
        <f>IF(Balans!$C101=0,"",Balans!E101/Balans!$C101)</f>
        <v/>
      </c>
      <c r="F101" s="30"/>
    </row>
    <row r="102" spans="1:6">
      <c r="A102" s="70" t="s">
        <v>116</v>
      </c>
      <c r="B102" s="139" t="s">
        <v>117</v>
      </c>
      <c r="C102" s="102">
        <f>IF(Balans!$C102=0,"",Balans!C102/Balans!$C102)</f>
        <v>1</v>
      </c>
      <c r="D102" s="102">
        <f>IF(Balans!$C102=0,"",Balans!D102/Balans!$C102)</f>
        <v>1.2460387036831915</v>
      </c>
      <c r="E102" s="102">
        <f>IF(Balans!$C102=0,"",Balans!E102/Balans!$C102)</f>
        <v>1.3499260834296676</v>
      </c>
      <c r="F102" s="30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showZeros="0" topLeftCell="A31" workbookViewId="0">
      <selection activeCell="B42" sqref="B1:B42"/>
    </sheetView>
  </sheetViews>
  <sheetFormatPr defaultRowHeight="15"/>
  <cols>
    <col min="1" max="1" width="48.7109375" bestFit="1" customWidth="1"/>
    <col min="2" max="2" width="8" bestFit="1" customWidth="1"/>
    <col min="3" max="4" width="9.7109375" bestFit="1" customWidth="1"/>
    <col min="5" max="5" width="10.28515625" bestFit="1" customWidth="1"/>
  </cols>
  <sheetData>
    <row r="1" spans="1:5">
      <c r="A1" s="6" t="s">
        <v>126</v>
      </c>
      <c r="B1" s="134"/>
    </row>
    <row r="2" spans="1:5">
      <c r="A2" s="7"/>
      <c r="B2" s="135" t="s">
        <v>119</v>
      </c>
      <c r="C2" s="119" t="s">
        <v>3</v>
      </c>
      <c r="D2" s="119" t="s">
        <v>4</v>
      </c>
      <c r="E2" s="119" t="s">
        <v>5</v>
      </c>
    </row>
    <row r="3" spans="1:5">
      <c r="A3" s="68" t="s">
        <v>127</v>
      </c>
      <c r="B3" s="136" t="s">
        <v>188</v>
      </c>
      <c r="C3" s="121">
        <f>IF(Resultatenrek!$C3=0,"",Resultatenrek!C3/Resultatenrek!$C3)</f>
        <v>1</v>
      </c>
      <c r="D3" s="121">
        <f>IF(Resultatenrek!$C3=0,"",Resultatenrek!D3/Resultatenrek!$C3)</f>
        <v>1.0269791036017137</v>
      </c>
      <c r="E3" s="121">
        <f>IF(Resultatenrek!$C3=0,"",Resultatenrek!E3/Resultatenrek!$C3)</f>
        <v>1.0460586600742503</v>
      </c>
    </row>
    <row r="4" spans="1:5">
      <c r="A4" s="18" t="s">
        <v>128</v>
      </c>
      <c r="B4" s="131">
        <v>70</v>
      </c>
      <c r="C4" s="127">
        <f>IF(Resultatenrek!$C4=0,"",Resultatenrek!C4/Resultatenrek!$C4)</f>
        <v>1</v>
      </c>
      <c r="D4" s="127">
        <f>IF(Resultatenrek!$C4=0,"",Resultatenrek!D4/Resultatenrek!$C4)</f>
        <v>1.0241328090541588</v>
      </c>
      <c r="E4" s="127">
        <f>IF(Resultatenrek!$C4=0,"",Resultatenrek!E4/Resultatenrek!$C4)</f>
        <v>1.0417762115597513</v>
      </c>
    </row>
    <row r="5" spans="1:5" ht="42.75" customHeight="1">
      <c r="A5" s="18" t="s">
        <v>129</v>
      </c>
      <c r="B5" s="131">
        <v>71</v>
      </c>
      <c r="C5" s="127" t="str">
        <f>IF(Resultatenrek!$C5=0,"",Resultatenrek!C5/Resultatenrek!$C5)</f>
        <v/>
      </c>
      <c r="D5" s="127" t="str">
        <f>IF(Resultatenrek!$C5=0,"",Resultatenrek!D5/Resultatenrek!$C5)</f>
        <v/>
      </c>
      <c r="E5" s="127" t="str">
        <f>IF(Resultatenrek!$C5=0,"",Resultatenrek!E5/Resultatenrek!$C5)</f>
        <v/>
      </c>
    </row>
    <row r="6" spans="1:5">
      <c r="A6" s="18" t="s">
        <v>130</v>
      </c>
      <c r="B6" s="131">
        <v>72</v>
      </c>
      <c r="C6" s="127" t="str">
        <f>IF(Resultatenrek!$C6=0,"",Resultatenrek!C6/Resultatenrek!$C6)</f>
        <v/>
      </c>
      <c r="D6" s="127" t="str">
        <f>IF(Resultatenrek!$C6=0,"",Resultatenrek!D6/Resultatenrek!$C6)</f>
        <v/>
      </c>
      <c r="E6" s="127" t="str">
        <f>IF(Resultatenrek!$C6=0,"",Resultatenrek!E6/Resultatenrek!$C6)</f>
        <v/>
      </c>
    </row>
    <row r="7" spans="1:5">
      <c r="A7" s="18" t="s">
        <v>131</v>
      </c>
      <c r="B7" s="131">
        <v>74</v>
      </c>
      <c r="C7" s="127">
        <f>IF(Resultatenrek!$C7=0,"",Resultatenrek!C7/Resultatenrek!$C7)</f>
        <v>1</v>
      </c>
      <c r="D7" s="127">
        <f>IF(Resultatenrek!$C7=0,"",Resultatenrek!D7/Resultatenrek!$C7)</f>
        <v>3.3241364480967484</v>
      </c>
      <c r="E7" s="127">
        <f>IF(Resultatenrek!$C7=0,"",Resultatenrek!E7/Resultatenrek!$C7)</f>
        <v>0.92405890842825777</v>
      </c>
    </row>
    <row r="8" spans="1:5">
      <c r="A8" s="18" t="s">
        <v>186</v>
      </c>
      <c r="B8" s="131" t="s">
        <v>187</v>
      </c>
      <c r="C8" s="127" t="str">
        <f>IF(Resultatenrek!$C8=0,"",Resultatenrek!C8/Resultatenrek!$C8)</f>
        <v/>
      </c>
      <c r="D8" s="127" t="str">
        <f>IF(Resultatenrek!$C8=0,"",Resultatenrek!D8/Resultatenrek!$C8)</f>
        <v/>
      </c>
      <c r="E8" s="127" t="str">
        <f>IF(Resultatenrek!$C8=0,"",Resultatenrek!E8/Resultatenrek!$C8)</f>
        <v/>
      </c>
    </row>
    <row r="9" spans="1:5">
      <c r="A9" s="68" t="s">
        <v>132</v>
      </c>
      <c r="B9" s="136" t="s">
        <v>189</v>
      </c>
      <c r="C9" s="121">
        <f>IF(Resultatenrek!$C9=0,"",Resultatenrek!C9/Resultatenrek!$C9)</f>
        <v>1</v>
      </c>
      <c r="D9" s="121">
        <f>IF(Resultatenrek!$C9=0,"",Resultatenrek!D9/Resultatenrek!$C9)</f>
        <v>1.0324431285044338</v>
      </c>
      <c r="E9" s="121">
        <f>IF(Resultatenrek!$C9=0,"",Resultatenrek!E9/Resultatenrek!$C9)</f>
        <v>1.0719818344843719</v>
      </c>
    </row>
    <row r="10" spans="1:5">
      <c r="A10" s="18" t="s">
        <v>133</v>
      </c>
      <c r="B10" s="131">
        <v>60</v>
      </c>
      <c r="C10" s="127">
        <f>IF(Resultatenrek!$C10=0,"",Resultatenrek!C10/Resultatenrek!$C10)</f>
        <v>1</v>
      </c>
      <c r="D10" s="127">
        <f>IF(Resultatenrek!$C10=0,"",Resultatenrek!D10/Resultatenrek!$C10)</f>
        <v>1.0456024114836349</v>
      </c>
      <c r="E10" s="127">
        <f>IF(Resultatenrek!$C10=0,"",Resultatenrek!E10/Resultatenrek!$C10)</f>
        <v>0.96890289824007769</v>
      </c>
    </row>
    <row r="11" spans="1:5">
      <c r="A11" s="18" t="s">
        <v>134</v>
      </c>
      <c r="B11" s="131" t="s">
        <v>135</v>
      </c>
      <c r="C11" s="127">
        <f>IF(Resultatenrek!$C11=0,"",Resultatenrek!C11/Resultatenrek!$C11)</f>
        <v>1</v>
      </c>
      <c r="D11" s="127">
        <f>IF(Resultatenrek!$C11=0,"",Resultatenrek!D11/Resultatenrek!$C11)</f>
        <v>0.99175831995349628</v>
      </c>
      <c r="E11" s="127">
        <f>IF(Resultatenrek!$C11=0,"",Resultatenrek!E11/Resultatenrek!$C11)</f>
        <v>1.0166035545743204</v>
      </c>
    </row>
    <row r="12" spans="1:5">
      <c r="A12" s="18" t="s">
        <v>136</v>
      </c>
      <c r="B12" s="131">
        <v>609</v>
      </c>
      <c r="C12" s="127">
        <f>IF(Resultatenrek!$C12=0,"",Resultatenrek!C12/Resultatenrek!$C12)</f>
        <v>1</v>
      </c>
      <c r="D12" s="127">
        <f>IF(Resultatenrek!$C12=0,"",Resultatenrek!D12/Resultatenrek!$C12)</f>
        <v>0.59384573076923086</v>
      </c>
      <c r="E12" s="127">
        <f>IF(Resultatenrek!$C12=0,"",Resultatenrek!E12/Resultatenrek!$C12)</f>
        <v>1.3691156153846153</v>
      </c>
    </row>
    <row r="13" spans="1:5">
      <c r="A13" s="18" t="s">
        <v>137</v>
      </c>
      <c r="B13" s="131">
        <v>61</v>
      </c>
      <c r="C13" s="127">
        <f>IF(Resultatenrek!$C13=0,"",Resultatenrek!C13/Resultatenrek!$C13)</f>
        <v>1</v>
      </c>
      <c r="D13" s="127">
        <f>IF(Resultatenrek!$C13=0,"",Resultatenrek!D13/Resultatenrek!$C13)</f>
        <v>1.0938038008322608</v>
      </c>
      <c r="E13" s="127">
        <f>IF(Resultatenrek!$C13=0,"",Resultatenrek!E13/Resultatenrek!$C13)</f>
        <v>1.3310824776003585</v>
      </c>
    </row>
    <row r="14" spans="1:5" ht="35.25" customHeight="1">
      <c r="A14" s="18" t="s">
        <v>138</v>
      </c>
      <c r="B14" s="131">
        <v>62</v>
      </c>
      <c r="C14" s="127">
        <f>IF(Resultatenrek!$C14=0,"",Resultatenrek!C14/Resultatenrek!$C14)</f>
        <v>1</v>
      </c>
      <c r="D14" s="127">
        <f>IF(Resultatenrek!$C14=0,"",Resultatenrek!D14/Resultatenrek!$C14)</f>
        <v>4.3965507442336044E-3</v>
      </c>
      <c r="E14" s="127">
        <f>IF(Resultatenrek!$C14=0,"",Resultatenrek!E14/Resultatenrek!$C14)</f>
        <v>1.8781666036074902E-2</v>
      </c>
    </row>
    <row r="15" spans="1:5" ht="33.75" customHeight="1">
      <c r="A15" s="18" t="s">
        <v>139</v>
      </c>
      <c r="B15" s="131">
        <v>630</v>
      </c>
      <c r="C15" s="127">
        <f>IF(Resultatenrek!$C15=0,"",Resultatenrek!C15/Resultatenrek!$C15)</f>
        <v>1</v>
      </c>
      <c r="D15" s="127">
        <f>IF(Resultatenrek!$C15=0,"",Resultatenrek!D15/Resultatenrek!$C15)</f>
        <v>2.299439802860114</v>
      </c>
      <c r="E15" s="127">
        <f>IF(Resultatenrek!$C15=0,"",Resultatenrek!E15/Resultatenrek!$C15)</f>
        <v>3.0680569180019712</v>
      </c>
    </row>
    <row r="16" spans="1:5" ht="27" customHeight="1">
      <c r="A16" s="18" t="s">
        <v>140</v>
      </c>
      <c r="B16" s="131" t="s">
        <v>141</v>
      </c>
      <c r="C16" s="127">
        <f>IF(Resultatenrek!$C16=0,"",Resultatenrek!C16/Resultatenrek!$C16)</f>
        <v>1</v>
      </c>
      <c r="D16" s="127">
        <f>IF(Resultatenrek!$C16=0,"",Resultatenrek!D16/Resultatenrek!$C16)</f>
        <v>0</v>
      </c>
      <c r="E16" s="127">
        <f>IF(Resultatenrek!$C16=0,"",Resultatenrek!E16/Resultatenrek!$C16)</f>
        <v>0</v>
      </c>
    </row>
    <row r="17" spans="1:5">
      <c r="A17" s="18" t="s">
        <v>142</v>
      </c>
      <c r="B17" s="131" t="s">
        <v>191</v>
      </c>
      <c r="C17" s="127">
        <f>IF(Resultatenrek!$C17=0,"",Resultatenrek!C17/Resultatenrek!$C17)</f>
        <v>1</v>
      </c>
      <c r="D17" s="127">
        <f>IF(Resultatenrek!$C17=0,"",Resultatenrek!D17/Resultatenrek!$C17)</f>
        <v>0</v>
      </c>
      <c r="E17" s="127">
        <f>IF(Resultatenrek!$C17=0,"",Resultatenrek!E17/Resultatenrek!$C17)</f>
        <v>0</v>
      </c>
    </row>
    <row r="18" spans="1:5">
      <c r="A18" s="18" t="s">
        <v>143</v>
      </c>
      <c r="B18" s="131" t="s">
        <v>144</v>
      </c>
      <c r="C18" s="127">
        <f>IF(Resultatenrek!$C18=0,"",Resultatenrek!C18/Resultatenrek!$C18)</f>
        <v>1</v>
      </c>
      <c r="D18" s="127">
        <f>IF(Resultatenrek!$C18=0,"",Resultatenrek!D18/Resultatenrek!$C18)</f>
        <v>1.1426241535421497</v>
      </c>
      <c r="E18" s="127">
        <f>IF(Resultatenrek!$C18=0,"",Resultatenrek!E18/Resultatenrek!$C18)</f>
        <v>2.4483536091250011</v>
      </c>
    </row>
    <row r="19" spans="1:5">
      <c r="A19" s="18" t="s">
        <v>190</v>
      </c>
      <c r="B19" s="131" t="s">
        <v>202</v>
      </c>
      <c r="C19" s="127" t="str">
        <f>IF(Resultatenrek!$C19=0,"",Resultatenrek!C19/Resultatenrek!$C19)</f>
        <v/>
      </c>
      <c r="D19" s="127" t="str">
        <f>IF(Resultatenrek!$C19=0,"",Resultatenrek!D19/Resultatenrek!$C19)</f>
        <v/>
      </c>
      <c r="E19" s="127" t="str">
        <f>IF(Resultatenrek!$C19=0,"",Resultatenrek!E19/Resultatenrek!$C19)</f>
        <v/>
      </c>
    </row>
    <row r="20" spans="1:5">
      <c r="A20" s="68" t="s">
        <v>145</v>
      </c>
      <c r="B20" s="136">
        <v>9901</v>
      </c>
      <c r="C20" s="121">
        <f>IF(Resultatenrek!$C20=0,"",Resultatenrek!C20/Resultatenrek!$C20)</f>
        <v>1</v>
      </c>
      <c r="D20" s="121">
        <f>IF(Resultatenrek!$C20=0,"",Resultatenrek!D20/Resultatenrek!$C20)</f>
        <v>0.8549211438683374</v>
      </c>
      <c r="E20" s="121">
        <f>IF(Resultatenrek!$C20=0,"",Resultatenrek!E20/Resultatenrek!$C20)</f>
        <v>0.22975775035518883</v>
      </c>
    </row>
    <row r="21" spans="1:5">
      <c r="A21" s="68" t="s">
        <v>146</v>
      </c>
      <c r="B21" s="136" t="s">
        <v>192</v>
      </c>
      <c r="C21" s="121">
        <f>IF(Resultatenrek!$C21=0,"",Resultatenrek!C21/Resultatenrek!$C21)</f>
        <v>1</v>
      </c>
      <c r="D21" s="121">
        <f>IF(Resultatenrek!$C21=0,"",Resultatenrek!D21/Resultatenrek!$C21)</f>
        <v>0.69556240909514011</v>
      </c>
      <c r="E21" s="121">
        <f>IF(Resultatenrek!$C21=0,"",Resultatenrek!E21/Resultatenrek!$C21)</f>
        <v>0.34792899042832759</v>
      </c>
    </row>
    <row r="22" spans="1:5">
      <c r="A22" s="18" t="s">
        <v>199</v>
      </c>
      <c r="B22" s="131">
        <v>75</v>
      </c>
      <c r="C22" s="127" t="str">
        <f>IF(Resultatenrek!$C22=0,"",Resultatenrek!C22/Resultatenrek!$C22)</f>
        <v/>
      </c>
      <c r="D22" s="127" t="str">
        <f>IF(Resultatenrek!$C22=0,"",Resultatenrek!D22/Resultatenrek!$C22)</f>
        <v/>
      </c>
      <c r="E22" s="127" t="str">
        <f>IF(Resultatenrek!$C22=0,"",Resultatenrek!E22/Resultatenrek!$C22)</f>
        <v/>
      </c>
    </row>
    <row r="23" spans="1:5">
      <c r="A23" s="18" t="s">
        <v>147</v>
      </c>
      <c r="B23" s="131">
        <v>750</v>
      </c>
      <c r="C23" s="127">
        <f>IF(Resultatenrek!$C23=0,"",Resultatenrek!C23/Resultatenrek!$C23)</f>
        <v>1</v>
      </c>
      <c r="D23" s="127">
        <f>IF(Resultatenrek!$C23=0,"",Resultatenrek!D23/Resultatenrek!$C23)</f>
        <v>0</v>
      </c>
      <c r="E23" s="127">
        <f>IF(Resultatenrek!$C23=0,"",Resultatenrek!E23/Resultatenrek!$C23)</f>
        <v>0</v>
      </c>
    </row>
    <row r="24" spans="1:5">
      <c r="A24" s="18" t="s">
        <v>148</v>
      </c>
      <c r="B24" s="131">
        <v>751</v>
      </c>
      <c r="C24" s="127" t="str">
        <f>IF(Resultatenrek!$C24=0,"",Resultatenrek!C24/Resultatenrek!$C24)</f>
        <v/>
      </c>
      <c r="D24" s="127" t="str">
        <f>IF(Resultatenrek!$C24=0,"",Resultatenrek!D24/Resultatenrek!$C24)</f>
        <v/>
      </c>
      <c r="E24" s="127" t="str">
        <f>IF(Resultatenrek!$C24=0,"",Resultatenrek!E24/Resultatenrek!$C24)</f>
        <v/>
      </c>
    </row>
    <row r="25" spans="1:5" ht="31.5" customHeight="1">
      <c r="A25" s="18" t="s">
        <v>149</v>
      </c>
      <c r="B25" s="131" t="s">
        <v>150</v>
      </c>
      <c r="C25" s="127">
        <f>IF(Resultatenrek!$C25=0,"",Resultatenrek!C25/Resultatenrek!$C25)</f>
        <v>1</v>
      </c>
      <c r="D25" s="127">
        <f>IF(Resultatenrek!$C25=0,"",Resultatenrek!D25/Resultatenrek!$C25)</f>
        <v>0.69556731870845689</v>
      </c>
      <c r="E25" s="127">
        <f>IF(Resultatenrek!$C25=0,"",Resultatenrek!E25/Resultatenrek!$C25)</f>
        <v>0.34793144627812966</v>
      </c>
    </row>
    <row r="26" spans="1:5">
      <c r="A26" s="18" t="s">
        <v>193</v>
      </c>
      <c r="B26" s="131" t="s">
        <v>194</v>
      </c>
      <c r="C26" s="127" t="str">
        <f>IF(Resultatenrek!$C26=0,"",Resultatenrek!C26/Resultatenrek!$C26)</f>
        <v/>
      </c>
      <c r="D26" s="127" t="str">
        <f>IF(Resultatenrek!$C26=0,"",Resultatenrek!D26/Resultatenrek!$C26)</f>
        <v/>
      </c>
      <c r="E26" s="127" t="str">
        <f>IF(Resultatenrek!$C26=0,"",Resultatenrek!E26/Resultatenrek!$C26)</f>
        <v/>
      </c>
    </row>
    <row r="27" spans="1:5" ht="36.75" customHeight="1">
      <c r="A27" s="68" t="s">
        <v>151</v>
      </c>
      <c r="B27" s="136" t="s">
        <v>195</v>
      </c>
      <c r="C27" s="121">
        <f>IF(Resultatenrek!$C27=0,"",Resultatenrek!C27/Resultatenrek!$C27)</f>
        <v>1</v>
      </c>
      <c r="D27" s="121">
        <f>IF(Resultatenrek!$C27=0,"",Resultatenrek!D27/Resultatenrek!$C27)</f>
        <v>1.1035954298226534</v>
      </c>
      <c r="E27" s="121">
        <f>IF(Resultatenrek!$C27=0,"",Resultatenrek!E27/Resultatenrek!$C27)</f>
        <v>1.3187132830450852</v>
      </c>
    </row>
    <row r="28" spans="1:5">
      <c r="A28" s="18" t="s">
        <v>196</v>
      </c>
      <c r="B28" s="131">
        <v>65</v>
      </c>
      <c r="C28" s="127" t="str">
        <f>IF(Resultatenrek!$C28=0,"",Resultatenrek!C28/Resultatenrek!$C28)</f>
        <v/>
      </c>
      <c r="D28" s="127" t="str">
        <f>IF(Resultatenrek!$C28=0,"",Resultatenrek!D28/Resultatenrek!$C28)</f>
        <v/>
      </c>
      <c r="E28" s="127" t="str">
        <f>IF(Resultatenrek!$C28=0,"",Resultatenrek!E28/Resultatenrek!$C28)</f>
        <v/>
      </c>
    </row>
    <row r="29" spans="1:5" ht="35.25" customHeight="1">
      <c r="A29" s="18" t="s">
        <v>152</v>
      </c>
      <c r="B29" s="131">
        <v>650</v>
      </c>
      <c r="C29" s="127">
        <f>IF(Resultatenrek!$C29=0,"",Resultatenrek!C29/Resultatenrek!$C29)</f>
        <v>1</v>
      </c>
      <c r="D29" s="127">
        <f>IF(Resultatenrek!$C29=0,"",Resultatenrek!D29/Resultatenrek!$C29)</f>
        <v>2.588094747515552</v>
      </c>
      <c r="E29" s="127">
        <f>IF(Resultatenrek!$C29=0,"",Resultatenrek!E29/Resultatenrek!$C29)</f>
        <v>0.76387570808411032</v>
      </c>
    </row>
    <row r="30" spans="1:5">
      <c r="A30" s="18" t="s">
        <v>153</v>
      </c>
      <c r="B30" s="131">
        <v>651</v>
      </c>
      <c r="C30" s="127" t="str">
        <f>IF(Resultatenrek!$C30=0,"",Resultatenrek!C30/Resultatenrek!$C30)</f>
        <v/>
      </c>
      <c r="D30" s="127" t="str">
        <f>IF(Resultatenrek!$C30=0,"",Resultatenrek!D30/Resultatenrek!$C30)</f>
        <v/>
      </c>
      <c r="E30" s="127" t="str">
        <f>IF(Resultatenrek!$C30=0,"",Resultatenrek!E30/Resultatenrek!$C30)</f>
        <v/>
      </c>
    </row>
    <row r="31" spans="1:5">
      <c r="A31" s="18" t="s">
        <v>154</v>
      </c>
      <c r="B31" s="131" t="s">
        <v>155</v>
      </c>
      <c r="C31" s="127">
        <f>IF(Resultatenrek!$C31=0,"",Resultatenrek!C31/Resultatenrek!$C31)</f>
        <v>1</v>
      </c>
      <c r="D31" s="127">
        <f>IF(Resultatenrek!$C31=0,"",Resultatenrek!D31/Resultatenrek!$C31)</f>
        <v>0.70550595369732128</v>
      </c>
      <c r="E31" s="127">
        <f>IF(Resultatenrek!$C31=0,"",Resultatenrek!E31/Resultatenrek!$C31)</f>
        <v>1.4675008216571821</v>
      </c>
    </row>
    <row r="32" spans="1:5">
      <c r="A32" s="18" t="s">
        <v>197</v>
      </c>
      <c r="B32" s="131" t="s">
        <v>198</v>
      </c>
      <c r="C32" s="127" t="str">
        <f>IF(Resultatenrek!$C32=0,"",Resultatenrek!C32/Resultatenrek!$C32)</f>
        <v/>
      </c>
      <c r="D32" s="127" t="str">
        <f>IF(Resultatenrek!$C32=0,"",Resultatenrek!D32/Resultatenrek!$C32)</f>
        <v/>
      </c>
      <c r="E32" s="127" t="str">
        <f>IF(Resultatenrek!$C32=0,"",Resultatenrek!E32/Resultatenrek!$C32)</f>
        <v/>
      </c>
    </row>
    <row r="33" spans="1:5">
      <c r="A33" s="68" t="s">
        <v>200</v>
      </c>
      <c r="B33" s="136">
        <v>9903</v>
      </c>
      <c r="C33" s="121">
        <f>IF(Resultatenrek!$C33=0,"",Resultatenrek!C33/Resultatenrek!$C33)</f>
        <v>1</v>
      </c>
      <c r="D33" s="121">
        <f>IF(Resultatenrek!$C33=0,"",Resultatenrek!D33/Resultatenrek!$C33)</f>
        <v>0.68594139478797156</v>
      </c>
      <c r="E33" s="121">
        <f>IF(Resultatenrek!$C33=0,"",Resultatenrek!E33/Resultatenrek!$C33)</f>
        <v>0.39351668809445722</v>
      </c>
    </row>
    <row r="34" spans="1:5">
      <c r="A34" s="18" t="s">
        <v>156</v>
      </c>
      <c r="B34" s="131">
        <v>780</v>
      </c>
      <c r="C34" s="127" t="str">
        <f>IF(Resultatenrek!$C34=0,"",Resultatenrek!C34/Resultatenrek!$C34)</f>
        <v/>
      </c>
      <c r="D34" s="127" t="str">
        <f>IF(Resultatenrek!$C34=0,"",Resultatenrek!D34/Resultatenrek!$C34)</f>
        <v/>
      </c>
      <c r="E34" s="127" t="str">
        <f>IF(Resultatenrek!$C34=0,"",Resultatenrek!E34/Resultatenrek!$C34)</f>
        <v/>
      </c>
    </row>
    <row r="35" spans="1:5">
      <c r="A35" s="18" t="s">
        <v>157</v>
      </c>
      <c r="B35" s="131">
        <v>680</v>
      </c>
      <c r="C35" s="127" t="str">
        <f>IF(Resultatenrek!$C35=0,"",Resultatenrek!C35/Resultatenrek!$C35)</f>
        <v/>
      </c>
      <c r="D35" s="127" t="str">
        <f>IF(Resultatenrek!$C35=0,"",Resultatenrek!D35/Resultatenrek!$C35)</f>
        <v/>
      </c>
      <c r="E35" s="127" t="str">
        <f>IF(Resultatenrek!$C35=0,"",Resultatenrek!E35/Resultatenrek!$C35)</f>
        <v/>
      </c>
    </row>
    <row r="36" spans="1:5">
      <c r="A36" s="18" t="s">
        <v>158</v>
      </c>
      <c r="B36" s="131" t="s">
        <v>159</v>
      </c>
      <c r="C36" s="127">
        <f>IF(Resultatenrek!$C36=0,"",Resultatenrek!C36/Resultatenrek!$C36)</f>
        <v>1</v>
      </c>
      <c r="D36" s="127">
        <f>IF(Resultatenrek!$C36=0,"",Resultatenrek!D36/Resultatenrek!$C36)</f>
        <v>0.51607940509780015</v>
      </c>
      <c r="E36" s="127">
        <f>IF(Resultatenrek!$C36=0,"",Resultatenrek!E36/Resultatenrek!$C36)</f>
        <v>7.7481808013909984E-2</v>
      </c>
    </row>
    <row r="37" spans="1:5">
      <c r="A37" s="18" t="s">
        <v>160</v>
      </c>
      <c r="B37" s="131" t="s">
        <v>201</v>
      </c>
      <c r="C37" s="127">
        <f>IF(Resultatenrek!$C37=0,"",Resultatenrek!C37/Resultatenrek!$C37)</f>
        <v>1</v>
      </c>
      <c r="D37" s="127">
        <f>IF(Resultatenrek!$C37=0,"",Resultatenrek!D37/Resultatenrek!$C37)</f>
        <v>0.51607940509780015</v>
      </c>
      <c r="E37" s="127">
        <f>IF(Resultatenrek!$C37=0,"",Resultatenrek!E37/Resultatenrek!$C37)</f>
        <v>0.33950507469408209</v>
      </c>
    </row>
    <row r="38" spans="1:5">
      <c r="A38" s="18" t="s">
        <v>161</v>
      </c>
      <c r="B38" s="131">
        <v>77</v>
      </c>
      <c r="C38" s="127" t="str">
        <f>IF(Resultatenrek!$C38=0,"",Resultatenrek!C38/Resultatenrek!$C38)</f>
        <v/>
      </c>
      <c r="D38" s="127" t="str">
        <f>IF(Resultatenrek!$C38=0,"",Resultatenrek!D38/Resultatenrek!$C38)</f>
        <v/>
      </c>
      <c r="E38" s="127" t="str">
        <f>IF(Resultatenrek!$C38=0,"",Resultatenrek!E38/Resultatenrek!$C38)</f>
        <v/>
      </c>
    </row>
    <row r="39" spans="1:5">
      <c r="A39" s="68" t="s">
        <v>162</v>
      </c>
      <c r="B39" s="136">
        <v>9904</v>
      </c>
      <c r="C39" s="121">
        <f>IF(Resultatenrek!$C39=0,"",Resultatenrek!C39/Resultatenrek!$C39)</f>
        <v>1</v>
      </c>
      <c r="D39" s="121">
        <f>IF(Resultatenrek!$C39=0,"",Resultatenrek!D39/Resultatenrek!$C39)</f>
        <v>0.77047228553120439</v>
      </c>
      <c r="E39" s="121">
        <f>IF(Resultatenrek!$C39=0,"",Resultatenrek!E39/Resultatenrek!$C39)</f>
        <v>0.62790651531468489</v>
      </c>
    </row>
    <row r="40" spans="1:5">
      <c r="A40" s="18" t="s">
        <v>163</v>
      </c>
      <c r="B40" s="131">
        <v>789</v>
      </c>
      <c r="C40" s="127" t="str">
        <f>IF(Resultatenrek!$C40=0,"",Resultatenrek!C40/Resultatenrek!$C40)</f>
        <v/>
      </c>
      <c r="D40" s="127" t="str">
        <f>IF(Resultatenrek!$C40=0,"",Resultatenrek!D40/Resultatenrek!$C40)</f>
        <v/>
      </c>
      <c r="E40" s="127" t="str">
        <f>IF(Resultatenrek!$C40=0,"",Resultatenrek!E40/Resultatenrek!$C40)</f>
        <v/>
      </c>
    </row>
    <row r="41" spans="1:5">
      <c r="A41" s="18" t="s">
        <v>164</v>
      </c>
      <c r="B41" s="131">
        <v>689</v>
      </c>
      <c r="C41" s="127" t="str">
        <f>IF(Resultatenrek!$C41=0,"",Resultatenrek!C41/Resultatenrek!$C41)</f>
        <v/>
      </c>
      <c r="D41" s="127" t="str">
        <f>IF(Resultatenrek!$C41=0,"",Resultatenrek!D41/Resultatenrek!$C41)</f>
        <v/>
      </c>
      <c r="E41" s="127" t="str">
        <f>IF(Resultatenrek!$C41=0,"",Resultatenrek!E41/Resultatenrek!$C41)</f>
        <v/>
      </c>
    </row>
    <row r="42" spans="1:5">
      <c r="A42" s="68" t="s">
        <v>165</v>
      </c>
      <c r="B42" s="136">
        <v>9905</v>
      </c>
      <c r="C42" s="121">
        <f>IF(Resultatenrek!$C42=0,"",Resultatenrek!C42/Resultatenrek!$C42)</f>
        <v>1</v>
      </c>
      <c r="D42" s="121">
        <f>IF(Resultatenrek!$C42=0,"",Resultatenrek!D42/Resultatenrek!$C42)</f>
        <v>0.77047228553120439</v>
      </c>
      <c r="E42" s="121">
        <f>IF(Resultatenrek!$C42=0,"",Resultatenrek!E42/Resultatenrek!$C42)</f>
        <v>0.62790651531468489</v>
      </c>
    </row>
    <row r="43" spans="1:5">
      <c r="A43" s="7"/>
      <c r="B43" s="7"/>
      <c r="C43" s="32"/>
      <c r="D43" s="25"/>
    </row>
    <row r="44" spans="1:5" ht="31.5" customHeight="1">
      <c r="A44" s="10"/>
      <c r="B44" s="7"/>
      <c r="C44" s="32"/>
      <c r="D44" s="25"/>
    </row>
    <row r="45" spans="1:5">
      <c r="A45" s="11"/>
      <c r="B45" s="11"/>
      <c r="C45" s="32"/>
      <c r="D45" s="25"/>
    </row>
    <row r="46" spans="1:5">
      <c r="A46" s="7"/>
      <c r="B46" s="11"/>
      <c r="C46" s="32"/>
      <c r="D46" s="25"/>
    </row>
    <row r="47" spans="1:5">
      <c r="A47" s="7"/>
      <c r="B47" s="11"/>
      <c r="C47" s="32"/>
      <c r="D47" s="25"/>
    </row>
    <row r="48" spans="1:5">
      <c r="A48" s="11"/>
      <c r="B48" s="11"/>
      <c r="C48" s="32"/>
      <c r="D48" s="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65" zoomScale="90" zoomScaleNormal="90" workbookViewId="0">
      <selection activeCell="E82" sqref="E82"/>
    </sheetView>
  </sheetViews>
  <sheetFormatPr defaultRowHeight="15"/>
  <cols>
    <col min="1" max="1" width="49.28515625" bestFit="1" customWidth="1"/>
    <col min="3" max="3" width="14.28515625" customWidth="1"/>
    <col min="4" max="4" width="12.85546875" bestFit="1" customWidth="1"/>
    <col min="5" max="5" width="12.7109375" bestFit="1" customWidth="1"/>
    <col min="6" max="6" width="10.85546875" bestFit="1" customWidth="1"/>
    <col min="8" max="8" width="11.7109375" bestFit="1" customWidth="1"/>
  </cols>
  <sheetData>
    <row r="1" spans="1:5">
      <c r="A1" s="12" t="s">
        <v>0</v>
      </c>
      <c r="B1" s="12"/>
      <c r="C1" s="16"/>
      <c r="D1" s="16"/>
    </row>
    <row r="2" spans="1:5">
      <c r="A2" s="12"/>
      <c r="B2" s="12"/>
      <c r="D2" s="29"/>
    </row>
    <row r="3" spans="1:5">
      <c r="A3" s="13" t="s">
        <v>1</v>
      </c>
      <c r="B3" s="12" t="s">
        <v>2</v>
      </c>
      <c r="C3" s="23" t="s">
        <v>231</v>
      </c>
      <c r="D3" s="23" t="s">
        <v>60</v>
      </c>
      <c r="E3" s="23" t="s">
        <v>61</v>
      </c>
    </row>
    <row r="4" spans="1:5">
      <c r="A4" s="12" t="s">
        <v>7</v>
      </c>
      <c r="B4" s="18">
        <v>20</v>
      </c>
      <c r="C4" s="17">
        <v>0</v>
      </c>
      <c r="D4" s="14">
        <v>144097</v>
      </c>
      <c r="E4" s="9">
        <v>205784</v>
      </c>
    </row>
    <row r="5" spans="1:5">
      <c r="A5" s="69" t="s">
        <v>6</v>
      </c>
      <c r="B5" s="69" t="s">
        <v>230</v>
      </c>
      <c r="C5" s="84">
        <f>C6+C7+C14</f>
        <v>362669</v>
      </c>
      <c r="D5" s="84">
        <f t="shared" ref="D5:E5" si="0">D6+D7+D14</f>
        <v>415288</v>
      </c>
      <c r="E5" s="84">
        <f t="shared" si="0"/>
        <v>355470</v>
      </c>
    </row>
    <row r="6" spans="1:5">
      <c r="A6" s="12" t="s">
        <v>8</v>
      </c>
      <c r="B6" s="18">
        <v>21</v>
      </c>
      <c r="C6" s="14"/>
      <c r="D6" s="14"/>
      <c r="E6" s="9"/>
    </row>
    <row r="7" spans="1:5">
      <c r="A7" s="12" t="s">
        <v>9</v>
      </c>
      <c r="B7" s="12" t="s">
        <v>10</v>
      </c>
      <c r="C7" s="14">
        <f>SUM(C8:C13)</f>
        <v>362669</v>
      </c>
      <c r="D7" s="14">
        <f>SUM(D8:D13)</f>
        <v>415288</v>
      </c>
      <c r="E7" s="9">
        <f>SUM(E8:E13)</f>
        <v>355470</v>
      </c>
    </row>
    <row r="8" spans="1:5">
      <c r="A8" s="12" t="s">
        <v>11</v>
      </c>
      <c r="B8" s="18">
        <v>22</v>
      </c>
      <c r="C8" s="14">
        <v>276174</v>
      </c>
      <c r="D8" s="14">
        <v>269421</v>
      </c>
      <c r="E8" s="9">
        <v>262668</v>
      </c>
    </row>
    <row r="9" spans="1:5">
      <c r="A9" s="12" t="s">
        <v>12</v>
      </c>
      <c r="B9" s="18">
        <v>23</v>
      </c>
      <c r="C9" s="14">
        <v>77307</v>
      </c>
      <c r="D9" s="14">
        <v>115667</v>
      </c>
      <c r="E9" s="9">
        <v>67083</v>
      </c>
    </row>
    <row r="10" spans="1:5">
      <c r="A10" s="12" t="s">
        <v>13</v>
      </c>
      <c r="B10" s="18">
        <v>24</v>
      </c>
      <c r="C10" s="14">
        <v>9188</v>
      </c>
      <c r="D10" s="14">
        <v>30200</v>
      </c>
      <c r="E10" s="9">
        <v>25719</v>
      </c>
    </row>
    <row r="11" spans="1:5">
      <c r="A11" s="12" t="s">
        <v>14</v>
      </c>
      <c r="B11" s="18">
        <v>25</v>
      </c>
      <c r="C11" s="19"/>
      <c r="D11" s="14"/>
      <c r="E11" s="9"/>
    </row>
    <row r="12" spans="1:5">
      <c r="A12" s="12" t="s">
        <v>15</v>
      </c>
      <c r="B12" s="18">
        <v>26</v>
      </c>
      <c r="C12" s="14"/>
      <c r="D12" s="14"/>
      <c r="E12" s="9"/>
    </row>
    <row r="13" spans="1:5">
      <c r="A13" s="12" t="s">
        <v>16</v>
      </c>
      <c r="B13" s="18">
        <v>27</v>
      </c>
      <c r="C13" s="14"/>
      <c r="D13" s="14"/>
      <c r="E13" s="9"/>
    </row>
    <row r="14" spans="1:5">
      <c r="A14" s="12" t="s">
        <v>17</v>
      </c>
      <c r="B14" s="18">
        <v>28</v>
      </c>
      <c r="C14" s="14"/>
      <c r="D14" s="14"/>
      <c r="E14" s="9">
        <f>E15+E19+E22</f>
        <v>0</v>
      </c>
    </row>
    <row r="15" spans="1:5">
      <c r="A15" s="12" t="s">
        <v>18</v>
      </c>
      <c r="B15" s="12" t="s">
        <v>19</v>
      </c>
      <c r="C15" s="14"/>
      <c r="D15" s="14"/>
      <c r="E15" s="9"/>
    </row>
    <row r="16" spans="1:5">
      <c r="A16" s="12" t="s">
        <v>20</v>
      </c>
      <c r="B16" s="18">
        <v>280</v>
      </c>
      <c r="C16" s="14"/>
      <c r="D16" s="14"/>
      <c r="E16" s="9"/>
    </row>
    <row r="17" spans="1:5">
      <c r="A17" s="12" t="s">
        <v>21</v>
      </c>
      <c r="B17" s="18">
        <v>281</v>
      </c>
      <c r="C17" s="14"/>
      <c r="D17" s="14"/>
      <c r="E17" s="9"/>
    </row>
    <row r="18" spans="1:5">
      <c r="A18" s="12" t="s">
        <v>22</v>
      </c>
      <c r="B18" s="12"/>
      <c r="C18" s="14"/>
      <c r="D18" s="14"/>
      <c r="E18" s="9"/>
    </row>
    <row r="19" spans="1:5">
      <c r="A19" s="12" t="s">
        <v>23</v>
      </c>
      <c r="B19" s="12" t="s">
        <v>24</v>
      </c>
      <c r="C19" s="14">
        <f>C20+C21</f>
        <v>0</v>
      </c>
      <c r="D19" s="14">
        <f>D20+D21</f>
        <v>0</v>
      </c>
      <c r="E19" s="9">
        <f>E20+E21</f>
        <v>0</v>
      </c>
    </row>
    <row r="20" spans="1:5">
      <c r="A20" s="12" t="s">
        <v>20</v>
      </c>
      <c r="B20" s="18">
        <v>282</v>
      </c>
      <c r="C20" s="14"/>
      <c r="D20" s="14"/>
      <c r="E20" s="9"/>
    </row>
    <row r="21" spans="1:5">
      <c r="A21" s="12" t="s">
        <v>21</v>
      </c>
      <c r="B21" s="18">
        <v>283</v>
      </c>
      <c r="C21" s="14"/>
      <c r="D21" s="14"/>
      <c r="E21" s="9"/>
    </row>
    <row r="22" spans="1:5">
      <c r="A22" s="12" t="s">
        <v>25</v>
      </c>
      <c r="B22" s="12" t="s">
        <v>26</v>
      </c>
      <c r="C22" s="14"/>
      <c r="D22" s="14"/>
      <c r="E22" s="9">
        <f>E23+E24</f>
        <v>0</v>
      </c>
    </row>
    <row r="23" spans="1:5">
      <c r="A23" s="12" t="s">
        <v>27</v>
      </c>
      <c r="B23" s="18">
        <v>284</v>
      </c>
      <c r="C23" s="14"/>
      <c r="D23" s="14"/>
      <c r="E23" s="9"/>
    </row>
    <row r="24" spans="1:5">
      <c r="A24" s="12" t="s">
        <v>28</v>
      </c>
      <c r="B24" s="12" t="s">
        <v>29</v>
      </c>
      <c r="C24" s="14"/>
      <c r="D24" s="14"/>
      <c r="E24" s="9"/>
    </row>
    <row r="25" spans="1:5">
      <c r="A25" s="12"/>
      <c r="B25" s="12"/>
      <c r="C25" s="14"/>
      <c r="D25" s="14"/>
      <c r="E25" s="9"/>
    </row>
    <row r="26" spans="1:5">
      <c r="A26" s="69" t="s">
        <v>30</v>
      </c>
      <c r="B26" s="69" t="s">
        <v>31</v>
      </c>
      <c r="C26" s="85">
        <f>C27+C30+C39+C42+C45+C46</f>
        <v>3546469</v>
      </c>
      <c r="D26" s="85">
        <f>D27+D30+D39+D42+D45+D46</f>
        <v>4311551</v>
      </c>
      <c r="E26" s="85">
        <f>E27+E30+E39+E42+E45+E46</f>
        <v>4718791</v>
      </c>
    </row>
    <row r="27" spans="1:5">
      <c r="A27" s="12" t="s">
        <v>32</v>
      </c>
      <c r="B27" s="18">
        <v>29</v>
      </c>
      <c r="C27" s="14">
        <v>0</v>
      </c>
      <c r="D27" s="14">
        <v>866975</v>
      </c>
      <c r="E27" s="9">
        <v>943908</v>
      </c>
    </row>
    <row r="28" spans="1:5">
      <c r="A28" s="12" t="s">
        <v>33</v>
      </c>
      <c r="B28" s="18">
        <v>290</v>
      </c>
      <c r="C28" s="14"/>
      <c r="D28" s="14"/>
      <c r="E28" s="9"/>
    </row>
    <row r="29" spans="1:5">
      <c r="A29" s="12" t="s">
        <v>34</v>
      </c>
      <c r="B29" s="18">
        <v>291</v>
      </c>
      <c r="C29" s="14"/>
      <c r="D29" s="14">
        <v>866975</v>
      </c>
      <c r="E29" s="9">
        <v>943908</v>
      </c>
    </row>
    <row r="30" spans="1:5">
      <c r="A30" s="12" t="s">
        <v>35</v>
      </c>
      <c r="B30" s="18">
        <v>3</v>
      </c>
      <c r="C30" s="14">
        <v>1315607</v>
      </c>
      <c r="D30" s="14">
        <f>D31+D38</f>
        <v>1624406</v>
      </c>
      <c r="E30" s="9">
        <f>E31+E38</f>
        <v>2336347</v>
      </c>
    </row>
    <row r="31" spans="1:5">
      <c r="A31" s="12" t="s">
        <v>36</v>
      </c>
      <c r="B31" s="12" t="s">
        <v>37</v>
      </c>
      <c r="C31" s="14">
        <v>1315607</v>
      </c>
      <c r="D31" s="14">
        <v>1624406</v>
      </c>
      <c r="E31" s="9">
        <v>2336347</v>
      </c>
    </row>
    <row r="32" spans="1:5">
      <c r="A32" s="12" t="s">
        <v>38</v>
      </c>
      <c r="B32" s="12" t="s">
        <v>39</v>
      </c>
      <c r="C32" s="19"/>
      <c r="D32" s="19"/>
      <c r="E32" s="9"/>
    </row>
    <row r="33" spans="1:5">
      <c r="A33" s="12" t="s">
        <v>40</v>
      </c>
      <c r="B33" s="18">
        <v>32</v>
      </c>
      <c r="C33" s="14"/>
      <c r="D33" s="14"/>
      <c r="E33" s="9"/>
    </row>
    <row r="34" spans="1:5">
      <c r="A34" s="12" t="s">
        <v>41</v>
      </c>
      <c r="B34" s="18">
        <v>33</v>
      </c>
      <c r="C34" s="19"/>
      <c r="D34" s="19"/>
      <c r="E34" s="9"/>
    </row>
    <row r="35" spans="1:5">
      <c r="A35" s="12" t="s">
        <v>42</v>
      </c>
      <c r="B35" s="18">
        <v>34</v>
      </c>
      <c r="C35" s="14"/>
      <c r="D35" s="14"/>
      <c r="E35" s="9"/>
    </row>
    <row r="36" spans="1:5">
      <c r="A36" s="12" t="s">
        <v>43</v>
      </c>
      <c r="B36" s="18">
        <v>35</v>
      </c>
      <c r="C36" s="14"/>
      <c r="D36" s="14"/>
      <c r="E36" s="9"/>
    </row>
    <row r="37" spans="1:5">
      <c r="A37" s="12" t="s">
        <v>44</v>
      </c>
      <c r="B37" s="18">
        <v>36</v>
      </c>
      <c r="C37" s="14"/>
      <c r="D37" s="14"/>
      <c r="E37" s="9"/>
    </row>
    <row r="38" spans="1:5">
      <c r="A38" s="12" t="s">
        <v>45</v>
      </c>
      <c r="B38" s="18">
        <v>37</v>
      </c>
      <c r="C38" s="14"/>
      <c r="D38" s="14"/>
      <c r="E38" s="9"/>
    </row>
    <row r="39" spans="1:5">
      <c r="A39" s="12" t="s">
        <v>46</v>
      </c>
      <c r="B39" s="12" t="s">
        <v>47</v>
      </c>
      <c r="C39" s="14">
        <v>2226779</v>
      </c>
      <c r="D39" s="14">
        <f>D40+D41</f>
        <v>1228174</v>
      </c>
      <c r="E39" s="9">
        <f>E40+E41</f>
        <v>870610</v>
      </c>
    </row>
    <row r="40" spans="1:5">
      <c r="A40" s="12" t="s">
        <v>33</v>
      </c>
      <c r="B40" s="18">
        <v>40</v>
      </c>
      <c r="C40" s="14">
        <v>781719</v>
      </c>
      <c r="D40" s="14">
        <v>1109687</v>
      </c>
      <c r="E40" s="9">
        <v>783943</v>
      </c>
    </row>
    <row r="41" spans="1:5">
      <c r="A41" s="12" t="s">
        <v>34</v>
      </c>
      <c r="B41" s="18">
        <v>41</v>
      </c>
      <c r="C41" s="14">
        <v>1445060</v>
      </c>
      <c r="D41" s="14">
        <v>118487</v>
      </c>
      <c r="E41" s="9">
        <v>86667</v>
      </c>
    </row>
    <row r="42" spans="1:5">
      <c r="A42" s="12" t="s">
        <v>48</v>
      </c>
      <c r="B42" s="12" t="s">
        <v>49</v>
      </c>
      <c r="C42" s="14">
        <f>C43+C44</f>
        <v>0</v>
      </c>
      <c r="D42" s="14">
        <f>D43+D44</f>
        <v>0</v>
      </c>
      <c r="E42" s="9">
        <f>E43+E44</f>
        <v>0</v>
      </c>
    </row>
    <row r="43" spans="1:5">
      <c r="A43" s="12" t="s">
        <v>50</v>
      </c>
      <c r="B43" s="18">
        <v>50</v>
      </c>
      <c r="C43" s="14"/>
      <c r="D43" s="14"/>
      <c r="E43" s="9"/>
    </row>
    <row r="44" spans="1:5">
      <c r="A44" s="12" t="s">
        <v>51</v>
      </c>
      <c r="B44" s="12" t="s">
        <v>52</v>
      </c>
      <c r="C44" s="14"/>
      <c r="D44" s="14"/>
      <c r="E44" s="9"/>
    </row>
    <row r="45" spans="1:5">
      <c r="A45" s="12" t="s">
        <v>53</v>
      </c>
      <c r="B45" s="12" t="s">
        <v>54</v>
      </c>
      <c r="C45" s="14">
        <v>4083</v>
      </c>
      <c r="D45" s="14">
        <v>40272</v>
      </c>
      <c r="E45" s="9">
        <v>2163</v>
      </c>
    </row>
    <row r="46" spans="1:5">
      <c r="A46" s="12" t="s">
        <v>55</v>
      </c>
      <c r="B46" s="12" t="s">
        <v>56</v>
      </c>
      <c r="C46" s="14"/>
      <c r="D46" s="14">
        <v>551724</v>
      </c>
      <c r="E46" s="9">
        <v>565763</v>
      </c>
    </row>
    <row r="47" spans="1:5">
      <c r="A47" s="69" t="s">
        <v>57</v>
      </c>
      <c r="B47" s="69" t="s">
        <v>58</v>
      </c>
      <c r="C47" s="86">
        <f>C5+C26</f>
        <v>3909138</v>
      </c>
      <c r="D47" s="86">
        <f>D5+D26+D4</f>
        <v>4870936</v>
      </c>
      <c r="E47" s="86">
        <f>E5+E26+E4</f>
        <v>5280045</v>
      </c>
    </row>
    <row r="48" spans="1:5">
      <c r="A48" s="17"/>
      <c r="B48" s="17"/>
      <c r="C48" s="17"/>
      <c r="D48" s="17"/>
      <c r="E48" s="9"/>
    </row>
    <row r="49" spans="1:9">
      <c r="A49" s="17"/>
      <c r="B49" s="17"/>
      <c r="C49" s="17"/>
      <c r="D49" s="17"/>
      <c r="E49" s="9"/>
    </row>
    <row r="50" spans="1:9">
      <c r="A50" s="17"/>
      <c r="B50" s="17"/>
      <c r="C50" s="17"/>
      <c r="D50" s="17"/>
      <c r="E50" s="9"/>
    </row>
    <row r="51" spans="1:9">
      <c r="A51" s="13" t="s">
        <v>59</v>
      </c>
      <c r="B51" s="12" t="s">
        <v>2</v>
      </c>
      <c r="C51" s="12" t="s">
        <v>203</v>
      </c>
      <c r="D51" s="12" t="s">
        <v>204</v>
      </c>
      <c r="E51" s="12" t="s">
        <v>205</v>
      </c>
    </row>
    <row r="52" spans="1:9">
      <c r="A52" s="74" t="s">
        <v>62</v>
      </c>
      <c r="B52" s="69" t="s">
        <v>63</v>
      </c>
      <c r="C52" s="85">
        <f>C53+C56+C57+C58+C65+C66</f>
        <v>1752034</v>
      </c>
      <c r="D52" s="85">
        <f>D53+D56+D57+D58+D65+D66</f>
        <v>1833580</v>
      </c>
      <c r="E52" s="85">
        <f>E53+E56+E57+E58+E65+E66</f>
        <v>1871507</v>
      </c>
    </row>
    <row r="53" spans="1:9">
      <c r="A53" s="12" t="s">
        <v>64</v>
      </c>
      <c r="B53" s="18">
        <v>10</v>
      </c>
      <c r="C53" s="14">
        <f t="shared" ref="C53:D53" si="1">C54+C55</f>
        <v>25000</v>
      </c>
      <c r="D53" s="19">
        <f t="shared" si="1"/>
        <v>25000</v>
      </c>
      <c r="E53" s="9">
        <f>E54+E55</f>
        <v>25000</v>
      </c>
    </row>
    <row r="54" spans="1:9">
      <c r="A54" s="12" t="s">
        <v>65</v>
      </c>
      <c r="B54" s="18">
        <v>100</v>
      </c>
      <c r="C54" s="14">
        <v>25000</v>
      </c>
      <c r="D54" s="19">
        <v>25000</v>
      </c>
      <c r="E54" s="9">
        <v>25000</v>
      </c>
    </row>
    <row r="55" spans="1:9">
      <c r="A55" s="12" t="s">
        <v>66</v>
      </c>
      <c r="B55" s="18">
        <v>101</v>
      </c>
      <c r="C55" s="12"/>
      <c r="D55" s="12"/>
      <c r="E55" s="9"/>
      <c r="H55" s="2"/>
      <c r="I55" s="1"/>
    </row>
    <row r="56" spans="1:9">
      <c r="A56" s="12" t="s">
        <v>67</v>
      </c>
      <c r="B56" s="18">
        <v>11</v>
      </c>
      <c r="C56" s="12"/>
      <c r="D56" s="12"/>
      <c r="E56" s="9"/>
      <c r="H56" s="2"/>
      <c r="I56" s="2"/>
    </row>
    <row r="57" spans="1:9">
      <c r="A57" s="12" t="s">
        <v>68</v>
      </c>
      <c r="B57" s="18">
        <v>12</v>
      </c>
      <c r="C57" s="12"/>
      <c r="D57" s="19"/>
      <c r="E57" s="9"/>
      <c r="H57" s="2"/>
      <c r="I57" s="2"/>
    </row>
    <row r="58" spans="1:9">
      <c r="A58" s="12" t="s">
        <v>69</v>
      </c>
      <c r="B58" s="18">
        <v>13</v>
      </c>
      <c r="C58" s="20">
        <f>C59+C60+C63+C64</f>
        <v>1727034</v>
      </c>
      <c r="D58" s="20">
        <f>D59+D60+D63+D64</f>
        <v>1808580</v>
      </c>
      <c r="E58" s="9">
        <f>E59+E60+E63+E64</f>
        <v>1846507</v>
      </c>
      <c r="H58" s="2"/>
      <c r="I58" s="2"/>
    </row>
    <row r="59" spans="1:9">
      <c r="A59" s="12" t="s">
        <v>70</v>
      </c>
      <c r="B59" s="18">
        <v>130</v>
      </c>
      <c r="C59" s="14">
        <v>2500</v>
      </c>
      <c r="D59" s="14">
        <v>2500</v>
      </c>
      <c r="E59" s="9">
        <v>2500</v>
      </c>
      <c r="H59" s="1"/>
      <c r="I59" s="1"/>
    </row>
    <row r="60" spans="1:9">
      <c r="A60" s="12" t="s">
        <v>71</v>
      </c>
      <c r="B60" s="18">
        <v>131</v>
      </c>
      <c r="C60" s="14"/>
      <c r="D60" s="14"/>
      <c r="E60" s="9"/>
      <c r="H60" s="1"/>
      <c r="I60" s="1"/>
    </row>
    <row r="61" spans="1:9">
      <c r="A61" s="12" t="s">
        <v>72</v>
      </c>
      <c r="B61" s="18">
        <v>1310</v>
      </c>
      <c r="C61" s="12"/>
      <c r="D61" s="12"/>
      <c r="E61" s="9"/>
      <c r="H61" s="1"/>
      <c r="I61" s="1"/>
    </row>
    <row r="62" spans="1:9">
      <c r="A62" s="12" t="s">
        <v>73</v>
      </c>
      <c r="B62" s="18">
        <v>1311</v>
      </c>
      <c r="C62" s="14"/>
      <c r="D62" s="14"/>
      <c r="E62" s="9"/>
      <c r="H62" s="4"/>
      <c r="I62" s="4"/>
    </row>
    <row r="63" spans="1:9">
      <c r="A63" s="12" t="s">
        <v>74</v>
      </c>
      <c r="B63" s="18">
        <v>132</v>
      </c>
      <c r="C63" s="14">
        <v>56250</v>
      </c>
      <c r="D63" s="14">
        <v>56250</v>
      </c>
      <c r="E63" s="9">
        <v>56250</v>
      </c>
      <c r="H63" s="4"/>
      <c r="I63" s="4"/>
    </row>
    <row r="64" spans="1:9">
      <c r="A64" s="12" t="s">
        <v>75</v>
      </c>
      <c r="B64" s="18">
        <v>133</v>
      </c>
      <c r="C64" s="14">
        <v>1668284</v>
      </c>
      <c r="D64" s="14">
        <v>1749830</v>
      </c>
      <c r="E64" s="9">
        <v>1787757</v>
      </c>
      <c r="H64" s="4"/>
      <c r="I64" s="4"/>
    </row>
    <row r="65" spans="1:9">
      <c r="A65" s="12" t="s">
        <v>76</v>
      </c>
      <c r="B65" s="18">
        <v>14</v>
      </c>
      <c r="C65" s="19"/>
      <c r="D65" s="19"/>
      <c r="E65" s="9"/>
      <c r="H65" s="1"/>
      <c r="I65" s="1"/>
    </row>
    <row r="66" spans="1:9">
      <c r="A66" s="12" t="s">
        <v>77</v>
      </c>
      <c r="B66" s="18">
        <v>15</v>
      </c>
      <c r="C66" s="14"/>
      <c r="D66" s="14"/>
      <c r="E66" s="9"/>
      <c r="H66" s="4"/>
      <c r="I66" s="4"/>
    </row>
    <row r="67" spans="1:9">
      <c r="A67" s="69" t="s">
        <v>78</v>
      </c>
      <c r="B67" s="75">
        <v>16</v>
      </c>
      <c r="C67" s="84">
        <f>C68+C73</f>
        <v>330000</v>
      </c>
      <c r="D67" s="84">
        <f>D68+D73</f>
        <v>0</v>
      </c>
      <c r="E67" s="84">
        <f>E68+E73</f>
        <v>0</v>
      </c>
      <c r="H67" s="2"/>
      <c r="I67" s="2"/>
    </row>
    <row r="68" spans="1:9">
      <c r="A68" s="12" t="s">
        <v>79</v>
      </c>
      <c r="B68" s="12" t="s">
        <v>80</v>
      </c>
      <c r="C68" s="20">
        <f>C69+C70+C71+C72</f>
        <v>330000</v>
      </c>
      <c r="D68" s="20">
        <f>D69+D70+D71+D72</f>
        <v>0</v>
      </c>
      <c r="E68" s="9">
        <f>E69+E70+E71+E72</f>
        <v>0</v>
      </c>
      <c r="F68" s="9"/>
      <c r="H68" s="4"/>
      <c r="I68" s="4"/>
    </row>
    <row r="69" spans="1:9">
      <c r="A69" s="12" t="s">
        <v>81</v>
      </c>
      <c r="B69" s="18">
        <v>160</v>
      </c>
      <c r="C69" s="14"/>
      <c r="D69" s="14"/>
      <c r="E69" s="9"/>
      <c r="H69" s="1"/>
      <c r="I69" s="1"/>
    </row>
    <row r="70" spans="1:9">
      <c r="A70" s="12" t="s">
        <v>82</v>
      </c>
      <c r="B70" s="18">
        <v>161</v>
      </c>
      <c r="C70" s="14"/>
      <c r="D70" s="14"/>
      <c r="E70" s="9"/>
      <c r="H70" s="1"/>
      <c r="I70" s="1"/>
    </row>
    <row r="71" spans="1:9">
      <c r="A71" s="12" t="s">
        <v>83</v>
      </c>
      <c r="B71" s="18">
        <v>162</v>
      </c>
      <c r="C71" s="14">
        <v>330000</v>
      </c>
      <c r="D71" s="14"/>
      <c r="E71" s="9"/>
      <c r="H71" s="4"/>
      <c r="I71" s="4"/>
    </row>
    <row r="72" spans="1:9">
      <c r="A72" s="12" t="s">
        <v>84</v>
      </c>
      <c r="B72" s="12" t="s">
        <v>85</v>
      </c>
      <c r="C72" s="14"/>
      <c r="D72" s="14"/>
      <c r="E72" s="9"/>
      <c r="H72" s="4"/>
      <c r="I72" s="4"/>
    </row>
    <row r="73" spans="1:9">
      <c r="A73" s="12" t="s">
        <v>86</v>
      </c>
      <c r="B73" s="18">
        <v>168</v>
      </c>
      <c r="C73" s="14"/>
      <c r="D73" s="14"/>
      <c r="E73" s="9"/>
      <c r="H73" s="4"/>
      <c r="I73" s="4"/>
    </row>
    <row r="74" spans="1:9">
      <c r="A74" s="74" t="s">
        <v>87</v>
      </c>
      <c r="B74" s="69" t="s">
        <v>88</v>
      </c>
      <c r="C74" s="85">
        <f>C75+C87+C101</f>
        <v>1827103</v>
      </c>
      <c r="D74" s="85">
        <f>D75+D87+D101</f>
        <v>3037356</v>
      </c>
      <c r="E74" s="84">
        <f>E75+E87+E101</f>
        <v>3405539</v>
      </c>
      <c r="H74" s="1"/>
      <c r="I74" s="1"/>
    </row>
    <row r="75" spans="1:9">
      <c r="A75" s="12" t="s">
        <v>89</v>
      </c>
      <c r="B75" s="18">
        <v>17</v>
      </c>
      <c r="C75" s="14">
        <f>C76+C82+C85+C86</f>
        <v>181114</v>
      </c>
      <c r="D75" s="14">
        <f>D76+D82+D85+D86</f>
        <v>523151</v>
      </c>
      <c r="E75" s="9">
        <f>E76+E82+E85+E86</f>
        <v>392212</v>
      </c>
      <c r="H75" s="4"/>
      <c r="I75" s="4"/>
    </row>
    <row r="76" spans="1:9">
      <c r="A76" s="12" t="s">
        <v>90</v>
      </c>
      <c r="B76" s="12" t="s">
        <v>91</v>
      </c>
      <c r="C76" s="14">
        <v>181114</v>
      </c>
      <c r="D76" s="14">
        <v>523151</v>
      </c>
      <c r="E76" s="9">
        <v>392212</v>
      </c>
      <c r="H76" s="4"/>
      <c r="I76" s="4"/>
    </row>
    <row r="77" spans="1:9">
      <c r="A77" s="12" t="s">
        <v>92</v>
      </c>
      <c r="B77" s="18">
        <v>170</v>
      </c>
      <c r="C77" s="14"/>
      <c r="D77" s="14"/>
      <c r="E77" s="9"/>
      <c r="H77" s="4"/>
      <c r="I77" s="4"/>
    </row>
    <row r="78" spans="1:9">
      <c r="A78" s="12" t="s">
        <v>93</v>
      </c>
      <c r="B78" s="18">
        <v>171</v>
      </c>
      <c r="C78" s="14"/>
      <c r="D78" s="14"/>
      <c r="E78" s="9"/>
      <c r="H78" s="2"/>
      <c r="I78" s="2"/>
    </row>
    <row r="79" spans="1:9">
      <c r="A79" s="12" t="s">
        <v>94</v>
      </c>
      <c r="B79" s="18">
        <v>172</v>
      </c>
      <c r="C79" s="14"/>
      <c r="D79" s="14"/>
      <c r="E79" s="9"/>
      <c r="H79" s="2"/>
      <c r="I79" s="2"/>
    </row>
    <row r="80" spans="1:9">
      <c r="A80" s="12" t="s">
        <v>95</v>
      </c>
      <c r="B80" s="18">
        <v>173</v>
      </c>
      <c r="C80" s="14">
        <v>178955</v>
      </c>
      <c r="D80" s="14">
        <v>523151</v>
      </c>
      <c r="E80" s="9">
        <v>392212</v>
      </c>
      <c r="H80" s="2"/>
      <c r="I80" s="2"/>
    </row>
    <row r="81" spans="1:9">
      <c r="A81" s="12" t="s">
        <v>96</v>
      </c>
      <c r="B81" s="18">
        <v>174</v>
      </c>
      <c r="C81" s="24">
        <v>2159</v>
      </c>
      <c r="D81" s="19"/>
      <c r="E81" s="9"/>
      <c r="H81" s="1"/>
      <c r="I81" s="1"/>
    </row>
    <row r="82" spans="1:9">
      <c r="A82" s="12" t="s">
        <v>97</v>
      </c>
      <c r="B82" s="18">
        <v>175</v>
      </c>
      <c r="C82" s="12"/>
      <c r="D82" s="12"/>
      <c r="E82" s="9"/>
      <c r="H82" s="1"/>
      <c r="I82" s="1"/>
    </row>
    <row r="83" spans="1:9">
      <c r="A83" s="12" t="s">
        <v>98</v>
      </c>
      <c r="B83" s="18">
        <v>1750</v>
      </c>
      <c r="C83" s="12"/>
      <c r="D83" s="12"/>
      <c r="E83" s="9"/>
      <c r="H83" s="2"/>
      <c r="I83" s="2"/>
    </row>
    <row r="84" spans="1:9">
      <c r="A84" s="12" t="s">
        <v>99</v>
      </c>
      <c r="B84" s="18">
        <v>1751</v>
      </c>
      <c r="C84" s="12"/>
      <c r="D84" s="12"/>
      <c r="E84" s="9"/>
      <c r="H84" s="4"/>
      <c r="I84" s="2"/>
    </row>
    <row r="85" spans="1:9">
      <c r="A85" s="12" t="s">
        <v>100</v>
      </c>
      <c r="B85" s="18">
        <v>176</v>
      </c>
      <c r="C85" s="12"/>
      <c r="D85" s="12"/>
      <c r="E85" s="9"/>
      <c r="H85" s="1"/>
      <c r="I85" s="1"/>
    </row>
    <row r="86" spans="1:9">
      <c r="A86" s="12" t="s">
        <v>101</v>
      </c>
      <c r="B86" s="12" t="s">
        <v>102</v>
      </c>
      <c r="C86" s="12"/>
      <c r="D86" s="19"/>
      <c r="E86" s="9"/>
      <c r="H86" s="1"/>
      <c r="I86" s="1"/>
    </row>
    <row r="87" spans="1:9">
      <c r="A87" s="12" t="s">
        <v>103</v>
      </c>
      <c r="B87" s="12" t="s">
        <v>104</v>
      </c>
      <c r="C87" s="20">
        <f>C88+C89+C92+C95+C97+C100</f>
        <v>1645989</v>
      </c>
      <c r="D87" s="20">
        <f>D88+D89+D92+D95+D97+D100</f>
        <v>2514205</v>
      </c>
      <c r="E87" s="9">
        <f>E88+E89+E92+E95+E97+E100</f>
        <v>3013327</v>
      </c>
      <c r="F87" s="15"/>
      <c r="H87" s="1"/>
      <c r="I87" s="1"/>
    </row>
    <row r="88" spans="1:9">
      <c r="A88" s="12" t="s">
        <v>105</v>
      </c>
      <c r="B88" s="18">
        <v>42</v>
      </c>
      <c r="C88" s="14">
        <v>57258</v>
      </c>
      <c r="D88" s="14">
        <v>178579</v>
      </c>
      <c r="E88" s="9">
        <v>134685</v>
      </c>
      <c r="H88" s="1"/>
      <c r="I88" s="1"/>
    </row>
    <row r="89" spans="1:9">
      <c r="A89" s="12" t="s">
        <v>90</v>
      </c>
      <c r="B89" s="18">
        <v>43</v>
      </c>
      <c r="C89" s="14"/>
      <c r="D89" s="14"/>
      <c r="E89" s="9">
        <v>240426</v>
      </c>
      <c r="H89" s="1"/>
      <c r="I89" s="1"/>
    </row>
    <row r="90" spans="1:9">
      <c r="A90" s="12" t="s">
        <v>95</v>
      </c>
      <c r="B90" s="12" t="s">
        <v>106</v>
      </c>
      <c r="C90" s="14"/>
      <c r="D90" s="14"/>
      <c r="E90" s="9">
        <v>240426</v>
      </c>
      <c r="H90" s="1"/>
      <c r="I90" s="1"/>
    </row>
    <row r="91" spans="1:9">
      <c r="A91" s="12" t="s">
        <v>96</v>
      </c>
      <c r="B91" s="18">
        <v>439</v>
      </c>
      <c r="C91" s="14"/>
      <c r="D91" s="14"/>
      <c r="E91" s="9"/>
      <c r="H91" s="2"/>
      <c r="I91" s="2"/>
    </row>
    <row r="92" spans="1:9">
      <c r="A92" s="12" t="s">
        <v>97</v>
      </c>
      <c r="B92" s="18">
        <v>44</v>
      </c>
      <c r="C92" s="14">
        <f t="shared" ref="C92:D92" si="2">C93+C94</f>
        <v>1477221</v>
      </c>
      <c r="D92" s="14">
        <f t="shared" si="2"/>
        <v>2280396</v>
      </c>
      <c r="E92" s="9">
        <f>E93+E94</f>
        <v>2581829</v>
      </c>
      <c r="H92" s="1"/>
      <c r="I92" s="1"/>
    </row>
    <row r="93" spans="1:9">
      <c r="A93" s="12" t="s">
        <v>98</v>
      </c>
      <c r="B93" s="12" t="s">
        <v>107</v>
      </c>
      <c r="C93" s="14">
        <v>1477221</v>
      </c>
      <c r="D93" s="14">
        <v>2280396</v>
      </c>
      <c r="E93" s="9">
        <v>2581829</v>
      </c>
      <c r="H93" s="2"/>
      <c r="I93" s="2"/>
    </row>
    <row r="94" spans="1:9">
      <c r="A94" s="12" t="s">
        <v>99</v>
      </c>
      <c r="B94" s="18">
        <v>441</v>
      </c>
      <c r="C94" s="17"/>
      <c r="D94" s="17"/>
      <c r="E94" s="9"/>
      <c r="H94" s="2"/>
      <c r="I94" s="2"/>
    </row>
    <row r="95" spans="1:9">
      <c r="A95" s="12" t="s">
        <v>100</v>
      </c>
      <c r="B95" s="18">
        <v>46</v>
      </c>
      <c r="C95" s="17"/>
      <c r="D95" s="19"/>
      <c r="E95" s="9"/>
      <c r="H95" s="2"/>
      <c r="I95" s="2"/>
    </row>
    <row r="96" spans="1:9">
      <c r="A96" s="12" t="s">
        <v>108</v>
      </c>
      <c r="B96" s="12"/>
      <c r="C96" s="12"/>
      <c r="D96" s="12"/>
      <c r="E96" s="9"/>
      <c r="H96" s="1"/>
      <c r="I96" s="1"/>
    </row>
    <row r="97" spans="1:9">
      <c r="A97" s="12" t="s">
        <v>109</v>
      </c>
      <c r="B97" s="18">
        <v>45</v>
      </c>
      <c r="C97" s="14">
        <f>SUM(C98:C99)</f>
        <v>73592</v>
      </c>
      <c r="D97" s="14">
        <f>SUM(D98:D99)</f>
        <v>28740</v>
      </c>
      <c r="E97" s="14">
        <f>SUM(E98:E99)</f>
        <v>26674</v>
      </c>
      <c r="H97" s="14"/>
      <c r="I97" s="2"/>
    </row>
    <row r="98" spans="1:9">
      <c r="A98" s="12" t="s">
        <v>110</v>
      </c>
      <c r="B98" s="12" t="s">
        <v>111</v>
      </c>
      <c r="C98" s="14">
        <v>73592</v>
      </c>
      <c r="D98" s="14">
        <v>28740</v>
      </c>
      <c r="E98" s="9">
        <v>26674</v>
      </c>
      <c r="H98" s="2"/>
      <c r="I98" s="2"/>
    </row>
    <row r="99" spans="1:9">
      <c r="A99" s="12" t="s">
        <v>112</v>
      </c>
      <c r="B99" s="12" t="s">
        <v>113</v>
      </c>
      <c r="C99" s="14"/>
      <c r="D99" s="14"/>
      <c r="E99" s="9"/>
      <c r="H99" s="1"/>
      <c r="I99" s="1"/>
    </row>
    <row r="100" spans="1:9">
      <c r="A100" s="12" t="s">
        <v>101</v>
      </c>
      <c r="B100" s="12" t="s">
        <v>114</v>
      </c>
      <c r="C100" s="14">
        <v>37918</v>
      </c>
      <c r="D100" s="14">
        <v>26490</v>
      </c>
      <c r="E100" s="9">
        <v>29713</v>
      </c>
      <c r="H100" s="1"/>
      <c r="I100" s="1"/>
    </row>
    <row r="101" spans="1:9">
      <c r="A101" s="12" t="s">
        <v>55</v>
      </c>
      <c r="B101" s="12" t="s">
        <v>115</v>
      </c>
      <c r="C101" s="14"/>
      <c r="D101" s="14"/>
      <c r="E101" s="9"/>
      <c r="H101" s="1"/>
      <c r="I101" s="1"/>
    </row>
    <row r="102" spans="1:9">
      <c r="A102" s="69" t="s">
        <v>116</v>
      </c>
      <c r="B102" s="69" t="s">
        <v>117</v>
      </c>
      <c r="C102" s="85">
        <f>C52+C67+C74</f>
        <v>3909137</v>
      </c>
      <c r="D102" s="85">
        <f>D52+D67+D74</f>
        <v>4870936</v>
      </c>
      <c r="E102" s="85">
        <f>E52+E67+E74</f>
        <v>5277046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:E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11" sqref="A11"/>
    </sheetView>
  </sheetViews>
  <sheetFormatPr defaultRowHeight="15"/>
  <cols>
    <col min="1" max="1" width="68.5703125" bestFit="1" customWidth="1"/>
    <col min="3" max="5" width="11.7109375" bestFit="1" customWidth="1"/>
  </cols>
  <sheetData>
    <row r="1" spans="1:5">
      <c r="A1" s="33" t="s">
        <v>118</v>
      </c>
      <c r="B1" t="s">
        <v>119</v>
      </c>
      <c r="C1" t="s">
        <v>203</v>
      </c>
      <c r="D1" t="s">
        <v>204</v>
      </c>
      <c r="E1" t="s">
        <v>205</v>
      </c>
    </row>
    <row r="2" spans="1:5">
      <c r="A2" s="33" t="s">
        <v>120</v>
      </c>
    </row>
    <row r="3" spans="1:5">
      <c r="A3" t="s">
        <v>121</v>
      </c>
      <c r="B3">
        <v>9145</v>
      </c>
      <c r="C3" s="9"/>
      <c r="D3" s="9"/>
      <c r="E3" s="9"/>
    </row>
    <row r="4" spans="1:5">
      <c r="A4" t="s">
        <v>122</v>
      </c>
      <c r="B4">
        <v>9146</v>
      </c>
      <c r="C4" s="9"/>
      <c r="D4" s="9"/>
      <c r="E4" s="9"/>
    </row>
    <row r="5" spans="1:5">
      <c r="A5" s="33" t="s">
        <v>123</v>
      </c>
    </row>
    <row r="6" spans="1:5">
      <c r="A6" t="s">
        <v>124</v>
      </c>
      <c r="B6">
        <v>9147</v>
      </c>
    </row>
    <row r="7" spans="1:5">
      <c r="A7" t="s">
        <v>125</v>
      </c>
      <c r="B7">
        <v>9148</v>
      </c>
    </row>
    <row r="10" spans="1:5">
      <c r="A10" s="118" t="s">
        <v>243</v>
      </c>
    </row>
    <row r="11" spans="1:5">
      <c r="A11" s="118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A4" sqref="A4"/>
    </sheetView>
  </sheetViews>
  <sheetFormatPr defaultRowHeight="15"/>
  <cols>
    <col min="1" max="1" width="45.7109375" customWidth="1"/>
    <col min="2" max="3" width="14.85546875" bestFit="1" customWidth="1"/>
    <col min="4" max="4" width="14" customWidth="1"/>
  </cols>
  <sheetData>
    <row r="1" spans="1:13" ht="15" customHeight="1">
      <c r="A1" s="50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" customHeight="1">
      <c r="A2" s="129" t="s">
        <v>246</v>
      </c>
      <c r="B2" s="130" t="s">
        <v>203</v>
      </c>
      <c r="C2" s="130" t="s">
        <v>204</v>
      </c>
      <c r="D2" s="130" t="s">
        <v>205</v>
      </c>
      <c r="E2" s="49"/>
      <c r="F2" s="49"/>
      <c r="G2" s="49"/>
      <c r="H2" s="49"/>
      <c r="I2" s="49"/>
      <c r="J2" s="49"/>
      <c r="K2" s="49"/>
      <c r="L2" s="49"/>
      <c r="M2" s="49"/>
    </row>
    <row r="3" spans="1:13" ht="15" customHeight="1" thickBo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ht="15" customHeight="1" thickBot="1">
      <c r="A4" s="51" t="s">
        <v>166</v>
      </c>
      <c r="B4" s="90">
        <f>B11/B16</f>
        <v>2.1546128194052327</v>
      </c>
      <c r="C4" s="90">
        <f t="shared" ref="C4:D4" si="0">C11/C16</f>
        <v>1.3700457997657312</v>
      </c>
      <c r="D4" s="90">
        <f t="shared" si="0"/>
        <v>1.2527292922407691</v>
      </c>
      <c r="E4" s="49"/>
      <c r="F4" s="49"/>
      <c r="G4" s="49"/>
      <c r="H4" s="49"/>
      <c r="I4" s="49"/>
      <c r="J4" s="49"/>
      <c r="K4" s="49"/>
      <c r="L4" s="49"/>
      <c r="M4" s="49"/>
    </row>
    <row r="5" spans="1:13" ht="15" customHeight="1">
      <c r="A5" s="51"/>
      <c r="B5" s="51"/>
      <c r="C5" s="51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5" customHeight="1">
      <c r="A6" s="52" t="str">
        <f>Balans!A30</f>
        <v>Voorraden en bestellingen in uitvoering ................................</v>
      </c>
      <c r="B6" s="88">
        <f>Balans!C30</f>
        <v>1315607</v>
      </c>
      <c r="C6" s="88">
        <f>Balans!D30</f>
        <v>1624406</v>
      </c>
      <c r="D6" s="88">
        <f>Balans!E30</f>
        <v>2336347</v>
      </c>
      <c r="E6" s="49"/>
      <c r="F6" s="49"/>
      <c r="G6" s="49"/>
      <c r="H6" s="49"/>
      <c r="I6" s="49"/>
      <c r="J6" s="49"/>
      <c r="K6" s="49"/>
      <c r="L6" s="49"/>
      <c r="M6" s="49"/>
    </row>
    <row r="7" spans="1:13" ht="15" customHeight="1">
      <c r="A7" s="52" t="str">
        <f>Balans!A39</f>
        <v>Vorderingen op ten hoogste één jaar .....................................</v>
      </c>
      <c r="B7" s="88">
        <f>Balans!C39</f>
        <v>2226779</v>
      </c>
      <c r="C7" s="88">
        <f>Balans!D39</f>
        <v>1228174</v>
      </c>
      <c r="D7" s="88">
        <f>Balans!E39</f>
        <v>870610</v>
      </c>
      <c r="E7" s="49"/>
      <c r="F7" s="49"/>
      <c r="G7" s="49"/>
      <c r="H7" s="49"/>
      <c r="I7" s="49"/>
      <c r="J7" s="49"/>
      <c r="K7" s="49"/>
      <c r="L7" s="49"/>
      <c r="M7" s="49"/>
    </row>
    <row r="8" spans="1:13" ht="15" customHeight="1">
      <c r="A8" s="53" t="str">
        <f>Balans!A42</f>
        <v>Geldbeleggingen ......................................................................</v>
      </c>
      <c r="B8" s="88">
        <f>Balans!C42</f>
        <v>0</v>
      </c>
      <c r="C8" s="88">
        <f>Balans!D42</f>
        <v>0</v>
      </c>
      <c r="D8" s="88">
        <f>Balans!E42</f>
        <v>0</v>
      </c>
      <c r="E8" s="49"/>
      <c r="F8" s="49"/>
      <c r="G8" s="49"/>
      <c r="H8" s="49"/>
      <c r="I8" s="49"/>
      <c r="J8" s="49"/>
      <c r="K8" s="49"/>
      <c r="L8" s="49"/>
      <c r="M8" s="49"/>
    </row>
    <row r="9" spans="1:13" ht="15" customHeight="1">
      <c r="A9" s="52" t="str">
        <f>Balans!A45</f>
        <v>Liquide middelen ......................................................................</v>
      </c>
      <c r="B9" s="88">
        <f>Balans!C45</f>
        <v>4083</v>
      </c>
      <c r="C9" s="88">
        <f>Balans!D45</f>
        <v>40272</v>
      </c>
      <c r="D9" s="88">
        <f>Balans!E45</f>
        <v>2163</v>
      </c>
      <c r="E9" s="49"/>
      <c r="F9" s="49"/>
      <c r="G9" s="49"/>
      <c r="H9" s="49"/>
      <c r="I9" s="49"/>
      <c r="J9" s="49"/>
      <c r="K9" s="49"/>
      <c r="L9" s="49"/>
      <c r="M9" s="49"/>
    </row>
    <row r="10" spans="1:13" ht="15" customHeight="1">
      <c r="A10" s="52" t="str">
        <f>Balans!A46</f>
        <v>Overlopende rekeningen .........................................................</v>
      </c>
      <c r="B10" s="88">
        <f>Balans!C46</f>
        <v>0</v>
      </c>
      <c r="C10" s="88">
        <f>Balans!D46</f>
        <v>551724</v>
      </c>
      <c r="D10" s="88">
        <f>Balans!E46</f>
        <v>565763</v>
      </c>
      <c r="E10" s="49"/>
      <c r="F10" s="49"/>
      <c r="G10" s="49"/>
      <c r="H10" s="49"/>
      <c r="I10" s="49"/>
      <c r="J10" s="49"/>
      <c r="K10" s="49"/>
      <c r="L10" s="49"/>
      <c r="M10" s="49"/>
    </row>
    <row r="11" spans="1:13" ht="15" customHeight="1">
      <c r="A11" s="54" t="s">
        <v>167</v>
      </c>
      <c r="B11" s="88">
        <f>SUM(B6:B10)</f>
        <v>3546469</v>
      </c>
      <c r="C11" s="88">
        <f t="shared" ref="C11:D11" si="1">SUM(C6:C10)</f>
        <v>3444576</v>
      </c>
      <c r="D11" s="88">
        <f t="shared" si="1"/>
        <v>3774883</v>
      </c>
      <c r="E11" s="49"/>
      <c r="F11" s="49"/>
      <c r="G11" s="49"/>
      <c r="H11" s="49"/>
      <c r="I11" s="49"/>
      <c r="J11" s="49"/>
      <c r="K11" s="49"/>
      <c r="L11" s="49"/>
      <c r="M11" s="49"/>
    </row>
    <row r="12" spans="1:13" ht="15" customHeight="1">
      <c r="A12" s="51"/>
      <c r="B12" s="51"/>
      <c r="C12" s="51"/>
      <c r="D12" s="51"/>
      <c r="E12" s="49"/>
      <c r="F12" s="49"/>
      <c r="G12" s="49"/>
      <c r="H12" s="49"/>
      <c r="I12" s="49"/>
      <c r="J12" s="49"/>
      <c r="K12" s="49"/>
      <c r="L12" s="49"/>
      <c r="M12" s="49"/>
    </row>
    <row r="13" spans="1:13" ht="15" customHeight="1">
      <c r="A13" s="82"/>
      <c r="B13" s="83" t="s">
        <v>203</v>
      </c>
      <c r="C13" s="83" t="s">
        <v>204</v>
      </c>
      <c r="D13" s="83" t="s">
        <v>205</v>
      </c>
      <c r="E13" s="49"/>
      <c r="F13" s="49"/>
      <c r="G13" s="49"/>
      <c r="H13" s="49"/>
      <c r="I13" s="49"/>
      <c r="J13" s="49"/>
      <c r="K13" s="49"/>
      <c r="L13" s="49"/>
      <c r="M13" s="49"/>
    </row>
    <row r="14" spans="1:13" ht="15" customHeight="1">
      <c r="A14" s="52" t="str">
        <f>Balans!A87</f>
        <v>Schulden op ten hoogste één jaar ..........................................</v>
      </c>
      <c r="B14" s="89">
        <f>Balans!C87</f>
        <v>1645989</v>
      </c>
      <c r="C14" s="89">
        <f>Balans!D87</f>
        <v>2514205</v>
      </c>
      <c r="D14" s="89">
        <f>Balans!E87</f>
        <v>3013327</v>
      </c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5" customHeight="1">
      <c r="A15" s="52" t="str">
        <f>Balans!A101</f>
        <v>Overlopende rekeningen .........................................................</v>
      </c>
      <c r="B15" s="88">
        <f>Balans!C101</f>
        <v>0</v>
      </c>
      <c r="C15" s="88">
        <f>Balans!D101</f>
        <v>0</v>
      </c>
      <c r="D15" s="88">
        <f>Balans!E101</f>
        <v>0</v>
      </c>
      <c r="E15" s="49"/>
      <c r="F15" s="49"/>
      <c r="G15" s="49"/>
      <c r="H15" s="49"/>
      <c r="I15" s="49"/>
      <c r="J15" s="49"/>
      <c r="K15" s="49"/>
      <c r="L15" s="49"/>
      <c r="M15" s="49"/>
    </row>
    <row r="16" spans="1:13" ht="15" customHeight="1">
      <c r="A16" s="54" t="s">
        <v>167</v>
      </c>
      <c r="B16" s="88">
        <f>SUM(B14:B15)</f>
        <v>1645989</v>
      </c>
      <c r="C16" s="88">
        <f t="shared" ref="C16:D16" si="2">SUM(C14:C15)</f>
        <v>2514205</v>
      </c>
      <c r="D16" s="88">
        <f t="shared" si="2"/>
        <v>3013327</v>
      </c>
      <c r="E16" s="49"/>
      <c r="F16" s="49"/>
      <c r="G16" s="49"/>
      <c r="H16" s="49"/>
      <c r="I16" s="49"/>
      <c r="J16" s="49"/>
      <c r="K16" s="49"/>
      <c r="L16" s="49"/>
      <c r="M16" s="49"/>
    </row>
    <row r="17" spans="1:13" ht="12" customHeight="1">
      <c r="A17" s="55"/>
      <c r="B17" s="56"/>
      <c r="C17" s="56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3" ht="15.75" customHeight="1" thickBot="1">
      <c r="A18" s="51"/>
      <c r="B18" s="51"/>
      <c r="C18" s="51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ht="15.75" thickBot="1">
      <c r="A19" s="51" t="s">
        <v>168</v>
      </c>
      <c r="B19" s="92">
        <f>B25/B30</f>
        <v>1.3553322652824533</v>
      </c>
      <c r="C19" s="92">
        <f t="shared" ref="C19:D19" si="3">C25/C30</f>
        <v>0.7239544905844989</v>
      </c>
      <c r="D19" s="92">
        <f t="shared" si="3"/>
        <v>0.47739126885333055</v>
      </c>
      <c r="E19" s="49"/>
      <c r="F19" s="49"/>
      <c r="G19" s="49"/>
      <c r="H19" s="49"/>
      <c r="I19" s="49"/>
      <c r="J19" s="49"/>
      <c r="K19" s="49"/>
      <c r="L19" s="49"/>
      <c r="M19" s="49"/>
    </row>
    <row r="20" spans="1:13">
      <c r="A20" s="51"/>
      <c r="B20" s="51"/>
      <c r="C20" s="51"/>
      <c r="D20" s="51"/>
      <c r="E20" s="49"/>
      <c r="F20" s="49"/>
      <c r="G20" s="49"/>
      <c r="H20" s="49"/>
      <c r="I20" s="49"/>
      <c r="J20" s="49"/>
      <c r="K20" s="49"/>
      <c r="L20" s="49"/>
      <c r="M20" s="49"/>
    </row>
    <row r="21" spans="1:13">
      <c r="A21" s="52" t="str">
        <f>Balans!A54</f>
        <v>Geplaatst kapitaal ..................................................................</v>
      </c>
      <c r="B21" s="91">
        <v>2226779</v>
      </c>
      <c r="C21" s="91">
        <v>1228174</v>
      </c>
      <c r="D21" s="91">
        <v>870610</v>
      </c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53" t="str">
        <f>Balans!A57</f>
        <v>Herwaarderingsmeerwaarden .................................................</v>
      </c>
      <c r="B22" s="91">
        <v>0</v>
      </c>
      <c r="C22" s="91">
        <v>0</v>
      </c>
      <c r="D22" s="91">
        <v>0</v>
      </c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52" t="str">
        <f>Balans!A60</f>
        <v>Onbeschikbare reserves ........................................................</v>
      </c>
      <c r="B23" s="91">
        <v>4083</v>
      </c>
      <c r="C23" s="91">
        <v>40272</v>
      </c>
      <c r="D23" s="91">
        <v>2163</v>
      </c>
      <c r="E23" s="49"/>
      <c r="F23" s="49"/>
      <c r="G23" s="49"/>
      <c r="H23" s="49"/>
      <c r="I23" s="49"/>
      <c r="J23" s="49"/>
      <c r="K23" s="49"/>
      <c r="L23" s="49"/>
      <c r="M23" s="49"/>
    </row>
    <row r="24" spans="1:13">
      <c r="A24" s="52" t="str">
        <f>Balans!A61</f>
        <v>Voor eigen aandelen .........................................................</v>
      </c>
      <c r="B24" s="91">
        <v>0</v>
      </c>
      <c r="C24" s="91">
        <v>551724</v>
      </c>
      <c r="D24" s="91">
        <v>565763</v>
      </c>
      <c r="E24" s="49"/>
      <c r="F24" s="49"/>
      <c r="G24" s="49"/>
      <c r="H24" s="49"/>
      <c r="I24" s="49"/>
      <c r="J24" s="49"/>
      <c r="K24" s="49"/>
      <c r="L24" s="49"/>
      <c r="M24" s="49"/>
    </row>
    <row r="25" spans="1:13">
      <c r="A25" s="54" t="s">
        <v>167</v>
      </c>
      <c r="B25" s="91">
        <f>SUM(B21:B24)</f>
        <v>2230862</v>
      </c>
      <c r="C25" s="91">
        <f t="shared" ref="C25:D25" si="4">SUM(C21:C24)</f>
        <v>1820170</v>
      </c>
      <c r="D25" s="91">
        <f t="shared" si="4"/>
        <v>1438536</v>
      </c>
      <c r="E25" s="49"/>
      <c r="F25" s="49"/>
      <c r="G25" s="49"/>
      <c r="H25" s="49"/>
      <c r="I25" s="49"/>
      <c r="J25" s="49"/>
      <c r="K25" s="49"/>
      <c r="L25" s="49"/>
      <c r="M25" s="49"/>
    </row>
    <row r="26" spans="1:13">
      <c r="A26" s="58"/>
      <c r="B26" s="51"/>
      <c r="C26" s="51"/>
      <c r="D26" s="51"/>
      <c r="E26" s="49"/>
      <c r="F26" s="49"/>
      <c r="G26" s="49"/>
      <c r="H26" s="49"/>
      <c r="I26" s="49"/>
      <c r="J26" s="49"/>
      <c r="K26" s="49"/>
      <c r="L26" s="49"/>
      <c r="M26" s="49"/>
    </row>
    <row r="27" spans="1:13">
      <c r="A27" s="58"/>
      <c r="B27" s="57" t="s">
        <v>203</v>
      </c>
      <c r="C27" s="57" t="s">
        <v>204</v>
      </c>
      <c r="D27" s="57" t="s">
        <v>205</v>
      </c>
      <c r="E27" s="49"/>
      <c r="F27" s="49"/>
      <c r="G27" s="49"/>
      <c r="H27" s="49"/>
      <c r="I27" s="49"/>
      <c r="J27" s="49"/>
      <c r="K27" s="49"/>
      <c r="L27" s="49"/>
      <c r="M27" s="49"/>
    </row>
    <row r="28" spans="1:13">
      <c r="A28" s="52" t="s">
        <v>232</v>
      </c>
      <c r="B28" s="89">
        <f>Balans!C87</f>
        <v>1645989</v>
      </c>
      <c r="C28" s="89">
        <f>Balans!D87</f>
        <v>2514205</v>
      </c>
      <c r="D28" s="89">
        <f>Balans!E87</f>
        <v>3013327</v>
      </c>
      <c r="E28" s="49"/>
      <c r="F28" s="49"/>
      <c r="G28" s="49"/>
      <c r="H28" s="49"/>
      <c r="I28" s="49"/>
      <c r="J28" s="49"/>
      <c r="K28" s="49"/>
      <c r="L28" s="49"/>
      <c r="M28" s="49"/>
    </row>
    <row r="29" spans="1:13">
      <c r="A29" s="52" t="s">
        <v>233</v>
      </c>
      <c r="B29" s="88">
        <f>Balans!C101</f>
        <v>0</v>
      </c>
      <c r="C29" s="88">
        <f>Balans!D101</f>
        <v>0</v>
      </c>
      <c r="D29" s="88">
        <f>Balans!E101</f>
        <v>0</v>
      </c>
      <c r="E29" s="49"/>
      <c r="F29" s="49"/>
      <c r="G29" s="49"/>
      <c r="H29" s="49"/>
      <c r="I29" s="49"/>
      <c r="J29" s="49"/>
      <c r="K29" s="49"/>
      <c r="L29" s="49"/>
      <c r="M29" s="49"/>
    </row>
    <row r="30" spans="1:13">
      <c r="A30" s="54" t="s">
        <v>167</v>
      </c>
      <c r="B30" s="88">
        <f>SUM(B28:B29)</f>
        <v>1645989</v>
      </c>
      <c r="C30" s="88">
        <f t="shared" ref="C30:D30" si="5">SUM(C28:C29)</f>
        <v>2514205</v>
      </c>
      <c r="D30" s="88">
        <f t="shared" si="5"/>
        <v>3013327</v>
      </c>
      <c r="E30" s="49"/>
      <c r="F30" s="49"/>
      <c r="G30" s="49"/>
      <c r="H30" s="49"/>
      <c r="I30" s="49"/>
      <c r="J30" s="49"/>
      <c r="K30" s="49"/>
      <c r="L30" s="49"/>
      <c r="M30" s="49"/>
    </row>
    <row r="31" spans="1:13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D12" sqref="D12"/>
    </sheetView>
  </sheetViews>
  <sheetFormatPr defaultRowHeight="15"/>
  <cols>
    <col min="1" max="1" width="53.28515625" customWidth="1"/>
    <col min="2" max="2" width="16.85546875" bestFit="1" customWidth="1"/>
    <col min="3" max="3" width="12.42578125" bestFit="1" customWidth="1"/>
    <col min="4" max="4" width="12.7109375" bestFit="1" customWidth="1"/>
  </cols>
  <sheetData>
    <row r="1" spans="1:10">
      <c r="A1" s="48" t="s">
        <v>246</v>
      </c>
      <c r="B1" s="48" t="s">
        <v>203</v>
      </c>
      <c r="C1" s="48" t="s">
        <v>204</v>
      </c>
      <c r="D1" s="48" t="s">
        <v>205</v>
      </c>
      <c r="E1" s="49"/>
      <c r="F1" s="49"/>
      <c r="G1" s="49"/>
      <c r="H1" s="49"/>
      <c r="I1" s="49"/>
      <c r="J1" s="49"/>
    </row>
    <row r="2" spans="1:10">
      <c r="A2" s="48" t="str">
        <f>Balans!A52</f>
        <v>EIGEN VERMOGEN</v>
      </c>
      <c r="B2" s="93">
        <f>Balans!C52</f>
        <v>1752034</v>
      </c>
      <c r="C2" s="93">
        <f>Balans!D52</f>
        <v>1833580</v>
      </c>
      <c r="D2" s="93">
        <f>Balans!E52</f>
        <v>1871507</v>
      </c>
      <c r="E2" s="49"/>
      <c r="F2" s="49"/>
      <c r="G2" s="49"/>
      <c r="H2" s="49"/>
      <c r="I2" s="49"/>
      <c r="J2" s="49"/>
    </row>
    <row r="3" spans="1:10">
      <c r="A3" s="48" t="str">
        <f>Balans!A102</f>
        <v>TOTAAL VAN DE PASSIVA .....................................................</v>
      </c>
      <c r="B3" s="93">
        <f>Balans!C102</f>
        <v>3909137</v>
      </c>
      <c r="C3" s="93">
        <f>Balans!D102</f>
        <v>4870936</v>
      </c>
      <c r="D3" s="93">
        <f>Balans!E102</f>
        <v>5277046</v>
      </c>
      <c r="E3" s="49"/>
      <c r="F3" s="49"/>
      <c r="G3" s="49"/>
      <c r="H3" s="49"/>
      <c r="I3" s="49"/>
      <c r="J3" s="49"/>
    </row>
    <row r="4" spans="1:10">
      <c r="A4" s="78" t="s">
        <v>175</v>
      </c>
      <c r="B4" s="94">
        <f>B2/B3</f>
        <v>0.44818945971962609</v>
      </c>
      <c r="C4" s="94">
        <f t="shared" ref="C4:D4" si="0">C2/C3</f>
        <v>0.37643278417125581</v>
      </c>
      <c r="D4" s="94">
        <f t="shared" si="0"/>
        <v>0.3546504995408416</v>
      </c>
      <c r="E4" s="49"/>
      <c r="F4" s="49"/>
      <c r="G4" s="49"/>
      <c r="H4" s="49"/>
      <c r="I4" s="49"/>
      <c r="J4" s="49"/>
    </row>
    <row r="5" spans="1:10">
      <c r="A5" s="49"/>
      <c r="B5" s="49"/>
      <c r="C5" s="49"/>
      <c r="D5" s="49"/>
      <c r="E5" s="49"/>
      <c r="F5" s="49"/>
      <c r="G5" s="49"/>
      <c r="H5" s="49"/>
      <c r="I5" s="49"/>
      <c r="J5" s="49"/>
    </row>
    <row r="6" spans="1:10">
      <c r="A6" s="49"/>
      <c r="B6" s="49"/>
      <c r="C6" s="49"/>
      <c r="D6" s="49"/>
      <c r="E6" s="49"/>
      <c r="F6" s="49"/>
      <c r="G6" s="49"/>
      <c r="H6" s="49"/>
      <c r="I6" s="49"/>
      <c r="J6" s="49"/>
    </row>
    <row r="7" spans="1:10">
      <c r="A7" s="49"/>
      <c r="B7" s="49"/>
      <c r="C7" s="49"/>
      <c r="D7" s="49"/>
      <c r="E7" s="49"/>
      <c r="F7" s="49"/>
      <c r="G7" s="49"/>
      <c r="H7" s="49"/>
      <c r="I7" s="49"/>
      <c r="J7" s="49"/>
    </row>
    <row r="8" spans="1:10">
      <c r="A8" s="49"/>
      <c r="B8" s="49"/>
      <c r="C8" s="49"/>
      <c r="D8" s="49"/>
      <c r="E8" s="49"/>
      <c r="F8" s="49"/>
      <c r="G8" s="49"/>
      <c r="H8" s="49"/>
      <c r="I8" s="49"/>
      <c r="J8" s="49"/>
    </row>
    <row r="9" spans="1:10">
      <c r="A9" s="49"/>
      <c r="B9" s="49"/>
      <c r="C9" s="49"/>
      <c r="D9" s="49"/>
      <c r="E9" s="49"/>
      <c r="F9" s="49"/>
      <c r="G9" s="49"/>
      <c r="H9" s="49"/>
      <c r="I9" s="49"/>
      <c r="J9" s="49"/>
    </row>
    <row r="10" spans="1:10">
      <c r="A10" s="49"/>
      <c r="B10" s="49"/>
      <c r="C10" s="49"/>
      <c r="D10" s="49"/>
      <c r="E10" s="49"/>
      <c r="F10" s="49"/>
      <c r="G10" s="49"/>
      <c r="H10" s="49"/>
      <c r="I10" s="49"/>
      <c r="J10" s="49"/>
    </row>
    <row r="11" spans="1:10">
      <c r="A11" s="49"/>
      <c r="B11" s="49"/>
      <c r="C11" s="49"/>
      <c r="D11" s="49"/>
      <c r="E11" s="49"/>
      <c r="F11" s="49"/>
      <c r="G11" s="49"/>
      <c r="H11" s="49"/>
      <c r="I11" s="49"/>
      <c r="J11" s="49"/>
    </row>
    <row r="12" spans="1:10">
      <c r="A12" s="49"/>
      <c r="B12" s="49"/>
      <c r="C12" s="49"/>
      <c r="D12" s="49"/>
      <c r="E12" s="49"/>
      <c r="F12" s="49"/>
      <c r="G12" s="49"/>
      <c r="H12" s="49"/>
      <c r="I12" s="49"/>
      <c r="J12" s="49"/>
    </row>
    <row r="13" spans="1:10">
      <c r="A13" s="49"/>
      <c r="B13" s="49"/>
      <c r="C13" s="49"/>
      <c r="D13" s="49"/>
      <c r="E13" s="49"/>
      <c r="F13" s="49"/>
      <c r="G13" s="49"/>
      <c r="H13" s="49"/>
      <c r="I13" s="49"/>
      <c r="J13" s="49"/>
    </row>
    <row r="14" spans="1:10">
      <c r="A14" s="49"/>
      <c r="B14" s="49"/>
      <c r="C14" s="49"/>
      <c r="D14" s="49"/>
      <c r="E14" s="49"/>
      <c r="F14" s="49"/>
      <c r="G14" s="49"/>
      <c r="H14" s="49"/>
      <c r="I14" s="49"/>
      <c r="J14" s="49"/>
    </row>
    <row r="15" spans="1:10">
      <c r="A15" s="49"/>
      <c r="B15" s="49"/>
      <c r="C15" s="49"/>
      <c r="D15" s="49"/>
      <c r="E15" s="49"/>
      <c r="F15" s="49"/>
      <c r="G15" s="49"/>
      <c r="H15" s="49"/>
      <c r="I15" s="49"/>
      <c r="J15" s="49"/>
    </row>
    <row r="16" spans="1:10">
      <c r="A16" s="49"/>
      <c r="B16" s="49"/>
      <c r="C16" s="49"/>
      <c r="D16" s="49"/>
      <c r="E16" s="49"/>
      <c r="F16" s="49"/>
      <c r="G16" s="49"/>
      <c r="H16" s="49"/>
      <c r="I16" s="49"/>
      <c r="J16" s="49"/>
    </row>
    <row r="17" spans="1:10">
      <c r="A17" s="49"/>
      <c r="B17" s="49"/>
      <c r="C17" s="49"/>
      <c r="D17" s="49"/>
      <c r="E17" s="49"/>
      <c r="F17" s="49"/>
      <c r="G17" s="49"/>
      <c r="H17" s="49"/>
      <c r="I17" s="49"/>
      <c r="J17" s="49"/>
    </row>
    <row r="18" spans="1:10">
      <c r="A18" s="49"/>
      <c r="B18" s="49"/>
      <c r="C18" s="49"/>
      <c r="D18" s="49"/>
      <c r="E18" s="49"/>
      <c r="F18" s="49"/>
      <c r="G18" s="49"/>
      <c r="H18" s="49"/>
      <c r="I18" s="49"/>
      <c r="J18" s="49"/>
    </row>
    <row r="19" spans="1:10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>
      <c r="A20" s="49"/>
      <c r="B20" s="49"/>
      <c r="C20" s="49"/>
      <c r="D20" s="49"/>
      <c r="E20" s="49"/>
      <c r="F20" s="49"/>
      <c r="G20" s="49"/>
      <c r="H20" s="49"/>
      <c r="I20" s="49"/>
      <c r="J20" s="49"/>
    </row>
    <row r="21" spans="1:10">
      <c r="A21" s="49"/>
      <c r="B21" s="49"/>
      <c r="C21" s="49"/>
      <c r="D21" s="49"/>
      <c r="E21" s="49"/>
      <c r="F21" s="49"/>
      <c r="G21" s="49"/>
      <c r="H21" s="49"/>
      <c r="I21" s="49"/>
      <c r="J21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A2" sqref="A2"/>
    </sheetView>
  </sheetViews>
  <sheetFormatPr defaultRowHeight="15"/>
  <cols>
    <col min="1" max="1" width="38.42578125" customWidth="1"/>
    <col min="2" max="2" width="16.7109375" bestFit="1" customWidth="1"/>
    <col min="3" max="3" width="12.42578125" bestFit="1" customWidth="1"/>
    <col min="4" max="4" width="12.7109375" bestFit="1" customWidth="1"/>
  </cols>
  <sheetData>
    <row r="2" spans="1:4">
      <c r="A2" s="37" t="s">
        <v>246</v>
      </c>
      <c r="B2" s="37" t="s">
        <v>203</v>
      </c>
      <c r="C2" s="37" t="s">
        <v>204</v>
      </c>
      <c r="D2" s="37" t="s">
        <v>205</v>
      </c>
    </row>
    <row r="3" spans="1:4">
      <c r="A3" s="38" t="str">
        <f>Resultatenrek!A42</f>
        <v>Te bestemmen winst van het boekjaar</v>
      </c>
      <c r="B3" s="108">
        <f>Resultatenrek!C42</f>
        <v>105838.93999999999</v>
      </c>
      <c r="C3" s="108">
        <f>Resultatenrek!D42</f>
        <v>81545.97</v>
      </c>
      <c r="D3" s="108">
        <f>Resultatenrek!E42</f>
        <v>66456.960000000006</v>
      </c>
    </row>
    <row r="4" spans="1:4">
      <c r="A4" s="37" t="str">
        <f>Balans!A52</f>
        <v>EIGEN VERMOGEN</v>
      </c>
      <c r="B4" s="93">
        <f>Balans!C52</f>
        <v>1752034</v>
      </c>
      <c r="C4" s="93">
        <f>Balans!D52</f>
        <v>1833580</v>
      </c>
      <c r="D4" s="93">
        <f>Balans!E52</f>
        <v>1871507</v>
      </c>
    </row>
    <row r="5" spans="1:4">
      <c r="A5" s="81" t="s">
        <v>170</v>
      </c>
      <c r="B5" s="112">
        <f>B3/B4</f>
        <v>6.0409181556978907E-2</v>
      </c>
      <c r="C5" s="112">
        <f t="shared" ref="C5:D5" si="0">C3/C4</f>
        <v>4.4473636274392173E-2</v>
      </c>
      <c r="D5" s="112">
        <f t="shared" si="0"/>
        <v>3.5509864510258317E-2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workbookViewId="0">
      <selection activeCell="H16" sqref="H16"/>
    </sheetView>
  </sheetViews>
  <sheetFormatPr defaultRowHeight="21.75" customHeight="1"/>
  <cols>
    <col min="1" max="1" width="55.42578125" customWidth="1"/>
    <col min="2" max="2" width="16.85546875" bestFit="1" customWidth="1"/>
    <col min="3" max="4" width="13.7109375" bestFit="1" customWidth="1"/>
  </cols>
  <sheetData>
    <row r="1" spans="1:13" ht="21.75" customHeight="1">
      <c r="A1" s="48"/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21.75" customHeight="1">
      <c r="A2" s="48"/>
      <c r="B2" s="60" t="s">
        <v>203</v>
      </c>
      <c r="C2" s="60" t="s">
        <v>204</v>
      </c>
      <c r="D2" s="60" t="s">
        <v>205</v>
      </c>
      <c r="E2" s="49"/>
      <c r="F2" s="49"/>
      <c r="G2" s="49"/>
      <c r="H2" s="49"/>
      <c r="I2" s="49"/>
      <c r="J2" s="49"/>
      <c r="K2" s="49"/>
      <c r="L2" s="49"/>
      <c r="M2" s="49"/>
    </row>
    <row r="3" spans="1:13" ht="21.75" customHeight="1">
      <c r="A3" s="79" t="s">
        <v>171</v>
      </c>
      <c r="B3" s="114">
        <f>(B4*365)/B5</f>
        <v>31.73021300797663</v>
      </c>
      <c r="C3" s="114">
        <f t="shared" ref="C3:D3" si="0">(C4*365)/C5</f>
        <v>43.981145723270885</v>
      </c>
      <c r="D3" s="114">
        <f t="shared" si="0"/>
        <v>30.544454264047754</v>
      </c>
      <c r="E3" s="49"/>
      <c r="F3" s="49"/>
      <c r="G3" s="49"/>
      <c r="H3" s="49"/>
      <c r="I3" s="49"/>
      <c r="J3" s="49"/>
      <c r="K3" s="49"/>
      <c r="L3" s="49"/>
      <c r="M3" s="49"/>
    </row>
    <row r="4" spans="1:13" ht="21.75" customHeight="1">
      <c r="A4" s="48" t="str">
        <f>Balans!A40</f>
        <v>Handelsvorderingen ..............................................................</v>
      </c>
      <c r="B4" s="95">
        <f>Balans!C40</f>
        <v>781719</v>
      </c>
      <c r="C4" s="95">
        <f>Balans!D40</f>
        <v>1109687</v>
      </c>
      <c r="D4" s="95">
        <f>Balans!E40</f>
        <v>783943</v>
      </c>
      <c r="E4" s="49"/>
      <c r="F4" s="49"/>
      <c r="G4" s="49"/>
      <c r="H4" s="49"/>
      <c r="I4" s="49"/>
      <c r="J4" s="49"/>
      <c r="K4" s="49"/>
      <c r="L4" s="49"/>
      <c r="M4" s="49"/>
    </row>
    <row r="5" spans="1:13" ht="21.75" customHeight="1">
      <c r="A5" s="48" t="s">
        <v>240</v>
      </c>
      <c r="B5" s="113">
        <f>Resultatenrek!C4*1.21</f>
        <v>8992294.9754000008</v>
      </c>
      <c r="C5" s="113">
        <f>Resultatenrek!D4*1.21</f>
        <v>9209304.3129999992</v>
      </c>
      <c r="D5" s="113">
        <f>Resultatenrek!E4*1.21</f>
        <v>9367958.9926999994</v>
      </c>
      <c r="E5" s="49"/>
      <c r="F5" s="49"/>
      <c r="G5" s="49"/>
      <c r="H5" s="49"/>
      <c r="I5" s="49"/>
      <c r="J5" s="49"/>
      <c r="K5" s="49"/>
      <c r="L5" s="49"/>
      <c r="M5" s="49"/>
    </row>
    <row r="6" spans="1:13" ht="21.75" customHeight="1">
      <c r="A6" s="48"/>
      <c r="B6" s="60"/>
      <c r="C6" s="60"/>
      <c r="D6" s="60"/>
      <c r="E6" s="49"/>
      <c r="F6" s="49"/>
      <c r="G6" s="49"/>
      <c r="H6" s="49"/>
      <c r="I6" s="49"/>
      <c r="J6" s="49"/>
      <c r="K6" s="49"/>
      <c r="L6" s="49"/>
      <c r="M6" s="49"/>
    </row>
    <row r="7" spans="1:13" ht="21.75" customHeight="1">
      <c r="A7" s="78" t="s">
        <v>176</v>
      </c>
      <c r="B7" s="128">
        <f>(B8*365)/B9</f>
        <v>0</v>
      </c>
      <c r="C7" s="77">
        <f t="shared" ref="C7:D7" si="1">(C8*365)/C9</f>
        <v>0</v>
      </c>
      <c r="D7" s="77">
        <f t="shared" si="1"/>
        <v>0</v>
      </c>
      <c r="E7" s="49"/>
      <c r="F7" s="49"/>
      <c r="G7" s="49"/>
      <c r="H7" s="49"/>
      <c r="I7" s="49"/>
      <c r="J7" s="49"/>
      <c r="K7" s="49"/>
      <c r="L7" s="49"/>
      <c r="M7" s="49"/>
    </row>
    <row r="8" spans="1:13" ht="21.75" customHeight="1">
      <c r="A8" s="48" t="str">
        <f>Balans!A82</f>
        <v>Handelsschulden ...................................................................</v>
      </c>
      <c r="B8" s="60">
        <f>Balans!C82</f>
        <v>0</v>
      </c>
      <c r="C8" s="60">
        <f>Balans!D82</f>
        <v>0</v>
      </c>
      <c r="D8" s="60">
        <f>Balans!E82</f>
        <v>0</v>
      </c>
      <c r="E8" s="49"/>
      <c r="F8" s="49"/>
      <c r="G8" s="49"/>
      <c r="H8" s="49"/>
      <c r="I8" s="49"/>
      <c r="J8" s="49"/>
      <c r="K8" s="49"/>
      <c r="L8" s="49"/>
      <c r="M8" s="49"/>
    </row>
    <row r="9" spans="1:13" ht="21.75" customHeight="1">
      <c r="A9" s="48" t="s">
        <v>241</v>
      </c>
      <c r="B9" s="113">
        <f>Resultatenrek!C11+Resultatenrek!C13*1.21</f>
        <v>7839377.3892000001</v>
      </c>
      <c r="C9" s="113">
        <f>Resultatenrek!D11+Resultatenrek!D13*1.21</f>
        <v>8129532.0766000003</v>
      </c>
      <c r="D9" s="113">
        <f>Resultatenrek!E11+Resultatenrek!E13*1.21</f>
        <v>9062834.7981000002</v>
      </c>
      <c r="E9" s="49"/>
      <c r="F9" s="49"/>
      <c r="G9" s="49"/>
      <c r="H9" s="49"/>
      <c r="I9" s="49"/>
      <c r="J9" s="49"/>
      <c r="K9" s="49"/>
      <c r="L9" s="49"/>
      <c r="M9" s="49"/>
    </row>
    <row r="10" spans="1:13" ht="21.75" customHeight="1">
      <c r="A10" s="49"/>
      <c r="B10" s="61"/>
      <c r="C10" s="61"/>
      <c r="D10" s="61"/>
      <c r="E10" s="49"/>
      <c r="F10" s="49"/>
      <c r="G10" s="49"/>
      <c r="H10" s="49"/>
      <c r="I10" s="49"/>
      <c r="J10" s="49"/>
      <c r="K10" s="49"/>
      <c r="L10" s="49"/>
      <c r="M10" s="49"/>
    </row>
    <row r="11" spans="1:13" ht="21.75" customHeight="1">
      <c r="A11" s="48" t="s">
        <v>172</v>
      </c>
      <c r="B11" s="116">
        <f>Voorraad!B2+KlantLevKrediet!B3</f>
        <v>156.68878993139685</v>
      </c>
      <c r="C11" s="116">
        <f>Voorraad!C2+KlantLevKrediet!C3</f>
        <v>191.5408933678813</v>
      </c>
      <c r="D11" s="116">
        <f>Voorraad!D2+KlantLevKrediet!D3</f>
        <v>259.57688683348283</v>
      </c>
      <c r="E11" s="49"/>
      <c r="F11" s="49"/>
      <c r="G11" s="49"/>
      <c r="H11" s="49"/>
      <c r="I11" s="49"/>
      <c r="J11" s="49"/>
      <c r="K11" s="49"/>
      <c r="L11" s="49"/>
      <c r="M11" s="49"/>
    </row>
    <row r="12" spans="1:13" ht="21.75" customHeight="1">
      <c r="A12" s="48" t="s">
        <v>173</v>
      </c>
      <c r="B12" s="60"/>
      <c r="C12" s="60"/>
      <c r="D12" s="60"/>
      <c r="E12" s="49"/>
      <c r="F12" s="49"/>
      <c r="G12" s="49"/>
      <c r="H12" s="49"/>
      <c r="I12" s="49"/>
      <c r="J12" s="49"/>
      <c r="K12" s="49"/>
      <c r="L12" s="49"/>
      <c r="M12" s="49"/>
    </row>
    <row r="13" spans="1:13" ht="21.75" customHeight="1">
      <c r="A13" s="78" t="s">
        <v>174</v>
      </c>
      <c r="B13" s="77">
        <f>B12-B11</f>
        <v>-156.68878993139685</v>
      </c>
      <c r="C13" s="77">
        <f t="shared" ref="C13:D13" si="2">C12-C11</f>
        <v>-191.5408933678813</v>
      </c>
      <c r="D13" s="77">
        <f t="shared" si="2"/>
        <v>-259.57688683348283</v>
      </c>
      <c r="E13" s="49"/>
      <c r="F13" s="49"/>
      <c r="G13" s="49"/>
      <c r="H13" s="49"/>
      <c r="I13" s="49"/>
      <c r="J13" s="49"/>
      <c r="K13" s="49"/>
      <c r="L13" s="49"/>
      <c r="M13" s="49"/>
    </row>
    <row r="14" spans="1:13" ht="21.75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31" spans="1:1" ht="21.75" customHeight="1">
      <c r="A31" s="39"/>
    </row>
    <row r="32" spans="1:1" ht="21.75" customHeight="1">
      <c r="A32" s="39"/>
    </row>
    <row r="33" spans="1:1" ht="21.75" customHeight="1">
      <c r="A33" s="39"/>
    </row>
    <row r="34" spans="1:1" ht="21.75" customHeight="1">
      <c r="A34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/>
  </sheetViews>
  <sheetFormatPr defaultRowHeight="15"/>
  <cols>
    <col min="1" max="1" width="54.7109375" customWidth="1"/>
    <col min="2" max="2" width="16.85546875" bestFit="1" customWidth="1"/>
    <col min="3" max="3" width="12.42578125" bestFit="1" customWidth="1"/>
    <col min="4" max="4" width="12.7109375" bestFit="1" customWidth="1"/>
  </cols>
  <sheetData>
    <row r="1" spans="1:4">
      <c r="A1" s="45" t="s">
        <v>246</v>
      </c>
      <c r="B1" s="46" t="s">
        <v>203</v>
      </c>
      <c r="C1" s="46" t="s">
        <v>204</v>
      </c>
      <c r="D1" s="46" t="s">
        <v>205</v>
      </c>
    </row>
    <row r="2" spans="1:4">
      <c r="A2" s="80" t="s">
        <v>227</v>
      </c>
      <c r="B2" s="114">
        <f>365/B3</f>
        <v>124.95857692342021</v>
      </c>
      <c r="C2" s="114">
        <f t="shared" ref="C2:D2" si="0">365/C3</f>
        <v>147.55974764461041</v>
      </c>
      <c r="D2" s="114">
        <f t="shared" si="0"/>
        <v>229.03243256943509</v>
      </c>
    </row>
    <row r="3" spans="1:4">
      <c r="A3" s="47" t="s">
        <v>226</v>
      </c>
      <c r="B3" s="115">
        <f>B4/B5</f>
        <v>2.9209679638372252</v>
      </c>
      <c r="C3" s="115">
        <f t="shared" ref="C3:D3" si="1">C4/C5</f>
        <v>2.4735743034684674</v>
      </c>
      <c r="D3" s="115">
        <f t="shared" si="1"/>
        <v>1.5936607575843829</v>
      </c>
    </row>
    <row r="4" spans="1:4">
      <c r="A4" s="37" t="s">
        <v>242</v>
      </c>
      <c r="B4" s="108">
        <f>Resultatenrek!C10</f>
        <v>3842845.9000000004</v>
      </c>
      <c r="C4" s="108">
        <f>Resultatenrek!D10</f>
        <v>4018088.9399999995</v>
      </c>
      <c r="D4" s="108">
        <f>Resultatenrek!E10</f>
        <v>3723344.5300000003</v>
      </c>
    </row>
    <row r="5" spans="1:4">
      <c r="A5" s="37" t="str">
        <f>Balans!A30</f>
        <v>Voorraden en bestellingen in uitvoering ................................</v>
      </c>
      <c r="B5" s="93">
        <f>Balans!C30</f>
        <v>1315607</v>
      </c>
      <c r="C5" s="93">
        <f>Balans!D30</f>
        <v>1624406</v>
      </c>
      <c r="D5" s="93">
        <f>Balans!E30</f>
        <v>2336347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6"/>
  <sheetViews>
    <sheetView workbookViewId="0">
      <selection activeCell="A2" sqref="A2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>
      <c r="A2" s="117" t="s">
        <v>245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>
      <c r="A5" s="96" t="s">
        <v>234</v>
      </c>
      <c r="B5" s="96" t="s">
        <v>203</v>
      </c>
      <c r="C5" s="96" t="s">
        <v>204</v>
      </c>
      <c r="D5" s="96" t="s">
        <v>205</v>
      </c>
      <c r="E5" s="49"/>
      <c r="F5" s="49"/>
      <c r="G5" s="49"/>
      <c r="H5" s="49"/>
      <c r="I5" s="49"/>
      <c r="J5" s="49"/>
      <c r="K5" s="49"/>
      <c r="L5" s="49"/>
    </row>
    <row r="6" spans="1:12">
      <c r="A6" s="62" t="s">
        <v>236</v>
      </c>
      <c r="B6" s="97">
        <f>Balans!C30</f>
        <v>1315607</v>
      </c>
      <c r="C6" s="97">
        <f>Balans!D30</f>
        <v>1624406</v>
      </c>
      <c r="D6" s="97">
        <f>Balans!E30</f>
        <v>2336347</v>
      </c>
      <c r="E6" s="49"/>
      <c r="F6" s="49"/>
      <c r="G6" s="49"/>
      <c r="H6" s="49"/>
      <c r="I6" s="49"/>
      <c r="J6" s="49"/>
      <c r="K6" s="49"/>
      <c r="L6" s="49"/>
    </row>
    <row r="7" spans="1:12">
      <c r="A7" s="62" t="s">
        <v>237</v>
      </c>
      <c r="B7" s="97">
        <f>Balans!C39</f>
        <v>2226779</v>
      </c>
      <c r="C7" s="97">
        <f>Balans!D39</f>
        <v>1228174</v>
      </c>
      <c r="D7" s="97">
        <f>Balans!E39</f>
        <v>870610</v>
      </c>
      <c r="E7" s="49"/>
      <c r="F7" s="49"/>
      <c r="G7" s="49"/>
      <c r="H7" s="49"/>
      <c r="I7" s="49"/>
      <c r="J7" s="49"/>
      <c r="K7" s="49"/>
      <c r="L7" s="49"/>
    </row>
    <row r="8" spans="1:12">
      <c r="A8" s="63" t="s">
        <v>238</v>
      </c>
      <c r="B8" s="97">
        <f>Balans!C42</f>
        <v>0</v>
      </c>
      <c r="C8" s="97">
        <f>Balans!D42</f>
        <v>0</v>
      </c>
      <c r="D8" s="97">
        <f>Balans!E42</f>
        <v>0</v>
      </c>
      <c r="E8" s="49"/>
      <c r="F8" s="49"/>
      <c r="G8" s="49"/>
      <c r="H8" s="49"/>
      <c r="I8" s="49"/>
      <c r="J8" s="49"/>
      <c r="K8" s="49"/>
      <c r="L8" s="49"/>
    </row>
    <row r="9" spans="1:12">
      <c r="A9" s="62" t="s">
        <v>239</v>
      </c>
      <c r="B9" s="97">
        <f>Balans!C45</f>
        <v>4083</v>
      </c>
      <c r="C9" s="97">
        <f>Balans!D45</f>
        <v>40272</v>
      </c>
      <c r="D9" s="97">
        <f>Balans!E45</f>
        <v>2163</v>
      </c>
      <c r="E9" s="49"/>
      <c r="F9" s="49"/>
      <c r="G9" s="49"/>
      <c r="H9" s="49"/>
      <c r="I9" s="49"/>
      <c r="J9" s="49"/>
      <c r="K9" s="49"/>
      <c r="L9" s="49"/>
    </row>
    <row r="10" spans="1:12">
      <c r="A10" s="62" t="s">
        <v>233</v>
      </c>
      <c r="B10" s="97">
        <f>Balans!C46</f>
        <v>0</v>
      </c>
      <c r="C10" s="97">
        <f>Balans!D46</f>
        <v>551724</v>
      </c>
      <c r="D10" s="97">
        <f>Balans!E46</f>
        <v>565763</v>
      </c>
      <c r="E10" s="49"/>
      <c r="F10" s="49"/>
      <c r="G10" s="49"/>
      <c r="H10" s="49"/>
      <c r="I10" s="49"/>
      <c r="J10" s="49"/>
      <c r="K10" s="49"/>
      <c r="L10" s="49"/>
    </row>
    <row r="11" spans="1:12">
      <c r="A11" s="64" t="s">
        <v>167</v>
      </c>
      <c r="B11" s="97">
        <f>SUM(B6:B10)</f>
        <v>3546469</v>
      </c>
      <c r="C11" s="97">
        <f t="shared" ref="C11:D11" si="0">SUM(C6:C10)</f>
        <v>3444576</v>
      </c>
      <c r="D11" s="97">
        <f t="shared" si="0"/>
        <v>3774883</v>
      </c>
      <c r="E11" s="49"/>
      <c r="F11" s="49"/>
      <c r="G11" s="49"/>
      <c r="H11" s="49"/>
      <c r="I11" s="49"/>
      <c r="J11" s="49"/>
      <c r="K11" s="49"/>
      <c r="L11" s="49"/>
    </row>
    <row r="12" spans="1:12">
      <c r="A12" s="49"/>
      <c r="B12" s="49"/>
      <c r="C12" s="65"/>
      <c r="D12" s="49"/>
      <c r="E12" s="49"/>
      <c r="F12" s="49"/>
      <c r="G12" s="49"/>
      <c r="H12" s="49"/>
      <c r="I12" s="49"/>
      <c r="J12" s="49"/>
      <c r="K12" s="49"/>
      <c r="L12" s="49"/>
    </row>
    <row r="13" spans="1:12">
      <c r="A13" s="96" t="s">
        <v>235</v>
      </c>
      <c r="B13" s="96" t="s">
        <v>203</v>
      </c>
      <c r="C13" s="96" t="s">
        <v>204</v>
      </c>
      <c r="D13" s="96" t="s">
        <v>205</v>
      </c>
      <c r="E13" s="49"/>
      <c r="F13" s="49"/>
      <c r="G13" s="49"/>
      <c r="H13" s="49"/>
      <c r="I13" s="49"/>
      <c r="J13" s="49"/>
      <c r="K13" s="49"/>
      <c r="L13" s="49"/>
    </row>
    <row r="14" spans="1:12">
      <c r="A14" s="62" t="s">
        <v>232</v>
      </c>
      <c r="B14" s="98">
        <f>Balans!C87</f>
        <v>1645989</v>
      </c>
      <c r="C14" s="98">
        <f>Balans!D87</f>
        <v>2514205</v>
      </c>
      <c r="D14" s="98">
        <f>Balans!E87</f>
        <v>3013327</v>
      </c>
      <c r="E14" s="49"/>
      <c r="F14" s="49"/>
      <c r="G14" s="49"/>
      <c r="H14" s="49"/>
      <c r="I14" s="49"/>
      <c r="J14" s="49"/>
      <c r="K14" s="49"/>
      <c r="L14" s="49"/>
    </row>
    <row r="15" spans="1:12">
      <c r="A15" s="62" t="s">
        <v>233</v>
      </c>
      <c r="B15" s="97">
        <f>Balans!C101</f>
        <v>0</v>
      </c>
      <c r="C15" s="97">
        <f>Balans!D101</f>
        <v>0</v>
      </c>
      <c r="D15" s="97">
        <f>Balans!E101</f>
        <v>0</v>
      </c>
      <c r="E15" s="49"/>
      <c r="F15" s="49"/>
      <c r="G15" s="49"/>
      <c r="H15" s="49"/>
      <c r="I15" s="49"/>
      <c r="J15" s="49"/>
      <c r="K15" s="49"/>
      <c r="L15" s="49"/>
    </row>
    <row r="16" spans="1:12">
      <c r="A16" s="64" t="s">
        <v>167</v>
      </c>
      <c r="B16" s="97">
        <f>SUM(B14:B15)</f>
        <v>1645989</v>
      </c>
      <c r="C16" s="97">
        <f t="shared" ref="C16:D16" si="1">SUM(C14:C15)</f>
        <v>2514205</v>
      </c>
      <c r="D16" s="97">
        <f t="shared" si="1"/>
        <v>3013327</v>
      </c>
      <c r="E16" s="49"/>
      <c r="F16" s="49"/>
      <c r="G16" s="49"/>
      <c r="H16" s="49"/>
      <c r="I16" s="49"/>
      <c r="J16" s="49"/>
      <c r="K16" s="49"/>
      <c r="L16" s="49"/>
    </row>
    <row r="17" spans="1:1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</row>
    <row r="18" spans="1:12">
      <c r="A18" s="96" t="s">
        <v>225</v>
      </c>
      <c r="B18" s="99">
        <f>B11-B16</f>
        <v>1900480</v>
      </c>
      <c r="C18" s="99">
        <f t="shared" ref="C18:D18" si="2">C11-C16</f>
        <v>930371</v>
      </c>
      <c r="D18" s="99">
        <f t="shared" si="2"/>
        <v>761556</v>
      </c>
      <c r="E18" s="49"/>
      <c r="F18" s="49"/>
      <c r="G18" s="49"/>
      <c r="H18" s="49"/>
      <c r="I18" s="49"/>
      <c r="J18" s="49"/>
      <c r="K18" s="49"/>
      <c r="L18" s="49"/>
    </row>
    <row r="19" spans="1:1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1:1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  <row r="23" spans="1:1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12">
      <c r="A24" s="48"/>
      <c r="B24" s="60" t="s">
        <v>203</v>
      </c>
      <c r="C24" s="60" t="s">
        <v>204</v>
      </c>
      <c r="D24" s="60" t="s">
        <v>205</v>
      </c>
      <c r="E24" s="49"/>
      <c r="F24" s="49"/>
      <c r="G24" s="49"/>
      <c r="H24" s="49"/>
      <c r="I24" s="49"/>
      <c r="J24" s="49"/>
      <c r="K24" s="49"/>
      <c r="L24" s="49"/>
    </row>
    <row r="25" spans="1:12">
      <c r="A25" s="59" t="s">
        <v>169</v>
      </c>
      <c r="B25" s="100">
        <f>SUM(B26:B31)</f>
        <v>1752034</v>
      </c>
      <c r="C25" s="100">
        <f t="shared" ref="C25:D25" si="3">SUM(C26:C31)</f>
        <v>1833580</v>
      </c>
      <c r="D25" s="100">
        <f t="shared" si="3"/>
        <v>1871507</v>
      </c>
      <c r="E25" s="49"/>
      <c r="F25" s="49"/>
      <c r="G25" s="49"/>
      <c r="H25" s="49"/>
      <c r="I25" s="49"/>
      <c r="J25" s="49"/>
      <c r="K25" s="49"/>
      <c r="L25" s="49"/>
    </row>
    <row r="26" spans="1:12">
      <c r="A26" s="59" t="s">
        <v>177</v>
      </c>
      <c r="B26" s="100">
        <f>Balans!C54</f>
        <v>25000</v>
      </c>
      <c r="C26" s="100">
        <f>Balans!D54</f>
        <v>25000</v>
      </c>
      <c r="D26" s="100">
        <f>Balans!E54</f>
        <v>25000</v>
      </c>
      <c r="E26" s="49"/>
      <c r="F26" s="49"/>
      <c r="G26" s="49"/>
      <c r="H26" s="49"/>
      <c r="I26" s="49"/>
      <c r="J26" s="49"/>
      <c r="K26" s="49"/>
      <c r="L26" s="49"/>
    </row>
    <row r="27" spans="1:12">
      <c r="A27" s="59" t="s">
        <v>178</v>
      </c>
      <c r="B27" s="107">
        <f>Balans!C56</f>
        <v>0</v>
      </c>
      <c r="C27" s="107">
        <f>Balans!D56</f>
        <v>0</v>
      </c>
      <c r="D27" s="107">
        <f>Balans!E56</f>
        <v>0</v>
      </c>
      <c r="E27" s="49"/>
      <c r="F27" s="49"/>
      <c r="G27" s="49"/>
      <c r="H27" s="49"/>
      <c r="I27" s="49"/>
      <c r="J27" s="49"/>
      <c r="K27" s="49"/>
      <c r="L27" s="49"/>
    </row>
    <row r="28" spans="1:12">
      <c r="A28" s="59" t="s">
        <v>179</v>
      </c>
      <c r="B28" s="107">
        <f>Balans!C57</f>
        <v>0</v>
      </c>
      <c r="C28" s="107">
        <f>Balans!D57</f>
        <v>0</v>
      </c>
      <c r="D28" s="107">
        <f>Balans!E57</f>
        <v>0</v>
      </c>
      <c r="E28" s="49"/>
      <c r="F28" s="49"/>
      <c r="G28" s="49"/>
      <c r="H28" s="49"/>
      <c r="I28" s="49"/>
      <c r="J28" s="49"/>
      <c r="K28" s="49"/>
      <c r="L28" s="49"/>
    </row>
    <row r="29" spans="1:12">
      <c r="A29" s="59" t="s">
        <v>180</v>
      </c>
      <c r="B29" s="100">
        <f>Balans!C58</f>
        <v>1727034</v>
      </c>
      <c r="C29" s="100">
        <f>Balans!D58</f>
        <v>1808580</v>
      </c>
      <c r="D29" s="100">
        <f>Balans!E58</f>
        <v>1846507</v>
      </c>
      <c r="E29" s="49"/>
      <c r="F29" s="49"/>
      <c r="G29" s="49"/>
      <c r="H29" s="49"/>
      <c r="I29" s="49"/>
      <c r="J29" s="49"/>
      <c r="K29" s="49"/>
      <c r="L29" s="49"/>
    </row>
    <row r="30" spans="1:12">
      <c r="A30" s="59" t="s">
        <v>181</v>
      </c>
      <c r="B30" s="100">
        <f>Balans!C65</f>
        <v>0</v>
      </c>
      <c r="C30" s="100">
        <f>Balans!D65</f>
        <v>0</v>
      </c>
      <c r="D30" s="100">
        <f>Balans!E65</f>
        <v>0</v>
      </c>
      <c r="E30" s="49"/>
      <c r="F30" s="49"/>
      <c r="G30" s="49"/>
      <c r="H30" s="49"/>
      <c r="I30" s="49"/>
      <c r="J30" s="49"/>
      <c r="K30" s="49"/>
      <c r="L30" s="49"/>
    </row>
    <row r="31" spans="1:12">
      <c r="A31" s="59" t="s">
        <v>182</v>
      </c>
      <c r="B31" s="100">
        <f>Balans!C66</f>
        <v>0</v>
      </c>
      <c r="C31" s="100">
        <f>Balans!D66</f>
        <v>0</v>
      </c>
      <c r="D31" s="100">
        <f>Balans!E66</f>
        <v>0</v>
      </c>
      <c r="E31" s="49"/>
      <c r="F31" s="49"/>
      <c r="G31" s="49"/>
      <c r="H31" s="49"/>
      <c r="I31" s="49"/>
      <c r="J31" s="49"/>
      <c r="K31" s="49"/>
      <c r="L31" s="49"/>
    </row>
    <row r="32" spans="1:12">
      <c r="A32" s="59" t="s">
        <v>224</v>
      </c>
      <c r="B32" s="100">
        <f>Balans!C75+Balans!C67</f>
        <v>511114</v>
      </c>
      <c r="C32" s="100">
        <f>Balans!D75+Balans!D67</f>
        <v>523151</v>
      </c>
      <c r="D32" s="100">
        <f>Balans!E75+Balans!E67</f>
        <v>392212</v>
      </c>
      <c r="E32" s="49"/>
      <c r="F32" s="49"/>
      <c r="G32" s="49"/>
      <c r="H32" s="49"/>
      <c r="I32" s="49"/>
      <c r="J32" s="49"/>
      <c r="K32" s="49"/>
      <c r="L32" s="49"/>
    </row>
    <row r="33" spans="1:12">
      <c r="A33" s="48"/>
      <c r="B33" s="48"/>
      <c r="C33" s="48"/>
      <c r="D33" s="48"/>
      <c r="E33" s="49"/>
      <c r="F33" s="49"/>
      <c r="G33" s="49"/>
      <c r="H33" s="49"/>
      <c r="I33" s="49"/>
      <c r="J33" s="49"/>
      <c r="K33" s="49"/>
      <c r="L33" s="49"/>
    </row>
    <row r="34" spans="1:12">
      <c r="A34" s="59"/>
      <c r="B34" s="59"/>
      <c r="C34" s="59"/>
      <c r="D34" s="59"/>
      <c r="E34" s="49"/>
      <c r="F34" s="49"/>
      <c r="G34" s="49"/>
      <c r="H34" s="49"/>
      <c r="I34" s="49"/>
      <c r="J34" s="49"/>
      <c r="K34" s="49"/>
      <c r="L34" s="49"/>
    </row>
    <row r="35" spans="1:12">
      <c r="A35" s="76" t="s">
        <v>183</v>
      </c>
      <c r="B35" s="101">
        <f>B25+B32</f>
        <v>2263148</v>
      </c>
      <c r="C35" s="101">
        <f t="shared" ref="C35:D35" si="4">C25+C32</f>
        <v>2356731</v>
      </c>
      <c r="D35" s="101">
        <f t="shared" si="4"/>
        <v>2263719</v>
      </c>
      <c r="E35" s="49"/>
      <c r="F35" s="49"/>
      <c r="G35" s="49"/>
      <c r="H35" s="49"/>
      <c r="I35" s="49"/>
      <c r="J35" s="49"/>
      <c r="K35" s="49"/>
      <c r="L35" s="49"/>
    </row>
    <row r="36" spans="1:12">
      <c r="A36" s="59"/>
      <c r="B36" s="59"/>
      <c r="C36" s="59"/>
      <c r="D36" s="59"/>
      <c r="E36" s="49"/>
      <c r="F36" s="49"/>
      <c r="G36" s="49"/>
      <c r="H36" s="49"/>
      <c r="I36" s="49"/>
      <c r="J36" s="49"/>
      <c r="K36" s="49"/>
      <c r="L36" s="49"/>
    </row>
    <row r="37" spans="1:12">
      <c r="A37" s="76" t="s">
        <v>184</v>
      </c>
      <c r="B37" s="101">
        <f>Balans!C5+Balans!C27</f>
        <v>362669</v>
      </c>
      <c r="C37" s="101">
        <f>Balans!D5+Balans!D27</f>
        <v>1282263</v>
      </c>
      <c r="D37" s="101">
        <f>Balans!E5+Balans!E27</f>
        <v>1299378</v>
      </c>
      <c r="E37" s="49"/>
      <c r="F37" s="49"/>
      <c r="G37" s="49"/>
      <c r="H37" s="49"/>
      <c r="I37" s="49"/>
      <c r="J37" s="49"/>
      <c r="K37" s="49"/>
      <c r="L37" s="49"/>
    </row>
    <row r="38" spans="1:12">
      <c r="A38" s="59"/>
      <c r="B38" s="59"/>
      <c r="C38" s="59"/>
      <c r="D38" s="59"/>
      <c r="E38" s="49"/>
      <c r="F38" s="49"/>
      <c r="G38" s="49"/>
      <c r="H38" s="49"/>
      <c r="I38" s="49"/>
      <c r="J38" s="49"/>
      <c r="K38" s="49"/>
      <c r="L38" s="49"/>
    </row>
    <row r="39" spans="1:12">
      <c r="A39" s="76" t="s">
        <v>185</v>
      </c>
      <c r="B39" s="101">
        <f>B35-B37</f>
        <v>1900479</v>
      </c>
      <c r="C39" s="101">
        <f t="shared" ref="C39:D39" si="5">C35-C37</f>
        <v>1074468</v>
      </c>
      <c r="D39" s="101">
        <f t="shared" si="5"/>
        <v>964341</v>
      </c>
      <c r="E39" s="49"/>
      <c r="F39" s="49"/>
      <c r="G39" s="49"/>
      <c r="H39" s="49"/>
      <c r="I39" s="49"/>
      <c r="J39" s="49"/>
      <c r="K39" s="49"/>
      <c r="L39" s="49"/>
    </row>
    <row r="40" spans="1:1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</row>
    <row r="44" spans="1:1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</row>
    <row r="45" spans="1:1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</row>
    <row r="46" spans="1:1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</row>
    <row r="47" spans="1:12">
      <c r="A47" s="49"/>
      <c r="B47" s="66" t="s">
        <v>203</v>
      </c>
      <c r="C47" s="66" t="s">
        <v>204</v>
      </c>
      <c r="D47" s="66" t="s">
        <v>205</v>
      </c>
      <c r="E47" s="49"/>
      <c r="F47" s="49"/>
      <c r="G47" s="49"/>
      <c r="H47" s="49"/>
      <c r="I47" s="49"/>
      <c r="J47" s="49"/>
      <c r="K47" s="49"/>
      <c r="L47" s="49"/>
    </row>
    <row r="48" spans="1:12">
      <c r="A48" s="78" t="s">
        <v>228</v>
      </c>
      <c r="B48" s="78"/>
      <c r="C48" s="78"/>
      <c r="D48" s="78"/>
      <c r="E48" s="49"/>
      <c r="F48" s="49"/>
      <c r="G48" s="49"/>
      <c r="H48" s="49"/>
      <c r="I48" s="49"/>
      <c r="J48" s="49"/>
      <c r="K48" s="49"/>
      <c r="L48" s="49"/>
    </row>
    <row r="49" spans="1:12">
      <c r="A49" s="48"/>
      <c r="B49" s="48"/>
      <c r="C49" s="48"/>
      <c r="D49" s="48"/>
      <c r="E49" s="49"/>
      <c r="F49" s="49"/>
      <c r="G49" s="49"/>
      <c r="H49" s="49"/>
      <c r="I49" s="49"/>
      <c r="J49" s="49"/>
      <c r="K49" s="49"/>
      <c r="L49" s="49"/>
    </row>
    <row r="50" spans="1:12">
      <c r="A50" s="48"/>
      <c r="B50" s="48"/>
      <c r="C50" s="48"/>
      <c r="D50" s="48"/>
      <c r="E50" s="49"/>
      <c r="F50" s="49"/>
      <c r="G50" s="49"/>
      <c r="H50" s="49"/>
      <c r="I50" s="49"/>
      <c r="J50" s="49"/>
      <c r="K50" s="49"/>
      <c r="L50" s="49"/>
    </row>
    <row r="51" spans="1:12">
      <c r="A51" s="48"/>
      <c r="B51" s="48"/>
      <c r="C51" s="48"/>
      <c r="D51" s="48"/>
      <c r="E51" s="49"/>
      <c r="F51" s="49"/>
      <c r="G51" s="49"/>
      <c r="H51" s="49"/>
      <c r="I51" s="49"/>
      <c r="J51" s="49"/>
      <c r="K51" s="49"/>
      <c r="L51" s="49"/>
    </row>
    <row r="52" spans="1:12">
      <c r="A52" s="48"/>
      <c r="B52" s="48"/>
      <c r="C52" s="48"/>
      <c r="D52" s="48"/>
      <c r="E52" s="49"/>
      <c r="F52" s="49"/>
      <c r="G52" s="49"/>
      <c r="H52" s="49"/>
      <c r="I52" s="49"/>
      <c r="J52" s="49"/>
      <c r="K52" s="49"/>
      <c r="L52" s="49"/>
    </row>
    <row r="53" spans="1:12">
      <c r="A53" s="48"/>
      <c r="B53" s="48"/>
      <c r="C53" s="48"/>
      <c r="D53" s="48"/>
      <c r="E53" s="49"/>
      <c r="F53" s="49"/>
      <c r="G53" s="49"/>
      <c r="H53" s="49"/>
      <c r="I53" s="49"/>
      <c r="J53" s="49"/>
      <c r="K53" s="49"/>
      <c r="L53" s="49"/>
    </row>
    <row r="54" spans="1:12">
      <c r="A54" s="48"/>
      <c r="B54" s="48"/>
      <c r="C54" s="48"/>
      <c r="D54" s="48"/>
      <c r="E54" s="49"/>
      <c r="F54" s="49"/>
      <c r="G54" s="49"/>
      <c r="H54" s="49"/>
      <c r="I54" s="49"/>
      <c r="J54" s="49"/>
      <c r="K54" s="49"/>
      <c r="L54" s="49"/>
    </row>
    <row r="55" spans="1:12">
      <c r="A55" s="67"/>
      <c r="B55" s="48"/>
      <c r="C55" s="48"/>
      <c r="D55" s="48"/>
      <c r="E55" s="49"/>
      <c r="F55" s="49"/>
      <c r="G55" s="49"/>
      <c r="H55" s="49"/>
      <c r="I55" s="49"/>
      <c r="J55" s="49"/>
      <c r="K55" s="49"/>
      <c r="L55" s="49"/>
    </row>
    <row r="56" spans="1:12">
      <c r="A56" s="48"/>
      <c r="B56" s="48"/>
      <c r="C56" s="48"/>
      <c r="D56" s="48"/>
      <c r="E56" s="49"/>
      <c r="F56" s="49"/>
      <c r="G56" s="49"/>
      <c r="H56" s="49"/>
      <c r="I56" s="49"/>
      <c r="J56" s="49"/>
      <c r="K56" s="49"/>
      <c r="L56" s="49"/>
    </row>
    <row r="57" spans="1:12">
      <c r="A57" s="48"/>
      <c r="B57" s="48"/>
      <c r="C57" s="48"/>
      <c r="D57" s="48"/>
      <c r="E57" s="49"/>
      <c r="F57" s="49"/>
      <c r="G57" s="49"/>
      <c r="H57" s="49"/>
      <c r="I57" s="49"/>
      <c r="J57" s="49"/>
      <c r="K57" s="49"/>
      <c r="L57" s="49"/>
    </row>
    <row r="58" spans="1:12">
      <c r="A58" s="67"/>
      <c r="B58" s="48"/>
      <c r="C58" s="48"/>
      <c r="D58" s="48"/>
      <c r="E58" s="49"/>
      <c r="F58" s="49"/>
      <c r="G58" s="49"/>
      <c r="H58" s="49"/>
      <c r="I58" s="49"/>
      <c r="J58" s="49"/>
      <c r="K58" s="49"/>
      <c r="L58" s="49"/>
    </row>
    <row r="59" spans="1:12">
      <c r="A59" s="48"/>
      <c r="B59" s="48"/>
      <c r="C59" s="48"/>
      <c r="D59" s="48"/>
      <c r="E59" s="49"/>
      <c r="F59" s="49"/>
      <c r="G59" s="49"/>
      <c r="H59" s="49"/>
      <c r="I59" s="49"/>
      <c r="J59" s="49"/>
      <c r="K59" s="49"/>
      <c r="L59" s="49"/>
    </row>
    <row r="60" spans="1:12">
      <c r="A60" s="67"/>
      <c r="B60" s="48"/>
      <c r="C60" s="48"/>
      <c r="D60" s="48"/>
      <c r="E60" s="49"/>
      <c r="F60" s="49"/>
      <c r="G60" s="49"/>
      <c r="H60" s="49"/>
      <c r="I60" s="49"/>
      <c r="J60" s="49"/>
      <c r="K60" s="49"/>
      <c r="L60" s="49"/>
    </row>
    <row r="61" spans="1:1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</row>
    <row r="62" spans="1:1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</row>
    <row r="63" spans="1:1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</row>
    <row r="64" spans="1:12">
      <c r="A64" s="78" t="s">
        <v>229</v>
      </c>
      <c r="B64" s="78"/>
      <c r="C64" s="78"/>
      <c r="D64" s="78"/>
      <c r="E64" s="49"/>
      <c r="F64" s="49"/>
      <c r="G64" s="49"/>
      <c r="H64" s="49"/>
      <c r="I64" s="49"/>
      <c r="J64" s="49"/>
      <c r="K64" s="49"/>
      <c r="L64" s="49"/>
    </row>
    <row r="65" spans="1:1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</row>
    <row r="66" spans="1:1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</row>
    <row r="67" spans="1:1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</row>
    <row r="69" spans="1:1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</row>
    <row r="70" spans="1:1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</row>
    <row r="71" spans="1:1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</row>
    <row r="72" spans="1:1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</row>
    <row r="73" spans="1:1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1:1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</row>
    <row r="75" spans="1:1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</row>
    <row r="76" spans="1:1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</row>
    <row r="77" spans="1:1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</row>
    <row r="78" spans="1:1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</row>
    <row r="79" spans="1:1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</row>
    <row r="80" spans="1:1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</row>
    <row r="81" spans="1:1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</row>
    <row r="82" spans="1:1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</row>
    <row r="90" spans="1:1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</row>
    <row r="91" spans="1:1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</row>
    <row r="92" spans="1:1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</row>
    <row r="93" spans="1:1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</row>
    <row r="94" spans="1:1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</row>
    <row r="95" spans="1:1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</row>
    <row r="96" spans="1:1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</row>
    <row r="97" spans="1:1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</row>
    <row r="98" spans="1:1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</row>
    <row r="101" spans="1:1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</row>
    <row r="102" spans="1:1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</row>
    <row r="103" spans="1:1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</row>
    <row r="104" spans="1:1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</row>
    <row r="105" spans="1:1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</row>
    <row r="106" spans="1:1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Yelena Fernandez Moreno</cp:lastModifiedBy>
  <cp:revision/>
  <dcterms:created xsi:type="dcterms:W3CDTF">2012-03-14T17:13:03Z</dcterms:created>
  <dcterms:modified xsi:type="dcterms:W3CDTF">2022-04-21T11:55:56Z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